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comments2.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tables/table24.xml" ContentType="application/vnd.openxmlformats-officedocument.spreadsheetml.table+xml"/>
  <Override PartName="/xl/tables/table25.xml" ContentType="application/vnd.openxmlformats-officedocument.spreadsheetml.table+xml"/>
  <Override PartName="/xl/comments3.xml" ContentType="application/vnd.openxmlformats-officedocument.spreadsheetml.comments+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xr:revisionPtr revIDLastSave="0" documentId="8_{EAC88AA7-F48F-4EBC-91ED-5739A911CE16}" xr6:coauthVersionLast="47" xr6:coauthVersionMax="47" xr10:uidLastSave="{00000000-0000-0000-0000-000000000000}"/>
  <workbookProtection workbookAlgorithmName="SHA-512" workbookHashValue="94F3XsDRe18JWRltJdqYPBGa+Iz68exXdn7kKXgyyZW/5hPiiHREeBn1hlBPrrhQ/UWY+i1N6JO1f52QyfXLQA==" workbookSaltValue="DiJCrESf85MBYL4RCjB8Kw==" workbookSpinCount="100000" lockStructure="1"/>
  <bookViews>
    <workbookView xWindow="-120" yWindow="-120" windowWidth="29040" windowHeight="15840" tabRatio="768" firstSheet="8" activeTab="10" xr2:uid="{00000000-000D-0000-FFFF-FFFF00000000}"/>
  </bookViews>
  <sheets>
    <sheet name="TITLE PAGE" sheetId="1" r:id="rId1"/>
    <sheet name="1. Base Year Licences" sheetId="3" r:id="rId2"/>
    <sheet name="2. WC Level Data" sheetId="15" r:id="rId3"/>
    <sheet name="NWLBWF" sheetId="27" r:id="rId4"/>
    <sheet name="NWLKLD" sheetId="28" r:id="rId5"/>
    <sheet name="4. Options Appraisal Summary" sheetId="17" r:id="rId6"/>
    <sheet name="5. Options Benefits" sheetId="18" r:id="rId7"/>
    <sheet name="5a-5c. Cost Profiles" sheetId="26" r:id="rId8"/>
    <sheet name="6. Drought Plan Links" sheetId="19" r:id="rId9"/>
    <sheet name="7. Adaptive Programmes" sheetId="16" r:id="rId10"/>
    <sheet name="8. Business Plan Links " sheetId="22" r:id="rId11"/>
    <sheet name="Option Typs_Grps" sheetId="23" state="veryHidden" r:id="rId12"/>
  </sheets>
  <externalReferences>
    <externalReference r:id="rId13"/>
  </externalReferences>
  <definedNames>
    <definedName name="_xlnm._FilterDatabase" localSheetId="5" hidden="1">'4. Options Appraisal Summary'!$A$14:$A$16</definedName>
    <definedName name="_xlnm._FilterDatabase" localSheetId="10" hidden="1">'8. Business Plan Links '!$B$6:$U$98</definedName>
    <definedName name="btnTemplate">"Button 1"</definedName>
    <definedName name="rngCompanyWRZ">"$Q$2:$Q$3"</definedName>
    <definedName name="rngOptions">'Option Typs_Grps'!$B$2:$C$47</definedName>
    <definedName name="rngWRZ">'Option Typs_Grps'!$E$2:$J$131</definedName>
    <definedName name="Source_Types">'[1]WRP1a BL Licences'!$C$1030:$C$1033</definedName>
    <definedName name="TBL2d_WCDYAABL">'2. WC Level Data'!$B$55:$CJ$65</definedName>
    <definedName name="TBL2e_WCDYAAFP">'2. WC Level Data'!$B$68:$CJ$80</definedName>
    <definedName name="WRZ_DATA_T3A" localSheetId="3">NWLBWF!$B$22</definedName>
    <definedName name="WRZ_DATA_T3A" localSheetId="4">NWLKLD!$B$22</definedName>
    <definedName name="WRZ_DATA_T3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1" i="15" l="1"/>
  <c r="H71" i="15"/>
  <c r="F7" i="18"/>
  <c r="B7" i="18" s="1"/>
  <c r="F8" i="18"/>
  <c r="B8" i="18" s="1"/>
  <c r="F9" i="18"/>
  <c r="F10" i="18"/>
  <c r="B10" i="18" s="1"/>
  <c r="F11" i="18"/>
  <c r="F12" i="18"/>
  <c r="B12" i="18" s="1"/>
  <c r="F13" i="18"/>
  <c r="F14" i="18"/>
  <c r="B14" i="18" s="1"/>
  <c r="F15" i="18"/>
  <c r="F16" i="18"/>
  <c r="B16" i="18" s="1"/>
  <c r="F17" i="18"/>
  <c r="F18" i="18"/>
  <c r="F19" i="18"/>
  <c r="F20" i="18"/>
  <c r="B20" i="18" s="1"/>
  <c r="F21" i="18"/>
  <c r="F22" i="18"/>
  <c r="F23" i="18"/>
  <c r="B23" i="18" s="1"/>
  <c r="F24" i="18"/>
  <c r="B24" i="18" s="1"/>
  <c r="F25" i="18"/>
  <c r="B25" i="18" s="1"/>
  <c r="F26" i="18"/>
  <c r="B26" i="18" s="1"/>
  <c r="F27" i="18"/>
  <c r="B27" i="18" s="1"/>
  <c r="F28" i="18"/>
  <c r="B28" i="18" s="1"/>
  <c r="F29" i="18"/>
  <c r="F30" i="18"/>
  <c r="B30" i="18" s="1"/>
  <c r="F31" i="18"/>
  <c r="B31" i="18" s="1"/>
  <c r="F32" i="18"/>
  <c r="B32" i="18" s="1"/>
  <c r="F33" i="18"/>
  <c r="B33" i="18" s="1"/>
  <c r="F34" i="18"/>
  <c r="B34" i="18" s="1"/>
  <c r="F35" i="18"/>
  <c r="B35" i="18" s="1"/>
  <c r="F36" i="18"/>
  <c r="B36" i="18" s="1"/>
  <c r="F37" i="18"/>
  <c r="F38" i="18"/>
  <c r="B38" i="18" s="1"/>
  <c r="F39" i="18"/>
  <c r="B39" i="18" s="1"/>
  <c r="F40" i="18"/>
  <c r="B40" i="18" s="1"/>
  <c r="F41" i="18"/>
  <c r="B41" i="18" s="1"/>
  <c r="F42" i="18"/>
  <c r="B42" i="18" s="1"/>
  <c r="F43" i="18"/>
  <c r="B43" i="18" s="1"/>
  <c r="F44" i="18"/>
  <c r="B44" i="18" s="1"/>
  <c r="F45" i="18"/>
  <c r="F46" i="18"/>
  <c r="F47" i="18"/>
  <c r="B47" i="18" s="1"/>
  <c r="F48" i="18"/>
  <c r="B48" i="18" s="1"/>
  <c r="F49" i="18"/>
  <c r="B49" i="18" s="1"/>
  <c r="F50" i="18"/>
  <c r="B50" i="18" s="1"/>
  <c r="F51" i="18"/>
  <c r="B51" i="18" s="1"/>
  <c r="F52" i="18"/>
  <c r="B52" i="18" s="1"/>
  <c r="F53" i="18"/>
  <c r="B53" i="18" s="1"/>
  <c r="F54" i="18"/>
  <c r="B54" i="18" s="1"/>
  <c r="F55" i="18"/>
  <c r="F56" i="18"/>
  <c r="F57" i="18"/>
  <c r="B57" i="18" s="1"/>
  <c r="F58" i="18"/>
  <c r="B58" i="18" s="1"/>
  <c r="F59" i="18"/>
  <c r="B59" i="18" s="1"/>
  <c r="F60" i="18"/>
  <c r="B60" i="18" s="1"/>
  <c r="F61" i="18"/>
  <c r="F62" i="18"/>
  <c r="B62" i="18" s="1"/>
  <c r="F63" i="18"/>
  <c r="B63" i="18" s="1"/>
  <c r="F64" i="18"/>
  <c r="B64" i="18" s="1"/>
  <c r="F65" i="18"/>
  <c r="F66" i="18"/>
  <c r="B66" i="18" s="1"/>
  <c r="F67" i="18"/>
  <c r="F68" i="18"/>
  <c r="B68" i="18" s="1"/>
  <c r="F6" i="18"/>
  <c r="H126" i="27"/>
  <c r="I126" i="27"/>
  <c r="J126" i="27"/>
  <c r="K126" i="27"/>
  <c r="L126" i="27"/>
  <c r="M126" i="27"/>
  <c r="N126" i="27"/>
  <c r="O126" i="27"/>
  <c r="P126" i="27"/>
  <c r="Q126" i="27"/>
  <c r="R126" i="27"/>
  <c r="S126" i="27"/>
  <c r="T126" i="27"/>
  <c r="U126" i="27"/>
  <c r="V126" i="27"/>
  <c r="W126" i="27"/>
  <c r="X126" i="27"/>
  <c r="Y126" i="27"/>
  <c r="Z126" i="27"/>
  <c r="AA126" i="27"/>
  <c r="AB126" i="27"/>
  <c r="AC126" i="27"/>
  <c r="AD126" i="27"/>
  <c r="AE126" i="27"/>
  <c r="AF126" i="27"/>
  <c r="AG126" i="27"/>
  <c r="AH126" i="27"/>
  <c r="AI126" i="27"/>
  <c r="AJ126" i="27"/>
  <c r="AK126" i="27"/>
  <c r="AL126" i="27"/>
  <c r="AM126" i="27"/>
  <c r="AN126" i="27"/>
  <c r="AO126" i="27"/>
  <c r="AP126" i="27"/>
  <c r="AQ126" i="27"/>
  <c r="AR126" i="27"/>
  <c r="AS126" i="27"/>
  <c r="AT126" i="27"/>
  <c r="AU126" i="27"/>
  <c r="AV126" i="27"/>
  <c r="AW126" i="27"/>
  <c r="AX126" i="27"/>
  <c r="AY126" i="27"/>
  <c r="AZ126" i="27"/>
  <c r="BA126" i="27"/>
  <c r="BB126" i="27"/>
  <c r="BC126" i="27"/>
  <c r="BD126" i="27"/>
  <c r="BE126" i="27"/>
  <c r="BF126" i="27"/>
  <c r="BG126" i="27"/>
  <c r="BH126" i="27"/>
  <c r="BI126" i="27"/>
  <c r="BJ126" i="27"/>
  <c r="BK126" i="27"/>
  <c r="BL126" i="27"/>
  <c r="BM126" i="27"/>
  <c r="BN126" i="27"/>
  <c r="BO126" i="27"/>
  <c r="BP126" i="27"/>
  <c r="BQ126" i="27"/>
  <c r="BR126" i="27"/>
  <c r="BS126" i="27"/>
  <c r="BT126" i="27"/>
  <c r="H124" i="27"/>
  <c r="I124" i="27"/>
  <c r="J124" i="27"/>
  <c r="K124" i="27"/>
  <c r="L124" i="27"/>
  <c r="M124" i="27"/>
  <c r="N124" i="27"/>
  <c r="O124" i="27"/>
  <c r="P124" i="27"/>
  <c r="Q124" i="27"/>
  <c r="R124" i="27"/>
  <c r="S124" i="27"/>
  <c r="T124" i="27"/>
  <c r="U124" i="27"/>
  <c r="V124" i="27"/>
  <c r="W124" i="27"/>
  <c r="X124" i="27"/>
  <c r="Y124" i="27"/>
  <c r="Z124" i="27"/>
  <c r="AA124" i="27"/>
  <c r="AB124" i="27"/>
  <c r="AC124" i="27"/>
  <c r="AD124" i="27"/>
  <c r="AE124" i="27"/>
  <c r="AF124" i="27"/>
  <c r="AG124" i="27"/>
  <c r="AH124" i="27"/>
  <c r="AI124" i="27"/>
  <c r="AJ124" i="27"/>
  <c r="AK124" i="27"/>
  <c r="AL124" i="27"/>
  <c r="AM124" i="27"/>
  <c r="AN124" i="27"/>
  <c r="AO124" i="27"/>
  <c r="AP124" i="27"/>
  <c r="AQ124" i="27"/>
  <c r="AR124" i="27"/>
  <c r="AS124" i="27"/>
  <c r="AT124" i="27"/>
  <c r="AU124" i="27"/>
  <c r="AV124" i="27"/>
  <c r="AW124" i="27"/>
  <c r="AX124" i="27"/>
  <c r="AY124" i="27"/>
  <c r="AZ124" i="27"/>
  <c r="BA124" i="27"/>
  <c r="BB124" i="27"/>
  <c r="BC124" i="27"/>
  <c r="BD124" i="27"/>
  <c r="BE124" i="27"/>
  <c r="BF124" i="27"/>
  <c r="BG124" i="27"/>
  <c r="BH124" i="27"/>
  <c r="BI124" i="27"/>
  <c r="BJ124" i="27"/>
  <c r="BK124" i="27"/>
  <c r="BL124" i="27"/>
  <c r="BM124" i="27"/>
  <c r="BN124" i="27"/>
  <c r="BO124" i="27"/>
  <c r="BP124" i="27"/>
  <c r="BQ124" i="27"/>
  <c r="BR124" i="27"/>
  <c r="BS124" i="27"/>
  <c r="BT124" i="27"/>
  <c r="R250" i="22"/>
  <c r="Q250" i="22"/>
  <c r="P250" i="22"/>
  <c r="O250" i="22"/>
  <c r="N250" i="22"/>
  <c r="M250" i="22"/>
  <c r="R246" i="22"/>
  <c r="Q246" i="22"/>
  <c r="P246" i="22"/>
  <c r="O246" i="22"/>
  <c r="N246" i="22"/>
  <c r="M246" i="22"/>
  <c r="R241" i="22"/>
  <c r="Q241" i="22"/>
  <c r="P241" i="22"/>
  <c r="O241" i="22"/>
  <c r="N241" i="22"/>
  <c r="M241" i="22"/>
  <c r="R152" i="22"/>
  <c r="R148" i="22"/>
  <c r="R143" i="22"/>
  <c r="R139" i="22"/>
  <c r="Q152" i="22"/>
  <c r="P152" i="22"/>
  <c r="P148" i="22"/>
  <c r="P173" i="22" s="1"/>
  <c r="O152" i="22"/>
  <c r="N152" i="22"/>
  <c r="M152" i="22"/>
  <c r="Q148" i="22"/>
  <c r="O148" i="22"/>
  <c r="N148" i="22"/>
  <c r="M148" i="22"/>
  <c r="N143" i="22"/>
  <c r="O143" i="22"/>
  <c r="P143" i="22"/>
  <c r="Q143" i="22"/>
  <c r="M143" i="22"/>
  <c r="N50" i="22"/>
  <c r="O50" i="22"/>
  <c r="P50" i="22"/>
  <c r="Q50" i="22"/>
  <c r="R50" i="22"/>
  <c r="R58" i="22" s="1"/>
  <c r="Q54" i="22"/>
  <c r="P54" i="22"/>
  <c r="O54" i="22"/>
  <c r="N54" i="22"/>
  <c r="M54" i="22"/>
  <c r="M50" i="22"/>
  <c r="G281" i="22"/>
  <c r="H281" i="22"/>
  <c r="J281" i="22"/>
  <c r="K281" i="22"/>
  <c r="L281" i="22"/>
  <c r="M281" i="22"/>
  <c r="N281" i="22"/>
  <c r="O281" i="22"/>
  <c r="P281" i="22"/>
  <c r="Q281" i="22"/>
  <c r="R281" i="22"/>
  <c r="S281" i="22"/>
  <c r="T281" i="22"/>
  <c r="U281" i="22"/>
  <c r="V281" i="22"/>
  <c r="W281" i="22"/>
  <c r="X281" i="22"/>
  <c r="Y281" i="22"/>
  <c r="Z281" i="22"/>
  <c r="AA281" i="22"/>
  <c r="H271" i="22"/>
  <c r="I271" i="22"/>
  <c r="J271" i="22"/>
  <c r="K271" i="22"/>
  <c r="K273" i="22" s="1"/>
  <c r="L271" i="22"/>
  <c r="S271" i="22"/>
  <c r="T271" i="22"/>
  <c r="U271" i="22"/>
  <c r="V271" i="22"/>
  <c r="W271" i="22"/>
  <c r="X271" i="22"/>
  <c r="Y271" i="22"/>
  <c r="Y273" i="22" s="1"/>
  <c r="Z271" i="22"/>
  <c r="AA271" i="22"/>
  <c r="H272" i="22"/>
  <c r="I272" i="22"/>
  <c r="J272" i="22"/>
  <c r="K272" i="22"/>
  <c r="L272" i="22"/>
  <c r="S272" i="22"/>
  <c r="T272" i="22"/>
  <c r="T273" i="22" s="1"/>
  <c r="U272" i="22"/>
  <c r="V272" i="22"/>
  <c r="W272" i="22"/>
  <c r="X272" i="22"/>
  <c r="Y272" i="22"/>
  <c r="Z272" i="22"/>
  <c r="AA272" i="22"/>
  <c r="H263" i="22"/>
  <c r="I263" i="22"/>
  <c r="J263" i="22"/>
  <c r="K263" i="22"/>
  <c r="L263" i="22"/>
  <c r="M263" i="22"/>
  <c r="N263" i="22"/>
  <c r="O263" i="22"/>
  <c r="P263" i="22"/>
  <c r="Q263" i="22"/>
  <c r="R263" i="22"/>
  <c r="S263" i="22"/>
  <c r="T263" i="22"/>
  <c r="U263" i="22"/>
  <c r="V263" i="22"/>
  <c r="W263" i="22"/>
  <c r="X263" i="22"/>
  <c r="Y263" i="22"/>
  <c r="Z263" i="22"/>
  <c r="AA263" i="22"/>
  <c r="H264" i="22"/>
  <c r="I264" i="22"/>
  <c r="J264" i="22"/>
  <c r="K264" i="22"/>
  <c r="L264" i="22"/>
  <c r="M264" i="22"/>
  <c r="N264" i="22"/>
  <c r="O264" i="22"/>
  <c r="P264" i="22"/>
  <c r="Q264" i="22"/>
  <c r="R264" i="22"/>
  <c r="S264" i="22"/>
  <c r="T264" i="22"/>
  <c r="U264" i="22"/>
  <c r="V264" i="22"/>
  <c r="W264" i="22"/>
  <c r="X264" i="22"/>
  <c r="Y264" i="22"/>
  <c r="Z264" i="22"/>
  <c r="AA264" i="22"/>
  <c r="H265" i="22"/>
  <c r="I265" i="22"/>
  <c r="J265" i="22"/>
  <c r="K265" i="22"/>
  <c r="L265" i="22"/>
  <c r="M265" i="22"/>
  <c r="N265" i="22"/>
  <c r="O265" i="22"/>
  <c r="P265" i="22"/>
  <c r="Q265" i="22"/>
  <c r="R265" i="22"/>
  <c r="S265" i="22"/>
  <c r="T265" i="22"/>
  <c r="U265" i="22"/>
  <c r="V265" i="22"/>
  <c r="W265" i="22"/>
  <c r="X265" i="22"/>
  <c r="Y265" i="22"/>
  <c r="Z265" i="22"/>
  <c r="AA265" i="22"/>
  <c r="H266" i="22"/>
  <c r="I266" i="22"/>
  <c r="J266" i="22"/>
  <c r="K266" i="22"/>
  <c r="L266" i="22"/>
  <c r="M266" i="22"/>
  <c r="N266" i="22"/>
  <c r="O266" i="22"/>
  <c r="P266" i="22"/>
  <c r="Q266" i="22"/>
  <c r="R266" i="22"/>
  <c r="S266" i="22"/>
  <c r="T266" i="22"/>
  <c r="U266" i="22"/>
  <c r="V266" i="22"/>
  <c r="W266" i="22"/>
  <c r="X266" i="22"/>
  <c r="Y266" i="22"/>
  <c r="Z266" i="22"/>
  <c r="AA266" i="22"/>
  <c r="H254" i="22"/>
  <c r="I254" i="22"/>
  <c r="J254" i="22"/>
  <c r="K254" i="22"/>
  <c r="L254" i="22"/>
  <c r="S254" i="22"/>
  <c r="T254" i="22"/>
  <c r="U254" i="22"/>
  <c r="V254" i="22"/>
  <c r="W254" i="22"/>
  <c r="X254" i="22"/>
  <c r="Y254" i="22"/>
  <c r="Z254" i="22"/>
  <c r="AA254" i="22"/>
  <c r="H245" i="22"/>
  <c r="I245" i="22"/>
  <c r="J245" i="22"/>
  <c r="K245" i="22"/>
  <c r="L245" i="22"/>
  <c r="S245" i="22"/>
  <c r="T245" i="22"/>
  <c r="U245" i="22"/>
  <c r="V245" i="22"/>
  <c r="W245" i="22"/>
  <c r="X245" i="22"/>
  <c r="Y245" i="22"/>
  <c r="Z245" i="22"/>
  <c r="AA245" i="22"/>
  <c r="H236" i="22"/>
  <c r="I236" i="22"/>
  <c r="J236" i="22"/>
  <c r="K236" i="22"/>
  <c r="L236" i="22"/>
  <c r="S236" i="22"/>
  <c r="T236" i="22"/>
  <c r="U236" i="22"/>
  <c r="V236" i="22"/>
  <c r="W236" i="22"/>
  <c r="X236" i="22"/>
  <c r="Y236" i="22"/>
  <c r="Z236" i="22"/>
  <c r="AA236" i="22"/>
  <c r="H223" i="22"/>
  <c r="I223" i="22"/>
  <c r="J223" i="22"/>
  <c r="K223" i="22"/>
  <c r="L223" i="22"/>
  <c r="M223" i="22"/>
  <c r="N223" i="22"/>
  <c r="O223" i="22"/>
  <c r="P223" i="22"/>
  <c r="Q223" i="22"/>
  <c r="R223" i="22"/>
  <c r="S223" i="22"/>
  <c r="T223" i="22"/>
  <c r="U223" i="22"/>
  <c r="V223" i="22"/>
  <c r="W223" i="22"/>
  <c r="X223" i="22"/>
  <c r="Y223" i="22"/>
  <c r="Z223" i="22"/>
  <c r="AA223" i="22"/>
  <c r="AA220" i="22"/>
  <c r="Z220" i="22"/>
  <c r="Y220" i="22"/>
  <c r="X220" i="22"/>
  <c r="W220" i="22"/>
  <c r="V220" i="22"/>
  <c r="U220" i="22"/>
  <c r="T220" i="22"/>
  <c r="S220" i="22"/>
  <c r="R220" i="22"/>
  <c r="Q220" i="22"/>
  <c r="P220" i="22"/>
  <c r="O220" i="22"/>
  <c r="N220" i="22"/>
  <c r="M220" i="22"/>
  <c r="L220" i="22"/>
  <c r="K220" i="22"/>
  <c r="J220" i="22"/>
  <c r="I220" i="22"/>
  <c r="H220" i="22"/>
  <c r="G220" i="22"/>
  <c r="AA217" i="22"/>
  <c r="AA292" i="22" s="1"/>
  <c r="Z217" i="22"/>
  <c r="Y217" i="22"/>
  <c r="X217" i="22"/>
  <c r="X292" i="22" s="1"/>
  <c r="W217" i="22"/>
  <c r="W292" i="22" s="1"/>
  <c r="V217" i="22"/>
  <c r="U217" i="22"/>
  <c r="T217" i="22"/>
  <c r="S217" i="22"/>
  <c r="R217" i="22"/>
  <c r="Q217" i="22"/>
  <c r="Q293" i="22" s="1"/>
  <c r="P217" i="22"/>
  <c r="P293" i="22" s="1"/>
  <c r="O217" i="22"/>
  <c r="O293" i="22" s="1"/>
  <c r="N217" i="22"/>
  <c r="N293" i="22" s="1"/>
  <c r="M217" i="22"/>
  <c r="M293" i="22" s="1"/>
  <c r="L217" i="22"/>
  <c r="K217" i="22"/>
  <c r="J217" i="22"/>
  <c r="I217" i="22"/>
  <c r="H217" i="22"/>
  <c r="G217" i="22"/>
  <c r="AA214" i="22"/>
  <c r="Z214" i="22"/>
  <c r="Y214" i="22"/>
  <c r="X214" i="22"/>
  <c r="W214" i="22"/>
  <c r="V214" i="22"/>
  <c r="U214" i="22"/>
  <c r="T214" i="22"/>
  <c r="S214" i="22"/>
  <c r="R214" i="22"/>
  <c r="Q214" i="22"/>
  <c r="P214" i="22"/>
  <c r="O214" i="22"/>
  <c r="N214" i="22"/>
  <c r="M214" i="22"/>
  <c r="L214" i="22"/>
  <c r="K214" i="22"/>
  <c r="J214" i="22"/>
  <c r="I214" i="22"/>
  <c r="H214" i="22"/>
  <c r="G214" i="22"/>
  <c r="H211" i="22"/>
  <c r="I211" i="22"/>
  <c r="J211" i="22"/>
  <c r="K211" i="22"/>
  <c r="L211" i="22"/>
  <c r="M211" i="22"/>
  <c r="N211" i="22"/>
  <c r="O211" i="22"/>
  <c r="P211" i="22"/>
  <c r="Q211" i="22"/>
  <c r="R211" i="22"/>
  <c r="S211" i="22"/>
  <c r="T211" i="22"/>
  <c r="U211" i="22"/>
  <c r="V211" i="22"/>
  <c r="W211" i="22"/>
  <c r="X211" i="22"/>
  <c r="Y211" i="22"/>
  <c r="Z211" i="22"/>
  <c r="AA211" i="22"/>
  <c r="H205" i="22"/>
  <c r="I205" i="22"/>
  <c r="J205" i="22"/>
  <c r="K205" i="22"/>
  <c r="L205" i="22"/>
  <c r="G183" i="22"/>
  <c r="H183" i="22"/>
  <c r="J183" i="22"/>
  <c r="K183" i="22"/>
  <c r="L183" i="22"/>
  <c r="M183" i="22"/>
  <c r="N183" i="22"/>
  <c r="O183" i="22"/>
  <c r="P183" i="22"/>
  <c r="Q183" i="22"/>
  <c r="R183" i="22"/>
  <c r="S183" i="22"/>
  <c r="T183" i="22"/>
  <c r="U183" i="22"/>
  <c r="V183" i="22"/>
  <c r="W183" i="22"/>
  <c r="X183" i="22"/>
  <c r="Y183" i="22"/>
  <c r="Z183" i="22"/>
  <c r="AA183" i="22"/>
  <c r="H173" i="22"/>
  <c r="I173" i="22"/>
  <c r="I174" i="22"/>
  <c r="J173" i="22"/>
  <c r="K173" i="22"/>
  <c r="L173" i="22"/>
  <c r="S173" i="22"/>
  <c r="T173" i="22"/>
  <c r="U173" i="22"/>
  <c r="V173" i="22"/>
  <c r="W173" i="22"/>
  <c r="W174" i="22"/>
  <c r="X173" i="22"/>
  <c r="Y173" i="22"/>
  <c r="Z173" i="22"/>
  <c r="AA173" i="22"/>
  <c r="H174" i="22"/>
  <c r="J174" i="22"/>
  <c r="K174" i="22"/>
  <c r="L174" i="22"/>
  <c r="S174" i="22"/>
  <c r="T174" i="22"/>
  <c r="U174" i="22"/>
  <c r="V174" i="22"/>
  <c r="X174" i="22"/>
  <c r="Y174" i="22"/>
  <c r="Z174" i="22"/>
  <c r="AA174" i="22"/>
  <c r="H165" i="22"/>
  <c r="I165" i="22"/>
  <c r="J165" i="22"/>
  <c r="K165" i="22"/>
  <c r="L165" i="22"/>
  <c r="M165" i="22"/>
  <c r="N165" i="22"/>
  <c r="O165" i="22"/>
  <c r="P165" i="22"/>
  <c r="Q165" i="22"/>
  <c r="R165" i="22"/>
  <c r="S165" i="22"/>
  <c r="T165" i="22"/>
  <c r="U165" i="22"/>
  <c r="V165" i="22"/>
  <c r="W165" i="22"/>
  <c r="X165" i="22"/>
  <c r="Y165" i="22"/>
  <c r="Z165" i="22"/>
  <c r="AA165" i="22"/>
  <c r="H166" i="22"/>
  <c r="I166" i="22"/>
  <c r="J166" i="22"/>
  <c r="K166" i="22"/>
  <c r="L166" i="22"/>
  <c r="M166" i="22"/>
  <c r="N166" i="22"/>
  <c r="O166" i="22"/>
  <c r="P166" i="22"/>
  <c r="Q166" i="22"/>
  <c r="R166" i="22"/>
  <c r="S166" i="22"/>
  <c r="T166" i="22"/>
  <c r="U166" i="22"/>
  <c r="V166" i="22"/>
  <c r="W166" i="22"/>
  <c r="X166" i="22"/>
  <c r="Y166" i="22"/>
  <c r="Z166" i="22"/>
  <c r="AA166" i="22"/>
  <c r="H167" i="22"/>
  <c r="I167" i="22"/>
  <c r="J167" i="22"/>
  <c r="K167" i="22"/>
  <c r="L167" i="22"/>
  <c r="M167" i="22"/>
  <c r="N167" i="22"/>
  <c r="O167" i="22"/>
  <c r="P167" i="22"/>
  <c r="Q167" i="22"/>
  <c r="R167" i="22"/>
  <c r="S167" i="22"/>
  <c r="T167" i="22"/>
  <c r="U167" i="22"/>
  <c r="V167" i="22"/>
  <c r="W167" i="22"/>
  <c r="X167" i="22"/>
  <c r="Y167" i="22"/>
  <c r="Z167" i="22"/>
  <c r="AA167" i="22"/>
  <c r="H168" i="22"/>
  <c r="I168" i="22"/>
  <c r="J168" i="22"/>
  <c r="K168" i="22"/>
  <c r="L168" i="22"/>
  <c r="M168" i="22"/>
  <c r="N168" i="22"/>
  <c r="O168" i="22"/>
  <c r="P168" i="22"/>
  <c r="Q168" i="22"/>
  <c r="R168" i="22"/>
  <c r="S168" i="22"/>
  <c r="T168" i="22"/>
  <c r="U168" i="22"/>
  <c r="V168" i="22"/>
  <c r="W168" i="22"/>
  <c r="X168" i="22"/>
  <c r="Y168" i="22"/>
  <c r="Z168" i="22"/>
  <c r="AA168" i="22"/>
  <c r="H156" i="22"/>
  <c r="I156" i="22"/>
  <c r="J156" i="22"/>
  <c r="K156" i="22"/>
  <c r="L156" i="22"/>
  <c r="S156" i="22"/>
  <c r="T156" i="22"/>
  <c r="U156" i="22"/>
  <c r="V156" i="22"/>
  <c r="W156" i="22"/>
  <c r="X156" i="22"/>
  <c r="Y156" i="22"/>
  <c r="Z156" i="22"/>
  <c r="Z147" i="22"/>
  <c r="Z138" i="22"/>
  <c r="AA156" i="22"/>
  <c r="H147" i="22"/>
  <c r="I147" i="22"/>
  <c r="J147" i="22"/>
  <c r="K147" i="22"/>
  <c r="L147" i="22"/>
  <c r="S147" i="22"/>
  <c r="T147" i="22"/>
  <c r="U147" i="22"/>
  <c r="V147" i="22"/>
  <c r="W147" i="22"/>
  <c r="X147" i="22"/>
  <c r="Y147" i="22"/>
  <c r="AA147" i="22"/>
  <c r="G147" i="22"/>
  <c r="H138" i="22"/>
  <c r="I138" i="22"/>
  <c r="J138" i="22"/>
  <c r="K138" i="22"/>
  <c r="L138" i="22"/>
  <c r="S138" i="22"/>
  <c r="T138" i="22"/>
  <c r="U138" i="22"/>
  <c r="V138" i="22"/>
  <c r="W138" i="22"/>
  <c r="X138" i="22"/>
  <c r="Y138" i="22"/>
  <c r="AA138" i="22"/>
  <c r="AA125" i="22"/>
  <c r="Z125" i="22"/>
  <c r="Y125" i="22"/>
  <c r="X125" i="22"/>
  <c r="W125" i="22"/>
  <c r="V125" i="22"/>
  <c r="U125" i="22"/>
  <c r="T125" i="22"/>
  <c r="S125" i="22"/>
  <c r="R125" i="22"/>
  <c r="Q125" i="22"/>
  <c r="P125" i="22"/>
  <c r="O125" i="22"/>
  <c r="N125" i="22"/>
  <c r="M125" i="22"/>
  <c r="L125" i="22"/>
  <c r="K125" i="22"/>
  <c r="J125" i="22"/>
  <c r="I125" i="22"/>
  <c r="H125" i="22"/>
  <c r="G125" i="22"/>
  <c r="AA122" i="22"/>
  <c r="Z122" i="22"/>
  <c r="Y122" i="22"/>
  <c r="X122" i="22"/>
  <c r="W122" i="22"/>
  <c r="V122" i="22"/>
  <c r="U122" i="22"/>
  <c r="T122" i="22"/>
  <c r="S122" i="22"/>
  <c r="R122" i="22"/>
  <c r="Q122" i="22"/>
  <c r="P122" i="22"/>
  <c r="O122" i="22"/>
  <c r="N122" i="22"/>
  <c r="M122" i="22"/>
  <c r="L122" i="22"/>
  <c r="K122" i="22"/>
  <c r="J122" i="22"/>
  <c r="I122" i="22"/>
  <c r="H122" i="22"/>
  <c r="G122" i="22"/>
  <c r="AA119" i="22"/>
  <c r="AA194" i="22" s="1"/>
  <c r="Z119" i="22"/>
  <c r="Y119" i="22"/>
  <c r="Y194" i="22" s="1"/>
  <c r="X119" i="22"/>
  <c r="X194" i="22" s="1"/>
  <c r="W119" i="22"/>
  <c r="W194" i="22" s="1"/>
  <c r="V119" i="22"/>
  <c r="V194" i="22" s="1"/>
  <c r="U119" i="22"/>
  <c r="T119" i="22"/>
  <c r="S119" i="22"/>
  <c r="R119" i="22"/>
  <c r="Q119" i="22"/>
  <c r="P119" i="22"/>
  <c r="P195" i="22" s="1"/>
  <c r="O119" i="22"/>
  <c r="O195" i="22" s="1"/>
  <c r="N119" i="22"/>
  <c r="N195" i="22" s="1"/>
  <c r="M119" i="22"/>
  <c r="M195" i="22" s="1"/>
  <c r="L119" i="22"/>
  <c r="K119" i="22"/>
  <c r="J119" i="22"/>
  <c r="I119" i="22"/>
  <c r="H119" i="22"/>
  <c r="G119" i="22"/>
  <c r="AA116" i="22"/>
  <c r="Z116" i="22"/>
  <c r="Y116" i="22"/>
  <c r="X116" i="22"/>
  <c r="W116" i="22"/>
  <c r="V116" i="22"/>
  <c r="U116" i="22"/>
  <c r="T116" i="22"/>
  <c r="S116" i="22"/>
  <c r="R116" i="22"/>
  <c r="Q116" i="22"/>
  <c r="P116" i="22"/>
  <c r="O116" i="22"/>
  <c r="N116" i="22"/>
  <c r="M116" i="22"/>
  <c r="L116" i="22"/>
  <c r="K116" i="22"/>
  <c r="J116" i="22"/>
  <c r="I116" i="22"/>
  <c r="H116" i="22"/>
  <c r="G116" i="22"/>
  <c r="H113" i="22"/>
  <c r="I113" i="22"/>
  <c r="J113" i="22"/>
  <c r="K113" i="22"/>
  <c r="L113" i="22"/>
  <c r="M113" i="22"/>
  <c r="N113" i="22"/>
  <c r="O113" i="22"/>
  <c r="P113" i="22"/>
  <c r="Q113" i="22"/>
  <c r="R113" i="22"/>
  <c r="S113" i="22"/>
  <c r="T113" i="22"/>
  <c r="U113" i="22"/>
  <c r="V113" i="22"/>
  <c r="W113" i="22"/>
  <c r="X113" i="22"/>
  <c r="Y113" i="22"/>
  <c r="Z113" i="22"/>
  <c r="AA113" i="22"/>
  <c r="H107" i="22"/>
  <c r="I107" i="22"/>
  <c r="J107" i="22"/>
  <c r="K107" i="22"/>
  <c r="L107" i="22"/>
  <c r="J85" i="22"/>
  <c r="K85" i="22"/>
  <c r="L85" i="22"/>
  <c r="M85" i="22"/>
  <c r="N85" i="22"/>
  <c r="O85" i="22"/>
  <c r="P85" i="22"/>
  <c r="Q85" i="22"/>
  <c r="R85" i="22"/>
  <c r="S85" i="22"/>
  <c r="T85" i="22"/>
  <c r="U85" i="22"/>
  <c r="V85" i="22"/>
  <c r="W85" i="22"/>
  <c r="X85" i="22"/>
  <c r="Y85" i="22"/>
  <c r="Z85" i="22"/>
  <c r="AA85" i="22"/>
  <c r="G85" i="22"/>
  <c r="H85" i="22"/>
  <c r="H75" i="22"/>
  <c r="H76" i="22"/>
  <c r="I75" i="22"/>
  <c r="J75" i="22"/>
  <c r="K75" i="22"/>
  <c r="L75" i="22"/>
  <c r="S75" i="22"/>
  <c r="T75" i="22"/>
  <c r="U75" i="22"/>
  <c r="V75" i="22"/>
  <c r="W75" i="22"/>
  <c r="X75" i="22"/>
  <c r="Y75" i="22"/>
  <c r="Z75" i="22"/>
  <c r="AA75" i="22"/>
  <c r="I76" i="22"/>
  <c r="J76" i="22"/>
  <c r="K76" i="22"/>
  <c r="L76" i="22"/>
  <c r="S76" i="22"/>
  <c r="T76" i="22"/>
  <c r="U76" i="22"/>
  <c r="V76" i="22"/>
  <c r="W76" i="22"/>
  <c r="X76" i="22"/>
  <c r="Y76" i="22"/>
  <c r="Z76" i="22"/>
  <c r="AA76" i="22"/>
  <c r="H67" i="22"/>
  <c r="I67" i="22"/>
  <c r="J67" i="22"/>
  <c r="K67" i="22"/>
  <c r="L67" i="22"/>
  <c r="M67" i="22"/>
  <c r="N67" i="22"/>
  <c r="O67" i="22"/>
  <c r="P67" i="22"/>
  <c r="Q67" i="22"/>
  <c r="R67" i="22"/>
  <c r="S67" i="22"/>
  <c r="T67" i="22"/>
  <c r="U67" i="22"/>
  <c r="V67" i="22"/>
  <c r="W67" i="22"/>
  <c r="X67" i="22"/>
  <c r="Y67" i="22"/>
  <c r="Z67" i="22"/>
  <c r="AA67" i="22"/>
  <c r="H68" i="22"/>
  <c r="I68" i="22"/>
  <c r="J68" i="22"/>
  <c r="K68" i="22"/>
  <c r="L68" i="22"/>
  <c r="M68" i="22"/>
  <c r="N68" i="22"/>
  <c r="O68" i="22"/>
  <c r="P68" i="22"/>
  <c r="Q68" i="22"/>
  <c r="R68" i="22"/>
  <c r="S68" i="22"/>
  <c r="T68" i="22"/>
  <c r="U68" i="22"/>
  <c r="V68" i="22"/>
  <c r="W68" i="22"/>
  <c r="X68" i="22"/>
  <c r="Y68" i="22"/>
  <c r="Z68" i="22"/>
  <c r="AA68" i="22"/>
  <c r="H69" i="22"/>
  <c r="I69" i="22"/>
  <c r="J69" i="22"/>
  <c r="K69" i="22"/>
  <c r="L69" i="22"/>
  <c r="M69" i="22"/>
  <c r="N69" i="22"/>
  <c r="O69" i="22"/>
  <c r="P69" i="22"/>
  <c r="Q69" i="22"/>
  <c r="R69" i="22"/>
  <c r="S69" i="22"/>
  <c r="T69" i="22"/>
  <c r="U69" i="22"/>
  <c r="V69" i="22"/>
  <c r="W69" i="22"/>
  <c r="X69" i="22"/>
  <c r="Y69" i="22"/>
  <c r="Z69" i="22"/>
  <c r="AA69" i="22"/>
  <c r="H70" i="22"/>
  <c r="I70" i="22"/>
  <c r="J70" i="22"/>
  <c r="K70" i="22"/>
  <c r="L70" i="22"/>
  <c r="M70" i="22"/>
  <c r="N70" i="22"/>
  <c r="O70" i="22"/>
  <c r="P70" i="22"/>
  <c r="Q70" i="22"/>
  <c r="R70" i="22"/>
  <c r="S70" i="22"/>
  <c r="T70" i="22"/>
  <c r="U70" i="22"/>
  <c r="V70" i="22"/>
  <c r="W70" i="22"/>
  <c r="X70" i="22"/>
  <c r="Y70" i="22"/>
  <c r="Z70" i="22"/>
  <c r="AA70" i="22"/>
  <c r="H58" i="22"/>
  <c r="I58" i="22"/>
  <c r="J58" i="22"/>
  <c r="K58" i="22"/>
  <c r="L58" i="22"/>
  <c r="S58" i="22"/>
  <c r="T58" i="22"/>
  <c r="U58" i="22"/>
  <c r="V58" i="22"/>
  <c r="W58" i="22"/>
  <c r="X58" i="22"/>
  <c r="Y58" i="22"/>
  <c r="Z58" i="22"/>
  <c r="AA58" i="22"/>
  <c r="H49" i="22"/>
  <c r="I49" i="22"/>
  <c r="J49" i="22"/>
  <c r="K49" i="22"/>
  <c r="L49" i="22"/>
  <c r="S49" i="22"/>
  <c r="T49" i="22"/>
  <c r="U49" i="22"/>
  <c r="V49" i="22"/>
  <c r="W49" i="22"/>
  <c r="X49" i="22"/>
  <c r="Y49" i="22"/>
  <c r="Z49" i="22"/>
  <c r="AA49" i="22"/>
  <c r="H40" i="22"/>
  <c r="I40" i="22"/>
  <c r="J40" i="22"/>
  <c r="K40" i="22"/>
  <c r="L40" i="22"/>
  <c r="S40" i="22"/>
  <c r="T40" i="22"/>
  <c r="U40" i="22"/>
  <c r="V40" i="22"/>
  <c r="W40" i="22"/>
  <c r="X40" i="22"/>
  <c r="Y40" i="22"/>
  <c r="Z40" i="22"/>
  <c r="AA40" i="22"/>
  <c r="H27" i="22"/>
  <c r="I27" i="22"/>
  <c r="J27" i="22"/>
  <c r="K27" i="22"/>
  <c r="L27" i="22"/>
  <c r="M27" i="22"/>
  <c r="N27" i="22"/>
  <c r="O27" i="22"/>
  <c r="P27" i="22"/>
  <c r="Q27" i="22"/>
  <c r="R27" i="22"/>
  <c r="S27" i="22"/>
  <c r="T27" i="22"/>
  <c r="U27" i="22"/>
  <c r="V27" i="22"/>
  <c r="W27" i="22"/>
  <c r="X27" i="22"/>
  <c r="Y27" i="22"/>
  <c r="Z27" i="22"/>
  <c r="AA27" i="22"/>
  <c r="AA24" i="22"/>
  <c r="Z24" i="22"/>
  <c r="Y24" i="22"/>
  <c r="X24" i="22"/>
  <c r="W24" i="22"/>
  <c r="V24" i="22"/>
  <c r="U24" i="22"/>
  <c r="T24" i="22"/>
  <c r="S24" i="22"/>
  <c r="R24" i="22"/>
  <c r="Q24" i="22"/>
  <c r="P24" i="22"/>
  <c r="O24" i="22"/>
  <c r="N24" i="22"/>
  <c r="M24" i="22"/>
  <c r="L24" i="22"/>
  <c r="K24" i="22"/>
  <c r="J24" i="22"/>
  <c r="I24" i="22"/>
  <c r="H24" i="22"/>
  <c r="G24" i="22"/>
  <c r="AA21" i="22"/>
  <c r="AA96" i="22" s="1"/>
  <c r="Z21" i="22"/>
  <c r="Z96" i="22" s="1"/>
  <c r="Y21" i="22"/>
  <c r="X21" i="22"/>
  <c r="X96" i="22" s="1"/>
  <c r="W21" i="22"/>
  <c r="W96" i="22" s="1"/>
  <c r="V21" i="22"/>
  <c r="U21" i="22"/>
  <c r="T21" i="22"/>
  <c r="S21" i="22"/>
  <c r="S18" i="22"/>
  <c r="S15" i="22"/>
  <c r="R21" i="22"/>
  <c r="Q21" i="22"/>
  <c r="Q97" i="22" s="1"/>
  <c r="P21" i="22"/>
  <c r="P97" i="22" s="1"/>
  <c r="O21" i="22"/>
  <c r="O97" i="22" s="1"/>
  <c r="N21" i="22"/>
  <c r="N97" i="22" s="1"/>
  <c r="M21" i="22"/>
  <c r="M97" i="22" s="1"/>
  <c r="L21" i="22"/>
  <c r="K21" i="22"/>
  <c r="J21" i="22"/>
  <c r="I21" i="22"/>
  <c r="H21" i="22"/>
  <c r="G21" i="22"/>
  <c r="AA18" i="22"/>
  <c r="Z18" i="22"/>
  <c r="Y18" i="22"/>
  <c r="X18" i="22"/>
  <c r="W18" i="22"/>
  <c r="V18" i="22"/>
  <c r="U18" i="22"/>
  <c r="T18" i="22"/>
  <c r="R18" i="22"/>
  <c r="Q18" i="22"/>
  <c r="P18" i="22"/>
  <c r="O18" i="22"/>
  <c r="N18" i="22"/>
  <c r="M18" i="22"/>
  <c r="L18" i="22"/>
  <c r="K18" i="22"/>
  <c r="J18" i="22"/>
  <c r="I18" i="22"/>
  <c r="H18" i="22"/>
  <c r="G18" i="22"/>
  <c r="H15" i="22"/>
  <c r="I15" i="22"/>
  <c r="J15" i="22"/>
  <c r="K15" i="22"/>
  <c r="L15" i="22"/>
  <c r="M15" i="22"/>
  <c r="N15" i="22"/>
  <c r="O15" i="22"/>
  <c r="P15" i="22"/>
  <c r="Q15" i="22"/>
  <c r="R15" i="22"/>
  <c r="T15" i="22"/>
  <c r="U15" i="22"/>
  <c r="V15" i="22"/>
  <c r="W15" i="22"/>
  <c r="X15" i="22"/>
  <c r="Y15" i="22"/>
  <c r="Z15" i="22"/>
  <c r="AA15" i="22"/>
  <c r="H9" i="22"/>
  <c r="I9" i="22"/>
  <c r="J9" i="22"/>
  <c r="K9" i="22"/>
  <c r="L9" i="22"/>
  <c r="I281" i="22"/>
  <c r="I183" i="22"/>
  <c r="AH3" i="17"/>
  <c r="E3" i="22" s="1"/>
  <c r="E101" i="22" s="1"/>
  <c r="I213" i="28"/>
  <c r="I212" i="28" s="1"/>
  <c r="I309" i="28" s="1"/>
  <c r="I311" i="28"/>
  <c r="J213" i="28"/>
  <c r="J212" i="28" s="1"/>
  <c r="J309" i="28" s="1"/>
  <c r="J311" i="28"/>
  <c r="K213" i="28"/>
  <c r="K311" i="28"/>
  <c r="L213" i="28"/>
  <c r="L311" i="28"/>
  <c r="M213" i="28"/>
  <c r="M212" i="28" s="1"/>
  <c r="M309" i="28" s="1"/>
  <c r="M311" i="28"/>
  <c r="N213" i="28"/>
  <c r="N212" i="28" s="1"/>
  <c r="N309" i="28" s="1"/>
  <c r="N311" i="28"/>
  <c r="O213" i="28"/>
  <c r="O212" i="28" s="1"/>
  <c r="O309" i="28" s="1"/>
  <c r="O311" i="28"/>
  <c r="P213" i="28"/>
  <c r="P311" i="28"/>
  <c r="Q213" i="28"/>
  <c r="Q212" i="28" s="1"/>
  <c r="Q309" i="28" s="1"/>
  <c r="Q311" i="28"/>
  <c r="R213" i="28"/>
  <c r="R212" i="28" s="1"/>
  <c r="R309" i="28" s="1"/>
  <c r="R311" i="28"/>
  <c r="S213" i="28"/>
  <c r="S212" i="28" s="1"/>
  <c r="S309" i="28" s="1"/>
  <c r="S311" i="28"/>
  <c r="T213" i="28"/>
  <c r="T212" i="28" s="1"/>
  <c r="T309" i="28" s="1"/>
  <c r="T311" i="28"/>
  <c r="U213" i="28"/>
  <c r="U212" i="28" s="1"/>
  <c r="U309" i="28" s="1"/>
  <c r="U311" i="28"/>
  <c r="V213" i="28"/>
  <c r="V311" i="28"/>
  <c r="W213" i="28"/>
  <c r="W311" i="28"/>
  <c r="X213" i="28"/>
  <c r="X222" i="28" s="1"/>
  <c r="X223" i="28" s="1"/>
  <c r="X391" i="28" s="1"/>
  <c r="X311" i="28"/>
  <c r="Y213" i="28"/>
  <c r="Y212" i="28" s="1"/>
  <c r="Y309" i="28" s="1"/>
  <c r="Y311" i="28"/>
  <c r="Z213" i="28"/>
  <c r="Z311" i="28"/>
  <c r="AA213" i="28"/>
  <c r="AA311" i="28"/>
  <c r="AB213" i="28"/>
  <c r="AB311" i="28"/>
  <c r="AC213" i="28"/>
  <c r="AC212" i="28" s="1"/>
  <c r="AC309" i="28" s="1"/>
  <c r="AC311" i="28"/>
  <c r="AD213" i="28"/>
  <c r="AD212" i="28" s="1"/>
  <c r="AD309" i="28" s="1"/>
  <c r="AD311" i="28"/>
  <c r="AE213" i="28"/>
  <c r="AE212" i="28" s="1"/>
  <c r="AE309" i="28" s="1"/>
  <c r="AE311" i="28"/>
  <c r="AF213" i="28"/>
  <c r="AF311" i="28"/>
  <c r="AG213" i="28"/>
  <c r="AG212" i="28" s="1"/>
  <c r="AG309" i="28" s="1"/>
  <c r="AG311" i="28"/>
  <c r="AH213" i="28"/>
  <c r="AH212" i="28" s="1"/>
  <c r="AH309" i="28" s="1"/>
  <c r="AH311" i="28"/>
  <c r="AI213" i="28"/>
  <c r="AI222" i="28" s="1"/>
  <c r="AI223" i="28" s="1"/>
  <c r="AI311" i="28"/>
  <c r="AJ213" i="28"/>
  <c r="AJ212" i="28" s="1"/>
  <c r="AJ309" i="28" s="1"/>
  <c r="AJ311" i="28"/>
  <c r="AK213" i="28"/>
  <c r="AK212" i="28" s="1"/>
  <c r="AK309" i="28" s="1"/>
  <c r="AK311" i="28"/>
  <c r="AL213" i="28"/>
  <c r="AL212" i="28" s="1"/>
  <c r="AL309" i="28" s="1"/>
  <c r="AL311" i="28"/>
  <c r="AM213" i="28"/>
  <c r="AM212" i="28" s="1"/>
  <c r="AM309" i="28" s="1"/>
  <c r="AM311" i="28"/>
  <c r="AN213" i="28"/>
  <c r="AN311" i="28"/>
  <c r="AO213" i="28"/>
  <c r="AO212" i="28" s="1"/>
  <c r="AO309" i="28" s="1"/>
  <c r="AO311" i="28"/>
  <c r="AP213" i="28"/>
  <c r="AP311" i="28"/>
  <c r="AQ213" i="28"/>
  <c r="AQ311" i="28"/>
  <c r="AR213" i="28"/>
  <c r="AR212" i="28" s="1"/>
  <c r="AR309" i="28" s="1"/>
  <c r="AR311" i="28"/>
  <c r="AS213" i="28"/>
  <c r="AS212" i="28" s="1"/>
  <c r="AS309" i="28" s="1"/>
  <c r="AS311" i="28"/>
  <c r="AT213" i="28"/>
  <c r="AT311" i="28"/>
  <c r="AU213" i="28"/>
  <c r="AU222" i="28" s="1"/>
  <c r="AU223" i="28" s="1"/>
  <c r="AU311" i="28"/>
  <c r="AV213" i="28"/>
  <c r="AV311" i="28"/>
  <c r="AW213" i="28"/>
  <c r="AW212" i="28" s="1"/>
  <c r="AW309" i="28" s="1"/>
  <c r="AW311" i="28"/>
  <c r="AX213" i="28"/>
  <c r="AX212" i="28" s="1"/>
  <c r="AX309" i="28" s="1"/>
  <c r="AX311" i="28"/>
  <c r="AY213" i="28"/>
  <c r="AY212" i="28" s="1"/>
  <c r="AY309" i="28" s="1"/>
  <c r="AY311" i="28"/>
  <c r="AZ213" i="28"/>
  <c r="AZ311" i="28"/>
  <c r="BA213" i="28"/>
  <c r="BA212" i="28" s="1"/>
  <c r="BA309" i="28" s="1"/>
  <c r="BA311" i="28"/>
  <c r="BB213" i="28"/>
  <c r="BB212" i="28" s="1"/>
  <c r="BB309" i="28" s="1"/>
  <c r="BB311" i="28"/>
  <c r="BC213" i="28"/>
  <c r="BC212" i="28" s="1"/>
  <c r="BC309" i="28" s="1"/>
  <c r="BC311" i="28"/>
  <c r="BD213" i="28"/>
  <c r="BD311" i="28"/>
  <c r="BE213" i="28"/>
  <c r="BE212" i="28" s="1"/>
  <c r="BE309" i="28" s="1"/>
  <c r="BE311" i="28"/>
  <c r="BF213" i="28"/>
  <c r="BF212" i="28" s="1"/>
  <c r="BF309" i="28" s="1"/>
  <c r="BF311" i="28"/>
  <c r="BG213" i="28"/>
  <c r="BG222" i="28" s="1"/>
  <c r="BG223" i="28" s="1"/>
  <c r="BG311" i="28"/>
  <c r="BH213" i="28"/>
  <c r="BH212" i="28" s="1"/>
  <c r="BH309" i="28" s="1"/>
  <c r="BH311" i="28"/>
  <c r="BI213" i="28"/>
  <c r="BI212" i="28" s="1"/>
  <c r="BI309" i="28" s="1"/>
  <c r="BI311" i="28"/>
  <c r="BJ213" i="28"/>
  <c r="BJ311" i="28"/>
  <c r="BK213" i="28"/>
  <c r="BK311" i="28"/>
  <c r="BL213" i="28"/>
  <c r="BL311" i="28"/>
  <c r="BM213" i="28"/>
  <c r="BM212" i="28" s="1"/>
  <c r="BM309" i="28" s="1"/>
  <c r="BM311" i="28"/>
  <c r="BN213" i="28"/>
  <c r="BN212" i="28" s="1"/>
  <c r="BN309" i="28" s="1"/>
  <c r="BN311" i="28"/>
  <c r="BO213" i="28"/>
  <c r="BO212" i="28" s="1"/>
  <c r="BO309" i="28" s="1"/>
  <c r="BO311" i="28"/>
  <c r="BP213" i="28"/>
  <c r="BP212" i="28" s="1"/>
  <c r="BP309" i="28" s="1"/>
  <c r="BP311" i="28"/>
  <c r="BQ213" i="28"/>
  <c r="BQ222" i="28" s="1"/>
  <c r="BQ223" i="28" s="1"/>
  <c r="BQ391" i="28" s="1"/>
  <c r="BQ311" i="28"/>
  <c r="BR213" i="28"/>
  <c r="BR212" i="28" s="1"/>
  <c r="BR309" i="28" s="1"/>
  <c r="BR311" i="28"/>
  <c r="BS213" i="28"/>
  <c r="BS212" i="28" s="1"/>
  <c r="BS309" i="28" s="1"/>
  <c r="BS311" i="28"/>
  <c r="BT213" i="28"/>
  <c r="BT212" i="28" s="1"/>
  <c r="BT309" i="28" s="1"/>
  <c r="BT311" i="28"/>
  <c r="J305" i="28"/>
  <c r="J306" i="28"/>
  <c r="J307" i="28"/>
  <c r="J308" i="28"/>
  <c r="B61" i="18"/>
  <c r="B37" i="18"/>
  <c r="B45" i="18"/>
  <c r="B46" i="18"/>
  <c r="B15" i="18"/>
  <c r="AG32" i="17"/>
  <c r="F32" i="17"/>
  <c r="B32" i="17" s="1"/>
  <c r="AG7" i="17"/>
  <c r="AG8" i="17"/>
  <c r="AG9" i="17"/>
  <c r="AG10" i="17"/>
  <c r="AG11" i="17"/>
  <c r="AG14" i="17"/>
  <c r="AG15" i="17"/>
  <c r="AG16" i="17"/>
  <c r="AG17" i="17"/>
  <c r="AG18" i="17"/>
  <c r="AG19" i="17"/>
  <c r="AG24" i="17"/>
  <c r="AG25" i="17"/>
  <c r="AG26" i="17"/>
  <c r="AG27" i="17"/>
  <c r="AG29" i="17"/>
  <c r="AG30" i="17"/>
  <c r="AG31" i="17"/>
  <c r="AG33" i="17"/>
  <c r="AG34" i="17"/>
  <c r="AG35" i="17"/>
  <c r="AG36" i="17"/>
  <c r="AG37" i="17"/>
  <c r="AG38" i="17"/>
  <c r="AG39" i="17"/>
  <c r="AG40" i="17"/>
  <c r="AG41" i="17"/>
  <c r="AG42" i="17"/>
  <c r="AG43" i="17"/>
  <c r="AG44" i="17"/>
  <c r="AG45" i="17"/>
  <c r="AG46" i="17"/>
  <c r="AG47" i="17"/>
  <c r="AG48" i="17"/>
  <c r="AG49" i="17"/>
  <c r="AG50" i="17"/>
  <c r="AG51" i="17"/>
  <c r="AG52" i="17"/>
  <c r="AG53" i="17"/>
  <c r="AG54" i="17"/>
  <c r="AG55" i="17"/>
  <c r="AG56" i="17"/>
  <c r="AG57" i="17"/>
  <c r="AG58" i="17"/>
  <c r="AG59" i="17"/>
  <c r="AG60" i="17"/>
  <c r="AG61" i="17"/>
  <c r="AG62" i="17"/>
  <c r="AG63" i="17"/>
  <c r="AG142" i="17"/>
  <c r="AG143" i="17"/>
  <c r="AG144" i="17"/>
  <c r="AG145" i="17"/>
  <c r="AG146" i="17"/>
  <c r="AG147" i="17"/>
  <c r="AG148" i="17"/>
  <c r="AG149" i="17"/>
  <c r="AG150" i="17"/>
  <c r="AG151" i="17"/>
  <c r="AG152" i="17"/>
  <c r="AG153" i="17"/>
  <c r="AG154" i="17"/>
  <c r="AG155" i="17"/>
  <c r="AG156" i="17"/>
  <c r="AG157" i="17"/>
  <c r="AG158" i="17"/>
  <c r="AG159" i="17"/>
  <c r="AG160" i="17"/>
  <c r="AG161" i="17"/>
  <c r="AG162" i="17"/>
  <c r="AG163" i="17"/>
  <c r="AG164" i="17"/>
  <c r="AG165" i="17"/>
  <c r="AG166" i="17"/>
  <c r="AG167" i="17"/>
  <c r="AG168" i="17"/>
  <c r="AG170" i="17"/>
  <c r="AG171" i="17"/>
  <c r="Q32" i="28"/>
  <c r="F6" i="17"/>
  <c r="B6" i="17" s="1"/>
  <c r="F8" i="17"/>
  <c r="B8" i="17" s="1"/>
  <c r="F9" i="17"/>
  <c r="B9" i="17" s="1"/>
  <c r="F10" i="17"/>
  <c r="B10" i="17" s="1"/>
  <c r="F11" i="17"/>
  <c r="B11" i="17" s="1"/>
  <c r="F13" i="17"/>
  <c r="B13" i="17" s="1"/>
  <c r="F14" i="17"/>
  <c r="B14" i="17" s="1"/>
  <c r="F15" i="17"/>
  <c r="B15" i="17" s="1"/>
  <c r="F16" i="17"/>
  <c r="B16" i="17" s="1"/>
  <c r="F17" i="17"/>
  <c r="B17" i="17" s="1"/>
  <c r="F18" i="17"/>
  <c r="B18" i="17" s="1"/>
  <c r="F19" i="17"/>
  <c r="B19" i="17" s="1"/>
  <c r="F20" i="17"/>
  <c r="B20" i="17" s="1"/>
  <c r="F21" i="17"/>
  <c r="B21" i="17" s="1"/>
  <c r="F22" i="17"/>
  <c r="B22" i="17" s="1"/>
  <c r="F23" i="17"/>
  <c r="B23" i="17" s="1"/>
  <c r="F24" i="17"/>
  <c r="B24" i="17" s="1"/>
  <c r="F25" i="17"/>
  <c r="B25" i="17" s="1"/>
  <c r="F26" i="17"/>
  <c r="B26" i="17" s="1"/>
  <c r="F27" i="17"/>
  <c r="B27" i="17" s="1"/>
  <c r="F28" i="17"/>
  <c r="B28" i="17" s="1"/>
  <c r="F29" i="17"/>
  <c r="B29" i="17" s="1"/>
  <c r="F30" i="17"/>
  <c r="B30" i="17" s="1"/>
  <c r="F31" i="17"/>
  <c r="B31" i="17" s="1"/>
  <c r="F33" i="17"/>
  <c r="B33" i="17" s="1"/>
  <c r="F34" i="17"/>
  <c r="B34" i="17" s="1"/>
  <c r="F35" i="17"/>
  <c r="B35" i="17" s="1"/>
  <c r="F36" i="17"/>
  <c r="B36" i="17" s="1"/>
  <c r="F37" i="17"/>
  <c r="B37" i="17" s="1"/>
  <c r="F38" i="17"/>
  <c r="B38" i="17" s="1"/>
  <c r="F39" i="17"/>
  <c r="B39" i="17" s="1"/>
  <c r="F40" i="17"/>
  <c r="B40" i="17" s="1"/>
  <c r="F41" i="17"/>
  <c r="B41" i="17" s="1"/>
  <c r="F42" i="17"/>
  <c r="B42" i="17" s="1"/>
  <c r="F43" i="17"/>
  <c r="B43" i="17" s="1"/>
  <c r="F44" i="17"/>
  <c r="B44" i="17" s="1"/>
  <c r="F45" i="17"/>
  <c r="B45" i="17" s="1"/>
  <c r="F46" i="17"/>
  <c r="B46" i="17" s="1"/>
  <c r="F47" i="17"/>
  <c r="B47" i="17" s="1"/>
  <c r="F48" i="17"/>
  <c r="B48" i="17" s="1"/>
  <c r="F49" i="17"/>
  <c r="B49" i="17" s="1"/>
  <c r="F50" i="17"/>
  <c r="B50" i="17" s="1"/>
  <c r="F51" i="17"/>
  <c r="B51" i="17" s="1"/>
  <c r="F52" i="17"/>
  <c r="B52" i="17" s="1"/>
  <c r="F53" i="17"/>
  <c r="B53" i="17" s="1"/>
  <c r="F54" i="17"/>
  <c r="B54" i="17" s="1"/>
  <c r="F55" i="17"/>
  <c r="B55" i="17" s="1"/>
  <c r="F56" i="17"/>
  <c r="B56" i="17" s="1"/>
  <c r="F57" i="17"/>
  <c r="B57" i="17" s="1"/>
  <c r="F58" i="17"/>
  <c r="B58" i="17" s="1"/>
  <c r="F59" i="17"/>
  <c r="B59" i="17" s="1"/>
  <c r="F60" i="17"/>
  <c r="B60" i="17" s="1"/>
  <c r="F61" i="17"/>
  <c r="B61" i="17" s="1"/>
  <c r="F62" i="17"/>
  <c r="B62" i="17" s="1"/>
  <c r="F63" i="17"/>
  <c r="B63" i="17" s="1"/>
  <c r="F64" i="17"/>
  <c r="B64" i="17" s="1"/>
  <c r="F65" i="17"/>
  <c r="B65" i="17" s="1"/>
  <c r="F66" i="17"/>
  <c r="B66" i="17" s="1"/>
  <c r="F67" i="17"/>
  <c r="B67" i="17" s="1"/>
  <c r="F68" i="17"/>
  <c r="B68" i="17" s="1"/>
  <c r="F69" i="17"/>
  <c r="B69" i="17" s="1"/>
  <c r="F70" i="17"/>
  <c r="B70" i="17" s="1"/>
  <c r="F71" i="17"/>
  <c r="B71" i="17" s="1"/>
  <c r="F72" i="17"/>
  <c r="B72" i="17" s="1"/>
  <c r="F73" i="17"/>
  <c r="B73" i="17" s="1"/>
  <c r="F74" i="17"/>
  <c r="B74" i="17" s="1"/>
  <c r="F75" i="17"/>
  <c r="B75" i="17" s="1"/>
  <c r="F76" i="17"/>
  <c r="B76" i="17" s="1"/>
  <c r="F77" i="17"/>
  <c r="B77" i="17" s="1"/>
  <c r="F78" i="17"/>
  <c r="B78" i="17" s="1"/>
  <c r="F79" i="17"/>
  <c r="B79" i="17" s="1"/>
  <c r="F80" i="17"/>
  <c r="B80" i="17" s="1"/>
  <c r="F81" i="17"/>
  <c r="B81" i="17" s="1"/>
  <c r="F82" i="17"/>
  <c r="B82" i="17" s="1"/>
  <c r="F83" i="17"/>
  <c r="B83" i="17" s="1"/>
  <c r="F84" i="17"/>
  <c r="B84" i="17" s="1"/>
  <c r="F85" i="17"/>
  <c r="B85" i="17" s="1"/>
  <c r="F86" i="17"/>
  <c r="B86" i="17" s="1"/>
  <c r="F87" i="17"/>
  <c r="B87" i="17" s="1"/>
  <c r="F88" i="17"/>
  <c r="B88" i="17" s="1"/>
  <c r="F89" i="17"/>
  <c r="B89" i="17" s="1"/>
  <c r="F90" i="17"/>
  <c r="B90" i="17" s="1"/>
  <c r="F91" i="17"/>
  <c r="B91" i="17" s="1"/>
  <c r="F92" i="17"/>
  <c r="B92" i="17" s="1"/>
  <c r="F93" i="17"/>
  <c r="B93" i="17" s="1"/>
  <c r="F94" i="17"/>
  <c r="B94" i="17" s="1"/>
  <c r="F95" i="17"/>
  <c r="B95" i="17" s="1"/>
  <c r="F96" i="17"/>
  <c r="B96" i="17" s="1"/>
  <c r="F97" i="17"/>
  <c r="B97" i="17" s="1"/>
  <c r="F98" i="17"/>
  <c r="B98" i="17" s="1"/>
  <c r="F99" i="17"/>
  <c r="B99" i="17" s="1"/>
  <c r="F100" i="17"/>
  <c r="B100" i="17" s="1"/>
  <c r="F101" i="17"/>
  <c r="B101" i="17" s="1"/>
  <c r="F102" i="17"/>
  <c r="B102" i="17" s="1"/>
  <c r="F103" i="17"/>
  <c r="B103" i="17" s="1"/>
  <c r="F104" i="17"/>
  <c r="B104" i="17" s="1"/>
  <c r="F105" i="17"/>
  <c r="B105" i="17" s="1"/>
  <c r="F106" i="17"/>
  <c r="B106" i="17" s="1"/>
  <c r="F107" i="17"/>
  <c r="B107" i="17" s="1"/>
  <c r="F108" i="17"/>
  <c r="B108" i="17" s="1"/>
  <c r="F109" i="17"/>
  <c r="B109" i="17" s="1"/>
  <c r="F110" i="17"/>
  <c r="B110" i="17" s="1"/>
  <c r="F111" i="17"/>
  <c r="B111" i="17" s="1"/>
  <c r="F112" i="17"/>
  <c r="B112" i="17" s="1"/>
  <c r="F113" i="17"/>
  <c r="B113" i="17" s="1"/>
  <c r="F114" i="17"/>
  <c r="B114" i="17" s="1"/>
  <c r="F115" i="17"/>
  <c r="B115" i="17" s="1"/>
  <c r="F116" i="17"/>
  <c r="B116" i="17" s="1"/>
  <c r="F117" i="17"/>
  <c r="B117" i="17" s="1"/>
  <c r="F118" i="17"/>
  <c r="B118" i="17" s="1"/>
  <c r="F119" i="17"/>
  <c r="B119" i="17" s="1"/>
  <c r="F120" i="17"/>
  <c r="B120" i="17" s="1"/>
  <c r="F121" i="17"/>
  <c r="B121" i="17" s="1"/>
  <c r="F122" i="17"/>
  <c r="B122" i="17" s="1"/>
  <c r="F123" i="17"/>
  <c r="B123" i="17" s="1"/>
  <c r="F124" i="17"/>
  <c r="B124" i="17" s="1"/>
  <c r="F125" i="17"/>
  <c r="B125" i="17" s="1"/>
  <c r="F126" i="17"/>
  <c r="B126" i="17" s="1"/>
  <c r="F127" i="17"/>
  <c r="B127" i="17" s="1"/>
  <c r="F128" i="17"/>
  <c r="B128" i="17" s="1"/>
  <c r="F129" i="17"/>
  <c r="B129" i="17" s="1"/>
  <c r="F130" i="17"/>
  <c r="B130" i="17" s="1"/>
  <c r="F131" i="17"/>
  <c r="B131" i="17" s="1"/>
  <c r="F132" i="17"/>
  <c r="B132" i="17" s="1"/>
  <c r="F133" i="17"/>
  <c r="B133" i="17" s="1"/>
  <c r="F134" i="17"/>
  <c r="B134" i="17" s="1"/>
  <c r="F135" i="17"/>
  <c r="B135" i="17" s="1"/>
  <c r="F136" i="17"/>
  <c r="B136" i="17" s="1"/>
  <c r="F137" i="17"/>
  <c r="B137" i="17" s="1"/>
  <c r="F138" i="17"/>
  <c r="B138" i="17" s="1"/>
  <c r="F139" i="17"/>
  <c r="B139" i="17" s="1"/>
  <c r="F140" i="17"/>
  <c r="B140" i="17" s="1"/>
  <c r="F141" i="17"/>
  <c r="B141" i="17" s="1"/>
  <c r="F142" i="17"/>
  <c r="B142" i="17" s="1"/>
  <c r="F143" i="17"/>
  <c r="B143" i="17" s="1"/>
  <c r="F144" i="17"/>
  <c r="B144" i="17" s="1"/>
  <c r="F145" i="17"/>
  <c r="B145" i="17" s="1"/>
  <c r="F146" i="17"/>
  <c r="B146" i="17" s="1"/>
  <c r="F147" i="17"/>
  <c r="B147" i="17" s="1"/>
  <c r="F148" i="17"/>
  <c r="B148" i="17" s="1"/>
  <c r="F149" i="17"/>
  <c r="B149" i="17" s="1"/>
  <c r="F150" i="17"/>
  <c r="B150" i="17" s="1"/>
  <c r="F151" i="17"/>
  <c r="B151" i="17" s="1"/>
  <c r="F152" i="17"/>
  <c r="B152" i="17" s="1"/>
  <c r="F153" i="17"/>
  <c r="B153" i="17" s="1"/>
  <c r="F154" i="17"/>
  <c r="B154" i="17" s="1"/>
  <c r="F155" i="17"/>
  <c r="B155" i="17" s="1"/>
  <c r="F156" i="17"/>
  <c r="B156" i="17" s="1"/>
  <c r="F157" i="17"/>
  <c r="B157" i="17" s="1"/>
  <c r="F158" i="17"/>
  <c r="B158" i="17" s="1"/>
  <c r="F159" i="17"/>
  <c r="B159" i="17" s="1"/>
  <c r="F160" i="17"/>
  <c r="B160" i="17" s="1"/>
  <c r="F161" i="17"/>
  <c r="B161" i="17" s="1"/>
  <c r="F162" i="17"/>
  <c r="B162" i="17" s="1"/>
  <c r="F163" i="17"/>
  <c r="B163" i="17" s="1"/>
  <c r="F164" i="17"/>
  <c r="B164" i="17" s="1"/>
  <c r="F165" i="17"/>
  <c r="B165" i="17" s="1"/>
  <c r="F166" i="17"/>
  <c r="B166" i="17" s="1"/>
  <c r="F167" i="17"/>
  <c r="B167" i="17" s="1"/>
  <c r="F168" i="17"/>
  <c r="B168" i="17" s="1"/>
  <c r="F169" i="17"/>
  <c r="B169" i="17" s="1"/>
  <c r="F170" i="17"/>
  <c r="B170" i="17" s="1"/>
  <c r="F171" i="17"/>
  <c r="B171" i="17" s="1"/>
  <c r="F172" i="17"/>
  <c r="B172" i="17" s="1"/>
  <c r="F173" i="17"/>
  <c r="B173" i="17" s="1"/>
  <c r="F174" i="17"/>
  <c r="B174" i="17" s="1"/>
  <c r="F175" i="17"/>
  <c r="B175" i="17" s="1"/>
  <c r="F176" i="17"/>
  <c r="B176" i="17" s="1"/>
  <c r="F177" i="17"/>
  <c r="B177" i="17" s="1"/>
  <c r="F178" i="17"/>
  <c r="B178" i="17" s="1"/>
  <c r="F179" i="17"/>
  <c r="B179" i="17" s="1"/>
  <c r="F180" i="17"/>
  <c r="B180" i="17" s="1"/>
  <c r="F181" i="17"/>
  <c r="B181" i="17" s="1"/>
  <c r="F182" i="17"/>
  <c r="B182" i="17" s="1"/>
  <c r="F183" i="17"/>
  <c r="B183" i="17" s="1"/>
  <c r="F184" i="17"/>
  <c r="B184" i="17" s="1"/>
  <c r="F185" i="17"/>
  <c r="B185" i="17" s="1"/>
  <c r="F186" i="17"/>
  <c r="B186" i="17" s="1"/>
  <c r="F187" i="17"/>
  <c r="B187" i="17" s="1"/>
  <c r="F188" i="17"/>
  <c r="B188" i="17" s="1"/>
  <c r="F189" i="17"/>
  <c r="B189" i="17" s="1"/>
  <c r="F190" i="17"/>
  <c r="B190" i="17" s="1"/>
  <c r="F191" i="17"/>
  <c r="B191" i="17" s="1"/>
  <c r="F192" i="17"/>
  <c r="B192" i="17" s="1"/>
  <c r="F193" i="17"/>
  <c r="B193" i="17" s="1"/>
  <c r="F194" i="17"/>
  <c r="B194" i="17" s="1"/>
  <c r="F195" i="17"/>
  <c r="B195" i="17" s="1"/>
  <c r="F196" i="17"/>
  <c r="B196" i="17" s="1"/>
  <c r="F7" i="17"/>
  <c r="B7" i="17" s="1"/>
  <c r="B12" i="17"/>
  <c r="Z24" i="17"/>
  <c r="Z19" i="17" s="1"/>
  <c r="Z20" i="17" s="1"/>
  <c r="Y24" i="17"/>
  <c r="Y19" i="17" s="1"/>
  <c r="Y20" i="17" s="1"/>
  <c r="I85" i="27"/>
  <c r="I129" i="27"/>
  <c r="BT304" i="27"/>
  <c r="BT361" i="27" s="1"/>
  <c r="AA266" i="27"/>
  <c r="AM266" i="27"/>
  <c r="BN266" i="27"/>
  <c r="BN205" i="27" s="1"/>
  <c r="BM266" i="27"/>
  <c r="BM205" i="27" s="1"/>
  <c r="V85" i="27"/>
  <c r="AG85" i="27"/>
  <c r="AG129" i="27"/>
  <c r="AQ85" i="27"/>
  <c r="AQ129" i="27"/>
  <c r="BJ85" i="27"/>
  <c r="BJ85" i="28"/>
  <c r="K266" i="28"/>
  <c r="K205" i="28" s="1"/>
  <c r="S266" i="28"/>
  <c r="S310" i="28"/>
  <c r="AG266" i="28"/>
  <c r="AG205" i="28" s="1"/>
  <c r="AO266" i="28"/>
  <c r="AO205" i="28" s="1"/>
  <c r="AQ266" i="28"/>
  <c r="AQ205" i="28" s="1"/>
  <c r="AY266" i="28"/>
  <c r="AY205" i="28" s="1"/>
  <c r="BM266" i="28"/>
  <c r="BM205" i="28" s="1"/>
  <c r="I266" i="28"/>
  <c r="K85" i="28"/>
  <c r="K61" i="15" s="1"/>
  <c r="S85" i="28"/>
  <c r="S129" i="28"/>
  <c r="AG85" i="28"/>
  <c r="AO85" i="28"/>
  <c r="AQ85" i="28"/>
  <c r="AY85" i="28"/>
  <c r="BA85" i="28"/>
  <c r="BG85" i="28"/>
  <c r="BI85" i="28"/>
  <c r="BO85" i="28"/>
  <c r="BQ85" i="28"/>
  <c r="M85" i="28"/>
  <c r="U85" i="28"/>
  <c r="AC85" i="28"/>
  <c r="AC85" i="27"/>
  <c r="AK85" i="28"/>
  <c r="AS85" i="28"/>
  <c r="I90" i="28"/>
  <c r="BT43" i="15"/>
  <c r="BS43" i="15"/>
  <c r="BR43" i="15"/>
  <c r="BQ43" i="15"/>
  <c r="BP43" i="15"/>
  <c r="BO43" i="15"/>
  <c r="BN43" i="15"/>
  <c r="BM43" i="15"/>
  <c r="BL43" i="15"/>
  <c r="BK43" i="15"/>
  <c r="BJ43" i="15"/>
  <c r="BI43" i="15"/>
  <c r="BH43" i="15"/>
  <c r="BG43" i="15"/>
  <c r="BF43" i="15"/>
  <c r="BE43" i="15"/>
  <c r="BD43" i="15"/>
  <c r="BC43" i="15"/>
  <c r="BB43" i="15"/>
  <c r="BA43" i="15"/>
  <c r="AZ43" i="15"/>
  <c r="AY43" i="15"/>
  <c r="AX43" i="15"/>
  <c r="AW43" i="15"/>
  <c r="AV43" i="15"/>
  <c r="AU43" i="15"/>
  <c r="AT43" i="15"/>
  <c r="AS43" i="15"/>
  <c r="AR43" i="15"/>
  <c r="AQ43" i="15"/>
  <c r="AP43" i="15"/>
  <c r="AO43" i="15"/>
  <c r="AN43" i="15"/>
  <c r="AM43" i="15"/>
  <c r="AL43" i="15"/>
  <c r="AK43" i="15"/>
  <c r="AJ43" i="15"/>
  <c r="AI43" i="15"/>
  <c r="AH43" i="15"/>
  <c r="AG43" i="15"/>
  <c r="AF43" i="15"/>
  <c r="AE43" i="15"/>
  <c r="AD43" i="15"/>
  <c r="AC43" i="15"/>
  <c r="AB43" i="15"/>
  <c r="AA43" i="15"/>
  <c r="Z43" i="15"/>
  <c r="Y43" i="15"/>
  <c r="X43" i="15"/>
  <c r="W43" i="15"/>
  <c r="V43" i="15"/>
  <c r="U43" i="15"/>
  <c r="T43" i="15"/>
  <c r="S43" i="15"/>
  <c r="R43" i="15"/>
  <c r="Q43" i="15"/>
  <c r="P43" i="15"/>
  <c r="O43" i="15"/>
  <c r="N43" i="15"/>
  <c r="M43" i="15"/>
  <c r="L43" i="15"/>
  <c r="K43" i="15"/>
  <c r="J43" i="15"/>
  <c r="I43" i="15"/>
  <c r="I171" i="16"/>
  <c r="I138" i="16"/>
  <c r="I105" i="16"/>
  <c r="I72" i="16"/>
  <c r="I39" i="16"/>
  <c r="I6" i="16"/>
  <c r="C171" i="16"/>
  <c r="B193" i="16"/>
  <c r="B187" i="16"/>
  <c r="B180" i="16"/>
  <c r="B173" i="16"/>
  <c r="C167" i="16"/>
  <c r="B160" i="16"/>
  <c r="B154" i="16"/>
  <c r="B147" i="16"/>
  <c r="B140" i="16"/>
  <c r="C134" i="16"/>
  <c r="B74" i="18"/>
  <c r="B86" i="18"/>
  <c r="B80" i="18"/>
  <c r="B81" i="18"/>
  <c r="B82" i="18"/>
  <c r="B83" i="18"/>
  <c r="B84" i="18"/>
  <c r="B85" i="18"/>
  <c r="B29" i="18"/>
  <c r="B77" i="18"/>
  <c r="B87" i="18"/>
  <c r="B75" i="18"/>
  <c r="B65" i="18"/>
  <c r="B89" i="18"/>
  <c r="B88" i="18"/>
  <c r="N228" i="22"/>
  <c r="O228" i="22"/>
  <c r="P228" i="22"/>
  <c r="Q228" i="22"/>
  <c r="R228" i="22"/>
  <c r="M228" i="22"/>
  <c r="M237" i="22"/>
  <c r="M130" i="22"/>
  <c r="G265" i="22"/>
  <c r="G167" i="22"/>
  <c r="G69" i="22"/>
  <c r="J66" i="27"/>
  <c r="E2" i="22"/>
  <c r="D9" i="19"/>
  <c r="D41" i="19" s="1"/>
  <c r="E2" i="18"/>
  <c r="E2" i="17"/>
  <c r="E13" i="28"/>
  <c r="E184" i="28" s="1"/>
  <c r="E13" i="27"/>
  <c r="E184" i="27" s="1"/>
  <c r="D4" i="15"/>
  <c r="H90" i="28"/>
  <c r="G85" i="27"/>
  <c r="G85" i="28"/>
  <c r="H124" i="28"/>
  <c r="H133" i="27"/>
  <c r="H85" i="28"/>
  <c r="I85" i="28"/>
  <c r="J85" i="28"/>
  <c r="J85" i="27"/>
  <c r="L85" i="28"/>
  <c r="N85" i="28"/>
  <c r="O85" i="28"/>
  <c r="P85" i="28"/>
  <c r="Q85" i="28"/>
  <c r="Q129" i="28"/>
  <c r="R85" i="28"/>
  <c r="T85" i="28"/>
  <c r="T61" i="15" s="1"/>
  <c r="V85" i="28"/>
  <c r="V372" i="28" s="1"/>
  <c r="V374" i="28" s="1"/>
  <c r="W85" i="28"/>
  <c r="W85" i="27"/>
  <c r="W61" i="15" s="1"/>
  <c r="X85" i="28"/>
  <c r="Y85" i="28"/>
  <c r="Z85" i="28"/>
  <c r="AA85" i="28"/>
  <c r="AB85" i="28"/>
  <c r="AD85" i="28"/>
  <c r="AE85" i="28"/>
  <c r="AF85" i="28"/>
  <c r="AF85" i="27"/>
  <c r="AH85" i="28"/>
  <c r="AH85" i="27"/>
  <c r="AI85" i="28"/>
  <c r="AJ85" i="28"/>
  <c r="AJ61" i="15" s="1"/>
  <c r="AL85" i="28"/>
  <c r="AL61" i="15" s="1"/>
  <c r="AL85" i="27"/>
  <c r="AL129" i="27"/>
  <c r="AM85" i="28"/>
  <c r="AN85" i="28"/>
  <c r="AP85" i="28"/>
  <c r="AP85" i="27"/>
  <c r="AR85" i="28"/>
  <c r="AT85" i="28"/>
  <c r="AT85" i="27"/>
  <c r="AT129" i="27"/>
  <c r="AU85" i="28"/>
  <c r="AV85" i="28"/>
  <c r="AW85" i="28"/>
  <c r="AX85" i="28"/>
  <c r="AZ85" i="28"/>
  <c r="BB85" i="28"/>
  <c r="BC85" i="28"/>
  <c r="BC129" i="28"/>
  <c r="BD85" i="28"/>
  <c r="BD85" i="27"/>
  <c r="BE85" i="28"/>
  <c r="BF85" i="28"/>
  <c r="BH85" i="28"/>
  <c r="BK85" i="28"/>
  <c r="BL85" i="28"/>
  <c r="BM85" i="28"/>
  <c r="BN85" i="28"/>
  <c r="BN85" i="27"/>
  <c r="BP85" i="28"/>
  <c r="BR85" i="28"/>
  <c r="BS85" i="28"/>
  <c r="BS61" i="15" s="1"/>
  <c r="BT85" i="28"/>
  <c r="BT61" i="15" s="1"/>
  <c r="H266" i="28"/>
  <c r="J266" i="28"/>
  <c r="J205" i="28" s="1"/>
  <c r="L266" i="28"/>
  <c r="L205" i="28" s="1"/>
  <c r="L310" i="28"/>
  <c r="M266" i="28"/>
  <c r="N266" i="28"/>
  <c r="O266" i="28"/>
  <c r="O310" i="28"/>
  <c r="P266" i="28"/>
  <c r="Q266" i="28"/>
  <c r="Q205" i="28" s="1"/>
  <c r="Q310" i="28"/>
  <c r="R266" i="28"/>
  <c r="R205" i="28" s="1"/>
  <c r="R310" i="28"/>
  <c r="T266" i="28"/>
  <c r="T205" i="28" s="1"/>
  <c r="T310" i="28"/>
  <c r="T316" i="28"/>
  <c r="T317" i="28"/>
  <c r="T318" i="28"/>
  <c r="T314" i="28"/>
  <c r="T325" i="28"/>
  <c r="T330" i="28"/>
  <c r="T331" i="28"/>
  <c r="T324" i="28"/>
  <c r="U266" i="28"/>
  <c r="V266" i="28"/>
  <c r="W266" i="28"/>
  <c r="W205" i="28" s="1"/>
  <c r="X266" i="28"/>
  <c r="X205" i="28" s="1"/>
  <c r="Y266" i="28"/>
  <c r="Y205" i="28" s="1"/>
  <c r="Y310" i="28"/>
  <c r="Z266" i="28"/>
  <c r="Z205" i="28" s="1"/>
  <c r="Z310" i="28"/>
  <c r="AA266" i="28"/>
  <c r="AA205" i="28" s="1"/>
  <c r="AA310" i="28"/>
  <c r="AB266" i="28"/>
  <c r="AB205" i="28" s="1"/>
  <c r="AB310" i="28"/>
  <c r="AC266" i="28"/>
  <c r="AD266" i="28"/>
  <c r="AE266" i="28"/>
  <c r="AF266" i="28"/>
  <c r="AF205" i="28" s="1"/>
  <c r="AH266" i="28"/>
  <c r="AH205" i="28" s="1"/>
  <c r="AI266" i="28"/>
  <c r="AI205" i="28" s="1"/>
  <c r="AJ266" i="28"/>
  <c r="AJ205" i="28" s="1"/>
  <c r="AK266" i="28"/>
  <c r="AK205" i="28" s="1"/>
  <c r="AL266" i="28"/>
  <c r="AM266" i="28"/>
  <c r="AM205" i="28" s="1"/>
  <c r="AM310" i="28"/>
  <c r="AN266" i="28"/>
  <c r="AP266" i="28"/>
  <c r="AP205" i="28" s="1"/>
  <c r="AP310" i="28"/>
  <c r="AR266" i="28"/>
  <c r="AR205" i="28" s="1"/>
  <c r="AS266" i="28"/>
  <c r="AS205" i="28" s="1"/>
  <c r="AT266" i="28"/>
  <c r="AU266" i="28"/>
  <c r="AV266" i="28"/>
  <c r="AV205" i="28" s="1"/>
  <c r="AW266" i="28"/>
  <c r="AW205" i="28" s="1"/>
  <c r="AW310" i="28"/>
  <c r="AX266" i="28"/>
  <c r="AX205" i="28" s="1"/>
  <c r="AX310" i="28"/>
  <c r="AZ266" i="28"/>
  <c r="AZ205" i="28" s="1"/>
  <c r="AZ310" i="28"/>
  <c r="BA266" i="28"/>
  <c r="BB266" i="28"/>
  <c r="BC266" i="28"/>
  <c r="BC205" i="28" s="1"/>
  <c r="BD266" i="28"/>
  <c r="BD205" i="28" s="1"/>
  <c r="BE266" i="28"/>
  <c r="BE205" i="28" s="1"/>
  <c r="BE310" i="28"/>
  <c r="BF266" i="28"/>
  <c r="BF205" i="28" s="1"/>
  <c r="BG266" i="28"/>
  <c r="BG205" i="28" s="1"/>
  <c r="BG310" i="28"/>
  <c r="BH266" i="28"/>
  <c r="BH310" i="28"/>
  <c r="BI266" i="28"/>
  <c r="BJ266" i="28"/>
  <c r="BK266" i="28"/>
  <c r="BK205" i="28" s="1"/>
  <c r="BL266" i="28"/>
  <c r="BL205" i="28" s="1"/>
  <c r="BN266" i="28"/>
  <c r="BO266" i="28"/>
  <c r="BP266" i="28"/>
  <c r="BP205" i="28" s="1"/>
  <c r="BQ266" i="28"/>
  <c r="BR266" i="28"/>
  <c r="BS266" i="28"/>
  <c r="BS205" i="28" s="1"/>
  <c r="BS310" i="28"/>
  <c r="BT266" i="28"/>
  <c r="BT205" i="28" s="1"/>
  <c r="G266" i="28"/>
  <c r="H266" i="27"/>
  <c r="I266" i="27"/>
  <c r="J266" i="27"/>
  <c r="J205" i="27" s="1"/>
  <c r="K266" i="27"/>
  <c r="K205" i="27" s="1"/>
  <c r="L266" i="27"/>
  <c r="L205" i="27" s="1"/>
  <c r="M266" i="27"/>
  <c r="M205" i="27" s="1"/>
  <c r="N266" i="27"/>
  <c r="N205" i="27" s="1"/>
  <c r="O266" i="27"/>
  <c r="P266" i="27"/>
  <c r="P205" i="27" s="1"/>
  <c r="Q266" i="27"/>
  <c r="Q205" i="27" s="1"/>
  <c r="R266" i="27"/>
  <c r="S266" i="27"/>
  <c r="T266" i="27"/>
  <c r="T205" i="27" s="1"/>
  <c r="U266" i="27"/>
  <c r="U205" i="27" s="1"/>
  <c r="V266" i="27"/>
  <c r="V205" i="27" s="1"/>
  <c r="W266" i="27"/>
  <c r="W205" i="27" s="1"/>
  <c r="X266" i="27"/>
  <c r="Y266" i="27"/>
  <c r="Y205" i="27" s="1"/>
  <c r="Z266" i="27"/>
  <c r="Z205" i="27" s="1"/>
  <c r="AB266" i="27"/>
  <c r="AB205" i="27" s="1"/>
  <c r="AC266" i="27"/>
  <c r="AD266" i="27"/>
  <c r="AD205" i="27" s="1"/>
  <c r="AE266" i="27"/>
  <c r="AE205" i="27" s="1"/>
  <c r="AF266" i="27"/>
  <c r="AG266" i="27"/>
  <c r="AG205" i="27" s="1"/>
  <c r="AH266" i="27"/>
  <c r="AI266" i="27"/>
  <c r="AI205" i="27" s="1"/>
  <c r="AJ266" i="27"/>
  <c r="AK266" i="27"/>
  <c r="AL266" i="27"/>
  <c r="AL205" i="27" s="1"/>
  <c r="AN266" i="27"/>
  <c r="AN205" i="27" s="1"/>
  <c r="AO266" i="27"/>
  <c r="AP266" i="27"/>
  <c r="AP205" i="27" s="1"/>
  <c r="AQ266" i="27"/>
  <c r="AQ205" i="27" s="1"/>
  <c r="AR266" i="27"/>
  <c r="AS266" i="27"/>
  <c r="AS205" i="27" s="1"/>
  <c r="AT266" i="27"/>
  <c r="AT205" i="27" s="1"/>
  <c r="AU266" i="27"/>
  <c r="AU205" i="27" s="1"/>
  <c r="AV266" i="27"/>
  <c r="AW266" i="27"/>
  <c r="AW205" i="27" s="1"/>
  <c r="AX266" i="27"/>
  <c r="AY266" i="27"/>
  <c r="AY205" i="27" s="1"/>
  <c r="AZ266" i="27"/>
  <c r="BA266" i="27"/>
  <c r="BA205" i="27" s="1"/>
  <c r="BB266" i="27"/>
  <c r="BB205" i="27" s="1"/>
  <c r="BC266" i="27"/>
  <c r="BC205" i="27" s="1"/>
  <c r="BD266" i="27"/>
  <c r="BD205" i="27" s="1"/>
  <c r="BE266" i="27"/>
  <c r="BE205" i="27" s="1"/>
  <c r="BF266" i="27"/>
  <c r="BF205" i="27" s="1"/>
  <c r="BG266" i="27"/>
  <c r="BG205" i="27" s="1"/>
  <c r="BH266" i="27"/>
  <c r="BI266" i="27"/>
  <c r="BI205" i="27" s="1"/>
  <c r="BJ266" i="27"/>
  <c r="BJ205" i="27" s="1"/>
  <c r="BK266" i="27"/>
  <c r="BL266" i="27"/>
  <c r="BL205" i="27" s="1"/>
  <c r="BO266" i="27"/>
  <c r="BO205" i="27" s="1"/>
  <c r="BP266" i="27"/>
  <c r="BQ266" i="27"/>
  <c r="BQ205" i="27" s="1"/>
  <c r="BR266" i="27"/>
  <c r="BS266" i="27"/>
  <c r="BS205" i="27" s="1"/>
  <c r="BT266" i="27"/>
  <c r="BT205" i="27" s="1"/>
  <c r="G266" i="27"/>
  <c r="H85" i="27"/>
  <c r="K85" i="27"/>
  <c r="L85" i="27"/>
  <c r="L129" i="27"/>
  <c r="M85" i="27"/>
  <c r="M61" i="15" s="1"/>
  <c r="N85" i="27"/>
  <c r="N61" i="15" s="1"/>
  <c r="O85" i="27"/>
  <c r="P85" i="27"/>
  <c r="Q85" i="27"/>
  <c r="R85" i="27"/>
  <c r="S85" i="27"/>
  <c r="T85" i="27"/>
  <c r="T129" i="27"/>
  <c r="U85" i="27"/>
  <c r="X85" i="27"/>
  <c r="Y85" i="27"/>
  <c r="Y129" i="27"/>
  <c r="Z85" i="27"/>
  <c r="AA85" i="27"/>
  <c r="AA129" i="27"/>
  <c r="AB85" i="27"/>
  <c r="AB61" i="15" s="1"/>
  <c r="AD85" i="27"/>
  <c r="AE85" i="27"/>
  <c r="AE61" i="15" s="1"/>
  <c r="AI85" i="27"/>
  <c r="AJ85" i="27"/>
  <c r="AJ129" i="27"/>
  <c r="AK85" i="27"/>
  <c r="AM85" i="27"/>
  <c r="AM129" i="27"/>
  <c r="AN85" i="27"/>
  <c r="AO85" i="27"/>
  <c r="AO129" i="27"/>
  <c r="AR85" i="27"/>
  <c r="AR129" i="27"/>
  <c r="AS85" i="27"/>
  <c r="AU85" i="27"/>
  <c r="AV85" i="27"/>
  <c r="AW85" i="27"/>
  <c r="AW129" i="27"/>
  <c r="AX85" i="27"/>
  <c r="AX129" i="27"/>
  <c r="AY85" i="27"/>
  <c r="AZ85" i="27"/>
  <c r="AZ129" i="27"/>
  <c r="BA85" i="27"/>
  <c r="BB85" i="27"/>
  <c r="BB61" i="15" s="1"/>
  <c r="BC85" i="27"/>
  <c r="BC61" i="15" s="1"/>
  <c r="BC129" i="27"/>
  <c r="BE85" i="27"/>
  <c r="BF85" i="27"/>
  <c r="BF129" i="27"/>
  <c r="BG85" i="27"/>
  <c r="BH85" i="27"/>
  <c r="BI85" i="27"/>
  <c r="BK85" i="27"/>
  <c r="BL85" i="27"/>
  <c r="BM85" i="27"/>
  <c r="BO85" i="27"/>
  <c r="BO129" i="27"/>
  <c r="BP85" i="27"/>
  <c r="BP129" i="27"/>
  <c r="BQ85" i="27"/>
  <c r="BR85" i="27"/>
  <c r="BR61" i="15" s="1"/>
  <c r="BR129" i="27"/>
  <c r="BS85" i="27"/>
  <c r="BS129" i="27"/>
  <c r="BT85" i="27"/>
  <c r="G58" i="22"/>
  <c r="G49" i="22"/>
  <c r="G40" i="22"/>
  <c r="G67" i="22"/>
  <c r="G68" i="22"/>
  <c r="G70" i="22"/>
  <c r="Y96" i="22"/>
  <c r="I37" i="3"/>
  <c r="H37" i="3"/>
  <c r="G49" i="28"/>
  <c r="R232" i="22"/>
  <c r="Q232" i="22"/>
  <c r="P232" i="22"/>
  <c r="O232" i="22"/>
  <c r="N232" i="22"/>
  <c r="M232" i="22"/>
  <c r="R134" i="22"/>
  <c r="Q134" i="22"/>
  <c r="P134" i="22"/>
  <c r="O134" i="22"/>
  <c r="O130" i="22"/>
  <c r="O173" i="22" s="1"/>
  <c r="N134" i="22"/>
  <c r="M134" i="22"/>
  <c r="R45" i="22"/>
  <c r="R36" i="22"/>
  <c r="Q45" i="22"/>
  <c r="P45" i="22"/>
  <c r="O45" i="22"/>
  <c r="N45" i="22"/>
  <c r="M45" i="22"/>
  <c r="Q36" i="22"/>
  <c r="P36" i="22"/>
  <c r="O36" i="22"/>
  <c r="N36" i="22"/>
  <c r="M36" i="22"/>
  <c r="I81" i="28"/>
  <c r="I61" i="28"/>
  <c r="I371" i="28" s="1"/>
  <c r="I88" i="28"/>
  <c r="R237" i="22"/>
  <c r="R245" i="22" s="1"/>
  <c r="R130" i="22"/>
  <c r="R41" i="22"/>
  <c r="R32" i="22"/>
  <c r="N237" i="22"/>
  <c r="O237" i="22"/>
  <c r="P237" i="22"/>
  <c r="Q237" i="22"/>
  <c r="Q245" i="22" s="1"/>
  <c r="N130" i="22"/>
  <c r="P130" i="22"/>
  <c r="Q130" i="22"/>
  <c r="M139" i="22"/>
  <c r="M147" i="22" s="1"/>
  <c r="N139" i="22"/>
  <c r="O139" i="22"/>
  <c r="P139" i="22"/>
  <c r="P147" i="22" s="1"/>
  <c r="Q139" i="22"/>
  <c r="N41" i="22"/>
  <c r="O41" i="22"/>
  <c r="P41" i="22"/>
  <c r="Q41" i="22"/>
  <c r="Q75" i="22" s="1"/>
  <c r="M41" i="22"/>
  <c r="B21" i="18"/>
  <c r="B22" i="18"/>
  <c r="N32" i="22"/>
  <c r="O32" i="22"/>
  <c r="P32" i="22"/>
  <c r="Q32" i="22"/>
  <c r="Q40" i="22" s="1"/>
  <c r="M32" i="22"/>
  <c r="P125" i="27"/>
  <c r="X125" i="27"/>
  <c r="AF125" i="27"/>
  <c r="AN125" i="27"/>
  <c r="AV125" i="27"/>
  <c r="BD125" i="27"/>
  <c r="BL125" i="27"/>
  <c r="BT125" i="27"/>
  <c r="R127" i="27"/>
  <c r="Z127" i="27"/>
  <c r="AH127" i="27"/>
  <c r="AP127" i="27"/>
  <c r="AX127" i="27"/>
  <c r="BF127" i="27"/>
  <c r="BN127" i="27"/>
  <c r="BT127" i="27"/>
  <c r="BP127" i="27"/>
  <c r="BL127" i="27"/>
  <c r="BH127" i="27"/>
  <c r="BD127" i="27"/>
  <c r="AZ127" i="27"/>
  <c r="AV127" i="27"/>
  <c r="AR127" i="27"/>
  <c r="AN127" i="27"/>
  <c r="AJ127" i="27"/>
  <c r="AF127" i="27"/>
  <c r="AB127" i="27"/>
  <c r="X127" i="27"/>
  <c r="T127" i="27"/>
  <c r="P127" i="27"/>
  <c r="BR125" i="27"/>
  <c r="BN125" i="27"/>
  <c r="BJ125" i="27"/>
  <c r="BF125" i="27"/>
  <c r="BB125" i="27"/>
  <c r="AX125" i="27"/>
  <c r="AT125" i="27"/>
  <c r="AP125" i="27"/>
  <c r="AL125" i="27"/>
  <c r="AH125" i="27"/>
  <c r="AD125" i="27"/>
  <c r="Z125" i="27"/>
  <c r="V125" i="27"/>
  <c r="R125" i="27"/>
  <c r="N125" i="27"/>
  <c r="BR127" i="27"/>
  <c r="BJ127" i="27"/>
  <c r="BB127" i="27"/>
  <c r="AT127" i="27"/>
  <c r="AL127" i="27"/>
  <c r="AD127" i="27"/>
  <c r="V127" i="27"/>
  <c r="N127" i="27"/>
  <c r="BP125" i="27"/>
  <c r="BH125" i="27"/>
  <c r="AZ125" i="27"/>
  <c r="AR125" i="27"/>
  <c r="AJ125" i="27"/>
  <c r="AB125" i="27"/>
  <c r="T125" i="27"/>
  <c r="BO125" i="27"/>
  <c r="BG125" i="27"/>
  <c r="AY125" i="27"/>
  <c r="AQ125" i="27"/>
  <c r="AI125" i="27"/>
  <c r="AA125" i="27"/>
  <c r="S125" i="27"/>
  <c r="BS127" i="27"/>
  <c r="BO127" i="27"/>
  <c r="BK127" i="27"/>
  <c r="BG127" i="27"/>
  <c r="BC127" i="27"/>
  <c r="AY127" i="27"/>
  <c r="AU127" i="27"/>
  <c r="AQ127" i="27"/>
  <c r="AM127" i="27"/>
  <c r="AI127" i="27"/>
  <c r="AE127" i="27"/>
  <c r="AA127" i="27"/>
  <c r="W127" i="27"/>
  <c r="S127" i="27"/>
  <c r="O127" i="27"/>
  <c r="BQ125" i="27"/>
  <c r="BM125" i="27"/>
  <c r="BI125" i="27"/>
  <c r="BE125" i="27"/>
  <c r="BA125" i="27"/>
  <c r="AW125" i="27"/>
  <c r="AS125" i="27"/>
  <c r="AO125" i="27"/>
  <c r="AK125" i="27"/>
  <c r="AG125" i="27"/>
  <c r="AC125" i="27"/>
  <c r="Y125" i="27"/>
  <c r="U125" i="27"/>
  <c r="Q125" i="27"/>
  <c r="L125" i="27"/>
  <c r="J127" i="27"/>
  <c r="H125" i="27"/>
  <c r="H127" i="27"/>
  <c r="I127" i="27"/>
  <c r="I125" i="27"/>
  <c r="M125" i="27"/>
  <c r="K127" i="27"/>
  <c r="K125" i="27"/>
  <c r="BI127" i="27"/>
  <c r="BQ127" i="27"/>
  <c r="BM127" i="27"/>
  <c r="BE127" i="27"/>
  <c r="AW127" i="27"/>
  <c r="AO127" i="27"/>
  <c r="AG127" i="27"/>
  <c r="Y127" i="27"/>
  <c r="Q127" i="27"/>
  <c r="BS125" i="27"/>
  <c r="BK125" i="27"/>
  <c r="BC125" i="27"/>
  <c r="AU125" i="27"/>
  <c r="AM125" i="27"/>
  <c r="AE125" i="27"/>
  <c r="W125" i="27"/>
  <c r="O125" i="27"/>
  <c r="BA127" i="27"/>
  <c r="J125" i="27"/>
  <c r="AS127" i="27"/>
  <c r="M127" i="27"/>
  <c r="AK127" i="27"/>
  <c r="AC127" i="27"/>
  <c r="U127" i="27"/>
  <c r="L127" i="27"/>
  <c r="I76" i="28"/>
  <c r="I51" i="28"/>
  <c r="J49" i="28"/>
  <c r="K49" i="28"/>
  <c r="L49" i="28"/>
  <c r="M49" i="28"/>
  <c r="N49" i="28"/>
  <c r="O49" i="28"/>
  <c r="P49" i="28"/>
  <c r="Q49" i="28"/>
  <c r="R49" i="28"/>
  <c r="S49" i="28"/>
  <c r="T49" i="28"/>
  <c r="U49" i="28"/>
  <c r="V49" i="28"/>
  <c r="W49" i="28"/>
  <c r="X49" i="28"/>
  <c r="Y49" i="28"/>
  <c r="Z49" i="28"/>
  <c r="AA49" i="28"/>
  <c r="AB49" i="28"/>
  <c r="AC49" i="28"/>
  <c r="AD49" i="28"/>
  <c r="AE49" i="28"/>
  <c r="AF49" i="28"/>
  <c r="AG49" i="28"/>
  <c r="AH49" i="28"/>
  <c r="AI49" i="28"/>
  <c r="AJ49" i="28"/>
  <c r="AK49" i="28"/>
  <c r="AL49" i="28"/>
  <c r="AM49" i="28"/>
  <c r="AN49" i="28"/>
  <c r="AO49" i="28"/>
  <c r="AP49" i="28"/>
  <c r="AQ49" i="28"/>
  <c r="AR49" i="28"/>
  <c r="AS49" i="28"/>
  <c r="AT49" i="28"/>
  <c r="AU49" i="28"/>
  <c r="AV49" i="28"/>
  <c r="AW49" i="28"/>
  <c r="AX49" i="28"/>
  <c r="AY49" i="28"/>
  <c r="AZ49" i="28"/>
  <c r="BA49" i="28"/>
  <c r="BB49" i="28"/>
  <c r="BC49" i="28"/>
  <c r="BD49" i="28"/>
  <c r="BE49" i="28"/>
  <c r="BF49" i="28"/>
  <c r="BG49" i="28"/>
  <c r="BH49" i="28"/>
  <c r="BI49" i="28"/>
  <c r="BJ49" i="28"/>
  <c r="BK49" i="28"/>
  <c r="BL49" i="28"/>
  <c r="BM49" i="28"/>
  <c r="BN49" i="28"/>
  <c r="BO49" i="28"/>
  <c r="BP49" i="28"/>
  <c r="BQ49" i="28"/>
  <c r="BR49" i="28"/>
  <c r="BS49" i="28"/>
  <c r="BT49" i="28"/>
  <c r="J337" i="28"/>
  <c r="J355" i="28" s="1"/>
  <c r="J36" i="3"/>
  <c r="I50" i="28"/>
  <c r="I52" i="28"/>
  <c r="I82" i="28"/>
  <c r="I83" i="28"/>
  <c r="I84" i="28"/>
  <c r="H49" i="28"/>
  <c r="J337" i="27"/>
  <c r="J247" i="28"/>
  <c r="J156" i="28"/>
  <c r="J247" i="27"/>
  <c r="J156" i="27"/>
  <c r="G80" i="15"/>
  <c r="BT79" i="15"/>
  <c r="BS79" i="15"/>
  <c r="BR79" i="15"/>
  <c r="BQ79" i="15"/>
  <c r="BP79" i="15"/>
  <c r="BO79" i="15"/>
  <c r="BN79" i="15"/>
  <c r="BM79" i="15"/>
  <c r="BL79" i="15"/>
  <c r="BK79" i="15"/>
  <c r="BJ79" i="15"/>
  <c r="BI79" i="15"/>
  <c r="BH79" i="15"/>
  <c r="BG79" i="15"/>
  <c r="BF79" i="15"/>
  <c r="BE79" i="15"/>
  <c r="BD79" i="15"/>
  <c r="BC79" i="15"/>
  <c r="BB79" i="15"/>
  <c r="BA79" i="15"/>
  <c r="AZ79" i="15"/>
  <c r="AY79" i="15"/>
  <c r="AX79" i="15"/>
  <c r="AW79" i="15"/>
  <c r="AV79" i="15"/>
  <c r="AU79" i="15"/>
  <c r="AT79" i="15"/>
  <c r="AS79" i="15"/>
  <c r="AR79" i="15"/>
  <c r="AQ79" i="15"/>
  <c r="AP79" i="15"/>
  <c r="AO79" i="15"/>
  <c r="AN79" i="15"/>
  <c r="AM79" i="15"/>
  <c r="AL79" i="15"/>
  <c r="AK79" i="15"/>
  <c r="AJ79" i="15"/>
  <c r="AI79" i="15"/>
  <c r="AH79" i="15"/>
  <c r="AG79" i="15"/>
  <c r="AF79" i="15"/>
  <c r="AE79" i="15"/>
  <c r="AD79" i="15"/>
  <c r="AC79" i="15"/>
  <c r="AB79" i="15"/>
  <c r="AA79" i="15"/>
  <c r="Z79" i="15"/>
  <c r="Y79" i="15"/>
  <c r="X79" i="15"/>
  <c r="W79" i="15"/>
  <c r="V79" i="15"/>
  <c r="U79" i="15"/>
  <c r="T79" i="15"/>
  <c r="S79" i="15"/>
  <c r="R79" i="15"/>
  <c r="Q79" i="15"/>
  <c r="P79" i="15"/>
  <c r="O79" i="15"/>
  <c r="N79" i="15"/>
  <c r="M79" i="15"/>
  <c r="L79" i="15"/>
  <c r="K79" i="15"/>
  <c r="J79" i="15"/>
  <c r="I79" i="15"/>
  <c r="H79" i="15"/>
  <c r="G79" i="15"/>
  <c r="BT59" i="15"/>
  <c r="BS59" i="15"/>
  <c r="BR59" i="15"/>
  <c r="BQ59" i="15"/>
  <c r="BP59" i="15"/>
  <c r="BO59" i="15"/>
  <c r="BN59" i="15"/>
  <c r="BM59" i="15"/>
  <c r="BL59" i="15"/>
  <c r="BK59" i="15"/>
  <c r="BJ59" i="15"/>
  <c r="BI59" i="15"/>
  <c r="BH59" i="15"/>
  <c r="BG59" i="15"/>
  <c r="BF59" i="15"/>
  <c r="BE59" i="15"/>
  <c r="BD59" i="15"/>
  <c r="BC59" i="15"/>
  <c r="BB59" i="15"/>
  <c r="BA59" i="15"/>
  <c r="AZ59" i="15"/>
  <c r="AY59" i="15"/>
  <c r="AX59" i="15"/>
  <c r="AW59" i="15"/>
  <c r="AV59" i="15"/>
  <c r="AU59" i="15"/>
  <c r="AT59" i="15"/>
  <c r="AS59" i="15"/>
  <c r="AR59" i="15"/>
  <c r="AQ59" i="15"/>
  <c r="AP59" i="15"/>
  <c r="AO59"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L59" i="15"/>
  <c r="K59" i="15"/>
  <c r="J59" i="15"/>
  <c r="H59" i="15"/>
  <c r="G59" i="15"/>
  <c r="G58" i="15"/>
  <c r="BT57" i="15"/>
  <c r="BS57" i="15"/>
  <c r="BR57" i="15"/>
  <c r="BQ57" i="15"/>
  <c r="BP57" i="15"/>
  <c r="BO57" i="15"/>
  <c r="BN57" i="15"/>
  <c r="BM57" i="15"/>
  <c r="BL57" i="15"/>
  <c r="BK57" i="15"/>
  <c r="BJ57" i="15"/>
  <c r="BI57" i="15"/>
  <c r="BH57" i="15"/>
  <c r="BG57" i="15"/>
  <c r="BF57" i="15"/>
  <c r="BE57" i="15"/>
  <c r="BD57" i="15"/>
  <c r="BC57" i="15"/>
  <c r="BB57" i="15"/>
  <c r="BA57" i="15"/>
  <c r="AZ57" i="15"/>
  <c r="AY57" i="15"/>
  <c r="AX57" i="15"/>
  <c r="AW57" i="15"/>
  <c r="AV57" i="15"/>
  <c r="AU57" i="15"/>
  <c r="AT57" i="15"/>
  <c r="AS57" i="15"/>
  <c r="AR57" i="15"/>
  <c r="AQ57" i="15"/>
  <c r="AP57"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H57" i="15"/>
  <c r="G57" i="15"/>
  <c r="BT56" i="15"/>
  <c r="BS56" i="15"/>
  <c r="BR56" i="15"/>
  <c r="BQ56" i="15"/>
  <c r="BP56" i="15"/>
  <c r="BO56" i="15"/>
  <c r="BN56" i="15"/>
  <c r="BM56" i="15"/>
  <c r="BL56" i="15"/>
  <c r="BK56" i="15"/>
  <c r="BJ56" i="15"/>
  <c r="BI56" i="15"/>
  <c r="BH56" i="15"/>
  <c r="BG56" i="15"/>
  <c r="BF56" i="15"/>
  <c r="BE56" i="15"/>
  <c r="BD56" i="15"/>
  <c r="BC56"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H56" i="15"/>
  <c r="G56" i="15"/>
  <c r="AK54" i="19"/>
  <c r="AJ54" i="19"/>
  <c r="AI54" i="19"/>
  <c r="AH54" i="19"/>
  <c r="AG54" i="19"/>
  <c r="AF54" i="19"/>
  <c r="AE54" i="19"/>
  <c r="AD54" i="19"/>
  <c r="AC54" i="19"/>
  <c r="AB54" i="19"/>
  <c r="AA54" i="19"/>
  <c r="Z54" i="19"/>
  <c r="Y54" i="19"/>
  <c r="X54" i="19"/>
  <c r="W54" i="19"/>
  <c r="V54" i="19"/>
  <c r="U54" i="19"/>
  <c r="T54" i="19"/>
  <c r="S54" i="19"/>
  <c r="R54" i="19"/>
  <c r="Q54" i="19"/>
  <c r="P54" i="19"/>
  <c r="O54" i="19"/>
  <c r="N54" i="19"/>
  <c r="M54" i="19"/>
  <c r="L54" i="19"/>
  <c r="K54" i="19"/>
  <c r="J54" i="19"/>
  <c r="C40" i="19"/>
  <c r="BT388" i="28"/>
  <c r="BS388" i="28"/>
  <c r="BR388" i="28"/>
  <c r="BQ388" i="28"/>
  <c r="BP388" i="28"/>
  <c r="BO388" i="28"/>
  <c r="BN388" i="28"/>
  <c r="BM388" i="28"/>
  <c r="BL388" i="28"/>
  <c r="BK388" i="28"/>
  <c r="BK386" i="28"/>
  <c r="BK387" i="28"/>
  <c r="BK242" i="28"/>
  <c r="BK389" i="28" s="1"/>
  <c r="BK269" i="28"/>
  <c r="BJ388" i="28"/>
  <c r="BI388" i="28"/>
  <c r="BH388" i="28"/>
  <c r="BG388" i="28"/>
  <c r="BF388" i="28"/>
  <c r="BE388" i="28"/>
  <c r="BD388" i="28"/>
  <c r="BC388" i="28"/>
  <c r="BB388" i="28"/>
  <c r="BA388" i="28"/>
  <c r="AZ388" i="28"/>
  <c r="AY388" i="28"/>
  <c r="AX388" i="28"/>
  <c r="AW388" i="28"/>
  <c r="AV388" i="28"/>
  <c r="AU388" i="28"/>
  <c r="AU386" i="28"/>
  <c r="AU387" i="28"/>
  <c r="AU242" i="28"/>
  <c r="AU389" i="28" s="1"/>
  <c r="AT388" i="28"/>
  <c r="AS388" i="28"/>
  <c r="AR388" i="28"/>
  <c r="AQ388" i="28"/>
  <c r="AP388" i="28"/>
  <c r="AO388" i="28"/>
  <c r="AN388" i="28"/>
  <c r="AM388" i="28"/>
  <c r="AL388" i="28"/>
  <c r="AK388" i="28"/>
  <c r="AJ388" i="28"/>
  <c r="AI388" i="28"/>
  <c r="AH388" i="28"/>
  <c r="AG388" i="28"/>
  <c r="AF388" i="28"/>
  <c r="AE388" i="28"/>
  <c r="AE386" i="28"/>
  <c r="AE387" i="28"/>
  <c r="AE242" i="28"/>
  <c r="AE389" i="28" s="1"/>
  <c r="AD388" i="28"/>
  <c r="AC388" i="28"/>
  <c r="AB388" i="28"/>
  <c r="AA388" i="28"/>
  <c r="Z388" i="28"/>
  <c r="Y388" i="28"/>
  <c r="X388" i="28"/>
  <c r="W388" i="28"/>
  <c r="W386" i="28"/>
  <c r="W387" i="28"/>
  <c r="W242" i="28"/>
  <c r="W389" i="28" s="1"/>
  <c r="W269" i="28"/>
  <c r="V388" i="28"/>
  <c r="U388" i="28"/>
  <c r="T388" i="28"/>
  <c r="S388" i="28"/>
  <c r="R388" i="28"/>
  <c r="Q388" i="28"/>
  <c r="P388" i="28"/>
  <c r="O388" i="28"/>
  <c r="O386" i="28"/>
  <c r="O387" i="28"/>
  <c r="O242" i="28"/>
  <c r="O389" i="28" s="1"/>
  <c r="N388" i="28"/>
  <c r="M388" i="28"/>
  <c r="L388" i="28"/>
  <c r="K388" i="28"/>
  <c r="J388" i="28"/>
  <c r="I388" i="28"/>
  <c r="H388" i="28"/>
  <c r="G388" i="28"/>
  <c r="BT387" i="28"/>
  <c r="BS387" i="28"/>
  <c r="BR387" i="28"/>
  <c r="BQ387" i="28"/>
  <c r="BP387" i="28"/>
  <c r="BP386" i="28"/>
  <c r="BP242" i="28"/>
  <c r="BP389" i="28" s="1"/>
  <c r="BP390" i="28" s="1"/>
  <c r="BP269" i="28"/>
  <c r="BO387" i="28"/>
  <c r="BN387" i="28"/>
  <c r="BM387" i="28"/>
  <c r="BL387" i="28"/>
  <c r="BL386" i="28"/>
  <c r="BL242" i="28"/>
  <c r="BL389" i="28" s="1"/>
  <c r="BL269" i="28"/>
  <c r="BJ387" i="28"/>
  <c r="BI387" i="28"/>
  <c r="BH387" i="28"/>
  <c r="BG387" i="28"/>
  <c r="BF387" i="28"/>
  <c r="BE387" i="28"/>
  <c r="BD387" i="28"/>
  <c r="BC387" i="28"/>
  <c r="BB387" i="28"/>
  <c r="BA387" i="28"/>
  <c r="AZ387" i="28"/>
  <c r="AY387" i="28"/>
  <c r="AX387" i="28"/>
  <c r="AW387" i="28"/>
  <c r="AV387" i="28"/>
  <c r="AT387" i="28"/>
  <c r="AT386" i="28"/>
  <c r="AT242" i="28"/>
  <c r="AT389" i="28" s="1"/>
  <c r="AT269" i="28"/>
  <c r="AS387" i="28"/>
  <c r="AR387" i="28"/>
  <c r="AQ387" i="28"/>
  <c r="AP387" i="28"/>
  <c r="AO387" i="28"/>
  <c r="AN387" i="28"/>
  <c r="AM387" i="28"/>
  <c r="AL387" i="28"/>
  <c r="AL386" i="28"/>
  <c r="AL242" i="28"/>
  <c r="AL389" i="28" s="1"/>
  <c r="AL269" i="28"/>
  <c r="AK387" i="28"/>
  <c r="AJ387" i="28"/>
  <c r="AI387" i="28"/>
  <c r="AH387" i="28"/>
  <c r="AG387" i="28"/>
  <c r="AF387" i="28"/>
  <c r="AD387" i="28"/>
  <c r="AC387" i="28"/>
  <c r="AB387" i="28"/>
  <c r="AA387" i="28"/>
  <c r="Z387" i="28"/>
  <c r="Y387" i="28"/>
  <c r="X387" i="28"/>
  <c r="V387" i="28"/>
  <c r="U387" i="28"/>
  <c r="U386" i="28"/>
  <c r="U242" i="28"/>
  <c r="U389" i="28" s="1"/>
  <c r="U269" i="28"/>
  <c r="T387" i="28"/>
  <c r="S387" i="28"/>
  <c r="R387" i="28"/>
  <c r="Q387" i="28"/>
  <c r="P387" i="28"/>
  <c r="N387" i="28"/>
  <c r="M387" i="28"/>
  <c r="L387" i="28"/>
  <c r="K387" i="28"/>
  <c r="J387" i="28"/>
  <c r="I387" i="28"/>
  <c r="H387" i="28"/>
  <c r="G387" i="28"/>
  <c r="G386" i="28"/>
  <c r="G242" i="28"/>
  <c r="G269" i="28"/>
  <c r="BT386" i="28"/>
  <c r="BS386" i="28"/>
  <c r="BR386" i="28"/>
  <c r="BQ386" i="28"/>
  <c r="BO386" i="28"/>
  <c r="BN386" i="28"/>
  <c r="BN242" i="28"/>
  <c r="BN389" i="28" s="1"/>
  <c r="BN269" i="28"/>
  <c r="BM386" i="28"/>
  <c r="BJ386" i="28"/>
  <c r="BI386" i="28"/>
  <c r="BH386" i="28"/>
  <c r="BG386" i="28"/>
  <c r="BF386" i="28"/>
  <c r="BE386" i="28"/>
  <c r="BD386" i="28"/>
  <c r="BD242" i="28"/>
  <c r="BD389" i="28" s="1"/>
  <c r="BC386" i="28"/>
  <c r="BB386" i="28"/>
  <c r="BA386" i="28"/>
  <c r="AZ386" i="28"/>
  <c r="AY386" i="28"/>
  <c r="AX386" i="28"/>
  <c r="AW386" i="28"/>
  <c r="AV386" i="28"/>
  <c r="AS386" i="28"/>
  <c r="AR386" i="28"/>
  <c r="AQ386" i="28"/>
  <c r="AQ242" i="28"/>
  <c r="AQ389" i="28" s="1"/>
  <c r="AP386" i="28"/>
  <c r="AO386" i="28"/>
  <c r="AN386" i="28"/>
  <c r="AN242" i="28"/>
  <c r="AN389" i="28" s="1"/>
  <c r="AN269" i="28"/>
  <c r="AM386" i="28"/>
  <c r="AK386" i="28"/>
  <c r="AJ386" i="28"/>
  <c r="AI386" i="28"/>
  <c r="AH386" i="28"/>
  <c r="AG386" i="28"/>
  <c r="AF386" i="28"/>
  <c r="AF242" i="28"/>
  <c r="AF389" i="28" s="1"/>
  <c r="AF269" i="28"/>
  <c r="AD386" i="28"/>
  <c r="AC386" i="28"/>
  <c r="AB386" i="28"/>
  <c r="AA386" i="28"/>
  <c r="Z386" i="28"/>
  <c r="Y386" i="28"/>
  <c r="X386" i="28"/>
  <c r="V386" i="28"/>
  <c r="T386" i="28"/>
  <c r="S386" i="28"/>
  <c r="S242" i="28"/>
  <c r="S389" i="28" s="1"/>
  <c r="S269" i="28"/>
  <c r="R386" i="28"/>
  <c r="R242" i="28"/>
  <c r="R389" i="28" s="1"/>
  <c r="R269" i="28"/>
  <c r="Q386" i="28"/>
  <c r="P386" i="28"/>
  <c r="N386" i="28"/>
  <c r="M386" i="28"/>
  <c r="L386" i="28"/>
  <c r="K386" i="28"/>
  <c r="J386" i="28"/>
  <c r="I386" i="28"/>
  <c r="H386" i="28"/>
  <c r="BT370" i="28"/>
  <c r="BS370" i="28"/>
  <c r="BR370" i="28"/>
  <c r="BQ370" i="28"/>
  <c r="BP370" i="28"/>
  <c r="BO370" i="28"/>
  <c r="BN370" i="28"/>
  <c r="BM370" i="28"/>
  <c r="BL370" i="28"/>
  <c r="BK370" i="28"/>
  <c r="BJ370" i="28"/>
  <c r="BI370" i="28"/>
  <c r="BH370" i="28"/>
  <c r="BG370" i="28"/>
  <c r="BF370" i="28"/>
  <c r="BE370" i="28"/>
  <c r="BD370" i="28"/>
  <c r="BC370" i="28"/>
  <c r="BB370" i="28"/>
  <c r="BA370" i="28"/>
  <c r="AZ370" i="28"/>
  <c r="AZ368" i="28"/>
  <c r="AZ369" i="28"/>
  <c r="AZ61" i="28"/>
  <c r="AZ371" i="28" s="1"/>
  <c r="AZ88" i="28"/>
  <c r="AY370" i="28"/>
  <c r="AX370" i="28"/>
  <c r="AW370" i="28"/>
  <c r="AV370" i="28"/>
  <c r="AV368" i="28"/>
  <c r="AV369" i="28"/>
  <c r="AV61" i="28"/>
  <c r="AV371" i="28" s="1"/>
  <c r="AV88" i="28"/>
  <c r="AU370" i="28"/>
  <c r="AT370" i="28"/>
  <c r="AS370" i="28"/>
  <c r="AR370" i="28"/>
  <c r="AQ370" i="28"/>
  <c r="AP370" i="28"/>
  <c r="AO370" i="28"/>
  <c r="AN370" i="28"/>
  <c r="AM370" i="28"/>
  <c r="AL370" i="28"/>
  <c r="AK370" i="28"/>
  <c r="AJ370" i="28"/>
  <c r="AI370" i="28"/>
  <c r="AI368" i="28"/>
  <c r="AI369" i="28"/>
  <c r="AI61" i="28"/>
  <c r="AI371" i="28" s="1"/>
  <c r="AI88" i="28"/>
  <c r="AH370" i="28"/>
  <c r="AG370" i="28"/>
  <c r="AF370" i="28"/>
  <c r="AE370" i="28"/>
  <c r="AD370" i="28"/>
  <c r="AC370" i="28"/>
  <c r="AB370" i="28"/>
  <c r="AB368" i="28"/>
  <c r="AB369" i="28"/>
  <c r="AB61" i="28"/>
  <c r="AB88" i="28"/>
  <c r="AB62" i="15" s="1"/>
  <c r="AA370" i="28"/>
  <c r="Z370" i="28"/>
  <c r="Y370" i="28"/>
  <c r="X370" i="28"/>
  <c r="W370" i="28"/>
  <c r="V370" i="28"/>
  <c r="U370" i="28"/>
  <c r="T370" i="28"/>
  <c r="T368" i="28"/>
  <c r="T369" i="28"/>
  <c r="T61" i="28"/>
  <c r="T371" i="28" s="1"/>
  <c r="T88" i="28"/>
  <c r="S370" i="28"/>
  <c r="R370" i="28"/>
  <c r="Q370" i="28"/>
  <c r="P370" i="28"/>
  <c r="O370" i="28"/>
  <c r="N370" i="28"/>
  <c r="M370" i="28"/>
  <c r="L370" i="28"/>
  <c r="K370" i="28"/>
  <c r="J370" i="28"/>
  <c r="H370" i="28"/>
  <c r="G370" i="28"/>
  <c r="BT369" i="28"/>
  <c r="BS369" i="28"/>
  <c r="BR369" i="28"/>
  <c r="BQ369" i="28"/>
  <c r="BP369" i="28"/>
  <c r="BP368" i="28"/>
  <c r="BP61" i="28"/>
  <c r="BP371" i="28" s="1"/>
  <c r="BP88" i="28"/>
  <c r="BO369" i="28"/>
  <c r="BN369" i="28"/>
  <c r="BM369" i="28"/>
  <c r="BL369" i="28"/>
  <c r="BK369" i="28"/>
  <c r="BJ369" i="28"/>
  <c r="BI369" i="28"/>
  <c r="BI368" i="28"/>
  <c r="BI61" i="28"/>
  <c r="BI371" i="28" s="1"/>
  <c r="BI88" i="28"/>
  <c r="BH369" i="28"/>
  <c r="BG369" i="28"/>
  <c r="BF369" i="28"/>
  <c r="BE369" i="28"/>
  <c r="BD369" i="28"/>
  <c r="BC369" i="28"/>
  <c r="BB369" i="28"/>
  <c r="BA369" i="28"/>
  <c r="AY369" i="28"/>
  <c r="AX369" i="28"/>
  <c r="AW369" i="28"/>
  <c r="AU369" i="28"/>
  <c r="AT369" i="28"/>
  <c r="AS369" i="28"/>
  <c r="AR369" i="28"/>
  <c r="AQ369" i="28"/>
  <c r="AP369" i="28"/>
  <c r="AO369" i="28"/>
  <c r="AO368" i="28"/>
  <c r="AO61" i="28"/>
  <c r="AO371" i="28" s="1"/>
  <c r="AO88" i="28"/>
  <c r="AN369" i="28"/>
  <c r="AN368" i="28"/>
  <c r="AN61" i="28"/>
  <c r="AN371" i="28" s="1"/>
  <c r="AN88" i="28"/>
  <c r="AM369" i="28"/>
  <c r="AL369" i="28"/>
  <c r="AK369" i="28"/>
  <c r="AJ369" i="28"/>
  <c r="AH369" i="28"/>
  <c r="AG369" i="28"/>
  <c r="AF369" i="28"/>
  <c r="AE369" i="28"/>
  <c r="AD369" i="28"/>
  <c r="AC369" i="28"/>
  <c r="AC368" i="28"/>
  <c r="AC61" i="28"/>
  <c r="AC371" i="28" s="1"/>
  <c r="AC88" i="28"/>
  <c r="AC62" i="15" s="1"/>
  <c r="AA369" i="28"/>
  <c r="Z369" i="28"/>
  <c r="Y369" i="28"/>
  <c r="X369" i="28"/>
  <c r="W369" i="28"/>
  <c r="V369" i="28"/>
  <c r="U369" i="28"/>
  <c r="S369" i="28"/>
  <c r="R369" i="28"/>
  <c r="Q369" i="28"/>
  <c r="Q368" i="28"/>
  <c r="Q61" i="28"/>
  <c r="Q371" i="28" s="1"/>
  <c r="Q88" i="28"/>
  <c r="P369" i="28"/>
  <c r="O369" i="28"/>
  <c r="N369" i="28"/>
  <c r="M369" i="28"/>
  <c r="M368" i="28"/>
  <c r="M61" i="28"/>
  <c r="M88" i="28"/>
  <c r="L369" i="28"/>
  <c r="K369" i="28"/>
  <c r="J369" i="28"/>
  <c r="H369" i="28"/>
  <c r="G369" i="28"/>
  <c r="G372" i="28" s="1"/>
  <c r="BT368" i="28"/>
  <c r="BS368" i="28"/>
  <c r="BR368" i="28"/>
  <c r="BQ368" i="28"/>
  <c r="BQ61" i="28"/>
  <c r="BQ88" i="28"/>
  <c r="BO368" i="28"/>
  <c r="BN368" i="28"/>
  <c r="BM368" i="28"/>
  <c r="BL368" i="28"/>
  <c r="BK368" i="28"/>
  <c r="BJ368" i="28"/>
  <c r="BH368" i="28"/>
  <c r="BG368" i="28"/>
  <c r="BF368" i="28"/>
  <c r="BE368" i="28"/>
  <c r="BD368" i="28"/>
  <c r="BC368" i="28"/>
  <c r="BB368" i="28"/>
  <c r="BB61" i="28"/>
  <c r="BB371" i="28" s="1"/>
  <c r="BB88" i="28"/>
  <c r="BA368" i="28"/>
  <c r="AY368" i="28"/>
  <c r="AX368" i="28"/>
  <c r="AX61" i="28"/>
  <c r="AX371" i="28" s="1"/>
  <c r="AX88" i="28"/>
  <c r="AW368" i="28"/>
  <c r="AU368" i="28"/>
  <c r="AT368" i="28"/>
  <c r="AT61" i="28"/>
  <c r="AT88" i="28"/>
  <c r="AS368" i="28"/>
  <c r="AR368" i="28"/>
  <c r="AQ368" i="28"/>
  <c r="AP368" i="28"/>
  <c r="AM368" i="28"/>
  <c r="AL368" i="28"/>
  <c r="AK368" i="28"/>
  <c r="AJ368" i="28"/>
  <c r="AH368" i="28"/>
  <c r="AG368" i="28"/>
  <c r="AF368" i="28"/>
  <c r="AE368" i="28"/>
  <c r="AE61" i="28"/>
  <c r="AE371" i="28" s="1"/>
  <c r="AE88" i="28"/>
  <c r="AD368" i="28"/>
  <c r="AA368" i="28"/>
  <c r="Z368" i="28"/>
  <c r="Y368" i="28"/>
  <c r="X368" i="28"/>
  <c r="W368" i="28"/>
  <c r="V368" i="28"/>
  <c r="V61" i="28"/>
  <c r="V371" i="28" s="1"/>
  <c r="V88" i="28"/>
  <c r="U368" i="28"/>
  <c r="S368" i="28"/>
  <c r="R368" i="28"/>
  <c r="P368" i="28"/>
  <c r="O368" i="28"/>
  <c r="N368" i="28"/>
  <c r="L368" i="28"/>
  <c r="K368" i="28"/>
  <c r="J368" i="28"/>
  <c r="H368" i="28"/>
  <c r="G368" i="28"/>
  <c r="BT359" i="28"/>
  <c r="BS359" i="28"/>
  <c r="BR359" i="28"/>
  <c r="BQ359" i="28"/>
  <c r="BP359" i="28"/>
  <c r="BO359" i="28"/>
  <c r="BN359" i="28"/>
  <c r="BM359" i="28"/>
  <c r="BL359" i="28"/>
  <c r="BK359" i="28"/>
  <c r="BJ359" i="28"/>
  <c r="BI359" i="28"/>
  <c r="BH359" i="28"/>
  <c r="BG359" i="28"/>
  <c r="BF359" i="28"/>
  <c r="BE359" i="28"/>
  <c r="BD359" i="28"/>
  <c r="BC359" i="28"/>
  <c r="BB359" i="28"/>
  <c r="BA359" i="28"/>
  <c r="AZ359" i="28"/>
  <c r="AY359" i="28"/>
  <c r="AX359" i="28"/>
  <c r="AW359" i="28"/>
  <c r="AV359" i="28"/>
  <c r="AU359" i="28"/>
  <c r="AT359" i="28"/>
  <c r="AS359" i="28"/>
  <c r="AR359" i="28"/>
  <c r="AQ359" i="28"/>
  <c r="AP359" i="28"/>
  <c r="AO359" i="28"/>
  <c r="AN359" i="28"/>
  <c r="AM359" i="28"/>
  <c r="AL359" i="28"/>
  <c r="AK359" i="28"/>
  <c r="AJ359" i="28"/>
  <c r="AI359" i="28"/>
  <c r="AH359" i="28"/>
  <c r="AG359" i="28"/>
  <c r="AF359" i="28"/>
  <c r="AE359" i="28"/>
  <c r="AD359" i="28"/>
  <c r="AC359" i="28"/>
  <c r="AB359" i="28"/>
  <c r="AA359" i="28"/>
  <c r="Z359" i="28"/>
  <c r="Y359" i="28"/>
  <c r="X359" i="28"/>
  <c r="W359" i="28"/>
  <c r="V359" i="28"/>
  <c r="U359" i="28"/>
  <c r="T359" i="28"/>
  <c r="S359" i="28"/>
  <c r="R359" i="28"/>
  <c r="Q359" i="28"/>
  <c r="P359" i="28"/>
  <c r="O359" i="28"/>
  <c r="N359" i="28"/>
  <c r="M359" i="28"/>
  <c r="L359" i="28"/>
  <c r="K359" i="28"/>
  <c r="J359" i="28"/>
  <c r="I359" i="28"/>
  <c r="H359" i="28"/>
  <c r="G359" i="28"/>
  <c r="G355" i="28"/>
  <c r="G354" i="28"/>
  <c r="G353" i="28"/>
  <c r="BT352" i="28"/>
  <c r="BS352" i="28"/>
  <c r="BR352" i="28"/>
  <c r="BQ352" i="28"/>
  <c r="BP352" i="28"/>
  <c r="BO352" i="28"/>
  <c r="BN352" i="28"/>
  <c r="BM352" i="28"/>
  <c r="BL352" i="28"/>
  <c r="BK352" i="28"/>
  <c r="BJ352" i="28"/>
  <c r="BI352" i="28"/>
  <c r="BH352" i="28"/>
  <c r="BG352" i="28"/>
  <c r="BF352" i="28"/>
  <c r="BE352" i="28"/>
  <c r="BD352" i="28"/>
  <c r="BC352" i="28"/>
  <c r="BB352" i="28"/>
  <c r="BA352" i="28"/>
  <c r="AZ352" i="28"/>
  <c r="AY352" i="28"/>
  <c r="AX352" i="28"/>
  <c r="AW352" i="28"/>
  <c r="AV352" i="28"/>
  <c r="AU352" i="28"/>
  <c r="AT352" i="28"/>
  <c r="AS352" i="28"/>
  <c r="AR352" i="28"/>
  <c r="AQ352" i="28"/>
  <c r="AP352" i="28"/>
  <c r="AO352" i="28"/>
  <c r="AN352" i="28"/>
  <c r="AM352" i="28"/>
  <c r="AL352" i="28"/>
  <c r="AK352" i="28"/>
  <c r="AJ352" i="28"/>
  <c r="AI352" i="28"/>
  <c r="AH352" i="28"/>
  <c r="AG352" i="28"/>
  <c r="AF352" i="28"/>
  <c r="AE352" i="28"/>
  <c r="AD352" i="28"/>
  <c r="AC352" i="28"/>
  <c r="AB352" i="28"/>
  <c r="AA352" i="28"/>
  <c r="Z352" i="28"/>
  <c r="Y352" i="28"/>
  <c r="X352" i="28"/>
  <c r="W352" i="28"/>
  <c r="V352" i="28"/>
  <c r="U352" i="28"/>
  <c r="T352" i="28"/>
  <c r="S352" i="28"/>
  <c r="R352" i="28"/>
  <c r="Q352" i="28"/>
  <c r="P352" i="28"/>
  <c r="O352" i="28"/>
  <c r="N352" i="28"/>
  <c r="M352" i="28"/>
  <c r="L352" i="28"/>
  <c r="K352" i="28"/>
  <c r="J352" i="28"/>
  <c r="I352" i="28"/>
  <c r="H352" i="28"/>
  <c r="G352" i="28"/>
  <c r="G347" i="28"/>
  <c r="H347" i="28"/>
  <c r="BT331" i="28"/>
  <c r="BS331" i="28"/>
  <c r="BR331" i="28"/>
  <c r="BQ331" i="28"/>
  <c r="BP331" i="28"/>
  <c r="BO331" i="28"/>
  <c r="BN331" i="28"/>
  <c r="BM331" i="28"/>
  <c r="BL331" i="28"/>
  <c r="BK331" i="28"/>
  <c r="BK326" i="28"/>
  <c r="BK327" i="28"/>
  <c r="BK328" i="28"/>
  <c r="BK321" i="28" s="1"/>
  <c r="BK329" i="28"/>
  <c r="BK330" i="28"/>
  <c r="BJ331" i="28"/>
  <c r="BI331" i="28"/>
  <c r="BH331" i="28"/>
  <c r="BG331" i="28"/>
  <c r="BF331" i="28"/>
  <c r="BE331" i="28"/>
  <c r="BD331" i="28"/>
  <c r="BC331" i="28"/>
  <c r="BB331" i="28"/>
  <c r="BA331" i="28"/>
  <c r="AZ331" i="28"/>
  <c r="AY331" i="28"/>
  <c r="AX331" i="28"/>
  <c r="AW331" i="28"/>
  <c r="AV331" i="28"/>
  <c r="AU331" i="28"/>
  <c r="AT331" i="28"/>
  <c r="AS331" i="28"/>
  <c r="AR331" i="28"/>
  <c r="AQ331" i="28"/>
  <c r="AP331" i="28"/>
  <c r="AO331" i="28"/>
  <c r="AN331" i="28"/>
  <c r="AM331" i="28"/>
  <c r="AL331" i="28"/>
  <c r="AK331" i="28"/>
  <c r="AJ331" i="28"/>
  <c r="AI331" i="28"/>
  <c r="AH331" i="28"/>
  <c r="AG331" i="28"/>
  <c r="AF331" i="28"/>
  <c r="AE331" i="28"/>
  <c r="AD331" i="28"/>
  <c r="AC331" i="28"/>
  <c r="AB331" i="28"/>
  <c r="AA331" i="28"/>
  <c r="Z331" i="28"/>
  <c r="Y331" i="28"/>
  <c r="X331" i="28"/>
  <c r="W331" i="28"/>
  <c r="V331" i="28"/>
  <c r="U331" i="28"/>
  <c r="U326" i="28"/>
  <c r="U327" i="28"/>
  <c r="U328" i="28"/>
  <c r="U329" i="28"/>
  <c r="U396" i="28" s="1"/>
  <c r="U330" i="28"/>
  <c r="S331" i="28"/>
  <c r="R331" i="28"/>
  <c r="Q331" i="28"/>
  <c r="P331" i="28"/>
  <c r="O331" i="28"/>
  <c r="N331" i="28"/>
  <c r="M331" i="28"/>
  <c r="M326" i="28"/>
  <c r="M327" i="28"/>
  <c r="M328" i="28"/>
  <c r="M329" i="28"/>
  <c r="M330" i="28"/>
  <c r="L331" i="28"/>
  <c r="K331" i="28"/>
  <c r="J331" i="28"/>
  <c r="I331" i="28"/>
  <c r="H331" i="28"/>
  <c r="H316" i="28"/>
  <c r="H317" i="28"/>
  <c r="H318" i="28"/>
  <c r="H314" i="28"/>
  <c r="H325" i="28"/>
  <c r="H330" i="28"/>
  <c r="H324" i="28"/>
  <c r="G331" i="28"/>
  <c r="BT330" i="28"/>
  <c r="BS330" i="28"/>
  <c r="BR330" i="28"/>
  <c r="BQ330" i="28"/>
  <c r="BP330" i="28"/>
  <c r="BO330" i="28"/>
  <c r="BN330" i="28"/>
  <c r="BM330" i="28"/>
  <c r="BL330" i="28"/>
  <c r="BJ330" i="28"/>
  <c r="BI330" i="28"/>
  <c r="BH330" i="28"/>
  <c r="BG330" i="28"/>
  <c r="BF330" i="28"/>
  <c r="BE330" i="28"/>
  <c r="BE332" i="28" s="1"/>
  <c r="BE398" i="28" s="1"/>
  <c r="BD330" i="28"/>
  <c r="BC330" i="28"/>
  <c r="BB330" i="28"/>
  <c r="BA330" i="28"/>
  <c r="AZ330" i="28"/>
  <c r="AY330" i="28"/>
  <c r="AX330" i="28"/>
  <c r="AX326" i="28"/>
  <c r="AX327" i="28"/>
  <c r="AX328" i="28"/>
  <c r="AX329" i="28"/>
  <c r="AW330" i="28"/>
  <c r="AV330" i="28"/>
  <c r="AU330" i="28"/>
  <c r="AU316" i="28"/>
  <c r="AU317" i="28"/>
  <c r="AU323" i="28" s="1"/>
  <c r="AU318" i="28"/>
  <c r="AU314" i="28"/>
  <c r="AU325" i="28"/>
  <c r="AU324" i="28"/>
  <c r="AT330" i="28"/>
  <c r="AS330" i="28"/>
  <c r="AR330" i="28"/>
  <c r="AQ330" i="28"/>
  <c r="AP330" i="28"/>
  <c r="AO330" i="28"/>
  <c r="AN330" i="28"/>
  <c r="AM330" i="28"/>
  <c r="AM326" i="28"/>
  <c r="AM327" i="28"/>
  <c r="AM328" i="28"/>
  <c r="AM329" i="28"/>
  <c r="AL330" i="28"/>
  <c r="AK330" i="28"/>
  <c r="AJ330" i="28"/>
  <c r="AI330" i="28"/>
  <c r="AI326" i="28"/>
  <c r="AI327" i="28"/>
  <c r="AI328" i="28"/>
  <c r="AI329" i="28"/>
  <c r="AH330" i="28"/>
  <c r="AG330" i="28"/>
  <c r="AF330" i="28"/>
  <c r="AF326" i="28"/>
  <c r="AF327" i="28"/>
  <c r="AF328" i="28"/>
  <c r="AF329" i="28"/>
  <c r="AF316" i="28"/>
  <c r="AF317" i="28"/>
  <c r="AF318" i="28"/>
  <c r="AF314" i="28"/>
  <c r="AF325" i="28"/>
  <c r="AF324" i="28"/>
  <c r="AE330" i="28"/>
  <c r="AE326" i="28"/>
  <c r="AE327" i="28"/>
  <c r="AE328" i="28"/>
  <c r="AE329" i="28"/>
  <c r="AD330" i="28"/>
  <c r="AC330" i="28"/>
  <c r="AB330" i="28"/>
  <c r="AA330" i="28"/>
  <c r="AA326" i="28"/>
  <c r="AA327" i="28"/>
  <c r="AA328" i="28"/>
  <c r="AA317" i="28"/>
  <c r="AA329" i="28"/>
  <c r="Z330" i="28"/>
  <c r="Y330" i="28"/>
  <c r="X330" i="28"/>
  <c r="W330" i="28"/>
  <c r="V330" i="28"/>
  <c r="S330" i="28"/>
  <c r="S326" i="28"/>
  <c r="S327" i="28"/>
  <c r="S328" i="28"/>
  <c r="S329" i="28"/>
  <c r="R330" i="28"/>
  <c r="Q330" i="28"/>
  <c r="P330" i="28"/>
  <c r="O330" i="28"/>
  <c r="O326" i="28"/>
  <c r="O327" i="28"/>
  <c r="O328" i="28"/>
  <c r="O329" i="28"/>
  <c r="N330" i="28"/>
  <c r="L330" i="28"/>
  <c r="K330" i="28"/>
  <c r="K326" i="28"/>
  <c r="K327" i="28"/>
  <c r="K328" i="28"/>
  <c r="K329" i="28"/>
  <c r="J330" i="28"/>
  <c r="I330" i="28"/>
  <c r="G330" i="28"/>
  <c r="BT329" i="28"/>
  <c r="BS329" i="28"/>
  <c r="BS318" i="28"/>
  <c r="BR329" i="28"/>
  <c r="BR318" i="28"/>
  <c r="BQ329" i="28"/>
  <c r="BP329" i="28"/>
  <c r="BO329" i="28"/>
  <c r="BN329" i="28"/>
  <c r="BN318" i="28"/>
  <c r="BM329" i="28"/>
  <c r="BM318" i="28"/>
  <c r="BM326" i="28"/>
  <c r="BM314" i="28"/>
  <c r="BM316" i="28"/>
  <c r="BM327" i="28"/>
  <c r="BM328" i="28"/>
  <c r="BM321" i="28" s="1"/>
  <c r="BL329" i="28"/>
  <c r="BJ329" i="28"/>
  <c r="BI329" i="28"/>
  <c r="BI317" i="28"/>
  <c r="BI328" i="28"/>
  <c r="BI318" i="28"/>
  <c r="BH329" i="28"/>
  <c r="BG329" i="28"/>
  <c r="BF329" i="28"/>
  <c r="BE329" i="28"/>
  <c r="BD329" i="28"/>
  <c r="BC329" i="28"/>
  <c r="BB329" i="28"/>
  <c r="BB318" i="28"/>
  <c r="BA329" i="28"/>
  <c r="BA396" i="28" s="1"/>
  <c r="AZ329" i="28"/>
  <c r="AY329" i="28"/>
  <c r="AW329" i="28"/>
  <c r="AW318" i="28"/>
  <c r="AV329" i="28"/>
  <c r="AU329" i="28"/>
  <c r="AT329" i="28"/>
  <c r="AT318" i="28"/>
  <c r="AS329" i="28"/>
  <c r="AR329" i="28"/>
  <c r="AQ329" i="28"/>
  <c r="AP329" i="28"/>
  <c r="AO329" i="28"/>
  <c r="AO326" i="28"/>
  <c r="AO327" i="28"/>
  <c r="AO328" i="28"/>
  <c r="AO323" i="28" s="1"/>
  <c r="AN329" i="28"/>
  <c r="AL329" i="28"/>
  <c r="AK329" i="28"/>
  <c r="AJ329" i="28"/>
  <c r="AJ326" i="28"/>
  <c r="AJ327" i="28"/>
  <c r="AJ319" i="28"/>
  <c r="AJ314" i="28"/>
  <c r="AJ316" i="28"/>
  <c r="AJ317" i="28"/>
  <c r="AJ318" i="28"/>
  <c r="AJ328" i="28"/>
  <c r="AH329" i="28"/>
  <c r="AG329" i="28"/>
  <c r="AG326" i="28"/>
  <c r="AG327" i="28"/>
  <c r="AG328" i="28"/>
  <c r="AD329" i="28"/>
  <c r="AC329" i="28"/>
  <c r="AB329" i="28"/>
  <c r="Z329" i="28"/>
  <c r="Y329" i="28"/>
  <c r="Y318" i="28"/>
  <c r="X329" i="28"/>
  <c r="X322" i="28" s="1"/>
  <c r="W329" i="28"/>
  <c r="V329" i="28"/>
  <c r="V318" i="28"/>
  <c r="T329" i="28"/>
  <c r="R329" i="28"/>
  <c r="R318" i="28"/>
  <c r="Q329" i="28"/>
  <c r="P329" i="28"/>
  <c r="N329" i="28"/>
  <c r="N322" i="28" s="1"/>
  <c r="N318" i="28"/>
  <c r="L329" i="28"/>
  <c r="L318" i="28"/>
  <c r="J329" i="28"/>
  <c r="J318" i="28"/>
  <c r="I329" i="28"/>
  <c r="H329" i="28"/>
  <c r="H322" i="28" s="1"/>
  <c r="G329" i="28"/>
  <c r="G326" i="28"/>
  <c r="G327" i="28"/>
  <c r="G328" i="28"/>
  <c r="BT328" i="28"/>
  <c r="BS328" i="28"/>
  <c r="BR328" i="28"/>
  <c r="BQ328" i="28"/>
  <c r="BQ332" i="28" s="1"/>
  <c r="BQ398" i="28" s="1"/>
  <c r="BP328" i="28"/>
  <c r="BO328" i="28"/>
  <c r="BN328" i="28"/>
  <c r="BM317" i="28"/>
  <c r="BL328" i="28"/>
  <c r="BL326" i="28"/>
  <c r="BL327" i="28"/>
  <c r="BJ328" i="28"/>
  <c r="BJ317" i="28"/>
  <c r="BH328" i="28"/>
  <c r="BH326" i="28"/>
  <c r="BH327" i="28"/>
  <c r="BG328" i="28"/>
  <c r="BF328" i="28"/>
  <c r="BE328" i="28"/>
  <c r="BD328" i="28"/>
  <c r="BD326" i="28"/>
  <c r="BD327" i="28"/>
  <c r="BC328" i="28"/>
  <c r="BB328" i="28"/>
  <c r="BA328" i="28"/>
  <c r="AZ328" i="28"/>
  <c r="AZ326" i="28"/>
  <c r="AZ327" i="28"/>
  <c r="AY328" i="28"/>
  <c r="AY332" i="28" s="1"/>
  <c r="AY398" i="28" s="1"/>
  <c r="AY317" i="28"/>
  <c r="AW328" i="28"/>
  <c r="AW317" i="28"/>
  <c r="AV328" i="28"/>
  <c r="AU328" i="28"/>
  <c r="AT328" i="28"/>
  <c r="AT317" i="28"/>
  <c r="AS328" i="28"/>
  <c r="AS332" i="28" s="1"/>
  <c r="AS398" i="28" s="1"/>
  <c r="AS317" i="28"/>
  <c r="AR328" i="28"/>
  <c r="AR326" i="28"/>
  <c r="AR327" i="28"/>
  <c r="AQ328" i="28"/>
  <c r="AP328" i="28"/>
  <c r="AN328" i="28"/>
  <c r="AL328" i="28"/>
  <c r="AL317" i="28"/>
  <c r="AL318" i="28"/>
  <c r="AK328" i="28"/>
  <c r="AH328" i="28"/>
  <c r="AH317" i="28"/>
  <c r="AH318" i="28"/>
  <c r="AD328" i="28"/>
  <c r="AD317" i="28"/>
  <c r="AC328" i="28"/>
  <c r="AB328" i="28"/>
  <c r="Z328" i="28"/>
  <c r="Z317" i="28"/>
  <c r="Y328" i="28"/>
  <c r="X328" i="28"/>
  <c r="W328" i="28"/>
  <c r="V328" i="28"/>
  <c r="V326" i="28"/>
  <c r="V327" i="28"/>
  <c r="V317" i="28"/>
  <c r="T328" i="28"/>
  <c r="R328" i="28"/>
  <c r="R395" i="28" s="1"/>
  <c r="R317" i="28"/>
  <c r="Q328" i="28"/>
  <c r="Q332" i="28" s="1"/>
  <c r="Q398" i="28" s="1"/>
  <c r="P328" i="28"/>
  <c r="P332" i="28" s="1"/>
  <c r="P398" i="28" s="1"/>
  <c r="N328" i="28"/>
  <c r="N317" i="28"/>
  <c r="L328" i="28"/>
  <c r="J328" i="28"/>
  <c r="I328" i="28"/>
  <c r="H328" i="28"/>
  <c r="BT327" i="28"/>
  <c r="BS327" i="28"/>
  <c r="BS326" i="28"/>
  <c r="BR327" i="28"/>
  <c r="BQ327" i="28"/>
  <c r="BP327" i="28"/>
  <c r="BO327" i="28"/>
  <c r="BO314" i="28"/>
  <c r="BO316" i="28"/>
  <c r="BO326" i="28"/>
  <c r="BN327" i="28"/>
  <c r="BN314" i="28"/>
  <c r="BN316" i="28"/>
  <c r="BN326" i="28"/>
  <c r="BJ327" i="28"/>
  <c r="BI327" i="28"/>
  <c r="BG327" i="28"/>
  <c r="BG326" i="28"/>
  <c r="BF327" i="28"/>
  <c r="BE327" i="28"/>
  <c r="BE314" i="28"/>
  <c r="BE316" i="28"/>
  <c r="BE326" i="28"/>
  <c r="BC327" i="28"/>
  <c r="BC326" i="28"/>
  <c r="BB327" i="28"/>
  <c r="BA327" i="28"/>
  <c r="AY327" i="28"/>
  <c r="AY326" i="28"/>
  <c r="AW327" i="28"/>
  <c r="AW314" i="28"/>
  <c r="AW316" i="28"/>
  <c r="AW326" i="28"/>
  <c r="AV327" i="28"/>
  <c r="AU327" i="28"/>
  <c r="AU326" i="28"/>
  <c r="AT327" i="28"/>
  <c r="AS327" i="28"/>
  <c r="AQ327" i="28"/>
  <c r="AQ326" i="28"/>
  <c r="AP327" i="28"/>
  <c r="AP326" i="28"/>
  <c r="AN327" i="28"/>
  <c r="AL327" i="28"/>
  <c r="AK327" i="28"/>
  <c r="AH327" i="28"/>
  <c r="AH326" i="28"/>
  <c r="AD327" i="28"/>
  <c r="AC327" i="28"/>
  <c r="AC326" i="28"/>
  <c r="AB327" i="28"/>
  <c r="AB326" i="28"/>
  <c r="Z327" i="28"/>
  <c r="Y327" i="28"/>
  <c r="Y326" i="28"/>
  <c r="X327" i="28"/>
  <c r="X314" i="28"/>
  <c r="X316" i="28"/>
  <c r="X326" i="28"/>
  <c r="W327" i="28"/>
  <c r="T327" i="28"/>
  <c r="R327" i="28"/>
  <c r="Q327" i="28"/>
  <c r="P327" i="28"/>
  <c r="P314" i="28"/>
  <c r="P316" i="28"/>
  <c r="P326" i="28"/>
  <c r="N327" i="28"/>
  <c r="L327" i="28"/>
  <c r="L314" i="28"/>
  <c r="L316" i="28"/>
  <c r="L326" i="28"/>
  <c r="J327" i="28"/>
  <c r="I327" i="28"/>
  <c r="I397" i="28" s="1"/>
  <c r="H327" i="28"/>
  <c r="H326" i="28"/>
  <c r="BT326" i="28"/>
  <c r="BR326" i="28"/>
  <c r="BQ326" i="28"/>
  <c r="BQ314" i="28"/>
  <c r="BQ316" i="28"/>
  <c r="BP326" i="28"/>
  <c r="BP332" i="28" s="1"/>
  <c r="BP398" i="28" s="1"/>
  <c r="BJ326" i="28"/>
  <c r="BI326" i="28"/>
  <c r="BI314" i="28"/>
  <c r="BI316" i="28"/>
  <c r="BF326" i="28"/>
  <c r="BB326" i="28"/>
  <c r="BA326" i="28"/>
  <c r="BA314" i="28"/>
  <c r="BA316" i="28"/>
  <c r="AV326" i="28"/>
  <c r="AT326" i="28"/>
  <c r="AS326" i="28"/>
  <c r="AS314" i="28"/>
  <c r="AS316" i="28"/>
  <c r="AN326" i="28"/>
  <c r="AL326" i="28"/>
  <c r="AK326" i="28"/>
  <c r="AK314" i="28"/>
  <c r="AK316" i="28"/>
  <c r="AD326" i="28"/>
  <c r="Z326" i="28"/>
  <c r="W326" i="28"/>
  <c r="W314" i="28"/>
  <c r="W316" i="28"/>
  <c r="T326" i="28"/>
  <c r="R326" i="28"/>
  <c r="Q326" i="28"/>
  <c r="N326" i="28"/>
  <c r="J326" i="28"/>
  <c r="I326" i="28"/>
  <c r="BT325" i="28"/>
  <c r="BS325" i="28"/>
  <c r="BR325" i="28"/>
  <c r="BQ325" i="28"/>
  <c r="BP325" i="28"/>
  <c r="BO325" i="28"/>
  <c r="BN325" i="28"/>
  <c r="BM325" i="28"/>
  <c r="BL325" i="28"/>
  <c r="BK325" i="28"/>
  <c r="BK356" i="28" s="1"/>
  <c r="BJ325" i="28"/>
  <c r="BI325" i="28"/>
  <c r="BH325" i="28"/>
  <c r="BG325" i="28"/>
  <c r="BF325" i="28"/>
  <c r="BE325" i="28"/>
  <c r="BD325" i="28"/>
  <c r="BC325" i="28"/>
  <c r="BB325" i="28"/>
  <c r="BA325" i="28"/>
  <c r="AZ325" i="28"/>
  <c r="AY325" i="28"/>
  <c r="AX325" i="28"/>
  <c r="AW325" i="28"/>
  <c r="AV325" i="28"/>
  <c r="AT325" i="28"/>
  <c r="AS325" i="28"/>
  <c r="AR325" i="28"/>
  <c r="AR316" i="28"/>
  <c r="AR317" i="28"/>
  <c r="AR318" i="28"/>
  <c r="AR314" i="28"/>
  <c r="AR324" i="28"/>
  <c r="AQ325" i="28"/>
  <c r="AQ356" i="28" s="1"/>
  <c r="AP325" i="28"/>
  <c r="AO325" i="28"/>
  <c r="AN325" i="28"/>
  <c r="AM325" i="28"/>
  <c r="AL325" i="28"/>
  <c r="AK325" i="28"/>
  <c r="AJ325" i="28"/>
  <c r="AI325" i="28"/>
  <c r="AH325" i="28"/>
  <c r="AG325" i="28"/>
  <c r="AE325" i="28"/>
  <c r="AE316" i="28"/>
  <c r="AE317" i="28"/>
  <c r="AE318" i="28"/>
  <c r="AE314" i="28"/>
  <c r="AE324" i="28"/>
  <c r="AD325" i="28"/>
  <c r="AC325" i="28"/>
  <c r="AB325" i="28"/>
  <c r="AA325" i="28"/>
  <c r="Z325" i="28"/>
  <c r="Y325" i="28"/>
  <c r="X325" i="28"/>
  <c r="W325" i="28"/>
  <c r="V325" i="28"/>
  <c r="U325" i="28"/>
  <c r="S325" i="28"/>
  <c r="R325" i="28"/>
  <c r="Q325" i="28"/>
  <c r="P325" i="28"/>
  <c r="P317" i="28"/>
  <c r="P318" i="28"/>
  <c r="P324" i="28"/>
  <c r="O325" i="28"/>
  <c r="O316" i="28"/>
  <c r="O317" i="28"/>
  <c r="O318" i="28"/>
  <c r="O314" i="28"/>
  <c r="O324" i="28"/>
  <c r="N325" i="28"/>
  <c r="M325" i="28"/>
  <c r="L325" i="28"/>
  <c r="L317" i="28"/>
  <c r="L324" i="28"/>
  <c r="K325" i="28"/>
  <c r="J325" i="28"/>
  <c r="I325" i="28"/>
  <c r="G325" i="28"/>
  <c r="BT324" i="28"/>
  <c r="BS324" i="28"/>
  <c r="BR324" i="28"/>
  <c r="BR316" i="28"/>
  <c r="BR317" i="28"/>
  <c r="BR321" i="28" s="1"/>
  <c r="BR314" i="28"/>
  <c r="BQ324" i="28"/>
  <c r="BP324" i="28"/>
  <c r="BO324" i="28"/>
  <c r="BN324" i="28"/>
  <c r="BN317" i="28"/>
  <c r="BN310" i="28"/>
  <c r="BM324" i="28"/>
  <c r="BL324" i="28"/>
  <c r="BK324" i="28"/>
  <c r="BJ324" i="28"/>
  <c r="BJ316" i="28"/>
  <c r="BJ318" i="28"/>
  <c r="BJ314" i="28"/>
  <c r="BI324" i="28"/>
  <c r="BH324" i="28"/>
  <c r="BG324" i="28"/>
  <c r="BF324" i="28"/>
  <c r="BF316" i="28"/>
  <c r="BF397" i="28" s="1"/>
  <c r="BF317" i="28"/>
  <c r="BF318" i="28"/>
  <c r="BF314" i="28"/>
  <c r="BE324" i="28"/>
  <c r="BD324" i="28"/>
  <c r="BC324" i="28"/>
  <c r="BB324" i="28"/>
  <c r="BB316" i="28"/>
  <c r="BB317" i="28"/>
  <c r="BB314" i="28"/>
  <c r="BA324" i="28"/>
  <c r="AZ324" i="28"/>
  <c r="AY324" i="28"/>
  <c r="AX324" i="28"/>
  <c r="AW324" i="28"/>
  <c r="AV324" i="28"/>
  <c r="AT324" i="28"/>
  <c r="AS324" i="28"/>
  <c r="AQ324" i="28"/>
  <c r="AP324" i="28"/>
  <c r="AO324" i="28"/>
  <c r="AN324" i="28"/>
  <c r="AM324" i="28"/>
  <c r="AL324" i="28"/>
  <c r="AK324" i="28"/>
  <c r="AJ324" i="28"/>
  <c r="AI324" i="28"/>
  <c r="AH324" i="28"/>
  <c r="AG324" i="28"/>
  <c r="AD324" i="28"/>
  <c r="AC324" i="28"/>
  <c r="AB324" i="28"/>
  <c r="AA324" i="28"/>
  <c r="Z324" i="28"/>
  <c r="Y324" i="28"/>
  <c r="X324" i="28"/>
  <c r="W324" i="28"/>
  <c r="V324" i="28"/>
  <c r="U324" i="28"/>
  <c r="S324" i="28"/>
  <c r="S356" i="28" s="1"/>
  <c r="S303" i="28" s="1"/>
  <c r="R324" i="28"/>
  <c r="Q324" i="28"/>
  <c r="N324" i="28"/>
  <c r="M324" i="28"/>
  <c r="K324" i="28"/>
  <c r="J324" i="28"/>
  <c r="I324" i="28"/>
  <c r="G324" i="28"/>
  <c r="BT319" i="28"/>
  <c r="BS319" i="28"/>
  <c r="BS314" i="28"/>
  <c r="BS316" i="28"/>
  <c r="BS317" i="28"/>
  <c r="BR319" i="28"/>
  <c r="BQ319" i="28"/>
  <c r="BP319" i="28"/>
  <c r="BO319" i="28"/>
  <c r="BN319" i="28"/>
  <c r="BM319" i="28"/>
  <c r="BL319" i="28"/>
  <c r="BK319" i="28"/>
  <c r="BJ319" i="28"/>
  <c r="BI319" i="28"/>
  <c r="BH319" i="28"/>
  <c r="BG319" i="28"/>
  <c r="BF319" i="28"/>
  <c r="BE319" i="28"/>
  <c r="BD319" i="28"/>
  <c r="BC319" i="28"/>
  <c r="BB319" i="28"/>
  <c r="BA319" i="28"/>
  <c r="AZ319" i="28"/>
  <c r="AY319" i="28"/>
  <c r="AX319" i="28"/>
  <c r="AW319" i="28"/>
  <c r="AV319" i="28"/>
  <c r="AU319" i="28"/>
  <c r="AT319" i="28"/>
  <c r="AS319" i="28"/>
  <c r="AS320" i="28" s="1"/>
  <c r="AR319" i="28"/>
  <c r="AQ319" i="28"/>
  <c r="AP319" i="28"/>
  <c r="AO319" i="28"/>
  <c r="AN319" i="28"/>
  <c r="AM319" i="28"/>
  <c r="AL319" i="28"/>
  <c r="AK319" i="28"/>
  <c r="AI319" i="28"/>
  <c r="AH319" i="28"/>
  <c r="AG319" i="28"/>
  <c r="AF319" i="28"/>
  <c r="AE319" i="28"/>
  <c r="AD319" i="28"/>
  <c r="AC319" i="28"/>
  <c r="AB319" i="28"/>
  <c r="AA319" i="28"/>
  <c r="Z319" i="28"/>
  <c r="Y319" i="28"/>
  <c r="X319" i="28"/>
  <c r="W319" i="28"/>
  <c r="W317" i="28"/>
  <c r="W318" i="28"/>
  <c r="V319" i="28"/>
  <c r="U319" i="28"/>
  <c r="T319" i="28"/>
  <c r="S319" i="28"/>
  <c r="R319" i="28"/>
  <c r="Q319" i="28"/>
  <c r="P319" i="28"/>
  <c r="O319" i="28"/>
  <c r="N319" i="28"/>
  <c r="M319" i="28"/>
  <c r="L319" i="28"/>
  <c r="K319" i="28"/>
  <c r="J319" i="28"/>
  <c r="I319" i="28"/>
  <c r="H319" i="28"/>
  <c r="G319" i="28"/>
  <c r="BT318" i="28"/>
  <c r="BT322" i="28" s="1"/>
  <c r="BQ318" i="28"/>
  <c r="BQ396" i="28" s="1"/>
  <c r="BP318" i="28"/>
  <c r="BP322" i="28" s="1"/>
  <c r="BP317" i="28"/>
  <c r="BO318" i="28"/>
  <c r="BL318" i="28"/>
  <c r="BK318" i="28"/>
  <c r="BH318" i="28"/>
  <c r="BG318" i="28"/>
  <c r="BE318" i="28"/>
  <c r="BD318" i="28"/>
  <c r="BD396" i="28" s="1"/>
  <c r="BC318" i="28"/>
  <c r="BA318" i="28"/>
  <c r="BA317" i="28"/>
  <c r="AZ318" i="28"/>
  <c r="AY318" i="28"/>
  <c r="AX318" i="28"/>
  <c r="AV318" i="28"/>
  <c r="AS318" i="28"/>
  <c r="AQ318" i="28"/>
  <c r="AP318" i="28"/>
  <c r="AO318" i="28"/>
  <c r="AN318" i="28"/>
  <c r="AM318" i="28"/>
  <c r="AK318" i="28"/>
  <c r="AI318" i="28"/>
  <c r="AG318" i="28"/>
  <c r="AG316" i="28"/>
  <c r="AG314" i="28"/>
  <c r="AG317" i="28"/>
  <c r="AD318" i="28"/>
  <c r="AC318" i="28"/>
  <c r="AC317" i="28"/>
  <c r="AB318" i="28"/>
  <c r="AA318" i="28"/>
  <c r="Z318" i="28"/>
  <c r="Z396" i="28" s="1"/>
  <c r="X318" i="28"/>
  <c r="X317" i="28"/>
  <c r="U318" i="28"/>
  <c r="S318" i="28"/>
  <c r="Q318" i="28"/>
  <c r="M318" i="28"/>
  <c r="K318" i="28"/>
  <c r="K322" i="28" s="1"/>
  <c r="K316" i="28"/>
  <c r="K317" i="28"/>
  <c r="K314" i="28"/>
  <c r="I318" i="28"/>
  <c r="G318" i="28"/>
  <c r="BT317" i="28"/>
  <c r="BT321" i="28" s="1"/>
  <c r="BQ317" i="28"/>
  <c r="BQ323" i="28" s="1"/>
  <c r="BO317" i="28"/>
  <c r="BL317" i="28"/>
  <c r="BL395" i="28" s="1"/>
  <c r="BK317" i="28"/>
  <c r="BH317" i="28"/>
  <c r="BG317" i="28"/>
  <c r="BG395" i="28" s="1"/>
  <c r="BE317" i="28"/>
  <c r="BD317" i="28"/>
  <c r="BC317" i="28"/>
  <c r="AZ317" i="28"/>
  <c r="AX317" i="28"/>
  <c r="AV317" i="28"/>
  <c r="AQ317" i="28"/>
  <c r="AP317" i="28"/>
  <c r="AO317" i="28"/>
  <c r="AN317" i="28"/>
  <c r="AM317" i="28"/>
  <c r="AM323" i="28" s="1"/>
  <c r="AK317" i="28"/>
  <c r="AK321" i="28" s="1"/>
  <c r="AI317" i="28"/>
  <c r="AB317" i="28"/>
  <c r="Y317" i="28"/>
  <c r="U317" i="28"/>
  <c r="S317" i="28"/>
  <c r="S321" i="28" s="1"/>
  <c r="Q317" i="28"/>
  <c r="M317" i="28"/>
  <c r="J317" i="28"/>
  <c r="I317" i="28"/>
  <c r="G317" i="28"/>
  <c r="BT316" i="28"/>
  <c r="BP316" i="28"/>
  <c r="BL316" i="28"/>
  <c r="BK316" i="28"/>
  <c r="BK397" i="28" s="1"/>
  <c r="BH316" i="28"/>
  <c r="BG316" i="28"/>
  <c r="BG314" i="28"/>
  <c r="BD316" i="28"/>
  <c r="BD314" i="28"/>
  <c r="BC316" i="28"/>
  <c r="AZ316" i="28"/>
  <c r="AY316" i="28"/>
  <c r="AY314" i="28"/>
  <c r="AX316" i="28"/>
  <c r="AV316" i="28"/>
  <c r="AT316" i="28"/>
  <c r="AT314" i="28"/>
  <c r="AQ316" i="28"/>
  <c r="AP316" i="28"/>
  <c r="AP314" i="28"/>
  <c r="AO316" i="28"/>
  <c r="AN316" i="28"/>
  <c r="AM316" i="28"/>
  <c r="AL316" i="28"/>
  <c r="AL314" i="28"/>
  <c r="AI316" i="28"/>
  <c r="AH316" i="28"/>
  <c r="AD316" i="28"/>
  <c r="AC316" i="28"/>
  <c r="AC314" i="28"/>
  <c r="AB316" i="28"/>
  <c r="AB314" i="28"/>
  <c r="AA316" i="28"/>
  <c r="Z316" i="28"/>
  <c r="Y316" i="28"/>
  <c r="Y314" i="28"/>
  <c r="V316" i="28"/>
  <c r="V314" i="28"/>
  <c r="U316" i="28"/>
  <c r="U314" i="28"/>
  <c r="S316" i="28"/>
  <c r="R316" i="28"/>
  <c r="R314" i="28"/>
  <c r="Q316" i="28"/>
  <c r="Q314" i="28"/>
  <c r="Q320" i="28" s="1"/>
  <c r="N316" i="28"/>
  <c r="N314" i="28"/>
  <c r="M316" i="28"/>
  <c r="J316" i="28"/>
  <c r="J314" i="28"/>
  <c r="I316" i="28"/>
  <c r="G316" i="28"/>
  <c r="BT314" i="28"/>
  <c r="BP314" i="28"/>
  <c r="BL314" i="28"/>
  <c r="BK314" i="28"/>
  <c r="BH314" i="28"/>
  <c r="BC314" i="28"/>
  <c r="AZ314" i="28"/>
  <c r="AX314" i="28"/>
  <c r="AX397" i="28" s="1"/>
  <c r="AV314" i="28"/>
  <c r="AQ314" i="28"/>
  <c r="AO314" i="28"/>
  <c r="AN314" i="28"/>
  <c r="AM314" i="28"/>
  <c r="AI314" i="28"/>
  <c r="AI310" i="28"/>
  <c r="AH314" i="28"/>
  <c r="AD314" i="28"/>
  <c r="AA314" i="28"/>
  <c r="Z314" i="28"/>
  <c r="S314" i="28"/>
  <c r="M314" i="28"/>
  <c r="I314" i="28"/>
  <c r="G314" i="28"/>
  <c r="H311" i="28"/>
  <c r="G311" i="28"/>
  <c r="H310" i="28"/>
  <c r="G310" i="28"/>
  <c r="BT308" i="28"/>
  <c r="BS308" i="28"/>
  <c r="BR308" i="28"/>
  <c r="BQ308" i="28"/>
  <c r="BP308" i="28"/>
  <c r="BO308" i="28"/>
  <c r="BN308" i="28"/>
  <c r="BM308" i="28"/>
  <c r="BL308" i="28"/>
  <c r="BK308" i="28"/>
  <c r="BJ308" i="28"/>
  <c r="BI308" i="28"/>
  <c r="BH308" i="28"/>
  <c r="BG308" i="28"/>
  <c r="BF308" i="28"/>
  <c r="BE308" i="28"/>
  <c r="BD308" i="28"/>
  <c r="BC308" i="28"/>
  <c r="BB308" i="28"/>
  <c r="BA308" i="28"/>
  <c r="AZ308" i="28"/>
  <c r="AY308" i="28"/>
  <c r="AX308" i="28"/>
  <c r="AW308" i="28"/>
  <c r="AV308" i="28"/>
  <c r="AU308" i="28"/>
  <c r="AT308" i="28"/>
  <c r="AS308" i="28"/>
  <c r="AR308" i="28"/>
  <c r="AQ308" i="28"/>
  <c r="AP308" i="28"/>
  <c r="AO308" i="28"/>
  <c r="AN308" i="28"/>
  <c r="AM308" i="28"/>
  <c r="AL308" i="28"/>
  <c r="AK308" i="28"/>
  <c r="AJ308" i="28"/>
  <c r="AI308" i="28"/>
  <c r="AH308" i="28"/>
  <c r="AG308" i="28"/>
  <c r="AF308" i="28"/>
  <c r="AE308" i="28"/>
  <c r="AD308" i="28"/>
  <c r="AC308" i="28"/>
  <c r="AB308" i="28"/>
  <c r="AA308" i="28"/>
  <c r="Z308" i="28"/>
  <c r="Y308" i="28"/>
  <c r="X308" i="28"/>
  <c r="W308" i="28"/>
  <c r="V308" i="28"/>
  <c r="U308" i="28"/>
  <c r="T308" i="28"/>
  <c r="S308" i="28"/>
  <c r="R308" i="28"/>
  <c r="Q308" i="28"/>
  <c r="P308" i="28"/>
  <c r="O308" i="28"/>
  <c r="N308" i="28"/>
  <c r="M308" i="28"/>
  <c r="L308" i="28"/>
  <c r="K308" i="28"/>
  <c r="I308" i="28"/>
  <c r="H308" i="28"/>
  <c r="G308" i="28"/>
  <c r="BT307" i="28"/>
  <c r="BS307" i="28"/>
  <c r="BR307" i="28"/>
  <c r="BQ307" i="28"/>
  <c r="BP307" i="28"/>
  <c r="BO307" i="28"/>
  <c r="BN307" i="28"/>
  <c r="BM307" i="28"/>
  <c r="BL307" i="28"/>
  <c r="BK307" i="28"/>
  <c r="BJ307" i="28"/>
  <c r="BI307" i="28"/>
  <c r="BH307" i="28"/>
  <c r="BG307" i="28"/>
  <c r="BF307" i="28"/>
  <c r="BE307" i="28"/>
  <c r="BD307" i="28"/>
  <c r="BC307" i="28"/>
  <c r="BB307" i="28"/>
  <c r="BA307" i="28"/>
  <c r="AZ307" i="28"/>
  <c r="AY307" i="28"/>
  <c r="AX307" i="28"/>
  <c r="AW307" i="28"/>
  <c r="AV307" i="28"/>
  <c r="AU307" i="28"/>
  <c r="AT307" i="28"/>
  <c r="AS307" i="28"/>
  <c r="AR307" i="28"/>
  <c r="AQ307" i="28"/>
  <c r="AP307" i="28"/>
  <c r="AO307" i="28"/>
  <c r="AN307" i="28"/>
  <c r="AM307" i="28"/>
  <c r="AL307" i="28"/>
  <c r="AK307" i="28"/>
  <c r="AJ307" i="28"/>
  <c r="AI307" i="28"/>
  <c r="AH307" i="28"/>
  <c r="AG307" i="28"/>
  <c r="AF307" i="28"/>
  <c r="AE307" i="28"/>
  <c r="AD307" i="28"/>
  <c r="AC307" i="28"/>
  <c r="AB307" i="28"/>
  <c r="AA307" i="28"/>
  <c r="Z307" i="28"/>
  <c r="Y307" i="28"/>
  <c r="X307" i="28"/>
  <c r="W307" i="28"/>
  <c r="V307" i="28"/>
  <c r="U307" i="28"/>
  <c r="T307" i="28"/>
  <c r="S307" i="28"/>
  <c r="R307" i="28"/>
  <c r="Q307" i="28"/>
  <c r="P307" i="28"/>
  <c r="O307" i="28"/>
  <c r="N307" i="28"/>
  <c r="M307" i="28"/>
  <c r="L307" i="28"/>
  <c r="K307" i="28"/>
  <c r="I307" i="28"/>
  <c r="H307" i="28"/>
  <c r="G307" i="28"/>
  <c r="G306" i="28"/>
  <c r="BT305" i="28"/>
  <c r="BS305" i="28"/>
  <c r="BR305" i="28"/>
  <c r="BQ305" i="28"/>
  <c r="BP305" i="28"/>
  <c r="BO305" i="28"/>
  <c r="BN305" i="28"/>
  <c r="BM305" i="28"/>
  <c r="BL305" i="28"/>
  <c r="BK305" i="28"/>
  <c r="BJ305" i="28"/>
  <c r="BI305" i="28"/>
  <c r="BH305" i="28"/>
  <c r="BG305" i="28"/>
  <c r="BF305" i="28"/>
  <c r="BE305" i="28"/>
  <c r="BD305" i="28"/>
  <c r="BC305" i="28"/>
  <c r="BB305" i="28"/>
  <c r="BA305" i="28"/>
  <c r="AZ305" i="28"/>
  <c r="AY305" i="28"/>
  <c r="AX305" i="28"/>
  <c r="AW305" i="28"/>
  <c r="AV305" i="28"/>
  <c r="AU305" i="28"/>
  <c r="AT305" i="28"/>
  <c r="AS305" i="28"/>
  <c r="AR305" i="28"/>
  <c r="AQ305" i="28"/>
  <c r="AP305" i="28"/>
  <c r="AO305" i="28"/>
  <c r="AN305" i="28"/>
  <c r="AM305" i="28"/>
  <c r="AL305" i="28"/>
  <c r="AK305" i="28"/>
  <c r="AJ305" i="28"/>
  <c r="AI305" i="28"/>
  <c r="AH305" i="28"/>
  <c r="AH306" i="28"/>
  <c r="AG305" i="28"/>
  <c r="AF305" i="28"/>
  <c r="AE305" i="28"/>
  <c r="AD305" i="28"/>
  <c r="AC305" i="28"/>
  <c r="AB305" i="28"/>
  <c r="AA305" i="28"/>
  <c r="Z305" i="28"/>
  <c r="Y305" i="28"/>
  <c r="X305" i="28"/>
  <c r="W305" i="28"/>
  <c r="V305" i="28"/>
  <c r="U305" i="28"/>
  <c r="T305" i="28"/>
  <c r="S305" i="28"/>
  <c r="R305" i="28"/>
  <c r="Q305" i="28"/>
  <c r="P305" i="28"/>
  <c r="O305" i="28"/>
  <c r="N305" i="28"/>
  <c r="M305" i="28"/>
  <c r="L305" i="28"/>
  <c r="K305" i="28"/>
  <c r="I305" i="28"/>
  <c r="H305" i="28"/>
  <c r="G305" i="28"/>
  <c r="BT304" i="28"/>
  <c r="BT361" i="28" s="1"/>
  <c r="BS304" i="28"/>
  <c r="BS361" i="28" s="1"/>
  <c r="BR304" i="28"/>
  <c r="BR361" i="28" s="1"/>
  <c r="BQ304" i="28"/>
  <c r="BQ361" i="28" s="1"/>
  <c r="BP304" i="28"/>
  <c r="BP361" i="28" s="1"/>
  <c r="BO304" i="28"/>
  <c r="BO361" i="28" s="1"/>
  <c r="BN304" i="28"/>
  <c r="BN361" i="28" s="1"/>
  <c r="BM304" i="28"/>
  <c r="BM361" i="28" s="1"/>
  <c r="BL304" i="28"/>
  <c r="BL361" i="28" s="1"/>
  <c r="BK304" i="28"/>
  <c r="BK361" i="28" s="1"/>
  <c r="BJ304" i="28"/>
  <c r="BJ361" i="28" s="1"/>
  <c r="BI304" i="28"/>
  <c r="BI361" i="28" s="1"/>
  <c r="BH304" i="28"/>
  <c r="BH361" i="28" s="1"/>
  <c r="BG304" i="28"/>
  <c r="BG361" i="28" s="1"/>
  <c r="BF304" i="28"/>
  <c r="BF361" i="28" s="1"/>
  <c r="BE304" i="28"/>
  <c r="BE361" i="28" s="1"/>
  <c r="BD304" i="28"/>
  <c r="BD361" i="28" s="1"/>
  <c r="BC304" i="28"/>
  <c r="BC361" i="28" s="1"/>
  <c r="BB304" i="28"/>
  <c r="BB361" i="28" s="1"/>
  <c r="BA304" i="28"/>
  <c r="BA361" i="28" s="1"/>
  <c r="AZ304" i="28"/>
  <c r="AZ361" i="28" s="1"/>
  <c r="AY304" i="28"/>
  <c r="AY361" i="28" s="1"/>
  <c r="AX304" i="28"/>
  <c r="AX361" i="28" s="1"/>
  <c r="AW304" i="28"/>
  <c r="AW361" i="28" s="1"/>
  <c r="AV304" i="28"/>
  <c r="AV361" i="28" s="1"/>
  <c r="AU304" i="28"/>
  <c r="AU361" i="28" s="1"/>
  <c r="AT304" i="28"/>
  <c r="AT361" i="28" s="1"/>
  <c r="AS304" i="28"/>
  <c r="AS361" i="28" s="1"/>
  <c r="AR304" i="28"/>
  <c r="AR361" i="28" s="1"/>
  <c r="AQ304" i="28"/>
  <c r="AQ361" i="28" s="1"/>
  <c r="AP304" i="28"/>
  <c r="AP361" i="28" s="1"/>
  <c r="AO304" i="28"/>
  <c r="AO361" i="28" s="1"/>
  <c r="AN304" i="28"/>
  <c r="AN361" i="28" s="1"/>
  <c r="AM304" i="28"/>
  <c r="AM361" i="28" s="1"/>
  <c r="AL304" i="28"/>
  <c r="AL361" i="28" s="1"/>
  <c r="AK304" i="28"/>
  <c r="AK361" i="28" s="1"/>
  <c r="AJ304" i="28"/>
  <c r="AJ361" i="28" s="1"/>
  <c r="AI304" i="28"/>
  <c r="AI361" i="28" s="1"/>
  <c r="AH304" i="28"/>
  <c r="AH361" i="28" s="1"/>
  <c r="AG304" i="28"/>
  <c r="AG361" i="28" s="1"/>
  <c r="AF304" i="28"/>
  <c r="AF361" i="28" s="1"/>
  <c r="AE304" i="28"/>
  <c r="AE361" i="28" s="1"/>
  <c r="AD304" i="28"/>
  <c r="AD361" i="28" s="1"/>
  <c r="AC304" i="28"/>
  <c r="AC361" i="28" s="1"/>
  <c r="AB304" i="28"/>
  <c r="AB361" i="28" s="1"/>
  <c r="AA304" i="28"/>
  <c r="AA361" i="28" s="1"/>
  <c r="Z304" i="28"/>
  <c r="Z361" i="28" s="1"/>
  <c r="Y304" i="28"/>
  <c r="Y361" i="28" s="1"/>
  <c r="X304" i="28"/>
  <c r="X361" i="28" s="1"/>
  <c r="W304" i="28"/>
  <c r="W361" i="28" s="1"/>
  <c r="V304" i="28"/>
  <c r="V361" i="28" s="1"/>
  <c r="U304" i="28"/>
  <c r="U361" i="28" s="1"/>
  <c r="T304" i="28"/>
  <c r="T361" i="28" s="1"/>
  <c r="S304" i="28"/>
  <c r="S361" i="28" s="1"/>
  <c r="R304" i="28"/>
  <c r="R361" i="28" s="1"/>
  <c r="Q304" i="28"/>
  <c r="Q361" i="28" s="1"/>
  <c r="P304" i="28"/>
  <c r="P361" i="28" s="1"/>
  <c r="O304" i="28"/>
  <c r="O361" i="28" s="1"/>
  <c r="N304" i="28"/>
  <c r="N361" i="28" s="1"/>
  <c r="M304" i="28"/>
  <c r="M361" i="28" s="1"/>
  <c r="L304" i="28"/>
  <c r="L361" i="28" s="1"/>
  <c r="K304" i="28"/>
  <c r="K361" i="28" s="1"/>
  <c r="J304" i="28"/>
  <c r="J361" i="28" s="1"/>
  <c r="I304" i="28"/>
  <c r="I361" i="28" s="1"/>
  <c r="H304" i="28"/>
  <c r="H361" i="28" s="1"/>
  <c r="G304" i="28"/>
  <c r="G361" i="28" s="1"/>
  <c r="BT271" i="28"/>
  <c r="BS271" i="28"/>
  <c r="BR271" i="28"/>
  <c r="BQ271" i="28"/>
  <c r="BP271" i="28"/>
  <c r="BO271" i="28"/>
  <c r="BN271" i="28"/>
  <c r="BM271" i="28"/>
  <c r="BL271" i="28"/>
  <c r="BK271" i="28"/>
  <c r="BJ271" i="28"/>
  <c r="BI271" i="28"/>
  <c r="BH271" i="28"/>
  <c r="BG271" i="28"/>
  <c r="BF271" i="28"/>
  <c r="BE271" i="28"/>
  <c r="BD271" i="28"/>
  <c r="BC271" i="28"/>
  <c r="BB271" i="28"/>
  <c r="BA271" i="28"/>
  <c r="AZ271" i="28"/>
  <c r="AY271" i="28"/>
  <c r="AX271" i="28"/>
  <c r="AW271" i="28"/>
  <c r="AV271" i="28"/>
  <c r="AU271" i="28"/>
  <c r="AT271" i="28"/>
  <c r="AS271" i="28"/>
  <c r="AR271" i="28"/>
  <c r="AQ271" i="28"/>
  <c r="AP271" i="28"/>
  <c r="AO271" i="28"/>
  <c r="AN271" i="28"/>
  <c r="AM271" i="28"/>
  <c r="AL271" i="28"/>
  <c r="AK271" i="28"/>
  <c r="AJ271" i="28"/>
  <c r="AI271" i="28"/>
  <c r="AH271" i="28"/>
  <c r="AG271" i="28"/>
  <c r="AF271" i="28"/>
  <c r="AE271" i="28"/>
  <c r="AD271" i="28"/>
  <c r="AC271" i="28"/>
  <c r="AB271" i="28"/>
  <c r="AA271" i="28"/>
  <c r="Z271" i="28"/>
  <c r="Y271" i="28"/>
  <c r="X271" i="28"/>
  <c r="W271" i="28"/>
  <c r="V271" i="28"/>
  <c r="U271" i="28"/>
  <c r="T271" i="28"/>
  <c r="S271" i="28"/>
  <c r="R271" i="28"/>
  <c r="Q271" i="28"/>
  <c r="P271" i="28"/>
  <c r="O271" i="28"/>
  <c r="N271" i="28"/>
  <c r="M271" i="28"/>
  <c r="L271" i="28"/>
  <c r="K271" i="28"/>
  <c r="J271" i="28"/>
  <c r="I271" i="28"/>
  <c r="H271" i="28"/>
  <c r="G271" i="28"/>
  <c r="BT269" i="28"/>
  <c r="BS269" i="28"/>
  <c r="BR269" i="28"/>
  <c r="BQ269" i="28"/>
  <c r="BO269" i="28"/>
  <c r="BM269" i="28"/>
  <c r="BJ269" i="28"/>
  <c r="BI269" i="28"/>
  <c r="BH269" i="28"/>
  <c r="BG269" i="28"/>
  <c r="BG242" i="28"/>
  <c r="BG389" i="28" s="1"/>
  <c r="BF269" i="28"/>
  <c r="BE269" i="28"/>
  <c r="BD269" i="28"/>
  <c r="BC269" i="28"/>
  <c r="BB269" i="28"/>
  <c r="BA269" i="28"/>
  <c r="AZ269" i="28"/>
  <c r="AY269" i="28"/>
  <c r="AX269" i="28"/>
  <c r="AW269" i="28"/>
  <c r="AV269" i="28"/>
  <c r="AU269" i="28"/>
  <c r="AS269" i="28"/>
  <c r="AR269" i="28"/>
  <c r="AQ269" i="28"/>
  <c r="AP269" i="28"/>
  <c r="AO269" i="28"/>
  <c r="AM269" i="28"/>
  <c r="AK269" i="28"/>
  <c r="AJ269" i="28"/>
  <c r="AI269" i="28"/>
  <c r="AH269" i="28"/>
  <c r="AG269" i="28"/>
  <c r="AE269" i="28"/>
  <c r="AD269" i="28"/>
  <c r="AC269" i="28"/>
  <c r="AB269" i="28"/>
  <c r="AA269" i="28"/>
  <c r="Z269" i="28"/>
  <c r="Y269" i="28"/>
  <c r="X269" i="28"/>
  <c r="V269" i="28"/>
  <c r="T269" i="28"/>
  <c r="Q269" i="28"/>
  <c r="P269" i="28"/>
  <c r="O269" i="28"/>
  <c r="N269" i="28"/>
  <c r="M269" i="28"/>
  <c r="L269" i="28"/>
  <c r="K269" i="28"/>
  <c r="J269" i="28"/>
  <c r="I269" i="28"/>
  <c r="H269" i="28"/>
  <c r="G265" i="28"/>
  <c r="G264" i="28"/>
  <c r="G263" i="28"/>
  <c r="BT262" i="28"/>
  <c r="BS262" i="28"/>
  <c r="BR262" i="28"/>
  <c r="BQ262" i="28"/>
  <c r="BP262" i="28"/>
  <c r="BO262" i="28"/>
  <c r="BN262" i="28"/>
  <c r="BM262" i="28"/>
  <c r="BL262" i="28"/>
  <c r="BK262" i="28"/>
  <c r="BJ262" i="28"/>
  <c r="BI262" i="28"/>
  <c r="BH262" i="28"/>
  <c r="BG262" i="28"/>
  <c r="BF262" i="28"/>
  <c r="BE262" i="28"/>
  <c r="BD262" i="28"/>
  <c r="BC262" i="28"/>
  <c r="BB262" i="28"/>
  <c r="BA262" i="28"/>
  <c r="AZ262" i="28"/>
  <c r="AY262" i="28"/>
  <c r="AX262" i="28"/>
  <c r="AW262" i="28"/>
  <c r="AV262" i="28"/>
  <c r="AU262" i="28"/>
  <c r="AT262" i="28"/>
  <c r="AS262" i="28"/>
  <c r="AR262" i="28"/>
  <c r="AQ262" i="28"/>
  <c r="AP262" i="28"/>
  <c r="AO262" i="28"/>
  <c r="AN262" i="28"/>
  <c r="AM262" i="28"/>
  <c r="AL262" i="28"/>
  <c r="AK262" i="28"/>
  <c r="AJ262" i="28"/>
  <c r="AI262" i="28"/>
  <c r="AH262" i="28"/>
  <c r="AG262" i="28"/>
  <c r="AF262" i="28"/>
  <c r="AE262" i="28"/>
  <c r="AD262" i="28"/>
  <c r="AC262" i="28"/>
  <c r="AB262" i="28"/>
  <c r="AA262" i="28"/>
  <c r="Z262" i="28"/>
  <c r="Y262" i="28"/>
  <c r="X262" i="28"/>
  <c r="W262" i="28"/>
  <c r="V262" i="28"/>
  <c r="U262" i="28"/>
  <c r="T262" i="28"/>
  <c r="S262" i="28"/>
  <c r="R262" i="28"/>
  <c r="Q262" i="28"/>
  <c r="P262" i="28"/>
  <c r="O262" i="28"/>
  <c r="N262" i="28"/>
  <c r="M262" i="28"/>
  <c r="L262" i="28"/>
  <c r="K262" i="28"/>
  <c r="J262" i="28"/>
  <c r="I262" i="28"/>
  <c r="H262" i="28"/>
  <c r="G262" i="28"/>
  <c r="G257" i="28"/>
  <c r="BT242" i="28"/>
  <c r="BT389" i="28" s="1"/>
  <c r="BS242" i="28"/>
  <c r="BS389" i="28" s="1"/>
  <c r="BR242" i="28"/>
  <c r="BR389" i="28" s="1"/>
  <c r="BQ242" i="28"/>
  <c r="BQ389" i="28" s="1"/>
  <c r="BO242" i="28"/>
  <c r="BO389" i="28" s="1"/>
  <c r="BM242" i="28"/>
  <c r="BM389" i="28" s="1"/>
  <c r="BJ242" i="28"/>
  <c r="BJ389" i="28" s="1"/>
  <c r="BI242" i="28"/>
  <c r="BI389" i="28" s="1"/>
  <c r="BH242" i="28"/>
  <c r="BH389" i="28" s="1"/>
  <c r="BF242" i="28"/>
  <c r="BF389" i="28" s="1"/>
  <c r="BE242" i="28"/>
  <c r="BE389" i="28" s="1"/>
  <c r="BC242" i="28"/>
  <c r="BC389" i="28" s="1"/>
  <c r="BB242" i="28"/>
  <c r="BB389" i="28" s="1"/>
  <c r="BA242" i="28"/>
  <c r="BA389" i="28" s="1"/>
  <c r="AZ242" i="28"/>
  <c r="AZ389" i="28" s="1"/>
  <c r="AY242" i="28"/>
  <c r="AY389" i="28" s="1"/>
  <c r="AX242" i="28"/>
  <c r="AX389" i="28" s="1"/>
  <c r="AW242" i="28"/>
  <c r="AW389" i="28" s="1"/>
  <c r="AV242" i="28"/>
  <c r="AV389" i="28" s="1"/>
  <c r="AS242" i="28"/>
  <c r="AS389" i="28" s="1"/>
  <c r="AR242" i="28"/>
  <c r="AR389" i="28" s="1"/>
  <c r="AP242" i="28"/>
  <c r="AP389" i="28" s="1"/>
  <c r="AO242" i="28"/>
  <c r="AO389" i="28" s="1"/>
  <c r="AM242" i="28"/>
  <c r="AM389" i="28" s="1"/>
  <c r="AK242" i="28"/>
  <c r="AK389" i="28" s="1"/>
  <c r="AJ242" i="28"/>
  <c r="AJ389" i="28" s="1"/>
  <c r="AI242" i="28"/>
  <c r="AI389" i="28" s="1"/>
  <c r="AH242" i="28"/>
  <c r="AH389" i="28" s="1"/>
  <c r="AG242" i="28"/>
  <c r="AG389" i="28" s="1"/>
  <c r="AD242" i="28"/>
  <c r="AD389" i="28" s="1"/>
  <c r="AC242" i="28"/>
  <c r="AC389" i="28" s="1"/>
  <c r="AB242" i="28"/>
  <c r="AB389" i="28" s="1"/>
  <c r="AB390" i="28" s="1"/>
  <c r="AB392" i="28" s="1"/>
  <c r="AA242" i="28"/>
  <c r="AA389" i="28" s="1"/>
  <c r="Z242" i="28"/>
  <c r="Z389" i="28" s="1"/>
  <c r="Y242" i="28"/>
  <c r="Y389" i="28" s="1"/>
  <c r="X242" i="28"/>
  <c r="X389" i="28" s="1"/>
  <c r="V242" i="28"/>
  <c r="V389" i="28" s="1"/>
  <c r="T242" i="28"/>
  <c r="T389" i="28" s="1"/>
  <c r="Q242" i="28"/>
  <c r="Q389" i="28" s="1"/>
  <c r="P242" i="28"/>
  <c r="P389" i="28" s="1"/>
  <c r="N242" i="28"/>
  <c r="N389" i="28" s="1"/>
  <c r="M242" i="28"/>
  <c r="M389" i="28" s="1"/>
  <c r="L242" i="28"/>
  <c r="L389" i="28" s="1"/>
  <c r="K242" i="28"/>
  <c r="K389" i="28" s="1"/>
  <c r="J242" i="28"/>
  <c r="I242" i="28"/>
  <c r="I389" i="28" s="1"/>
  <c r="H242" i="28"/>
  <c r="H389" i="28" s="1"/>
  <c r="BT233" i="28"/>
  <c r="BS233" i="28"/>
  <c r="BR233" i="28"/>
  <c r="BQ233" i="28"/>
  <c r="BP233" i="28"/>
  <c r="BO233" i="28"/>
  <c r="BN233" i="28"/>
  <c r="BM233" i="28"/>
  <c r="BL233" i="28"/>
  <c r="BK233" i="28"/>
  <c r="BJ233" i="28"/>
  <c r="BI233" i="28"/>
  <c r="BH233" i="28"/>
  <c r="BG233" i="28"/>
  <c r="BF233" i="28"/>
  <c r="BE233" i="28"/>
  <c r="BD233" i="28"/>
  <c r="BC233" i="28"/>
  <c r="BB233" i="28"/>
  <c r="BA233" i="28"/>
  <c r="AZ233" i="28"/>
  <c r="AY233" i="28"/>
  <c r="AX233" i="28"/>
  <c r="AW233" i="28"/>
  <c r="AV233" i="28"/>
  <c r="AU233" i="28"/>
  <c r="AT233" i="28"/>
  <c r="AS233" i="28"/>
  <c r="AR233" i="28"/>
  <c r="AQ233" i="28"/>
  <c r="AP233" i="28"/>
  <c r="AO233" i="28"/>
  <c r="AN233" i="28"/>
  <c r="AM233" i="28"/>
  <c r="AL233" i="28"/>
  <c r="AK233" i="28"/>
  <c r="AJ233" i="28"/>
  <c r="AI233" i="28"/>
  <c r="AH233" i="28"/>
  <c r="AG233" i="28"/>
  <c r="AF233" i="28"/>
  <c r="AE233" i="28"/>
  <c r="AD233" i="28"/>
  <c r="AC233" i="28"/>
  <c r="AB233" i="28"/>
  <c r="AA233" i="28"/>
  <c r="Z233" i="28"/>
  <c r="Y233" i="28"/>
  <c r="X233" i="28"/>
  <c r="W233" i="28"/>
  <c r="V233" i="28"/>
  <c r="U233" i="28"/>
  <c r="T233" i="28"/>
  <c r="S233" i="28"/>
  <c r="R233" i="28"/>
  <c r="Q233" i="28"/>
  <c r="P233" i="28"/>
  <c r="O233" i="28"/>
  <c r="N233" i="28"/>
  <c r="M233" i="28"/>
  <c r="L233" i="28"/>
  <c r="K233" i="28"/>
  <c r="J233" i="28"/>
  <c r="I233" i="28"/>
  <c r="H233" i="28"/>
  <c r="G233" i="28"/>
  <c r="BT232" i="28"/>
  <c r="BS232" i="28"/>
  <c r="BR232" i="28"/>
  <c r="BQ232" i="28"/>
  <c r="BP232" i="28"/>
  <c r="BO232" i="28"/>
  <c r="BN232" i="28"/>
  <c r="BM232" i="28"/>
  <c r="BL232" i="28"/>
  <c r="BK232" i="28"/>
  <c r="BJ232" i="28"/>
  <c r="BI232" i="28"/>
  <c r="BH232" i="28"/>
  <c r="BG232" i="28"/>
  <c r="BF232" i="28"/>
  <c r="BE232" i="28"/>
  <c r="BD232" i="28"/>
  <c r="BC232" i="28"/>
  <c r="BB232" i="28"/>
  <c r="BA232" i="28"/>
  <c r="AZ232" i="28"/>
  <c r="AY232" i="28"/>
  <c r="AX232" i="28"/>
  <c r="AW232" i="28"/>
  <c r="AV232" i="28"/>
  <c r="AU232" i="28"/>
  <c r="AT232" i="28"/>
  <c r="AS232" i="28"/>
  <c r="AR232" i="28"/>
  <c r="AQ232" i="28"/>
  <c r="AP232" i="28"/>
  <c r="AO232" i="28"/>
  <c r="AN232" i="28"/>
  <c r="AM232" i="28"/>
  <c r="AL232" i="28"/>
  <c r="AK232" i="28"/>
  <c r="AJ232" i="28"/>
  <c r="AI232" i="28"/>
  <c r="AH232" i="28"/>
  <c r="AG232" i="28"/>
  <c r="AF232" i="28"/>
  <c r="AE232" i="28"/>
  <c r="AD232" i="28"/>
  <c r="AC232" i="28"/>
  <c r="AB232" i="28"/>
  <c r="AA232" i="28"/>
  <c r="Z232" i="28"/>
  <c r="Y232" i="28"/>
  <c r="X232" i="28"/>
  <c r="W232" i="28"/>
  <c r="V232" i="28"/>
  <c r="U232" i="28"/>
  <c r="T232" i="28"/>
  <c r="S232" i="28"/>
  <c r="R232" i="28"/>
  <c r="Q232" i="28"/>
  <c r="P232" i="28"/>
  <c r="O232" i="28"/>
  <c r="N232" i="28"/>
  <c r="M232" i="28"/>
  <c r="L232" i="28"/>
  <c r="K232" i="28"/>
  <c r="J232" i="28"/>
  <c r="I232" i="28"/>
  <c r="H232" i="28"/>
  <c r="G232" i="28"/>
  <c r="BT231" i="28"/>
  <c r="BS231" i="28"/>
  <c r="BR231" i="28"/>
  <c r="BQ231" i="28"/>
  <c r="BP231" i="28"/>
  <c r="BO231" i="28"/>
  <c r="BN231" i="28"/>
  <c r="BM231" i="28"/>
  <c r="BL231" i="28"/>
  <c r="BK231" i="28"/>
  <c r="BJ231" i="28"/>
  <c r="BI231" i="28"/>
  <c r="BH231" i="28"/>
  <c r="BG231" i="28"/>
  <c r="BF231" i="28"/>
  <c r="BE231" i="28"/>
  <c r="BD231" i="28"/>
  <c r="BC231" i="28"/>
  <c r="BB231" i="28"/>
  <c r="BA231" i="28"/>
  <c r="AZ231" i="28"/>
  <c r="AY231" i="28"/>
  <c r="AX231" i="28"/>
  <c r="AW231" i="28"/>
  <c r="AV231" i="28"/>
  <c r="AU231" i="28"/>
  <c r="AT231" i="28"/>
  <c r="AS231" i="28"/>
  <c r="AR231" i="28"/>
  <c r="AQ231" i="28"/>
  <c r="AP231" i="28"/>
  <c r="AO231" i="28"/>
  <c r="AN231" i="28"/>
  <c r="AM231" i="28"/>
  <c r="AL231" i="28"/>
  <c r="AK231" i="28"/>
  <c r="AJ231" i="28"/>
  <c r="AI231" i="28"/>
  <c r="AH231" i="28"/>
  <c r="AG231" i="28"/>
  <c r="AF231" i="28"/>
  <c r="AE231" i="28"/>
  <c r="AD231" i="28"/>
  <c r="AC231" i="28"/>
  <c r="AB231" i="28"/>
  <c r="AA231" i="28"/>
  <c r="Z231" i="28"/>
  <c r="Y231" i="28"/>
  <c r="X231" i="28"/>
  <c r="W231" i="28"/>
  <c r="V231" i="28"/>
  <c r="U231" i="28"/>
  <c r="T231" i="28"/>
  <c r="S231" i="28"/>
  <c r="R231" i="28"/>
  <c r="Q231" i="28"/>
  <c r="P231" i="28"/>
  <c r="O231" i="28"/>
  <c r="N231" i="28"/>
  <c r="M231" i="28"/>
  <c r="L231" i="28"/>
  <c r="K231" i="28"/>
  <c r="J231" i="28"/>
  <c r="I231" i="28"/>
  <c r="H231" i="28"/>
  <c r="G231" i="28"/>
  <c r="BT230" i="28"/>
  <c r="BS230" i="28"/>
  <c r="BR230" i="28"/>
  <c r="BQ230" i="28"/>
  <c r="BP230" i="28"/>
  <c r="BO230" i="28"/>
  <c r="BN230" i="28"/>
  <c r="BM230" i="28"/>
  <c r="BL230" i="28"/>
  <c r="BK230" i="28"/>
  <c r="BJ230" i="28"/>
  <c r="BI230" i="28"/>
  <c r="BH230" i="28"/>
  <c r="BG230" i="28"/>
  <c r="BF230" i="28"/>
  <c r="BE230" i="28"/>
  <c r="BD230" i="28"/>
  <c r="BC230" i="28"/>
  <c r="BB230" i="28"/>
  <c r="BA230" i="28"/>
  <c r="AZ230" i="28"/>
  <c r="AY230" i="28"/>
  <c r="AX230" i="28"/>
  <c r="AW230" i="28"/>
  <c r="AV230" i="28"/>
  <c r="AU230" i="28"/>
  <c r="AT230" i="28"/>
  <c r="AS230" i="28"/>
  <c r="AR230" i="28"/>
  <c r="AQ230" i="28"/>
  <c r="AP230" i="28"/>
  <c r="AO230" i="28"/>
  <c r="AN230" i="28"/>
  <c r="AM230" i="28"/>
  <c r="AL230" i="28"/>
  <c r="AK230" i="28"/>
  <c r="AJ230" i="28"/>
  <c r="AI230" i="28"/>
  <c r="AH230" i="28"/>
  <c r="AG230" i="28"/>
  <c r="AF230" i="28"/>
  <c r="AE230" i="28"/>
  <c r="AD230" i="28"/>
  <c r="AC230" i="28"/>
  <c r="AB230" i="28"/>
  <c r="AA230" i="28"/>
  <c r="Z230" i="28"/>
  <c r="Y230" i="28"/>
  <c r="X230" i="28"/>
  <c r="W230" i="28"/>
  <c r="V230" i="28"/>
  <c r="U230" i="28"/>
  <c r="T230" i="28"/>
  <c r="S230" i="28"/>
  <c r="R230" i="28"/>
  <c r="Q230" i="28"/>
  <c r="P230" i="28"/>
  <c r="O230" i="28"/>
  <c r="N230" i="28"/>
  <c r="M230" i="28"/>
  <c r="L230" i="28"/>
  <c r="K230" i="28"/>
  <c r="J230" i="28"/>
  <c r="I230" i="28"/>
  <c r="H230" i="28"/>
  <c r="G230" i="28"/>
  <c r="H213" i="28"/>
  <c r="G213" i="28"/>
  <c r="G222" i="28" s="1"/>
  <c r="G223" i="28" s="1"/>
  <c r="BT178" i="28"/>
  <c r="BS178" i="28"/>
  <c r="BR178" i="28"/>
  <c r="BQ178" i="28"/>
  <c r="BP178" i="28"/>
  <c r="BO178" i="28"/>
  <c r="BN178" i="28"/>
  <c r="BM178" i="28"/>
  <c r="BL178" i="28"/>
  <c r="BK178" i="28"/>
  <c r="BJ178" i="28"/>
  <c r="BI178" i="28"/>
  <c r="BH178" i="28"/>
  <c r="BG178" i="28"/>
  <c r="BF178" i="28"/>
  <c r="BE178" i="28"/>
  <c r="BD178" i="28"/>
  <c r="BC178" i="28"/>
  <c r="BB178" i="28"/>
  <c r="BA178" i="28"/>
  <c r="AZ178" i="28"/>
  <c r="AY178" i="28"/>
  <c r="AX178" i="28"/>
  <c r="AW178" i="28"/>
  <c r="AV178" i="28"/>
  <c r="AU178" i="28"/>
  <c r="AT178" i="28"/>
  <c r="AS178" i="28"/>
  <c r="AR178" i="28"/>
  <c r="AQ178" i="28"/>
  <c r="AP178" i="28"/>
  <c r="AO178" i="28"/>
  <c r="AN178" i="28"/>
  <c r="AM178" i="28"/>
  <c r="AL178" i="28"/>
  <c r="AK178" i="28"/>
  <c r="AJ178" i="28"/>
  <c r="AI178" i="28"/>
  <c r="AH178" i="28"/>
  <c r="AG178" i="28"/>
  <c r="AF178" i="28"/>
  <c r="O61" i="19" s="1"/>
  <c r="AE178" i="28"/>
  <c r="AD178" i="28"/>
  <c r="AC178" i="28"/>
  <c r="AB178" i="28"/>
  <c r="AA178" i="28"/>
  <c r="Z178" i="28"/>
  <c r="Y178" i="28"/>
  <c r="Y75" i="15" s="1"/>
  <c r="X178" i="28"/>
  <c r="W178" i="28"/>
  <c r="V178" i="28"/>
  <c r="M61" i="19" s="1"/>
  <c r="U178" i="28"/>
  <c r="T178" i="28"/>
  <c r="S178" i="28"/>
  <c r="R178" i="28"/>
  <c r="R75" i="15" s="1"/>
  <c r="Q178" i="28"/>
  <c r="L61" i="19" s="1"/>
  <c r="P178" i="28"/>
  <c r="O178" i="28"/>
  <c r="N178" i="28"/>
  <c r="M178" i="28"/>
  <c r="L178" i="28"/>
  <c r="K178" i="28"/>
  <c r="J178" i="28"/>
  <c r="I178" i="28"/>
  <c r="H178" i="28"/>
  <c r="G178" i="28"/>
  <c r="G174" i="28"/>
  <c r="G173" i="28"/>
  <c r="G172" i="28"/>
  <c r="BT171" i="28"/>
  <c r="BS171" i="28"/>
  <c r="BR171" i="28"/>
  <c r="BQ171" i="28"/>
  <c r="BP171" i="28"/>
  <c r="BO171" i="28"/>
  <c r="BN171" i="28"/>
  <c r="BM171" i="28"/>
  <c r="BL171" i="28"/>
  <c r="BK171" i="28"/>
  <c r="BJ171" i="28"/>
  <c r="BI171" i="28"/>
  <c r="BH171" i="28"/>
  <c r="BG171" i="28"/>
  <c r="BF171" i="28"/>
  <c r="BE171" i="28"/>
  <c r="BD171" i="28"/>
  <c r="BC171" i="28"/>
  <c r="BB171" i="28"/>
  <c r="BA171" i="28"/>
  <c r="AZ171" i="28"/>
  <c r="AY171" i="28"/>
  <c r="AX171" i="28"/>
  <c r="AW171" i="28"/>
  <c r="AV171" i="28"/>
  <c r="AU171" i="28"/>
  <c r="AT171" i="28"/>
  <c r="AS171" i="28"/>
  <c r="AR171" i="28"/>
  <c r="AQ171" i="28"/>
  <c r="AP171" i="28"/>
  <c r="AO171" i="28"/>
  <c r="AN171" i="28"/>
  <c r="AM171" i="28"/>
  <c r="AL171" i="28"/>
  <c r="AK171" i="28"/>
  <c r="AJ171" i="28"/>
  <c r="AI171" i="28"/>
  <c r="AH171" i="28"/>
  <c r="AG171" i="28"/>
  <c r="AF171" i="28"/>
  <c r="AE171" i="28"/>
  <c r="AD171" i="28"/>
  <c r="AC171" i="28"/>
  <c r="AB171" i="28"/>
  <c r="AA171" i="28"/>
  <c r="Z171" i="28"/>
  <c r="Y171" i="28"/>
  <c r="X171" i="28"/>
  <c r="W171" i="28"/>
  <c r="V171" i="28"/>
  <c r="U171" i="28"/>
  <c r="T171" i="28"/>
  <c r="S171" i="28"/>
  <c r="R171" i="28"/>
  <c r="Q171" i="28"/>
  <c r="P171" i="28"/>
  <c r="O171" i="28"/>
  <c r="N171" i="28"/>
  <c r="M171" i="28"/>
  <c r="L171" i="28"/>
  <c r="K171" i="28"/>
  <c r="J171" i="28"/>
  <c r="I171" i="28"/>
  <c r="H171" i="28"/>
  <c r="G171" i="28"/>
  <c r="G166" i="28"/>
  <c r="G150" i="28"/>
  <c r="G149" i="28"/>
  <c r="G148" i="28"/>
  <c r="G147" i="28"/>
  <c r="G146" i="28"/>
  <c r="G145" i="28"/>
  <c r="G144" i="28"/>
  <c r="G143" i="28"/>
  <c r="BT138" i="28"/>
  <c r="BS138" i="28"/>
  <c r="BR138" i="28"/>
  <c r="BQ138" i="28"/>
  <c r="BP138" i="28"/>
  <c r="BO138" i="28"/>
  <c r="BN138" i="28"/>
  <c r="BM138" i="28"/>
  <c r="BL138" i="28"/>
  <c r="BK138" i="28"/>
  <c r="BJ138" i="28"/>
  <c r="BI138" i="28"/>
  <c r="BH138" i="28"/>
  <c r="BG138" i="28"/>
  <c r="BF138" i="28"/>
  <c r="BE138" i="28"/>
  <c r="BD138" i="28"/>
  <c r="BC138" i="28"/>
  <c r="BB138" i="28"/>
  <c r="BA138" i="28"/>
  <c r="AZ138" i="28"/>
  <c r="AY138" i="28"/>
  <c r="AX138" i="28"/>
  <c r="AW138" i="28"/>
  <c r="AV138" i="28"/>
  <c r="AU138" i="28"/>
  <c r="AT138" i="28"/>
  <c r="AS138" i="28"/>
  <c r="AR138" i="28"/>
  <c r="AQ138" i="28"/>
  <c r="AP138" i="28"/>
  <c r="AO138" i="28"/>
  <c r="AN138" i="28"/>
  <c r="AM138" i="28"/>
  <c r="AL138" i="28"/>
  <c r="AK138" i="28"/>
  <c r="AJ138" i="28"/>
  <c r="AI138" i="28"/>
  <c r="AH138" i="28"/>
  <c r="AG138" i="28"/>
  <c r="AF138" i="28"/>
  <c r="AE138" i="28"/>
  <c r="AD138" i="28"/>
  <c r="AC138" i="28"/>
  <c r="AB138" i="28"/>
  <c r="AA138" i="28"/>
  <c r="Z138" i="28"/>
  <c r="Y138" i="28"/>
  <c r="X138" i="28"/>
  <c r="W138" i="28"/>
  <c r="V138" i="28"/>
  <c r="U138" i="28"/>
  <c r="T138" i="28"/>
  <c r="S138" i="28"/>
  <c r="R138" i="28"/>
  <c r="Q138" i="28"/>
  <c r="P138" i="28"/>
  <c r="O138" i="28"/>
  <c r="N138" i="28"/>
  <c r="M138" i="28"/>
  <c r="L138" i="28"/>
  <c r="K138" i="28"/>
  <c r="J138" i="28"/>
  <c r="I138" i="28"/>
  <c r="H138" i="28"/>
  <c r="G138" i="28"/>
  <c r="G137" i="28"/>
  <c r="G142" i="28" s="1"/>
  <c r="G136" i="28"/>
  <c r="G377" i="28" s="1"/>
  <c r="G135" i="28"/>
  <c r="G133" i="28"/>
  <c r="BT130" i="28"/>
  <c r="BS130" i="28"/>
  <c r="BR130" i="28"/>
  <c r="BQ130" i="28"/>
  <c r="BP130" i="28"/>
  <c r="BP130" i="27"/>
  <c r="BO130" i="28"/>
  <c r="BN130" i="28"/>
  <c r="BM130" i="28"/>
  <c r="BL130" i="28"/>
  <c r="BK130" i="28"/>
  <c r="BJ130" i="28"/>
  <c r="BI130" i="28"/>
  <c r="BH130" i="28"/>
  <c r="BH130" i="27"/>
  <c r="BG130" i="28"/>
  <c r="BF130" i="28"/>
  <c r="BE130" i="28"/>
  <c r="BD130" i="28"/>
  <c r="BC130" i="28"/>
  <c r="BB130" i="28"/>
  <c r="BA130" i="28"/>
  <c r="AZ130" i="28"/>
  <c r="AZ130" i="27"/>
  <c r="AY130" i="28"/>
  <c r="AX130" i="28"/>
  <c r="AW130" i="28"/>
  <c r="AV130" i="28"/>
  <c r="AU130" i="28"/>
  <c r="AT130" i="28"/>
  <c r="AS130" i="28"/>
  <c r="AR130" i="28"/>
  <c r="AQ130" i="28"/>
  <c r="AP130" i="28"/>
  <c r="AO130" i="28"/>
  <c r="AN130" i="28"/>
  <c r="AM130" i="28"/>
  <c r="AL130" i="28"/>
  <c r="AK130" i="28"/>
  <c r="AJ130" i="28"/>
  <c r="AI130" i="28"/>
  <c r="AH130" i="28"/>
  <c r="AG130" i="28"/>
  <c r="AF130" i="28"/>
  <c r="AE130" i="28"/>
  <c r="AD130" i="28"/>
  <c r="AC130" i="28"/>
  <c r="AB130" i="28"/>
  <c r="AA130" i="28"/>
  <c r="Z130" i="28"/>
  <c r="Y130" i="28"/>
  <c r="X130" i="28"/>
  <c r="W130" i="28"/>
  <c r="V130" i="28"/>
  <c r="U130" i="28"/>
  <c r="T130" i="28"/>
  <c r="S130" i="28"/>
  <c r="R130" i="28"/>
  <c r="Q130" i="28"/>
  <c r="P130" i="28"/>
  <c r="O130" i="28"/>
  <c r="N130" i="28"/>
  <c r="M130" i="28"/>
  <c r="L130" i="28"/>
  <c r="L130" i="27"/>
  <c r="K130" i="28"/>
  <c r="J130" i="28"/>
  <c r="I130" i="28"/>
  <c r="H130" i="28"/>
  <c r="G130" i="28"/>
  <c r="G129" i="28"/>
  <c r="BT127" i="28"/>
  <c r="BS127" i="28"/>
  <c r="BR127" i="28"/>
  <c r="BQ127" i="28"/>
  <c r="BP127" i="28"/>
  <c r="BO127" i="28"/>
  <c r="BN127" i="28"/>
  <c r="BM127" i="28"/>
  <c r="BL127" i="28"/>
  <c r="BK127" i="28"/>
  <c r="BJ127" i="28"/>
  <c r="BI127" i="28"/>
  <c r="BH127" i="28"/>
  <c r="BG127" i="28"/>
  <c r="BF127" i="28"/>
  <c r="BE127" i="28"/>
  <c r="BD127" i="28"/>
  <c r="BC127" i="28"/>
  <c r="BB127" i="28"/>
  <c r="BA127" i="28"/>
  <c r="AZ127" i="28"/>
  <c r="AY127" i="28"/>
  <c r="AX127" i="28"/>
  <c r="AW127" i="28"/>
  <c r="AV127" i="28"/>
  <c r="AU127" i="28"/>
  <c r="AT127" i="28"/>
  <c r="AS127" i="28"/>
  <c r="AR127" i="28"/>
  <c r="AQ127" i="28"/>
  <c r="AP127" i="28"/>
  <c r="AO127" i="28"/>
  <c r="AN127" i="28"/>
  <c r="AM127" i="28"/>
  <c r="AL127" i="28"/>
  <c r="AK127" i="28"/>
  <c r="AJ127" i="28"/>
  <c r="AI127" i="28"/>
  <c r="AH127" i="28"/>
  <c r="AG127" i="28"/>
  <c r="AF127" i="28"/>
  <c r="AE127" i="28"/>
  <c r="AD127" i="28"/>
  <c r="AC127" i="28"/>
  <c r="AB127" i="28"/>
  <c r="AA127" i="28"/>
  <c r="Z127" i="28"/>
  <c r="Y127" i="28"/>
  <c r="X127" i="28"/>
  <c r="W127" i="28"/>
  <c r="V127" i="28"/>
  <c r="U127" i="28"/>
  <c r="T127" i="28"/>
  <c r="S127" i="28"/>
  <c r="R127" i="28"/>
  <c r="Q127" i="28"/>
  <c r="P127" i="28"/>
  <c r="O127" i="28"/>
  <c r="N127" i="28"/>
  <c r="M127" i="28"/>
  <c r="L127" i="28"/>
  <c r="K127" i="28"/>
  <c r="J127" i="28"/>
  <c r="I127" i="28"/>
  <c r="H127" i="28"/>
  <c r="G127" i="28"/>
  <c r="BT126" i="28"/>
  <c r="BS126" i="28"/>
  <c r="BR126" i="28"/>
  <c r="BQ126" i="28"/>
  <c r="BP126" i="28"/>
  <c r="BO126" i="28"/>
  <c r="BN126" i="28"/>
  <c r="BM126" i="28"/>
  <c r="BL126" i="28"/>
  <c r="BK126" i="28"/>
  <c r="BJ126" i="28"/>
  <c r="BI126" i="28"/>
  <c r="BH126" i="28"/>
  <c r="BG126" i="28"/>
  <c r="BF126" i="28"/>
  <c r="BE126" i="28"/>
  <c r="BD126" i="28"/>
  <c r="BC126" i="28"/>
  <c r="BB126" i="28"/>
  <c r="BA126" i="28"/>
  <c r="AZ126" i="28"/>
  <c r="AY126" i="28"/>
  <c r="AX126" i="28"/>
  <c r="AW126" i="28"/>
  <c r="AV126" i="28"/>
  <c r="AU126" i="28"/>
  <c r="AT126" i="28"/>
  <c r="AS126" i="28"/>
  <c r="AR126" i="28"/>
  <c r="AQ126" i="28"/>
  <c r="AP126" i="28"/>
  <c r="AO126" i="28"/>
  <c r="AN126" i="28"/>
  <c r="AM126" i="28"/>
  <c r="AL126" i="28"/>
  <c r="AK126" i="28"/>
  <c r="AJ126" i="28"/>
  <c r="AI126" i="28"/>
  <c r="AH126" i="28"/>
  <c r="AG126" i="28"/>
  <c r="AF126" i="28"/>
  <c r="AE126" i="28"/>
  <c r="AD126" i="28"/>
  <c r="AC126" i="28"/>
  <c r="AB126" i="28"/>
  <c r="AA126" i="28"/>
  <c r="Z126" i="28"/>
  <c r="Y126" i="28"/>
  <c r="X126" i="28"/>
  <c r="W126" i="28"/>
  <c r="V126" i="28"/>
  <c r="U126" i="28"/>
  <c r="T126" i="28"/>
  <c r="S126" i="28"/>
  <c r="R126" i="28"/>
  <c r="Q126" i="28"/>
  <c r="P126" i="28"/>
  <c r="O126" i="28"/>
  <c r="N126" i="28"/>
  <c r="M126" i="28"/>
  <c r="L126" i="28"/>
  <c r="K126" i="28"/>
  <c r="J126" i="28"/>
  <c r="I126" i="28"/>
  <c r="H126" i="28"/>
  <c r="G126" i="28"/>
  <c r="BT125" i="28"/>
  <c r="BS125" i="28"/>
  <c r="BR125" i="28"/>
  <c r="BQ125" i="28"/>
  <c r="BP125" i="28"/>
  <c r="BO125" i="28"/>
  <c r="BN125" i="28"/>
  <c r="BM125" i="28"/>
  <c r="BL125" i="28"/>
  <c r="BK125" i="28"/>
  <c r="BJ125" i="28"/>
  <c r="BI125" i="28"/>
  <c r="BH125" i="28"/>
  <c r="BG125" i="28"/>
  <c r="BF125" i="28"/>
  <c r="BE125" i="28"/>
  <c r="BD125" i="28"/>
  <c r="BC125" i="28"/>
  <c r="BB125" i="28"/>
  <c r="BA125" i="28"/>
  <c r="AZ125" i="28"/>
  <c r="AY125" i="28"/>
  <c r="AX125" i="28"/>
  <c r="AW125" i="28"/>
  <c r="AV125" i="28"/>
  <c r="AU125" i="28"/>
  <c r="AT125" i="28"/>
  <c r="AS125" i="28"/>
  <c r="AR125" i="28"/>
  <c r="AQ125" i="28"/>
  <c r="AP125" i="28"/>
  <c r="AO125" i="28"/>
  <c r="AN125" i="28"/>
  <c r="AM125" i="28"/>
  <c r="AL125" i="28"/>
  <c r="AK125" i="28"/>
  <c r="AJ125" i="28"/>
  <c r="AI125" i="28"/>
  <c r="AH125" i="28"/>
  <c r="AG125" i="28"/>
  <c r="AF125" i="28"/>
  <c r="AE125" i="28"/>
  <c r="AD125" i="28"/>
  <c r="AC125" i="28"/>
  <c r="AB125" i="28"/>
  <c r="AA125" i="28"/>
  <c r="Z125" i="28"/>
  <c r="Y125" i="28"/>
  <c r="X125" i="28"/>
  <c r="W125" i="28"/>
  <c r="V125" i="28"/>
  <c r="U125" i="28"/>
  <c r="T125" i="28"/>
  <c r="S125" i="28"/>
  <c r="R125" i="28"/>
  <c r="Q125" i="28"/>
  <c r="P125" i="28"/>
  <c r="O125" i="28"/>
  <c r="N125" i="28"/>
  <c r="M125" i="28"/>
  <c r="L125" i="28"/>
  <c r="K125" i="28"/>
  <c r="J125" i="28"/>
  <c r="I125" i="28"/>
  <c r="H125" i="28"/>
  <c r="G125" i="28"/>
  <c r="BT124" i="28"/>
  <c r="BS124" i="28"/>
  <c r="BR124" i="28"/>
  <c r="BQ124" i="28"/>
  <c r="BP124" i="28"/>
  <c r="BO124" i="28"/>
  <c r="BN124" i="28"/>
  <c r="BM124" i="28"/>
  <c r="BL124" i="28"/>
  <c r="BK124" i="28"/>
  <c r="BJ124" i="28"/>
  <c r="BI124" i="28"/>
  <c r="BH124" i="28"/>
  <c r="BG124" i="28"/>
  <c r="BF124" i="28"/>
  <c r="BE124" i="28"/>
  <c r="BD124" i="28"/>
  <c r="BC124" i="28"/>
  <c r="BB124" i="28"/>
  <c r="BA124" i="28"/>
  <c r="AZ124" i="28"/>
  <c r="AY124" i="28"/>
  <c r="AX124" i="28"/>
  <c r="AW124" i="28"/>
  <c r="AV124" i="28"/>
  <c r="AU124" i="28"/>
  <c r="AT124" i="28"/>
  <c r="AS124" i="28"/>
  <c r="AR124" i="28"/>
  <c r="AQ124" i="28"/>
  <c r="AP124" i="28"/>
  <c r="AO124" i="28"/>
  <c r="AN124" i="28"/>
  <c r="AM124" i="28"/>
  <c r="AL124" i="28"/>
  <c r="AK124" i="28"/>
  <c r="AJ124" i="28"/>
  <c r="AI124" i="28"/>
  <c r="AH124" i="28"/>
  <c r="AG124" i="28"/>
  <c r="AF124" i="28"/>
  <c r="AE124" i="28"/>
  <c r="AD124" i="28"/>
  <c r="AC124" i="28"/>
  <c r="AB124" i="28"/>
  <c r="AA124" i="28"/>
  <c r="Z124" i="28"/>
  <c r="Y124" i="28"/>
  <c r="X124" i="28"/>
  <c r="W124" i="28"/>
  <c r="V124" i="28"/>
  <c r="U124" i="28"/>
  <c r="T124" i="28"/>
  <c r="S124" i="28"/>
  <c r="R124" i="28"/>
  <c r="Q124" i="28"/>
  <c r="P124" i="28"/>
  <c r="O124" i="28"/>
  <c r="N124" i="28"/>
  <c r="M124" i="28"/>
  <c r="L124" i="28"/>
  <c r="K124" i="28"/>
  <c r="J124" i="28"/>
  <c r="I124" i="28"/>
  <c r="G124" i="28"/>
  <c r="BT123" i="28"/>
  <c r="BT180" i="28" s="1"/>
  <c r="BS123" i="28"/>
  <c r="BS180" i="28" s="1"/>
  <c r="BR123" i="28"/>
  <c r="BR180" i="28" s="1"/>
  <c r="BQ123" i="28"/>
  <c r="BQ180" i="28" s="1"/>
  <c r="BP123" i="28"/>
  <c r="BP180" i="28" s="1"/>
  <c r="BO123" i="28"/>
  <c r="BO180" i="28" s="1"/>
  <c r="BN123" i="28"/>
  <c r="BN180" i="28" s="1"/>
  <c r="BM123" i="28"/>
  <c r="BM180" i="28" s="1"/>
  <c r="BL123" i="28"/>
  <c r="BL180" i="28" s="1"/>
  <c r="BK123" i="28"/>
  <c r="BK180" i="28" s="1"/>
  <c r="BJ123" i="28"/>
  <c r="BJ180" i="28" s="1"/>
  <c r="BI123" i="28"/>
  <c r="BI180" i="28" s="1"/>
  <c r="BH123" i="28"/>
  <c r="BH180" i="28" s="1"/>
  <c r="BG123" i="28"/>
  <c r="BG180" i="28" s="1"/>
  <c r="BF123" i="28"/>
  <c r="BF180" i="28" s="1"/>
  <c r="BE123" i="28"/>
  <c r="BE180" i="28" s="1"/>
  <c r="BD123" i="28"/>
  <c r="BD180" i="28" s="1"/>
  <c r="BC123" i="28"/>
  <c r="BC180" i="28" s="1"/>
  <c r="BB123" i="28"/>
  <c r="BB180" i="28" s="1"/>
  <c r="BA123" i="28"/>
  <c r="BA180" i="28" s="1"/>
  <c r="AZ123" i="28"/>
  <c r="AZ180" i="28" s="1"/>
  <c r="AY123" i="28"/>
  <c r="AY180" i="28" s="1"/>
  <c r="AX123" i="28"/>
  <c r="AX180" i="28" s="1"/>
  <c r="AW123" i="28"/>
  <c r="AW180" i="28" s="1"/>
  <c r="AV123" i="28"/>
  <c r="AV180" i="28" s="1"/>
  <c r="AU123" i="28"/>
  <c r="AU180" i="28" s="1"/>
  <c r="AT123" i="28"/>
  <c r="AT180" i="28" s="1"/>
  <c r="AS123" i="28"/>
  <c r="AS180" i="28" s="1"/>
  <c r="AR123" i="28"/>
  <c r="AR180" i="28" s="1"/>
  <c r="AQ123" i="28"/>
  <c r="AQ180" i="28" s="1"/>
  <c r="AP123" i="28"/>
  <c r="AP180" i="28" s="1"/>
  <c r="AO123" i="28"/>
  <c r="AO180" i="28" s="1"/>
  <c r="AN123" i="28"/>
  <c r="AN180" i="28" s="1"/>
  <c r="AM123" i="28"/>
  <c r="AM180" i="28" s="1"/>
  <c r="AL123" i="28"/>
  <c r="AL180" i="28" s="1"/>
  <c r="AK123" i="28"/>
  <c r="AK180" i="28" s="1"/>
  <c r="AJ123" i="28"/>
  <c r="AJ180" i="28" s="1"/>
  <c r="AI123" i="28"/>
  <c r="AI180" i="28" s="1"/>
  <c r="AH123" i="28"/>
  <c r="AH180" i="28" s="1"/>
  <c r="AG123" i="28"/>
  <c r="AG180" i="28" s="1"/>
  <c r="AF123" i="28"/>
  <c r="AF180" i="28" s="1"/>
  <c r="AE123" i="28"/>
  <c r="AE180" i="28" s="1"/>
  <c r="AD123" i="28"/>
  <c r="AD180" i="28" s="1"/>
  <c r="AC123" i="28"/>
  <c r="AC180" i="28" s="1"/>
  <c r="AB123" i="28"/>
  <c r="AB180" i="28" s="1"/>
  <c r="AA123" i="28"/>
  <c r="AA180" i="28" s="1"/>
  <c r="Z123" i="28"/>
  <c r="Z180" i="28" s="1"/>
  <c r="Y123" i="28"/>
  <c r="Y180" i="28" s="1"/>
  <c r="X123" i="28"/>
  <c r="X180" i="28" s="1"/>
  <c r="W123" i="28"/>
  <c r="W180" i="28" s="1"/>
  <c r="V123" i="28"/>
  <c r="V180" i="28" s="1"/>
  <c r="U123" i="28"/>
  <c r="U180" i="28" s="1"/>
  <c r="T123" i="28"/>
  <c r="T180" i="28" s="1"/>
  <c r="S123" i="28"/>
  <c r="S180" i="28" s="1"/>
  <c r="R123" i="28"/>
  <c r="R180" i="28" s="1"/>
  <c r="Q123" i="28"/>
  <c r="Q180" i="28" s="1"/>
  <c r="P123" i="28"/>
  <c r="P180" i="28" s="1"/>
  <c r="O123" i="28"/>
  <c r="O180" i="28" s="1"/>
  <c r="N123" i="28"/>
  <c r="N180" i="28" s="1"/>
  <c r="M123" i="28"/>
  <c r="M180" i="28" s="1"/>
  <c r="L123" i="28"/>
  <c r="L180" i="28" s="1"/>
  <c r="K123" i="28"/>
  <c r="K180" i="28" s="1"/>
  <c r="J123" i="28"/>
  <c r="J180" i="28" s="1"/>
  <c r="I123" i="28"/>
  <c r="I180" i="28" s="1"/>
  <c r="H123" i="28"/>
  <c r="H180" i="28" s="1"/>
  <c r="G123" i="28"/>
  <c r="G180" i="28" s="1"/>
  <c r="BT90" i="28"/>
  <c r="BS90" i="28"/>
  <c r="BR90" i="28"/>
  <c r="BQ90" i="28"/>
  <c r="BP90" i="28"/>
  <c r="BO90" i="28"/>
  <c r="BN90" i="28"/>
  <c r="BM90" i="28"/>
  <c r="BL90" i="28"/>
  <c r="BK90" i="28"/>
  <c r="BJ90" i="28"/>
  <c r="BI90" i="28"/>
  <c r="BH90" i="28"/>
  <c r="BG90" i="28"/>
  <c r="BF90" i="28"/>
  <c r="BE90" i="28"/>
  <c r="BD90" i="28"/>
  <c r="BC90" i="28"/>
  <c r="BB90" i="28"/>
  <c r="BA90" i="28"/>
  <c r="AZ90" i="28"/>
  <c r="AY90" i="28"/>
  <c r="AX90" i="28"/>
  <c r="AW90" i="28"/>
  <c r="AV90" i="28"/>
  <c r="AU90" i="28"/>
  <c r="AT90" i="28"/>
  <c r="AS90" i="28"/>
  <c r="AR90" i="28"/>
  <c r="AQ90" i="28"/>
  <c r="AP90" i="28"/>
  <c r="AO90" i="28"/>
  <c r="AN90" i="28"/>
  <c r="AM90" i="28"/>
  <c r="AL90" i="28"/>
  <c r="AK90" i="28"/>
  <c r="AJ90" i="28"/>
  <c r="AI90" i="28"/>
  <c r="AH90" i="28"/>
  <c r="AG90" i="28"/>
  <c r="AF90" i="28"/>
  <c r="AE90" i="28"/>
  <c r="AD90" i="28"/>
  <c r="AC90" i="28"/>
  <c r="AB90" i="28"/>
  <c r="AA90" i="28"/>
  <c r="Z90" i="28"/>
  <c r="Y90" i="28"/>
  <c r="X90" i="28"/>
  <c r="W90" i="28"/>
  <c r="V90" i="28"/>
  <c r="U90" i="28"/>
  <c r="T90" i="28"/>
  <c r="S90" i="28"/>
  <c r="R90" i="28"/>
  <c r="Q90" i="28"/>
  <c r="P90" i="28"/>
  <c r="O90" i="28"/>
  <c r="N90" i="28"/>
  <c r="M90" i="28"/>
  <c r="L90" i="28"/>
  <c r="K90" i="28"/>
  <c r="J90" i="28"/>
  <c r="G90" i="28"/>
  <c r="BT88" i="28"/>
  <c r="BS88" i="28"/>
  <c r="BR88" i="28"/>
  <c r="BO88" i="28"/>
  <c r="BN88" i="28"/>
  <c r="BM88" i="28"/>
  <c r="BL88" i="28"/>
  <c r="BK88" i="28"/>
  <c r="BJ88" i="28"/>
  <c r="BH88" i="28"/>
  <c r="BG88" i="28"/>
  <c r="BG88" i="27"/>
  <c r="BF88" i="28"/>
  <c r="BE88" i="28"/>
  <c r="BD88" i="28"/>
  <c r="BC88" i="28"/>
  <c r="BA88" i="28"/>
  <c r="AY88" i="28"/>
  <c r="AY62" i="15" s="1"/>
  <c r="AY88" i="27"/>
  <c r="AW88" i="28"/>
  <c r="AU88" i="28"/>
  <c r="AU88" i="27"/>
  <c r="AS88" i="28"/>
  <c r="AR88" i="28"/>
  <c r="AQ88" i="28"/>
  <c r="AP88" i="28"/>
  <c r="AM88" i="28"/>
  <c r="AL88" i="28"/>
  <c r="AK88" i="28"/>
  <c r="AJ88" i="28"/>
  <c r="AH88" i="28"/>
  <c r="AG88" i="28"/>
  <c r="AF88" i="28"/>
  <c r="AD88" i="28"/>
  <c r="AA88" i="28"/>
  <c r="Z88" i="28"/>
  <c r="Y88" i="28"/>
  <c r="X88" i="28"/>
  <c r="W88" i="28"/>
  <c r="U88" i="28"/>
  <c r="S88" i="28"/>
  <c r="R88" i="28"/>
  <c r="P88" i="28"/>
  <c r="O88" i="28"/>
  <c r="N88" i="28"/>
  <c r="L88" i="28"/>
  <c r="K88" i="28"/>
  <c r="J88" i="28"/>
  <c r="H88" i="28"/>
  <c r="G88" i="28"/>
  <c r="G88" i="27"/>
  <c r="G84" i="28"/>
  <c r="G83" i="28"/>
  <c r="G82" i="28"/>
  <c r="BT81" i="28"/>
  <c r="BS81" i="28"/>
  <c r="BR81" i="28"/>
  <c r="BQ81" i="28"/>
  <c r="BP81" i="28"/>
  <c r="BO81" i="28"/>
  <c r="BN81" i="28"/>
  <c r="BM81" i="28"/>
  <c r="BL81" i="28"/>
  <c r="BK81" i="28"/>
  <c r="BJ81" i="28"/>
  <c r="BI81" i="28"/>
  <c r="BH81" i="28"/>
  <c r="BG81" i="28"/>
  <c r="BF81" i="28"/>
  <c r="BE81" i="28"/>
  <c r="BD81" i="28"/>
  <c r="BC81" i="28"/>
  <c r="BB81" i="28"/>
  <c r="BA81" i="28"/>
  <c r="AZ81" i="28"/>
  <c r="AY81" i="28"/>
  <c r="AX81" i="28"/>
  <c r="AW81" i="28"/>
  <c r="AV81" i="28"/>
  <c r="AU81" i="28"/>
  <c r="AT81" i="28"/>
  <c r="AS81" i="28"/>
  <c r="AR81" i="28"/>
  <c r="AQ81" i="28"/>
  <c r="AP81" i="28"/>
  <c r="AO81" i="28"/>
  <c r="AN81" i="28"/>
  <c r="AM81" i="28"/>
  <c r="AL81" i="28"/>
  <c r="AK81" i="28"/>
  <c r="AJ81" i="28"/>
  <c r="AI81" i="28"/>
  <c r="AH81" i="28"/>
  <c r="AG81" i="28"/>
  <c r="AF81" i="28"/>
  <c r="AE81" i="28"/>
  <c r="AD81" i="28"/>
  <c r="AC81" i="28"/>
  <c r="AB81" i="28"/>
  <c r="AA81" i="28"/>
  <c r="Z81" i="28"/>
  <c r="Y81" i="28"/>
  <c r="X81" i="28"/>
  <c r="W81" i="28"/>
  <c r="V81" i="28"/>
  <c r="U81" i="28"/>
  <c r="T81" i="28"/>
  <c r="S81" i="28"/>
  <c r="R81" i="28"/>
  <c r="Q81" i="28"/>
  <c r="P81" i="28"/>
  <c r="O81" i="28"/>
  <c r="N81" i="28"/>
  <c r="M81" i="28"/>
  <c r="L81" i="28"/>
  <c r="K81" i="28"/>
  <c r="J81" i="28"/>
  <c r="H81" i="28"/>
  <c r="G81" i="28"/>
  <c r="G76" i="28"/>
  <c r="H84" i="28"/>
  <c r="BT61" i="28"/>
  <c r="BS61" i="28"/>
  <c r="BS371" i="28" s="1"/>
  <c r="BR61" i="28"/>
  <c r="BO61" i="28"/>
  <c r="BN61" i="28"/>
  <c r="BM61" i="28"/>
  <c r="BL61" i="28"/>
  <c r="BL371" i="28" s="1"/>
  <c r="BK61" i="28"/>
  <c r="BK371" i="28" s="1"/>
  <c r="BJ61" i="28"/>
  <c r="BH61" i="28"/>
  <c r="BH371" i="28" s="1"/>
  <c r="BG61" i="28"/>
  <c r="BG371" i="28" s="1"/>
  <c r="BF61" i="28"/>
  <c r="BE61" i="28"/>
  <c r="BD61" i="28"/>
  <c r="BC61" i="28"/>
  <c r="BA61" i="28"/>
  <c r="AY61" i="28"/>
  <c r="AY371" i="28" s="1"/>
  <c r="AW61" i="28"/>
  <c r="AU61" i="28"/>
  <c r="AU371" i="28" s="1"/>
  <c r="AS61" i="28"/>
  <c r="AS371" i="28" s="1"/>
  <c r="AR61" i="28"/>
  <c r="AQ61" i="28"/>
  <c r="AP61" i="28"/>
  <c r="AP371" i="28" s="1"/>
  <c r="AM61" i="28"/>
  <c r="AM371" i="28" s="1"/>
  <c r="AL61" i="28"/>
  <c r="AL371" i="28" s="1"/>
  <c r="AK61" i="28"/>
  <c r="AK371" i="28" s="1"/>
  <c r="AJ61" i="28"/>
  <c r="AJ371" i="28" s="1"/>
  <c r="AH61" i="28"/>
  <c r="AG61" i="28"/>
  <c r="AG371" i="28" s="1"/>
  <c r="AF61" i="28"/>
  <c r="AF371" i="28" s="1"/>
  <c r="AD61" i="28"/>
  <c r="AD371" i="28" s="1"/>
  <c r="AA61" i="28"/>
  <c r="AA371" i="28" s="1"/>
  <c r="Z61" i="28"/>
  <c r="Z371" i="28" s="1"/>
  <c r="Y61" i="28"/>
  <c r="Y371" i="28" s="1"/>
  <c r="X61" i="28"/>
  <c r="X371" i="28" s="1"/>
  <c r="W61" i="28"/>
  <c r="W371" i="28" s="1"/>
  <c r="U61" i="28"/>
  <c r="U371" i="28" s="1"/>
  <c r="S61" i="28"/>
  <c r="R61" i="28"/>
  <c r="R371" i="28" s="1"/>
  <c r="P61" i="28"/>
  <c r="O61" i="28"/>
  <c r="O371" i="28" s="1"/>
  <c r="N61" i="28"/>
  <c r="L61" i="28"/>
  <c r="L371" i="28" s="1"/>
  <c r="K61" i="28"/>
  <c r="J61" i="28"/>
  <c r="J371" i="28" s="1"/>
  <c r="H61" i="28"/>
  <c r="H371" i="28" s="1"/>
  <c r="G61" i="28"/>
  <c r="BT52" i="28"/>
  <c r="BS52" i="28"/>
  <c r="BR52" i="28"/>
  <c r="BQ52" i="28"/>
  <c r="BP52" i="28"/>
  <c r="BO52" i="28"/>
  <c r="BN52" i="28"/>
  <c r="BM52" i="28"/>
  <c r="BL52" i="28"/>
  <c r="BK52" i="28"/>
  <c r="BJ52" i="28"/>
  <c r="BI52" i="28"/>
  <c r="BH52" i="28"/>
  <c r="BG52" i="28"/>
  <c r="BF52" i="28"/>
  <c r="BE52" i="28"/>
  <c r="BD52" i="28"/>
  <c r="BC52" i="28"/>
  <c r="BB52" i="28"/>
  <c r="BA52" i="28"/>
  <c r="AZ52" i="28"/>
  <c r="AY52" i="28"/>
  <c r="AX52" i="28"/>
  <c r="AW52" i="28"/>
  <c r="AV52" i="28"/>
  <c r="AU52" i="28"/>
  <c r="AT52" i="28"/>
  <c r="AS52" i="28"/>
  <c r="AR52" i="28"/>
  <c r="AQ52" i="28"/>
  <c r="AP52" i="28"/>
  <c r="AO52" i="28"/>
  <c r="AN52" i="28"/>
  <c r="AM52" i="28"/>
  <c r="AL52" i="28"/>
  <c r="AK52" i="28"/>
  <c r="AJ52" i="28"/>
  <c r="AI52" i="28"/>
  <c r="AH52" i="28"/>
  <c r="AG52" i="28"/>
  <c r="AF52" i="28"/>
  <c r="AE52" i="28"/>
  <c r="AD52" i="28"/>
  <c r="AC52" i="28"/>
  <c r="AB52" i="28"/>
  <c r="AA52" i="28"/>
  <c r="Z52" i="28"/>
  <c r="Y52" i="28"/>
  <c r="X52" i="28"/>
  <c r="W52" i="28"/>
  <c r="V52" i="28"/>
  <c r="U52" i="28"/>
  <c r="T52" i="28"/>
  <c r="S52" i="28"/>
  <c r="R52" i="28"/>
  <c r="Q52" i="28"/>
  <c r="P52" i="28"/>
  <c r="O52" i="28"/>
  <c r="N52" i="28"/>
  <c r="M52" i="28"/>
  <c r="L52" i="28"/>
  <c r="K52" i="28"/>
  <c r="J52" i="28"/>
  <c r="H52" i="28"/>
  <c r="G52" i="28"/>
  <c r="BT51" i="28"/>
  <c r="BS51" i="28"/>
  <c r="BR51" i="28"/>
  <c r="BQ51" i="28"/>
  <c r="BP51" i="28"/>
  <c r="BO51" i="28"/>
  <c r="BN51" i="28"/>
  <c r="BM51" i="28"/>
  <c r="BL51" i="28"/>
  <c r="BK51" i="28"/>
  <c r="BJ51" i="28"/>
  <c r="BI51" i="28"/>
  <c r="BH51" i="28"/>
  <c r="BG51" i="28"/>
  <c r="BF51" i="28"/>
  <c r="BE51" i="28"/>
  <c r="BD51" i="28"/>
  <c r="BC51" i="28"/>
  <c r="BB51" i="28"/>
  <c r="BA51" i="28"/>
  <c r="AZ51" i="28"/>
  <c r="AY51" i="28"/>
  <c r="AX51" i="28"/>
  <c r="AW51" i="28"/>
  <c r="AV51" i="28"/>
  <c r="AU51" i="28"/>
  <c r="AT51" i="28"/>
  <c r="AS51" i="28"/>
  <c r="AR51" i="28"/>
  <c r="AQ51" i="28"/>
  <c r="AP51" i="28"/>
  <c r="AO51" i="28"/>
  <c r="AN51" i="28"/>
  <c r="AM51" i="28"/>
  <c r="AL51" i="28"/>
  <c r="AK51" i="28"/>
  <c r="AJ51" i="28"/>
  <c r="AI51" i="28"/>
  <c r="AH51" i="28"/>
  <c r="AG51" i="28"/>
  <c r="AF51" i="28"/>
  <c r="AE51" i="28"/>
  <c r="AD51" i="28"/>
  <c r="AC51" i="28"/>
  <c r="AB51" i="28"/>
  <c r="AA51" i="28"/>
  <c r="Z51" i="28"/>
  <c r="Y51" i="28"/>
  <c r="X51" i="28"/>
  <c r="W51" i="28"/>
  <c r="V51" i="28"/>
  <c r="U51" i="28"/>
  <c r="T51" i="28"/>
  <c r="S51" i="28"/>
  <c r="R51" i="28"/>
  <c r="Q51" i="28"/>
  <c r="P51" i="28"/>
  <c r="O51" i="28"/>
  <c r="N51" i="28"/>
  <c r="M51" i="28"/>
  <c r="L51" i="28"/>
  <c r="K51" i="28"/>
  <c r="J51" i="28"/>
  <c r="H51" i="28"/>
  <c r="G51" i="28"/>
  <c r="BT50" i="28"/>
  <c r="BS50" i="28"/>
  <c r="BR50" i="28"/>
  <c r="BQ50" i="28"/>
  <c r="BP50" i="28"/>
  <c r="BO50" i="28"/>
  <c r="BN50" i="28"/>
  <c r="BM50" i="28"/>
  <c r="BL50" i="28"/>
  <c r="BK50" i="28"/>
  <c r="BJ50" i="28"/>
  <c r="BI50" i="28"/>
  <c r="BH50" i="28"/>
  <c r="BG50" i="28"/>
  <c r="BF50" i="28"/>
  <c r="BE50" i="28"/>
  <c r="BD50" i="28"/>
  <c r="BC50" i="28"/>
  <c r="BB50" i="28"/>
  <c r="BA50" i="28"/>
  <c r="AZ50" i="28"/>
  <c r="AY50" i="28"/>
  <c r="AX50" i="28"/>
  <c r="AW50" i="28"/>
  <c r="AV50" i="28"/>
  <c r="AU50" i="28"/>
  <c r="AT50" i="28"/>
  <c r="AS50" i="28"/>
  <c r="AR50" i="28"/>
  <c r="AQ50" i="28"/>
  <c r="AP50" i="28"/>
  <c r="AO50" i="28"/>
  <c r="AN50" i="28"/>
  <c r="AM50" i="28"/>
  <c r="AL50" i="28"/>
  <c r="AK50" i="28"/>
  <c r="AJ50" i="28"/>
  <c r="AI50" i="28"/>
  <c r="AH50" i="28"/>
  <c r="AG50" i="28"/>
  <c r="AF50" i="28"/>
  <c r="AE50" i="28"/>
  <c r="AD50" i="28"/>
  <c r="AC50" i="28"/>
  <c r="AB50" i="28"/>
  <c r="AA50" i="28"/>
  <c r="Z50" i="28"/>
  <c r="Y50" i="28"/>
  <c r="X50" i="28"/>
  <c r="W50" i="28"/>
  <c r="V50" i="28"/>
  <c r="U50" i="28"/>
  <c r="T50" i="28"/>
  <c r="S50" i="28"/>
  <c r="R50" i="28"/>
  <c r="Q50" i="28"/>
  <c r="P50" i="28"/>
  <c r="O50" i="28"/>
  <c r="N50" i="28"/>
  <c r="M50" i="28"/>
  <c r="L50" i="28"/>
  <c r="K50" i="28"/>
  <c r="J50" i="28"/>
  <c r="H50" i="28"/>
  <c r="G50" i="28"/>
  <c r="BT32" i="28"/>
  <c r="BT41" i="28" s="1"/>
  <c r="BS32" i="28"/>
  <c r="BS41" i="28" s="1"/>
  <c r="BS42" i="28" s="1"/>
  <c r="BR32" i="28"/>
  <c r="BR31" i="28" s="1"/>
  <c r="BR128" i="28" s="1"/>
  <c r="BQ32" i="28"/>
  <c r="BP32" i="28"/>
  <c r="BO32" i="28"/>
  <c r="BN32" i="28"/>
  <c r="BN41" i="28" s="1"/>
  <c r="BN42" i="28" s="1"/>
  <c r="BN89" i="28" s="1"/>
  <c r="BN91" i="28" s="1"/>
  <c r="BM32" i="28"/>
  <c r="BL32" i="28"/>
  <c r="BL41" i="28" s="1"/>
  <c r="BL42" i="28" s="1"/>
  <c r="BL373" i="28" s="1"/>
  <c r="BK32" i="28"/>
  <c r="BJ32" i="28"/>
  <c r="BJ41" i="28" s="1"/>
  <c r="BJ42" i="28" s="1"/>
  <c r="BJ89" i="28" s="1"/>
  <c r="BI32" i="28"/>
  <c r="BH32" i="28"/>
  <c r="BG32" i="28"/>
  <c r="BF32" i="28"/>
  <c r="BF41" i="28" s="1"/>
  <c r="BF42" i="28" s="1"/>
  <c r="BF373" i="28" s="1"/>
  <c r="BE32" i="28"/>
  <c r="BD32" i="28"/>
  <c r="BC32" i="28"/>
  <c r="BB32" i="28"/>
  <c r="BB41" i="28" s="1"/>
  <c r="BB42" i="28" s="1"/>
  <c r="BA32" i="28"/>
  <c r="AZ32" i="28"/>
  <c r="AZ41" i="28" s="1"/>
  <c r="AZ42" i="28" s="1"/>
  <c r="AZ373" i="28" s="1"/>
  <c r="AY32" i="28"/>
  <c r="AX32" i="28"/>
  <c r="AX41" i="28" s="1"/>
  <c r="AX42" i="28" s="1"/>
  <c r="AW32" i="28"/>
  <c r="AW31" i="28" s="1"/>
  <c r="AW128" i="28" s="1"/>
  <c r="AV32" i="28"/>
  <c r="AV31" i="28" s="1"/>
  <c r="AV128" i="28" s="1"/>
  <c r="AV131" i="28" s="1"/>
  <c r="AU32" i="28"/>
  <c r="AT32" i="28"/>
  <c r="AS32" i="28"/>
  <c r="AR32" i="28"/>
  <c r="AQ32" i="28"/>
  <c r="AQ41" i="28" s="1"/>
  <c r="AQ42" i="28" s="1"/>
  <c r="AP32" i="28"/>
  <c r="AP31" i="28" s="1"/>
  <c r="AP128" i="28" s="1"/>
  <c r="AO32" i="28"/>
  <c r="AO41" i="28" s="1"/>
  <c r="AN32" i="28"/>
  <c r="AN31" i="28" s="1"/>
  <c r="AN128" i="28" s="1"/>
  <c r="AN131" i="28" s="1"/>
  <c r="AM32" i="28"/>
  <c r="AL32" i="28"/>
  <c r="AL31" i="28" s="1"/>
  <c r="AL128" i="28" s="1"/>
  <c r="AK32" i="28"/>
  <c r="AK41" i="28" s="1"/>
  <c r="AK42" i="28" s="1"/>
  <c r="AJ32" i="28"/>
  <c r="AI32" i="28"/>
  <c r="AH32" i="28"/>
  <c r="AH31" i="28" s="1"/>
  <c r="AH128" i="28" s="1"/>
  <c r="AG32" i="28"/>
  <c r="AG41" i="28" s="1"/>
  <c r="AG42" i="28" s="1"/>
  <c r="AG373" i="28" s="1"/>
  <c r="AF32" i="28"/>
  <c r="AF31" i="28" s="1"/>
  <c r="AF128" i="28" s="1"/>
  <c r="AF131" i="28" s="1"/>
  <c r="AE32" i="28"/>
  <c r="AD32" i="28"/>
  <c r="AC32" i="28"/>
  <c r="AB32" i="28"/>
  <c r="AA32" i="28"/>
  <c r="Z32" i="28"/>
  <c r="Z41" i="28" s="1"/>
  <c r="Z42" i="28" s="1"/>
  <c r="Z373" i="28" s="1"/>
  <c r="Y32" i="28"/>
  <c r="X32" i="28"/>
  <c r="X41" i="28" s="1"/>
  <c r="X42" i="28" s="1"/>
  <c r="W32" i="28"/>
  <c r="W41" i="28" s="1"/>
  <c r="V32" i="28"/>
  <c r="V31" i="28" s="1"/>
  <c r="V128" i="28" s="1"/>
  <c r="U32" i="28"/>
  <c r="T32" i="28"/>
  <c r="S32" i="28"/>
  <c r="R32" i="28"/>
  <c r="R31" i="28" s="1"/>
  <c r="R128" i="28" s="1"/>
  <c r="P32" i="28"/>
  <c r="P31" i="28" s="1"/>
  <c r="P128" i="28" s="1"/>
  <c r="O32" i="28"/>
  <c r="N32" i="28"/>
  <c r="M32" i="28"/>
  <c r="M31" i="28" s="1"/>
  <c r="M128" i="28" s="1"/>
  <c r="M131" i="28" s="1"/>
  <c r="L32" i="28"/>
  <c r="K32" i="28"/>
  <c r="J32" i="28"/>
  <c r="I32" i="28"/>
  <c r="H32" i="28"/>
  <c r="H31" i="28" s="1"/>
  <c r="H128" i="28" s="1"/>
  <c r="G32" i="28"/>
  <c r="G41" i="28" s="1"/>
  <c r="G42" i="28" s="1"/>
  <c r="G373" i="28" s="1"/>
  <c r="AK22" i="19"/>
  <c r="AJ22" i="19"/>
  <c r="AI22" i="19"/>
  <c r="AH22" i="19"/>
  <c r="AG22" i="19"/>
  <c r="AF22" i="19"/>
  <c r="AE22" i="19"/>
  <c r="AD22" i="19"/>
  <c r="AC22" i="19"/>
  <c r="AB22" i="19"/>
  <c r="AA22" i="19"/>
  <c r="Z22" i="19"/>
  <c r="Y22" i="19"/>
  <c r="X22" i="19"/>
  <c r="W22" i="19"/>
  <c r="V22" i="19"/>
  <c r="U22" i="19"/>
  <c r="T22" i="19"/>
  <c r="S22" i="19"/>
  <c r="R22" i="19"/>
  <c r="Q22" i="19"/>
  <c r="P22" i="19"/>
  <c r="O22" i="19"/>
  <c r="N22" i="19"/>
  <c r="M22" i="19"/>
  <c r="L22" i="19"/>
  <c r="K22" i="19"/>
  <c r="J22" i="19"/>
  <c r="C8" i="19"/>
  <c r="BT388" i="27"/>
  <c r="BS388" i="27"/>
  <c r="BR388" i="27"/>
  <c r="BQ388" i="27"/>
  <c r="BP388" i="27"/>
  <c r="BO388" i="27"/>
  <c r="BN388" i="27"/>
  <c r="BM388" i="27"/>
  <c r="BL388" i="27"/>
  <c r="BK388" i="27"/>
  <c r="BJ388" i="27"/>
  <c r="BI388" i="27"/>
  <c r="BH388" i="27"/>
  <c r="BG388" i="27"/>
  <c r="BF388" i="27"/>
  <c r="BE388" i="27"/>
  <c r="BD388" i="27"/>
  <c r="BC388" i="27"/>
  <c r="BB388" i="27"/>
  <c r="BA388" i="27"/>
  <c r="AZ388" i="27"/>
  <c r="AY388" i="27"/>
  <c r="AX388" i="27"/>
  <c r="AW388" i="27"/>
  <c r="AV388" i="27"/>
  <c r="AU388" i="27"/>
  <c r="AT388" i="27"/>
  <c r="AS388" i="27"/>
  <c r="AS386" i="27"/>
  <c r="AS387" i="27"/>
  <c r="AS242" i="27"/>
  <c r="AS389" i="27" s="1"/>
  <c r="AR388" i="27"/>
  <c r="AQ388" i="27"/>
  <c r="AP388" i="27"/>
  <c r="AO388" i="27"/>
  <c r="AN388" i="27"/>
  <c r="AM388" i="27"/>
  <c r="AL388" i="27"/>
  <c r="AK388" i="27"/>
  <c r="AK386" i="27"/>
  <c r="AK387" i="27"/>
  <c r="AK242" i="27"/>
  <c r="AK389" i="27" s="1"/>
  <c r="AJ388" i="27"/>
  <c r="AI388" i="27"/>
  <c r="AH388" i="27"/>
  <c r="AG388" i="27"/>
  <c r="AF388" i="27"/>
  <c r="AE388" i="27"/>
  <c r="AD388" i="27"/>
  <c r="AC388" i="27"/>
  <c r="AB388" i="27"/>
  <c r="AA388" i="27"/>
  <c r="Z388" i="27"/>
  <c r="Y388" i="27"/>
  <c r="X388" i="27"/>
  <c r="W388" i="27"/>
  <c r="V388" i="27"/>
  <c r="U388" i="27"/>
  <c r="T388" i="27"/>
  <c r="S388" i="27"/>
  <c r="R388" i="27"/>
  <c r="Q388" i="27"/>
  <c r="P388" i="27"/>
  <c r="O388" i="27"/>
  <c r="N388" i="27"/>
  <c r="M388" i="27"/>
  <c r="L388" i="27"/>
  <c r="K388" i="27"/>
  <c r="J388" i="27"/>
  <c r="I388" i="27"/>
  <c r="H388" i="27"/>
  <c r="G388" i="27"/>
  <c r="BT387" i="27"/>
  <c r="BT386" i="27"/>
  <c r="BT242" i="27"/>
  <c r="BT389" i="27" s="1"/>
  <c r="BS387" i="27"/>
  <c r="BR387" i="27"/>
  <c r="BQ387" i="27"/>
  <c r="BP387" i="27"/>
  <c r="BO387" i="27"/>
  <c r="BN387" i="27"/>
  <c r="BN390" i="27" s="1"/>
  <c r="BN392" i="27" s="1"/>
  <c r="BM387" i="27"/>
  <c r="BL387" i="27"/>
  <c r="BK387" i="27"/>
  <c r="BJ387" i="27"/>
  <c r="BI387" i="27"/>
  <c r="BH387" i="27"/>
  <c r="BG387" i="27"/>
  <c r="BF387" i="27"/>
  <c r="BE387" i="27"/>
  <c r="BD387" i="27"/>
  <c r="BC387" i="27"/>
  <c r="BB387" i="27"/>
  <c r="BA387" i="27"/>
  <c r="AZ387" i="27"/>
  <c r="AY387" i="27"/>
  <c r="AX387" i="27"/>
  <c r="AW387" i="27"/>
  <c r="AV387" i="27"/>
  <c r="AU387" i="27"/>
  <c r="AT387" i="27"/>
  <c r="AR387" i="27"/>
  <c r="AQ387" i="27"/>
  <c r="AP387" i="27"/>
  <c r="AO387" i="27"/>
  <c r="AN387" i="27"/>
  <c r="AM387" i="27"/>
  <c r="AL387" i="27"/>
  <c r="AJ387" i="27"/>
  <c r="AI387" i="27"/>
  <c r="AH387" i="27"/>
  <c r="AG387" i="27"/>
  <c r="AF387" i="27"/>
  <c r="AE387" i="27"/>
  <c r="AD387" i="27"/>
  <c r="AC387" i="27"/>
  <c r="AB387" i="27"/>
  <c r="AA387" i="27"/>
  <c r="Z387" i="27"/>
  <c r="Y387" i="27"/>
  <c r="X387" i="27"/>
  <c r="X386" i="27"/>
  <c r="X242" i="27"/>
  <c r="X389" i="27" s="1"/>
  <c r="X269" i="27"/>
  <c r="W387" i="27"/>
  <c r="V387" i="27"/>
  <c r="U387" i="27"/>
  <c r="T387" i="27"/>
  <c r="S387" i="27"/>
  <c r="R387" i="27"/>
  <c r="Q387" i="27"/>
  <c r="P387" i="27"/>
  <c r="P386" i="27"/>
  <c r="P242" i="27"/>
  <c r="P389" i="27" s="1"/>
  <c r="P269" i="27"/>
  <c r="O387" i="27"/>
  <c r="N387" i="27"/>
  <c r="M387" i="27"/>
  <c r="L387" i="27"/>
  <c r="K387" i="27"/>
  <c r="J387" i="27"/>
  <c r="I387" i="27"/>
  <c r="H387" i="27"/>
  <c r="G387" i="27"/>
  <c r="BS386" i="27"/>
  <c r="BR386" i="27"/>
  <c r="BQ386" i="27"/>
  <c r="BP386" i="27"/>
  <c r="BO386" i="27"/>
  <c r="BN386" i="27"/>
  <c r="BM386" i="27"/>
  <c r="BL386" i="27"/>
  <c r="BK386" i="27"/>
  <c r="BJ386" i="27"/>
  <c r="BI386" i="27"/>
  <c r="BH386" i="27"/>
  <c r="BG386" i="27"/>
  <c r="BF386" i="27"/>
  <c r="BF242" i="27"/>
  <c r="BF389" i="27" s="1"/>
  <c r="BE386" i="27"/>
  <c r="BE242" i="27"/>
  <c r="BE389" i="27" s="1"/>
  <c r="BD386" i="27"/>
  <c r="BC386" i="27"/>
  <c r="BB386" i="27"/>
  <c r="BA386" i="27"/>
  <c r="AZ386" i="27"/>
  <c r="AY386" i="27"/>
  <c r="AX386" i="27"/>
  <c r="AW386" i="27"/>
  <c r="AV386" i="27"/>
  <c r="AU386" i="27"/>
  <c r="AT386" i="27"/>
  <c r="AR386" i="27"/>
  <c r="AQ386" i="27"/>
  <c r="AP386" i="27"/>
  <c r="AO386" i="27"/>
  <c r="AN386" i="27"/>
  <c r="AM386" i="27"/>
  <c r="AL386" i="27"/>
  <c r="AJ386" i="27"/>
  <c r="AI386" i="27"/>
  <c r="AH386" i="27"/>
  <c r="AG386" i="27"/>
  <c r="AG242" i="27"/>
  <c r="AG389" i="27" s="1"/>
  <c r="AG269" i="27"/>
  <c r="AF386" i="27"/>
  <c r="AE386" i="27"/>
  <c r="AD386" i="27"/>
  <c r="AC386" i="27"/>
  <c r="AB386" i="27"/>
  <c r="AA386" i="27"/>
  <c r="Z386" i="27"/>
  <c r="Y386" i="27"/>
  <c r="Y242" i="27"/>
  <c r="Y389" i="27" s="1"/>
  <c r="Y269" i="27"/>
  <c r="W386" i="27"/>
  <c r="V386" i="27"/>
  <c r="U386" i="27"/>
  <c r="T386" i="27"/>
  <c r="S386" i="27"/>
  <c r="R386" i="27"/>
  <c r="Q386" i="27"/>
  <c r="O386" i="27"/>
  <c r="N386" i="27"/>
  <c r="M386" i="27"/>
  <c r="L386" i="27"/>
  <c r="K386" i="27"/>
  <c r="J386" i="27"/>
  <c r="I386" i="27"/>
  <c r="H386" i="27"/>
  <c r="G386" i="27"/>
  <c r="BT370" i="27"/>
  <c r="BS370" i="27"/>
  <c r="BR370" i="27"/>
  <c r="BQ370" i="27"/>
  <c r="BP370" i="27"/>
  <c r="BO370" i="27"/>
  <c r="BN370" i="27"/>
  <c r="BM370" i="27"/>
  <c r="BM368" i="27"/>
  <c r="BM369" i="27"/>
  <c r="BM61" i="27"/>
  <c r="BL370" i="27"/>
  <c r="BK370" i="27"/>
  <c r="BJ370" i="27"/>
  <c r="BI370" i="27"/>
  <c r="BH370" i="27"/>
  <c r="BG370" i="27"/>
  <c r="BF370" i="27"/>
  <c r="BE370" i="27"/>
  <c r="BE368" i="27"/>
  <c r="BE369" i="27"/>
  <c r="BE61" i="27"/>
  <c r="BE88" i="27"/>
  <c r="BD370" i="27"/>
  <c r="BC370" i="27"/>
  <c r="BB370" i="27"/>
  <c r="BA370" i="27"/>
  <c r="AZ370" i="27"/>
  <c r="AY370" i="27"/>
  <c r="AX370" i="27"/>
  <c r="AW370" i="27"/>
  <c r="AV370" i="27"/>
  <c r="AU370" i="27"/>
  <c r="AT370" i="27"/>
  <c r="AS370" i="27"/>
  <c r="AR370" i="27"/>
  <c r="AQ370" i="27"/>
  <c r="AP370" i="27"/>
  <c r="AO370" i="27"/>
  <c r="AO368" i="27"/>
  <c r="AO369" i="27"/>
  <c r="AO61" i="27"/>
  <c r="AO371" i="27" s="1"/>
  <c r="AO88" i="27"/>
  <c r="AO62" i="15" s="1"/>
  <c r="AN370" i="27"/>
  <c r="AM370" i="27"/>
  <c r="AL370" i="27"/>
  <c r="AK370" i="27"/>
  <c r="AJ370" i="27"/>
  <c r="AI370" i="27"/>
  <c r="AH370" i="27"/>
  <c r="AG370" i="27"/>
  <c r="AF370" i="27"/>
  <c r="AE370" i="27"/>
  <c r="AD370" i="27"/>
  <c r="AC370" i="27"/>
  <c r="AB370" i="27"/>
  <c r="AA370" i="27"/>
  <c r="Z370" i="27"/>
  <c r="Y370" i="27"/>
  <c r="X370" i="27"/>
  <c r="W370" i="27"/>
  <c r="V370" i="27"/>
  <c r="U370" i="27"/>
  <c r="T370" i="27"/>
  <c r="S370" i="27"/>
  <c r="R370" i="27"/>
  <c r="Q370" i="27"/>
  <c r="P370" i="27"/>
  <c r="O370" i="27"/>
  <c r="N370" i="27"/>
  <c r="M370" i="27"/>
  <c r="L370" i="27"/>
  <c r="K370" i="27"/>
  <c r="J370" i="27"/>
  <c r="I370" i="27"/>
  <c r="H370" i="27"/>
  <c r="G370" i="27"/>
  <c r="BT369" i="27"/>
  <c r="BS369" i="27"/>
  <c r="BR369" i="27"/>
  <c r="BQ369" i="27"/>
  <c r="BP369" i="27"/>
  <c r="BO369" i="27"/>
  <c r="BO368" i="27"/>
  <c r="BO61" i="27"/>
  <c r="BO371" i="27" s="1"/>
  <c r="BO88" i="27"/>
  <c r="BN369" i="27"/>
  <c r="BL369" i="27"/>
  <c r="BK369" i="27"/>
  <c r="BJ369" i="27"/>
  <c r="BI369" i="27"/>
  <c r="BH369" i="27"/>
  <c r="BG369" i="27"/>
  <c r="BG372" i="27" s="1"/>
  <c r="BG374" i="27" s="1"/>
  <c r="BF369" i="27"/>
  <c r="BD369" i="27"/>
  <c r="BC369" i="27"/>
  <c r="BB369" i="27"/>
  <c r="BA369" i="27"/>
  <c r="AZ369" i="27"/>
  <c r="AY369" i="27"/>
  <c r="AX369" i="27"/>
  <c r="AW369" i="27"/>
  <c r="AV369" i="27"/>
  <c r="AU369" i="27"/>
  <c r="AT369" i="27"/>
  <c r="AS369" i="27"/>
  <c r="AR369" i="27"/>
  <c r="AQ369" i="27"/>
  <c r="AP369" i="27"/>
  <c r="AN369" i="27"/>
  <c r="AM369" i="27"/>
  <c r="AL369" i="27"/>
  <c r="AK369" i="27"/>
  <c r="AJ369" i="27"/>
  <c r="AI369" i="27"/>
  <c r="AH369" i="27"/>
  <c r="AG369" i="27"/>
  <c r="AF369" i="27"/>
  <c r="AE369" i="27"/>
  <c r="AD369" i="27"/>
  <c r="AC369" i="27"/>
  <c r="AB369" i="27"/>
  <c r="AA369" i="27"/>
  <c r="Z369" i="27"/>
  <c r="Y369" i="27"/>
  <c r="X369" i="27"/>
  <c r="W369" i="27"/>
  <c r="V369" i="27"/>
  <c r="U369" i="27"/>
  <c r="T369" i="27"/>
  <c r="S369" i="27"/>
  <c r="R369" i="27"/>
  <c r="Q369" i="27"/>
  <c r="P369" i="27"/>
  <c r="O369" i="27"/>
  <c r="N369" i="27"/>
  <c r="M369" i="27"/>
  <c r="L369" i="27"/>
  <c r="K369" i="27"/>
  <c r="J369" i="27"/>
  <c r="I369" i="27"/>
  <c r="H369" i="27"/>
  <c r="G369" i="27"/>
  <c r="BT368" i="27"/>
  <c r="BS368" i="27"/>
  <c r="BR368" i="27"/>
  <c r="BQ368" i="27"/>
  <c r="BP368" i="27"/>
  <c r="BN368" i="27"/>
  <c r="BL368" i="27"/>
  <c r="BK368" i="27"/>
  <c r="BJ368" i="27"/>
  <c r="BI368" i="27"/>
  <c r="BH368" i="27"/>
  <c r="BG368" i="27"/>
  <c r="BF368" i="27"/>
  <c r="BD368" i="27"/>
  <c r="BC368" i="27"/>
  <c r="BB368" i="27"/>
  <c r="BA368" i="27"/>
  <c r="AZ368" i="27"/>
  <c r="AY368" i="27"/>
  <c r="AX368" i="27"/>
  <c r="AW368" i="27"/>
  <c r="AV368" i="27"/>
  <c r="AU368" i="27"/>
  <c r="AT368" i="27"/>
  <c r="AS368" i="27"/>
  <c r="AR368" i="27"/>
  <c r="AQ368" i="27"/>
  <c r="AP368" i="27"/>
  <c r="AN368" i="27"/>
  <c r="AM368" i="27"/>
  <c r="AL368" i="27"/>
  <c r="AK368" i="27"/>
  <c r="AJ368" i="27"/>
  <c r="AI368" i="27"/>
  <c r="AH368" i="27"/>
  <c r="AG368" i="27"/>
  <c r="AF368" i="27"/>
  <c r="AE368" i="27"/>
  <c r="AD368" i="27"/>
  <c r="AC368" i="27"/>
  <c r="AB368" i="27"/>
  <c r="AA368" i="27"/>
  <c r="Z368" i="27"/>
  <c r="Y368" i="27"/>
  <c r="X368" i="27"/>
  <c r="W368" i="27"/>
  <c r="V368" i="27"/>
  <c r="U368" i="27"/>
  <c r="T368" i="27"/>
  <c r="S368" i="27"/>
  <c r="R368" i="27"/>
  <c r="Q368" i="27"/>
  <c r="P368" i="27"/>
  <c r="O368" i="27"/>
  <c r="N368" i="27"/>
  <c r="M368" i="27"/>
  <c r="L368" i="27"/>
  <c r="K368" i="27"/>
  <c r="J368" i="27"/>
  <c r="I368" i="27"/>
  <c r="H368" i="27"/>
  <c r="G368" i="27"/>
  <c r="BT359" i="27"/>
  <c r="BS359" i="27"/>
  <c r="BR359" i="27"/>
  <c r="BQ359" i="27"/>
  <c r="BP359" i="27"/>
  <c r="BO359" i="27"/>
  <c r="BN359" i="27"/>
  <c r="BM359" i="27"/>
  <c r="BL359" i="27"/>
  <c r="BK359" i="27"/>
  <c r="BJ359" i="27"/>
  <c r="BI359" i="27"/>
  <c r="BH359" i="27"/>
  <c r="BG359" i="27"/>
  <c r="BF359" i="27"/>
  <c r="BE359" i="27"/>
  <c r="BD359" i="27"/>
  <c r="BC359" i="27"/>
  <c r="BB359" i="27"/>
  <c r="BA359" i="27"/>
  <c r="AZ359" i="27"/>
  <c r="AY359" i="27"/>
  <c r="AX359" i="27"/>
  <c r="AW359" i="27"/>
  <c r="AV359" i="27"/>
  <c r="AU359" i="27"/>
  <c r="AT359" i="27"/>
  <c r="AS359" i="27"/>
  <c r="AR359" i="27"/>
  <c r="AQ359" i="27"/>
  <c r="AP359" i="27"/>
  <c r="AO359" i="27"/>
  <c r="AN359" i="27"/>
  <c r="AM359" i="27"/>
  <c r="AL359" i="27"/>
  <c r="AK359" i="27"/>
  <c r="AJ359" i="27"/>
  <c r="AI359" i="27"/>
  <c r="AH359" i="27"/>
  <c r="AG359" i="27"/>
  <c r="AF359" i="27"/>
  <c r="AE359" i="27"/>
  <c r="AD359" i="27"/>
  <c r="AC359" i="27"/>
  <c r="AB359" i="27"/>
  <c r="AA359" i="27"/>
  <c r="Z359" i="27"/>
  <c r="Y359" i="27"/>
  <c r="X359" i="27"/>
  <c r="W359" i="27"/>
  <c r="V359" i="27"/>
  <c r="U359" i="27"/>
  <c r="T359" i="27"/>
  <c r="S359" i="27"/>
  <c r="R359" i="27"/>
  <c r="Q359" i="27"/>
  <c r="P359" i="27"/>
  <c r="O359" i="27"/>
  <c r="N359" i="27"/>
  <c r="M359" i="27"/>
  <c r="L359" i="27"/>
  <c r="K359" i="27"/>
  <c r="J359" i="27"/>
  <c r="I359" i="27"/>
  <c r="H359" i="27"/>
  <c r="G359" i="27"/>
  <c r="G355" i="27"/>
  <c r="G354" i="27"/>
  <c r="G353" i="27"/>
  <c r="BT352" i="27"/>
  <c r="BS352" i="27"/>
  <c r="BR352" i="27"/>
  <c r="BQ352" i="27"/>
  <c r="BP352" i="27"/>
  <c r="BO352" i="27"/>
  <c r="BN352" i="27"/>
  <c r="BM352" i="27"/>
  <c r="BL352" i="27"/>
  <c r="BK352" i="27"/>
  <c r="BJ352" i="27"/>
  <c r="BI352" i="27"/>
  <c r="BH352" i="27"/>
  <c r="BG352" i="27"/>
  <c r="BF352" i="27"/>
  <c r="BE352" i="27"/>
  <c r="BD352" i="27"/>
  <c r="BC352" i="27"/>
  <c r="BB352" i="27"/>
  <c r="BA352" i="27"/>
  <c r="AZ352" i="27"/>
  <c r="AY352" i="27"/>
  <c r="AX352" i="27"/>
  <c r="AW352" i="27"/>
  <c r="AV352" i="27"/>
  <c r="AU352" i="27"/>
  <c r="AT352" i="27"/>
  <c r="AS352" i="27"/>
  <c r="AR352" i="27"/>
  <c r="AQ352" i="27"/>
  <c r="AP352" i="27"/>
  <c r="AO352" i="27"/>
  <c r="AN352" i="27"/>
  <c r="AM352" i="27"/>
  <c r="AL352" i="27"/>
  <c r="AK352" i="27"/>
  <c r="AJ352" i="27"/>
  <c r="AI352" i="27"/>
  <c r="AH352" i="27"/>
  <c r="AG352" i="27"/>
  <c r="AF352" i="27"/>
  <c r="AE352" i="27"/>
  <c r="AD352" i="27"/>
  <c r="AC352" i="27"/>
  <c r="AB352" i="27"/>
  <c r="AA352" i="27"/>
  <c r="Z352" i="27"/>
  <c r="Y352" i="27"/>
  <c r="X352" i="27"/>
  <c r="W352" i="27"/>
  <c r="V352" i="27"/>
  <c r="U352" i="27"/>
  <c r="T352" i="27"/>
  <c r="S352" i="27"/>
  <c r="R352" i="27"/>
  <c r="Q352" i="27"/>
  <c r="P352" i="27"/>
  <c r="O352" i="27"/>
  <c r="N352" i="27"/>
  <c r="M352" i="27"/>
  <c r="L352" i="27"/>
  <c r="K352" i="27"/>
  <c r="J352" i="27"/>
  <c r="I352" i="27"/>
  <c r="H352" i="27"/>
  <c r="G352" i="27"/>
  <c r="G347" i="27"/>
  <c r="BT331" i="27"/>
  <c r="BS331" i="27"/>
  <c r="BR331" i="27"/>
  <c r="BQ331" i="27"/>
  <c r="BP331" i="27"/>
  <c r="BO331" i="27"/>
  <c r="BN331" i="27"/>
  <c r="BM331" i="27"/>
  <c r="BL331" i="27"/>
  <c r="BK331" i="27"/>
  <c r="BJ331" i="27"/>
  <c r="BI331" i="27"/>
  <c r="BH331" i="27"/>
  <c r="BG331" i="27"/>
  <c r="BF331" i="27"/>
  <c r="BE331" i="27"/>
  <c r="BD331" i="27"/>
  <c r="BC331" i="27"/>
  <c r="BB331" i="27"/>
  <c r="BA331" i="27"/>
  <c r="AZ331" i="27"/>
  <c r="AY331" i="27"/>
  <c r="AX331" i="27"/>
  <c r="AW331" i="27"/>
  <c r="AV331" i="27"/>
  <c r="AU331" i="27"/>
  <c r="AU326" i="27"/>
  <c r="AU327" i="27"/>
  <c r="AU328" i="27"/>
  <c r="AU329" i="27"/>
  <c r="AU330" i="27"/>
  <c r="AT331" i="27"/>
  <c r="AS331" i="27"/>
  <c r="AR331" i="27"/>
  <c r="AQ331" i="27"/>
  <c r="AP331" i="27"/>
  <c r="AP316" i="27"/>
  <c r="AP317" i="27"/>
  <c r="AP318" i="27"/>
  <c r="AP314" i="27"/>
  <c r="AP397" i="27" s="1"/>
  <c r="AP325" i="27"/>
  <c r="AP330" i="27"/>
  <c r="AP324" i="27"/>
  <c r="AO331" i="27"/>
  <c r="AN331" i="27"/>
  <c r="AM331" i="27"/>
  <c r="AL331" i="27"/>
  <c r="AK331" i="27"/>
  <c r="AJ331" i="27"/>
  <c r="AJ332" i="27" s="1"/>
  <c r="AJ398" i="27" s="1"/>
  <c r="AI331" i="27"/>
  <c r="AH331" i="27"/>
  <c r="AG331" i="27"/>
  <c r="AF331" i="27"/>
  <c r="AE331" i="27"/>
  <c r="AD331" i="27"/>
  <c r="AC331" i="27"/>
  <c r="AB331" i="27"/>
  <c r="AA331" i="27"/>
  <c r="Z331" i="27"/>
  <c r="Y331" i="27"/>
  <c r="X331" i="27"/>
  <c r="X316" i="27"/>
  <c r="X317" i="27"/>
  <c r="X318" i="27"/>
  <c r="X314" i="27"/>
  <c r="X325" i="27"/>
  <c r="X330" i="27"/>
  <c r="X324" i="27"/>
  <c r="W331" i="27"/>
  <c r="V331" i="27"/>
  <c r="U331" i="27"/>
  <c r="T331" i="27"/>
  <c r="S331" i="27"/>
  <c r="R331" i="27"/>
  <c r="Q331" i="27"/>
  <c r="P331" i="27"/>
  <c r="O331" i="27"/>
  <c r="N331" i="27"/>
  <c r="M331" i="27"/>
  <c r="L331" i="27"/>
  <c r="K331" i="27"/>
  <c r="J331" i="27"/>
  <c r="I331" i="27"/>
  <c r="I316" i="27"/>
  <c r="I317" i="27"/>
  <c r="I318" i="27"/>
  <c r="I314" i="27"/>
  <c r="I325" i="27"/>
  <c r="I330" i="27"/>
  <c r="I324" i="27"/>
  <c r="H331" i="27"/>
  <c r="G331" i="27"/>
  <c r="BT330" i="27"/>
  <c r="BS330" i="27"/>
  <c r="BR330" i="27"/>
  <c r="BR326" i="27"/>
  <c r="BR327" i="27"/>
  <c r="BR328" i="27"/>
  <c r="BR329" i="27"/>
  <c r="BQ330" i="27"/>
  <c r="BP330" i="27"/>
  <c r="BO330" i="27"/>
  <c r="BN330" i="27"/>
  <c r="BM330" i="27"/>
  <c r="BL330" i="27"/>
  <c r="BK330" i="27"/>
  <c r="BJ330" i="27"/>
  <c r="BJ326" i="27"/>
  <c r="BJ327" i="27"/>
  <c r="BJ328" i="27"/>
  <c r="BJ329" i="27"/>
  <c r="BI330" i="27"/>
  <c r="BH330" i="27"/>
  <c r="BG330" i="27"/>
  <c r="BF330" i="27"/>
  <c r="BE330" i="27"/>
  <c r="BD330" i="27"/>
  <c r="BC330" i="27"/>
  <c r="BB330" i="27"/>
  <c r="BB326" i="27"/>
  <c r="BB327" i="27"/>
  <c r="BB328" i="27"/>
  <c r="BB329" i="27"/>
  <c r="BA330" i="27"/>
  <c r="AZ330" i="27"/>
  <c r="AY330" i="27"/>
  <c r="AX330" i="27"/>
  <c r="AW330" i="27"/>
  <c r="AW332" i="27" s="1"/>
  <c r="AW398" i="27" s="1"/>
  <c r="AV330" i="27"/>
  <c r="AT330" i="27"/>
  <c r="AS330" i="27"/>
  <c r="AR330" i="27"/>
  <c r="AQ330" i="27"/>
  <c r="AO330" i="27"/>
  <c r="AN330" i="27"/>
  <c r="AM330" i="27"/>
  <c r="AL330" i="27"/>
  <c r="AK330" i="27"/>
  <c r="AJ330" i="27"/>
  <c r="AI330" i="27"/>
  <c r="AH330" i="27"/>
  <c r="AG330" i="27"/>
  <c r="AF330" i="27"/>
  <c r="AE330" i="27"/>
  <c r="AD330" i="27"/>
  <c r="AC330" i="27"/>
  <c r="AB330" i="27"/>
  <c r="AA330" i="27"/>
  <c r="Z330" i="27"/>
  <c r="Y330" i="27"/>
  <c r="W330" i="27"/>
  <c r="V330" i="27"/>
  <c r="V356" i="27" s="1"/>
  <c r="U330" i="27"/>
  <c r="T330" i="27"/>
  <c r="S330" i="27"/>
  <c r="R330" i="27"/>
  <c r="Q330" i="27"/>
  <c r="P330" i="27"/>
  <c r="O330" i="27"/>
  <c r="N330" i="27"/>
  <c r="M330" i="27"/>
  <c r="L330" i="27"/>
  <c r="K330" i="27"/>
  <c r="J330" i="27"/>
  <c r="H330" i="27"/>
  <c r="G330" i="27"/>
  <c r="BT329" i="27"/>
  <c r="BS329" i="27"/>
  <c r="BQ329" i="27"/>
  <c r="BQ318" i="27"/>
  <c r="BP329" i="27"/>
  <c r="BP318" i="27"/>
  <c r="BO329" i="27"/>
  <c r="BN329" i="27"/>
  <c r="BM329" i="27"/>
  <c r="BL329" i="27"/>
  <c r="BL318" i="27"/>
  <c r="BK329" i="27"/>
  <c r="BI329" i="27"/>
  <c r="BH329" i="27"/>
  <c r="BH318" i="27"/>
  <c r="BG329" i="27"/>
  <c r="BF329" i="27"/>
  <c r="BE329" i="27"/>
  <c r="BE322" i="27" s="1"/>
  <c r="BD329" i="27"/>
  <c r="BC329" i="27"/>
  <c r="BB318" i="27"/>
  <c r="BA329" i="27"/>
  <c r="AZ329" i="27"/>
  <c r="AZ317" i="27"/>
  <c r="AZ328" i="27"/>
  <c r="AZ318" i="27"/>
  <c r="AY329" i="27"/>
  <c r="AX329" i="27"/>
  <c r="AW329" i="27"/>
  <c r="AW318" i="27"/>
  <c r="AV329" i="27"/>
  <c r="AT329" i="27"/>
  <c r="AT318" i="27"/>
  <c r="AS329" i="27"/>
  <c r="AS318" i="27"/>
  <c r="AR329" i="27"/>
  <c r="AQ329" i="27"/>
  <c r="AP329" i="27"/>
  <c r="AO329" i="27"/>
  <c r="AN329" i="27"/>
  <c r="AM329" i="27"/>
  <c r="AL329" i="27"/>
  <c r="AL318" i="27"/>
  <c r="AL396" i="27" s="1"/>
  <c r="AK329" i="27"/>
  <c r="AJ329" i="27"/>
  <c r="AJ318" i="27"/>
  <c r="AI329" i="27"/>
  <c r="AH329" i="27"/>
  <c r="AH318" i="27"/>
  <c r="AG329" i="27"/>
  <c r="AF329" i="27"/>
  <c r="AE329" i="27"/>
  <c r="AD329" i="27"/>
  <c r="AD318" i="27"/>
  <c r="AC329" i="27"/>
  <c r="AB329" i="27"/>
  <c r="AA329" i="27"/>
  <c r="AA318" i="27"/>
  <c r="AA322" i="27" s="1"/>
  <c r="Z329" i="27"/>
  <c r="Y329" i="27"/>
  <c r="X329" i="27"/>
  <c r="W329" i="27"/>
  <c r="V329" i="27"/>
  <c r="U329" i="27"/>
  <c r="T329" i="27"/>
  <c r="S329" i="27"/>
  <c r="R329" i="27"/>
  <c r="R332" i="27" s="1"/>
  <c r="R398" i="27" s="1"/>
  <c r="Q329" i="27"/>
  <c r="P329" i="27"/>
  <c r="O329" i="27"/>
  <c r="N329" i="27"/>
  <c r="M329" i="27"/>
  <c r="L329" i="27"/>
  <c r="K329" i="27"/>
  <c r="J329" i="27"/>
  <c r="I329" i="27"/>
  <c r="H329" i="27"/>
  <c r="G329" i="27"/>
  <c r="BT328" i="27"/>
  <c r="BT326" i="27"/>
  <c r="BT327" i="27"/>
  <c r="BS328" i="27"/>
  <c r="BQ328" i="27"/>
  <c r="BP328" i="27"/>
  <c r="BO328" i="27"/>
  <c r="BN328" i="27"/>
  <c r="BN317" i="27"/>
  <c r="BM328" i="27"/>
  <c r="BL328" i="27"/>
  <c r="BK328" i="27"/>
  <c r="BJ317" i="27"/>
  <c r="BI328" i="27"/>
  <c r="BH328" i="27"/>
  <c r="BG328" i="27"/>
  <c r="BF328" i="27"/>
  <c r="BF317" i="27"/>
  <c r="BE328" i="27"/>
  <c r="BD328" i="27"/>
  <c r="BD321" i="27" s="1"/>
  <c r="BC328" i="27"/>
  <c r="BA328" i="27"/>
  <c r="AY328" i="27"/>
  <c r="AX328" i="27"/>
  <c r="AW328" i="27"/>
  <c r="AV328" i="27"/>
  <c r="AT328" i="27"/>
  <c r="AS328" i="27"/>
  <c r="AS323" i="27" s="1"/>
  <c r="AR328" i="27"/>
  <c r="AR332" i="27" s="1"/>
  <c r="AR398" i="27" s="1"/>
  <c r="AQ328" i="27"/>
  <c r="AP328" i="27"/>
  <c r="AO328" i="27"/>
  <c r="AN328" i="27"/>
  <c r="AM328" i="27"/>
  <c r="AL328" i="27"/>
  <c r="AK328" i="27"/>
  <c r="AK317" i="27"/>
  <c r="AJ328" i="27"/>
  <c r="AI328" i="27"/>
  <c r="AI317" i="27"/>
  <c r="AI395" i="27" s="1"/>
  <c r="AH328" i="27"/>
  <c r="AH317" i="27"/>
  <c r="AG328" i="27"/>
  <c r="AF328" i="27"/>
  <c r="AF321" i="27" s="1"/>
  <c r="AE328" i="27"/>
  <c r="AE321" i="27" s="1"/>
  <c r="AE317" i="27"/>
  <c r="AD328" i="27"/>
  <c r="AC328" i="27"/>
  <c r="AC395" i="27" s="1"/>
  <c r="AC317" i="27"/>
  <c r="AB328" i="27"/>
  <c r="AA328" i="27"/>
  <c r="Z328" i="27"/>
  <c r="Z326" i="27"/>
  <c r="Z332" i="27" s="1"/>
  <c r="Z398" i="27" s="1"/>
  <c r="Z327" i="27"/>
  <c r="Y328" i="27"/>
  <c r="Y317" i="27"/>
  <c r="Y318" i="27"/>
  <c r="X328" i="27"/>
  <c r="W328" i="27"/>
  <c r="V328" i="27"/>
  <c r="U328" i="27"/>
  <c r="T328" i="27"/>
  <c r="S328" i="27"/>
  <c r="R328" i="27"/>
  <c r="R317" i="27"/>
  <c r="Q328" i="27"/>
  <c r="P328" i="27"/>
  <c r="O328" i="27"/>
  <c r="N328" i="27"/>
  <c r="M328" i="27"/>
  <c r="L328" i="27"/>
  <c r="L317" i="27"/>
  <c r="L321" i="27" s="1"/>
  <c r="K328" i="27"/>
  <c r="J328" i="27"/>
  <c r="I328" i="27"/>
  <c r="H328" i="27"/>
  <c r="H332" i="27" s="1"/>
  <c r="H317" i="27"/>
  <c r="H395" i="27" s="1"/>
  <c r="G328" i="27"/>
  <c r="BS327" i="27"/>
  <c r="BQ327" i="27"/>
  <c r="BP327" i="27"/>
  <c r="BO327" i="27"/>
  <c r="BN327" i="27"/>
  <c r="BN326" i="27"/>
  <c r="BN397" i="27" s="1"/>
  <c r="BM327" i="27"/>
  <c r="BL327" i="27"/>
  <c r="BK327" i="27"/>
  <c r="BI327" i="27"/>
  <c r="BH327" i="27"/>
  <c r="BG327" i="27"/>
  <c r="BF327" i="27"/>
  <c r="BE327" i="27"/>
  <c r="BD327" i="27"/>
  <c r="BC327" i="27"/>
  <c r="BA327" i="27"/>
  <c r="AZ327" i="27"/>
  <c r="AY327" i="27"/>
  <c r="AX327" i="27"/>
  <c r="AW327" i="27"/>
  <c r="AV327" i="27"/>
  <c r="AV397" i="27" s="1"/>
  <c r="AT327" i="27"/>
  <c r="AS327" i="27"/>
  <c r="AR327" i="27"/>
  <c r="AQ327" i="27"/>
  <c r="AP327" i="27"/>
  <c r="AO327" i="27"/>
  <c r="AO326" i="27"/>
  <c r="AN327" i="27"/>
  <c r="AN332" i="27" s="1"/>
  <c r="AN398" i="27" s="1"/>
  <c r="AM327" i="27"/>
  <c r="AL327" i="27"/>
  <c r="AK327" i="27"/>
  <c r="AJ327" i="27"/>
  <c r="AI327" i="27"/>
  <c r="AI326" i="27"/>
  <c r="AH327" i="27"/>
  <c r="AG327" i="27"/>
  <c r="AG332" i="27" s="1"/>
  <c r="AG398" i="27" s="1"/>
  <c r="AF327" i="27"/>
  <c r="AE327" i="27"/>
  <c r="AD327" i="27"/>
  <c r="AC327" i="27"/>
  <c r="AB327" i="27"/>
  <c r="AA327" i="27"/>
  <c r="Y327" i="27"/>
  <c r="X327" i="27"/>
  <c r="X332" i="27" s="1"/>
  <c r="X398" i="27" s="1"/>
  <c r="W327" i="27"/>
  <c r="V327" i="27"/>
  <c r="U327" i="27"/>
  <c r="U326" i="27"/>
  <c r="T327" i="27"/>
  <c r="S327" i="27"/>
  <c r="R327" i="27"/>
  <c r="Q327" i="27"/>
  <c r="Q320" i="27" s="1"/>
  <c r="P327" i="27"/>
  <c r="O327" i="27"/>
  <c r="N327" i="27"/>
  <c r="M327" i="27"/>
  <c r="L327" i="27"/>
  <c r="K327" i="27"/>
  <c r="J327" i="27"/>
  <c r="I327" i="27"/>
  <c r="I326" i="27"/>
  <c r="H327" i="27"/>
  <c r="G327" i="27"/>
  <c r="BS326" i="27"/>
  <c r="BQ326" i="27"/>
  <c r="BP326" i="27"/>
  <c r="BO326" i="27"/>
  <c r="BM326" i="27"/>
  <c r="BL326" i="27"/>
  <c r="BK326" i="27"/>
  <c r="BI326" i="27"/>
  <c r="BH326" i="27"/>
  <c r="BG326" i="27"/>
  <c r="BF326" i="27"/>
  <c r="BE326" i="27"/>
  <c r="BD326" i="27"/>
  <c r="BC326" i="27"/>
  <c r="BA326" i="27"/>
  <c r="AZ326" i="27"/>
  <c r="AY326" i="27"/>
  <c r="AX326" i="27"/>
  <c r="AW326" i="27"/>
  <c r="AV326" i="27"/>
  <c r="AT326" i="27"/>
  <c r="AT314" i="27"/>
  <c r="AT316" i="27"/>
  <c r="AS326" i="27"/>
  <c r="AR326" i="27"/>
  <c r="AQ326" i="27"/>
  <c r="AP326" i="27"/>
  <c r="AN326" i="27"/>
  <c r="AM326" i="27"/>
  <c r="AL326" i="27"/>
  <c r="AL397" i="27" s="1"/>
  <c r="AK326" i="27"/>
  <c r="AJ326" i="27"/>
  <c r="AH326" i="27"/>
  <c r="AG326" i="27"/>
  <c r="AF326" i="27"/>
  <c r="AE326" i="27"/>
  <c r="AD326" i="27"/>
  <c r="AC326" i="27"/>
  <c r="AC332" i="27" s="1"/>
  <c r="AC398" i="27" s="1"/>
  <c r="AB326" i="27"/>
  <c r="AA326" i="27"/>
  <c r="Y326" i="27"/>
  <c r="X326" i="27"/>
  <c r="W326" i="27"/>
  <c r="V326" i="27"/>
  <c r="T326" i="27"/>
  <c r="T332" i="27" s="1"/>
  <c r="T398" i="27" s="1"/>
  <c r="S326" i="27"/>
  <c r="R326" i="27"/>
  <c r="Q326" i="27"/>
  <c r="P326" i="27"/>
  <c r="O326" i="27"/>
  <c r="N326" i="27"/>
  <c r="M326" i="27"/>
  <c r="L326" i="27"/>
  <c r="L332" i="27" s="1"/>
  <c r="L398" i="27" s="1"/>
  <c r="K326" i="27"/>
  <c r="J326" i="27"/>
  <c r="H326" i="27"/>
  <c r="G326" i="27"/>
  <c r="BT325" i="27"/>
  <c r="BS325" i="27"/>
  <c r="BR325" i="27"/>
  <c r="BQ325" i="27"/>
  <c r="BQ356" i="27" s="1"/>
  <c r="BQ303" i="27" s="1"/>
  <c r="BP325" i="27"/>
  <c r="BO325" i="27"/>
  <c r="BN325" i="27"/>
  <c r="BM325" i="27"/>
  <c r="BL325" i="27"/>
  <c r="BK325" i="27"/>
  <c r="BJ325" i="27"/>
  <c r="BI325" i="27"/>
  <c r="BH325" i="27"/>
  <c r="BG325" i="27"/>
  <c r="BF325" i="27"/>
  <c r="BE325" i="27"/>
  <c r="BD325" i="27"/>
  <c r="BC325" i="27"/>
  <c r="BB325" i="27"/>
  <c r="BA325" i="27"/>
  <c r="AZ325" i="27"/>
  <c r="AY325" i="27"/>
  <c r="AX325" i="27"/>
  <c r="AW325" i="27"/>
  <c r="AV325" i="27"/>
  <c r="AU325" i="27"/>
  <c r="AT325" i="27"/>
  <c r="AS325" i="27"/>
  <c r="AR325" i="27"/>
  <c r="AQ325" i="27"/>
  <c r="AO325" i="27"/>
  <c r="AN325" i="27"/>
  <c r="AM325" i="27"/>
  <c r="AL325" i="27"/>
  <c r="AK325" i="27"/>
  <c r="AJ325" i="27"/>
  <c r="AI325" i="27"/>
  <c r="AH325" i="27"/>
  <c r="AG325" i="27"/>
  <c r="AF325" i="27"/>
  <c r="AE325" i="27"/>
  <c r="AD325" i="27"/>
  <c r="AC325" i="27"/>
  <c r="AB325" i="27"/>
  <c r="AA325" i="27"/>
  <c r="Z325" i="27"/>
  <c r="Y325" i="27"/>
  <c r="W325" i="27"/>
  <c r="V325" i="27"/>
  <c r="U325" i="27"/>
  <c r="T325" i="27"/>
  <c r="S325" i="27"/>
  <c r="R325" i="27"/>
  <c r="R356" i="27" s="1"/>
  <c r="Q325" i="27"/>
  <c r="P325" i="27"/>
  <c r="O325" i="27"/>
  <c r="N325" i="27"/>
  <c r="M325" i="27"/>
  <c r="L325" i="27"/>
  <c r="K325" i="27"/>
  <c r="J325" i="27"/>
  <c r="J356" i="27" s="1"/>
  <c r="H325" i="27"/>
  <c r="G325" i="27"/>
  <c r="BT324" i="27"/>
  <c r="BS324" i="27"/>
  <c r="BR324" i="27"/>
  <c r="BQ324" i="27"/>
  <c r="BP324" i="27"/>
  <c r="BO324" i="27"/>
  <c r="BO356" i="27" s="1"/>
  <c r="BN324" i="27"/>
  <c r="BM324" i="27"/>
  <c r="BL324" i="27"/>
  <c r="BK324" i="27"/>
  <c r="BJ324" i="27"/>
  <c r="BI324" i="27"/>
  <c r="BH324" i="27"/>
  <c r="BH316" i="27"/>
  <c r="BH397" i="27" s="1"/>
  <c r="BH317" i="27"/>
  <c r="BH314" i="27"/>
  <c r="BG324" i="27"/>
  <c r="BF324" i="27"/>
  <c r="BE324" i="27"/>
  <c r="BD324" i="27"/>
  <c r="BC324" i="27"/>
  <c r="BB324" i="27"/>
  <c r="BA324" i="27"/>
  <c r="AZ324" i="27"/>
  <c r="AY324" i="27"/>
  <c r="AX324" i="27"/>
  <c r="AW324" i="27"/>
  <c r="AV324" i="27"/>
  <c r="AU324" i="27"/>
  <c r="AT324" i="27"/>
  <c r="AS324" i="27"/>
  <c r="AR324" i="27"/>
  <c r="AQ324" i="27"/>
  <c r="AO324" i="27"/>
  <c r="AN324" i="27"/>
  <c r="AM324" i="27"/>
  <c r="AL324" i="27"/>
  <c r="AK324" i="27"/>
  <c r="AK356" i="27" s="1"/>
  <c r="AJ324" i="27"/>
  <c r="AI324" i="27"/>
  <c r="AH324" i="27"/>
  <c r="AG324" i="27"/>
  <c r="AF324" i="27"/>
  <c r="AE324" i="27"/>
  <c r="AD324" i="27"/>
  <c r="AC324" i="27"/>
  <c r="AC356" i="27" s="1"/>
  <c r="AB324" i="27"/>
  <c r="AA324" i="27"/>
  <c r="Z324" i="27"/>
  <c r="Y324" i="27"/>
  <c r="W324" i="27"/>
  <c r="V324" i="27"/>
  <c r="U324" i="27"/>
  <c r="T324" i="27"/>
  <c r="S324" i="27"/>
  <c r="R324" i="27"/>
  <c r="Q324" i="27"/>
  <c r="P324" i="27"/>
  <c r="O324" i="27"/>
  <c r="N324" i="27"/>
  <c r="M324" i="27"/>
  <c r="L324" i="27"/>
  <c r="K324" i="27"/>
  <c r="J324" i="27"/>
  <c r="H324" i="27"/>
  <c r="G324" i="27"/>
  <c r="BT319" i="27"/>
  <c r="BS319" i="27"/>
  <c r="BR319" i="27"/>
  <c r="BQ319" i="27"/>
  <c r="BQ320" i="27" s="1"/>
  <c r="BP319" i="27"/>
  <c r="BO319" i="27"/>
  <c r="BO314" i="27"/>
  <c r="BO316" i="27"/>
  <c r="BO317" i="27"/>
  <c r="BO395" i="27" s="1"/>
  <c r="BO318" i="27"/>
  <c r="BN319" i="27"/>
  <c r="BM319" i="27"/>
  <c r="BL319" i="27"/>
  <c r="BK319" i="27"/>
  <c r="BJ319" i="27"/>
  <c r="BI319" i="27"/>
  <c r="BH319" i="27"/>
  <c r="BG319" i="27"/>
  <c r="BF319" i="27"/>
  <c r="BE319" i="27"/>
  <c r="BD319" i="27"/>
  <c r="BC319" i="27"/>
  <c r="BB319" i="27"/>
  <c r="BA319" i="27"/>
  <c r="AZ319" i="27"/>
  <c r="AY319" i="27"/>
  <c r="AX319" i="27"/>
  <c r="AW319" i="27"/>
  <c r="AV319" i="27"/>
  <c r="AU319" i="27"/>
  <c r="AT319" i="27"/>
  <c r="AS319" i="27"/>
  <c r="AR319" i="27"/>
  <c r="AQ319" i="27"/>
  <c r="AP319" i="27"/>
  <c r="AP320" i="27" s="1"/>
  <c r="AO319" i="27"/>
  <c r="AN319" i="27"/>
  <c r="AM319" i="27"/>
  <c r="AM314" i="27"/>
  <c r="AM316" i="27"/>
  <c r="AM317" i="27"/>
  <c r="AM395" i="27" s="1"/>
  <c r="AM318" i="27"/>
  <c r="AL319" i="27"/>
  <c r="AK319" i="27"/>
  <c r="AK320" i="27" s="1"/>
  <c r="AJ319" i="27"/>
  <c r="AI319" i="27"/>
  <c r="AH319" i="27"/>
  <c r="AG319" i="27"/>
  <c r="AF319" i="27"/>
  <c r="AE319" i="27"/>
  <c r="AD319" i="27"/>
  <c r="AC319" i="27"/>
  <c r="AC320" i="27" s="1"/>
  <c r="AB319" i="27"/>
  <c r="AA319" i="27"/>
  <c r="Z319" i="27"/>
  <c r="Y319" i="27"/>
  <c r="X319" i="27"/>
  <c r="W319" i="27"/>
  <c r="V319" i="27"/>
  <c r="V320" i="27" s="1"/>
  <c r="U319" i="27"/>
  <c r="T319" i="27"/>
  <c r="S319" i="27"/>
  <c r="R319" i="27"/>
  <c r="Q319" i="27"/>
  <c r="P319" i="27"/>
  <c r="O319" i="27"/>
  <c r="N319" i="27"/>
  <c r="M319" i="27"/>
  <c r="L319" i="27"/>
  <c r="K319" i="27"/>
  <c r="J319" i="27"/>
  <c r="I319" i="27"/>
  <c r="H319" i="27"/>
  <c r="G319" i="27"/>
  <c r="BT318" i="27"/>
  <c r="BS318" i="27"/>
  <c r="BS322" i="27" s="1"/>
  <c r="BR318" i="27"/>
  <c r="BR396" i="27" s="1"/>
  <c r="BN318" i="27"/>
  <c r="BM318" i="27"/>
  <c r="BK318" i="27"/>
  <c r="BJ318" i="27"/>
  <c r="BI318" i="27"/>
  <c r="BG318" i="27"/>
  <c r="BF318" i="27"/>
  <c r="BF320" i="27" s="1"/>
  <c r="BE318" i="27"/>
  <c r="BD318" i="27"/>
  <c r="BC318" i="27"/>
  <c r="BA318" i="27"/>
  <c r="AY318" i="27"/>
  <c r="AX318" i="27"/>
  <c r="AV318" i="27"/>
  <c r="AU318" i="27"/>
  <c r="AU320" i="27" s="1"/>
  <c r="AR318" i="27"/>
  <c r="AQ318" i="27"/>
  <c r="AO318" i="27"/>
  <c r="AN318" i="27"/>
  <c r="AK318" i="27"/>
  <c r="AI318" i="27"/>
  <c r="AG318" i="27"/>
  <c r="AG322" i="27" s="1"/>
  <c r="AF318" i="27"/>
  <c r="AF396" i="27" s="1"/>
  <c r="AE318" i="27"/>
  <c r="AC318" i="27"/>
  <c r="AB318" i="27"/>
  <c r="Z318" i="27"/>
  <c r="W318" i="27"/>
  <c r="V318" i="27"/>
  <c r="U318" i="27"/>
  <c r="T318" i="27"/>
  <c r="T396" i="27" s="1"/>
  <c r="S318" i="27"/>
  <c r="R318" i="27"/>
  <c r="Q318" i="27"/>
  <c r="P318" i="27"/>
  <c r="O318" i="27"/>
  <c r="N318" i="27"/>
  <c r="N322" i="27" s="1"/>
  <c r="M318" i="27"/>
  <c r="M396" i="27" s="1"/>
  <c r="L318" i="27"/>
  <c r="L322" i="27" s="1"/>
  <c r="K318" i="27"/>
  <c r="J318" i="27"/>
  <c r="H318" i="27"/>
  <c r="G318" i="27"/>
  <c r="BT317" i="27"/>
  <c r="BS317" i="27"/>
  <c r="BR317" i="27"/>
  <c r="BR316" i="27"/>
  <c r="BR320" i="27" s="1"/>
  <c r="BR314" i="27"/>
  <c r="BQ317" i="27"/>
  <c r="BP317" i="27"/>
  <c r="BM317" i="27"/>
  <c r="BL317" i="27"/>
  <c r="BK317" i="27"/>
  <c r="BI317" i="27"/>
  <c r="BI320" i="27" s="1"/>
  <c r="BG317" i="27"/>
  <c r="BG321" i="27" s="1"/>
  <c r="BE317" i="27"/>
  <c r="BD317" i="27"/>
  <c r="BC317" i="27"/>
  <c r="BB317" i="27"/>
  <c r="BA317" i="27"/>
  <c r="BA395" i="27" s="1"/>
  <c r="AY317" i="27"/>
  <c r="AX317" i="27"/>
  <c r="AW317" i="27"/>
  <c r="AW323" i="27" s="1"/>
  <c r="AV317" i="27"/>
  <c r="AU317" i="27"/>
  <c r="AT317" i="27"/>
  <c r="AS317" i="27"/>
  <c r="AR317" i="27"/>
  <c r="AQ317" i="27"/>
  <c r="AO317" i="27"/>
  <c r="AN317" i="27"/>
  <c r="AN323" i="27" s="1"/>
  <c r="AL317" i="27"/>
  <c r="AJ317" i="27"/>
  <c r="AG317" i="27"/>
  <c r="AF317" i="27"/>
  <c r="AD317" i="27"/>
  <c r="AB317" i="27"/>
  <c r="AA317" i="27"/>
  <c r="AA323" i="27" s="1"/>
  <c r="Z317" i="27"/>
  <c r="W317" i="27"/>
  <c r="V317" i="27"/>
  <c r="U317" i="27"/>
  <c r="T317" i="27"/>
  <c r="S317" i="27"/>
  <c r="Q317" i="27"/>
  <c r="P317" i="27"/>
  <c r="P395" i="27" s="1"/>
  <c r="O317" i="27"/>
  <c r="O395" i="27" s="1"/>
  <c r="N317" i="27"/>
  <c r="M317" i="27"/>
  <c r="K317" i="27"/>
  <c r="K395" i="27" s="1"/>
  <c r="J317" i="27"/>
  <c r="G317" i="27"/>
  <c r="G395" i="27" s="1"/>
  <c r="BT316" i="27"/>
  <c r="BT314" i="27"/>
  <c r="BT320" i="27" s="1"/>
  <c r="BS316" i="27"/>
  <c r="BS320" i="27" s="1"/>
  <c r="BQ316" i="27"/>
  <c r="BQ314" i="27"/>
  <c r="BP316" i="27"/>
  <c r="BN316" i="27"/>
  <c r="BN314" i="27"/>
  <c r="BM316" i="27"/>
  <c r="BL316" i="27"/>
  <c r="BK316" i="27"/>
  <c r="BJ316" i="27"/>
  <c r="BJ314" i="27"/>
  <c r="BI316" i="27"/>
  <c r="BG316" i="27"/>
  <c r="BF316" i="27"/>
  <c r="BF314" i="27"/>
  <c r="BE316" i="27"/>
  <c r="BE397" i="27" s="1"/>
  <c r="BD316" i="27"/>
  <c r="BD320" i="27" s="1"/>
  <c r="BD314" i="27"/>
  <c r="BC316" i="27"/>
  <c r="BB316" i="27"/>
  <c r="BB314" i="27"/>
  <c r="BA316" i="27"/>
  <c r="AZ316" i="27"/>
  <c r="AY316" i="27"/>
  <c r="AY397" i="27" s="1"/>
  <c r="AX316" i="27"/>
  <c r="AX314" i="27"/>
  <c r="AW316" i="27"/>
  <c r="AV316" i="27"/>
  <c r="AU316" i="27"/>
  <c r="AS316" i="27"/>
  <c r="AR316" i="27"/>
  <c r="AQ316" i="27"/>
  <c r="AQ314" i="27"/>
  <c r="AO316" i="27"/>
  <c r="AN316" i="27"/>
  <c r="AL316" i="27"/>
  <c r="AL314" i="27"/>
  <c r="AK316" i="27"/>
  <c r="AJ316" i="27"/>
  <c r="AI316" i="27"/>
  <c r="AH316" i="27"/>
  <c r="AH397" i="27" s="1"/>
  <c r="AH314" i="27"/>
  <c r="AG316" i="27"/>
  <c r="AF316" i="27"/>
  <c r="AE316" i="27"/>
  <c r="AD316" i="27"/>
  <c r="AC316" i="27"/>
  <c r="AB316" i="27"/>
  <c r="AA316" i="27"/>
  <c r="AA397" i="27" s="1"/>
  <c r="Z316" i="27"/>
  <c r="Z314" i="27"/>
  <c r="Y316" i="27"/>
  <c r="W316" i="27"/>
  <c r="V316" i="27"/>
  <c r="V314" i="27"/>
  <c r="U316" i="27"/>
  <c r="U397" i="27" s="1"/>
  <c r="T316" i="27"/>
  <c r="T397" i="27" s="1"/>
  <c r="S316" i="27"/>
  <c r="R316" i="27"/>
  <c r="R314" i="27"/>
  <c r="Q316" i="27"/>
  <c r="P316" i="27"/>
  <c r="O316" i="27"/>
  <c r="N316" i="27"/>
  <c r="N397" i="27" s="1"/>
  <c r="M316" i="27"/>
  <c r="L316" i="27"/>
  <c r="K316" i="27"/>
  <c r="J316" i="27"/>
  <c r="J314" i="27"/>
  <c r="H316" i="27"/>
  <c r="G316" i="27"/>
  <c r="BS314" i="27"/>
  <c r="BP314" i="27"/>
  <c r="BP397" i="27" s="1"/>
  <c r="BM314" i="27"/>
  <c r="BL314" i="27"/>
  <c r="BK314" i="27"/>
  <c r="BI314" i="27"/>
  <c r="BG314" i="27"/>
  <c r="BE314" i="27"/>
  <c r="BC314" i="27"/>
  <c r="BC356" i="27" s="1"/>
  <c r="BC303" i="27" s="1"/>
  <c r="BA314" i="27"/>
  <c r="BA320" i="27" s="1"/>
  <c r="AZ314" i="27"/>
  <c r="AY314" i="27"/>
  <c r="AW314" i="27"/>
  <c r="AV314" i="27"/>
  <c r="AU314" i="27"/>
  <c r="AS314" i="27"/>
  <c r="AR314" i="27"/>
  <c r="AO314" i="27"/>
  <c r="AO397" i="27" s="1"/>
  <c r="AN314" i="27"/>
  <c r="AK314" i="27"/>
  <c r="AJ314" i="27"/>
  <c r="AI314" i="27"/>
  <c r="AG314" i="27"/>
  <c r="AF314" i="27"/>
  <c r="AE314" i="27"/>
  <c r="AE397" i="27" s="1"/>
  <c r="AD314" i="27"/>
  <c r="AD320" i="27" s="1"/>
  <c r="AC314" i="27"/>
  <c r="AB314" i="27"/>
  <c r="AA314" i="27"/>
  <c r="Y314" i="27"/>
  <c r="W314" i="27"/>
  <c r="U314" i="27"/>
  <c r="T314" i="27"/>
  <c r="S314" i="27"/>
  <c r="S356" i="27" s="1"/>
  <c r="Q314" i="27"/>
  <c r="P314" i="27"/>
  <c r="O314" i="27"/>
  <c r="N314" i="27"/>
  <c r="M314" i="27"/>
  <c r="L314" i="27"/>
  <c r="K314" i="27"/>
  <c r="H314" i="27"/>
  <c r="H320" i="27" s="1"/>
  <c r="G314" i="27"/>
  <c r="BT311" i="27"/>
  <c r="BS311" i="27"/>
  <c r="BR311" i="27"/>
  <c r="BQ311" i="27"/>
  <c r="BP311" i="27"/>
  <c r="BO311" i="27"/>
  <c r="BN311" i="27"/>
  <c r="BM311" i="27"/>
  <c r="BL311" i="27"/>
  <c r="BK311" i="27"/>
  <c r="BJ311" i="27"/>
  <c r="BI311" i="27"/>
  <c r="BH311" i="27"/>
  <c r="BG311" i="27"/>
  <c r="BF311" i="27"/>
  <c r="BE311" i="27"/>
  <c r="BD311" i="27"/>
  <c r="BC311" i="27"/>
  <c r="BB311" i="27"/>
  <c r="BA311" i="27"/>
  <c r="AZ311" i="27"/>
  <c r="AY311" i="27"/>
  <c r="AX311" i="27"/>
  <c r="AW311" i="27"/>
  <c r="AV311" i="27"/>
  <c r="AU311" i="27"/>
  <c r="AT311" i="27"/>
  <c r="AS311" i="27"/>
  <c r="AR311" i="27"/>
  <c r="AQ311" i="27"/>
  <c r="AP311" i="27"/>
  <c r="AO311" i="27"/>
  <c r="AN311" i="27"/>
  <c r="AM311" i="27"/>
  <c r="AL311" i="27"/>
  <c r="AK311" i="27"/>
  <c r="AJ311" i="27"/>
  <c r="AI311" i="27"/>
  <c r="AH311" i="27"/>
  <c r="AG311" i="27"/>
  <c r="AF311" i="27"/>
  <c r="AE311" i="27"/>
  <c r="AD311" i="27"/>
  <c r="AC311" i="27"/>
  <c r="AB311" i="27"/>
  <c r="AA311" i="27"/>
  <c r="Z311" i="27"/>
  <c r="Y311" i="27"/>
  <c r="X311" i="27"/>
  <c r="W311" i="27"/>
  <c r="V311" i="27"/>
  <c r="U311" i="27"/>
  <c r="T311" i="27"/>
  <c r="S311" i="27"/>
  <c r="R311" i="27"/>
  <c r="Q311" i="27"/>
  <c r="P311" i="27"/>
  <c r="O311" i="27"/>
  <c r="N311" i="27"/>
  <c r="M311" i="27"/>
  <c r="L311" i="27"/>
  <c r="K311" i="27"/>
  <c r="J311" i="27"/>
  <c r="I311" i="27"/>
  <c r="H311" i="27"/>
  <c r="G311" i="27"/>
  <c r="BK310" i="27"/>
  <c r="AN310" i="27"/>
  <c r="U310" i="27"/>
  <c r="H310" i="27"/>
  <c r="G310" i="27"/>
  <c r="G308" i="27"/>
  <c r="BT307" i="27"/>
  <c r="BS307" i="27"/>
  <c r="BR307" i="27"/>
  <c r="BQ307" i="27"/>
  <c r="BP307" i="27"/>
  <c r="BO307" i="27"/>
  <c r="BN307" i="27"/>
  <c r="BM307" i="27"/>
  <c r="BL307" i="27"/>
  <c r="BK307" i="27"/>
  <c r="BJ307" i="27"/>
  <c r="BI307" i="27"/>
  <c r="BH307" i="27"/>
  <c r="BG307" i="27"/>
  <c r="BF307" i="27"/>
  <c r="BE307" i="27"/>
  <c r="BD307" i="27"/>
  <c r="BC307" i="27"/>
  <c r="BB307" i="27"/>
  <c r="BA307" i="27"/>
  <c r="AZ307" i="27"/>
  <c r="AY307" i="27"/>
  <c r="AX307" i="27"/>
  <c r="AW307" i="27"/>
  <c r="AV307" i="27"/>
  <c r="AU307" i="27"/>
  <c r="AT307" i="27"/>
  <c r="AS307" i="27"/>
  <c r="AR307" i="27"/>
  <c r="AQ307" i="27"/>
  <c r="AP307" i="27"/>
  <c r="AO307" i="27"/>
  <c r="AN307" i="27"/>
  <c r="AM307" i="27"/>
  <c r="AL307" i="27"/>
  <c r="AK307" i="27"/>
  <c r="AJ307" i="27"/>
  <c r="AI307" i="27"/>
  <c r="AH307" i="27"/>
  <c r="AG307" i="27"/>
  <c r="AF307" i="27"/>
  <c r="AE307" i="27"/>
  <c r="AD307" i="27"/>
  <c r="AC307" i="27"/>
  <c r="AB307" i="27"/>
  <c r="AA307" i="27"/>
  <c r="Z307" i="27"/>
  <c r="Y307" i="27"/>
  <c r="X307" i="27"/>
  <c r="W307" i="27"/>
  <c r="V307" i="27"/>
  <c r="U307" i="27"/>
  <c r="T307" i="27"/>
  <c r="S307" i="27"/>
  <c r="R307" i="27"/>
  <c r="Q307" i="27"/>
  <c r="P307" i="27"/>
  <c r="O307" i="27"/>
  <c r="N307" i="27"/>
  <c r="M307" i="27"/>
  <c r="L307" i="27"/>
  <c r="K307" i="27"/>
  <c r="J307" i="27"/>
  <c r="I307" i="27"/>
  <c r="H307" i="27"/>
  <c r="G307" i="27"/>
  <c r="G306" i="27"/>
  <c r="BT305" i="27"/>
  <c r="BS305" i="27"/>
  <c r="BR305" i="27"/>
  <c r="BQ305" i="27"/>
  <c r="BP305" i="27"/>
  <c r="BO305" i="27"/>
  <c r="BN305" i="27"/>
  <c r="BM305" i="27"/>
  <c r="BL305" i="27"/>
  <c r="BK305" i="27"/>
  <c r="BJ305" i="27"/>
  <c r="BI305" i="27"/>
  <c r="BH305" i="27"/>
  <c r="BG305" i="27"/>
  <c r="BF305" i="27"/>
  <c r="BE305" i="27"/>
  <c r="BD305" i="27"/>
  <c r="BC305" i="27"/>
  <c r="BB305" i="27"/>
  <c r="BA305" i="27"/>
  <c r="AZ305" i="27"/>
  <c r="AY305" i="27"/>
  <c r="AX305" i="27"/>
  <c r="AW305" i="27"/>
  <c r="AV305" i="27"/>
  <c r="AU305" i="27"/>
  <c r="AT305" i="27"/>
  <c r="AS305" i="27"/>
  <c r="AR305" i="27"/>
  <c r="AQ305" i="27"/>
  <c r="AP305" i="27"/>
  <c r="AO305" i="27"/>
  <c r="AN305" i="27"/>
  <c r="AM305" i="27"/>
  <c r="AL305" i="27"/>
  <c r="AK305" i="27"/>
  <c r="AJ305" i="27"/>
  <c r="AI305" i="27"/>
  <c r="AH305" i="27"/>
  <c r="AG305" i="27"/>
  <c r="AF305" i="27"/>
  <c r="AE305" i="27"/>
  <c r="AD305" i="27"/>
  <c r="AC305" i="27"/>
  <c r="AB305" i="27"/>
  <c r="AA305" i="27"/>
  <c r="Z305" i="27"/>
  <c r="Y305" i="27"/>
  <c r="X305" i="27"/>
  <c r="W305" i="27"/>
  <c r="V305" i="27"/>
  <c r="U305" i="27"/>
  <c r="T305" i="27"/>
  <c r="S305" i="27"/>
  <c r="R305" i="27"/>
  <c r="Q305" i="27"/>
  <c r="P305" i="27"/>
  <c r="O305" i="27"/>
  <c r="N305" i="27"/>
  <c r="M305" i="27"/>
  <c r="L305" i="27"/>
  <c r="K305" i="27"/>
  <c r="J305" i="27"/>
  <c r="I305" i="27"/>
  <c r="H305" i="27"/>
  <c r="G305" i="27"/>
  <c r="BS304" i="27"/>
  <c r="BS361" i="27" s="1"/>
  <c r="BR304" i="27"/>
  <c r="BR361" i="27" s="1"/>
  <c r="BQ304" i="27"/>
  <c r="BQ361" i="27" s="1"/>
  <c r="BP304" i="27"/>
  <c r="BP361" i="27" s="1"/>
  <c r="BO304" i="27"/>
  <c r="BO361" i="27" s="1"/>
  <c r="BN304" i="27"/>
  <c r="BN361" i="27" s="1"/>
  <c r="BM304" i="27"/>
  <c r="BM361" i="27" s="1"/>
  <c r="BL304" i="27"/>
  <c r="BL361" i="27" s="1"/>
  <c r="BK304" i="27"/>
  <c r="BK361" i="27" s="1"/>
  <c r="BJ304" i="27"/>
  <c r="BJ361" i="27" s="1"/>
  <c r="BI304" i="27"/>
  <c r="BI361" i="27" s="1"/>
  <c r="BH304" i="27"/>
  <c r="BH361" i="27" s="1"/>
  <c r="BG304" i="27"/>
  <c r="BG361" i="27" s="1"/>
  <c r="BF304" i="27"/>
  <c r="BF361" i="27" s="1"/>
  <c r="BE304" i="27"/>
  <c r="BE361" i="27" s="1"/>
  <c r="BD304" i="27"/>
  <c r="BD361" i="27" s="1"/>
  <c r="BC304" i="27"/>
  <c r="BC361" i="27" s="1"/>
  <c r="BB304" i="27"/>
  <c r="BB361" i="27" s="1"/>
  <c r="BA304" i="27"/>
  <c r="BA361" i="27" s="1"/>
  <c r="AZ304" i="27"/>
  <c r="AZ361" i="27" s="1"/>
  <c r="AY304" i="27"/>
  <c r="AY361" i="27" s="1"/>
  <c r="AX304" i="27"/>
  <c r="AX361" i="27" s="1"/>
  <c r="AW304" i="27"/>
  <c r="AW361" i="27" s="1"/>
  <c r="AV304" i="27"/>
  <c r="AV361" i="27" s="1"/>
  <c r="AU304" i="27"/>
  <c r="AU361" i="27" s="1"/>
  <c r="AT304" i="27"/>
  <c r="AT361" i="27" s="1"/>
  <c r="AS304" i="27"/>
  <c r="AS361" i="27" s="1"/>
  <c r="AR304" i="27"/>
  <c r="AR361" i="27" s="1"/>
  <c r="AQ304" i="27"/>
  <c r="AQ361" i="27" s="1"/>
  <c r="AP304" i="27"/>
  <c r="AP361" i="27" s="1"/>
  <c r="AO304" i="27"/>
  <c r="AO361" i="27" s="1"/>
  <c r="AN304" i="27"/>
  <c r="AN361" i="27" s="1"/>
  <c r="AM304" i="27"/>
  <c r="AM361" i="27" s="1"/>
  <c r="AL304" i="27"/>
  <c r="AL361" i="27" s="1"/>
  <c r="AK304" i="27"/>
  <c r="AK361" i="27" s="1"/>
  <c r="AJ304" i="27"/>
  <c r="AJ361" i="27" s="1"/>
  <c r="AI304" i="27"/>
  <c r="AI361" i="27" s="1"/>
  <c r="AH304" i="27"/>
  <c r="AH361" i="27" s="1"/>
  <c r="AG304" i="27"/>
  <c r="AG361" i="27" s="1"/>
  <c r="AF304" i="27"/>
  <c r="AF361" i="27" s="1"/>
  <c r="AE304" i="27"/>
  <c r="AE361" i="27" s="1"/>
  <c r="AD304" i="27"/>
  <c r="AD361" i="27" s="1"/>
  <c r="AC304" i="27"/>
  <c r="AC361" i="27" s="1"/>
  <c r="AB304" i="27"/>
  <c r="AB361" i="27"/>
  <c r="AA304" i="27"/>
  <c r="AA361" i="27" s="1"/>
  <c r="Z304" i="27"/>
  <c r="Z361" i="27" s="1"/>
  <c r="Y304" i="27"/>
  <c r="Y361" i="27" s="1"/>
  <c r="X304" i="27"/>
  <c r="X361" i="27" s="1"/>
  <c r="W304" i="27"/>
  <c r="W361" i="27" s="1"/>
  <c r="V304" i="27"/>
  <c r="V361" i="27" s="1"/>
  <c r="U304" i="27"/>
  <c r="U361" i="27" s="1"/>
  <c r="T304" i="27"/>
  <c r="T361" i="27" s="1"/>
  <c r="S304" i="27"/>
  <c r="S361" i="27" s="1"/>
  <c r="R304" i="27"/>
  <c r="R361" i="27" s="1"/>
  <c r="Q304" i="27"/>
  <c r="Q361" i="27" s="1"/>
  <c r="P304" i="27"/>
  <c r="P361" i="27" s="1"/>
  <c r="O304" i="27"/>
  <c r="O361" i="27" s="1"/>
  <c r="N304" i="27"/>
  <c r="N361" i="27" s="1"/>
  <c r="M304" i="27"/>
  <c r="M361" i="27" s="1"/>
  <c r="L304" i="27"/>
  <c r="L361" i="27" s="1"/>
  <c r="K304" i="27"/>
  <c r="K361" i="27" s="1"/>
  <c r="J304" i="27"/>
  <c r="J361" i="27" s="1"/>
  <c r="I304" i="27"/>
  <c r="I361" i="27" s="1"/>
  <c r="H304" i="27"/>
  <c r="H361" i="27" s="1"/>
  <c r="G304" i="27"/>
  <c r="G361" i="27" s="1"/>
  <c r="BT271" i="27"/>
  <c r="BS271" i="27"/>
  <c r="BR271" i="27"/>
  <c r="BQ271" i="27"/>
  <c r="BP271" i="27"/>
  <c r="BO271" i="27"/>
  <c r="BN271" i="27"/>
  <c r="BM271" i="27"/>
  <c r="BL271" i="27"/>
  <c r="BK271" i="27"/>
  <c r="BJ271" i="27"/>
  <c r="BI271" i="27"/>
  <c r="BH271" i="27"/>
  <c r="BG271" i="27"/>
  <c r="BF271" i="27"/>
  <c r="BE271" i="27"/>
  <c r="BD271" i="27"/>
  <c r="BC271" i="27"/>
  <c r="BB271" i="27"/>
  <c r="BA271" i="27"/>
  <c r="AZ271" i="27"/>
  <c r="AY271" i="27"/>
  <c r="AX271" i="27"/>
  <c r="AW271" i="27"/>
  <c r="AV271" i="27"/>
  <c r="AU271" i="27"/>
  <c r="AT271" i="27"/>
  <c r="AS271" i="27"/>
  <c r="AR271" i="27"/>
  <c r="AQ271" i="27"/>
  <c r="AP271" i="27"/>
  <c r="AO271" i="27"/>
  <c r="AN271" i="27"/>
  <c r="AM271" i="27"/>
  <c r="AL271" i="27"/>
  <c r="AK271" i="27"/>
  <c r="AJ271" i="27"/>
  <c r="AI271" i="27"/>
  <c r="AH271" i="27"/>
  <c r="AG271" i="27"/>
  <c r="AF271" i="27"/>
  <c r="AE271" i="27"/>
  <c r="AD271" i="27"/>
  <c r="AC271" i="27"/>
  <c r="AB271" i="27"/>
  <c r="AA271" i="27"/>
  <c r="Z271" i="27"/>
  <c r="Y271" i="27"/>
  <c r="X271" i="27"/>
  <c r="W271" i="27"/>
  <c r="V271" i="27"/>
  <c r="U271" i="27"/>
  <c r="T271" i="27"/>
  <c r="S271" i="27"/>
  <c r="R271" i="27"/>
  <c r="Q271" i="27"/>
  <c r="P271" i="27"/>
  <c r="O271" i="27"/>
  <c r="N271" i="27"/>
  <c r="M271" i="27"/>
  <c r="L271" i="27"/>
  <c r="K271" i="27"/>
  <c r="J271" i="27"/>
  <c r="I271" i="27"/>
  <c r="H271" i="27"/>
  <c r="G271" i="27"/>
  <c r="BT269" i="27"/>
  <c r="BS269" i="27"/>
  <c r="BR269" i="27"/>
  <c r="BQ269" i="27"/>
  <c r="BP269" i="27"/>
  <c r="BO269" i="27"/>
  <c r="BN269" i="27"/>
  <c r="BM269" i="27"/>
  <c r="BL269" i="27"/>
  <c r="BK269" i="27"/>
  <c r="BJ269" i="27"/>
  <c r="BI269" i="27"/>
  <c r="BH269" i="27"/>
  <c r="BG269" i="27"/>
  <c r="BF269" i="27"/>
  <c r="BE269" i="27"/>
  <c r="BD269" i="27"/>
  <c r="BC269" i="27"/>
  <c r="BB269" i="27"/>
  <c r="BA269" i="27"/>
  <c r="AZ269" i="27"/>
  <c r="AY269" i="27"/>
  <c r="AX269" i="27"/>
  <c r="AW269" i="27"/>
  <c r="AV269" i="27"/>
  <c r="AU269" i="27"/>
  <c r="AT269" i="27"/>
  <c r="AS269" i="27"/>
  <c r="AR269" i="27"/>
  <c r="AQ269" i="27"/>
  <c r="AP269" i="27"/>
  <c r="AO269" i="27"/>
  <c r="AN269" i="27"/>
  <c r="AM269" i="27"/>
  <c r="AL269" i="27"/>
  <c r="AK269" i="27"/>
  <c r="AJ269" i="27"/>
  <c r="AI269" i="27"/>
  <c r="AH269" i="27"/>
  <c r="AF269" i="27"/>
  <c r="AE269" i="27"/>
  <c r="AD269" i="27"/>
  <c r="AC269" i="27"/>
  <c r="AB269" i="27"/>
  <c r="AA269" i="27"/>
  <c r="Z269" i="27"/>
  <c r="W269" i="27"/>
  <c r="V269" i="27"/>
  <c r="U269" i="27"/>
  <c r="T269" i="27"/>
  <c r="S269" i="27"/>
  <c r="R269" i="27"/>
  <c r="Q269" i="27"/>
  <c r="O269" i="27"/>
  <c r="N269" i="27"/>
  <c r="M269" i="27"/>
  <c r="L269" i="27"/>
  <c r="K269" i="27"/>
  <c r="J269" i="27"/>
  <c r="I269" i="27"/>
  <c r="H269" i="27"/>
  <c r="G269" i="27"/>
  <c r="G265" i="27"/>
  <c r="G264" i="27"/>
  <c r="G263" i="27"/>
  <c r="BT262" i="27"/>
  <c r="BS262" i="27"/>
  <c r="BR262" i="27"/>
  <c r="BQ262" i="27"/>
  <c r="BP262" i="27"/>
  <c r="BO262" i="27"/>
  <c r="BN262" i="27"/>
  <c r="BM262" i="27"/>
  <c r="BL262" i="27"/>
  <c r="BK262" i="27"/>
  <c r="BJ262" i="27"/>
  <c r="BI262" i="27"/>
  <c r="BH262" i="27"/>
  <c r="BG262" i="27"/>
  <c r="BF262" i="27"/>
  <c r="BE262" i="27"/>
  <c r="BD262" i="27"/>
  <c r="BC262" i="27"/>
  <c r="BB262" i="27"/>
  <c r="BA262" i="27"/>
  <c r="AZ262" i="27"/>
  <c r="AY262" i="27"/>
  <c r="AX262" i="27"/>
  <c r="AW262" i="27"/>
  <c r="AV262" i="27"/>
  <c r="AU262" i="27"/>
  <c r="AT262" i="27"/>
  <c r="AS262" i="27"/>
  <c r="AR262" i="27"/>
  <c r="AQ262" i="27"/>
  <c r="AP262" i="27"/>
  <c r="AO262" i="27"/>
  <c r="AN262" i="27"/>
  <c r="AM262" i="27"/>
  <c r="AL262" i="27"/>
  <c r="AK262" i="27"/>
  <c r="AJ262" i="27"/>
  <c r="AI262" i="27"/>
  <c r="AH262" i="27"/>
  <c r="AG262" i="27"/>
  <c r="AF262" i="27"/>
  <c r="AE262" i="27"/>
  <c r="AD262" i="27"/>
  <c r="AC262" i="27"/>
  <c r="AB262" i="27"/>
  <c r="AA262" i="27"/>
  <c r="Z262" i="27"/>
  <c r="Y262" i="27"/>
  <c r="X262" i="27"/>
  <c r="W262" i="27"/>
  <c r="V262" i="27"/>
  <c r="U262" i="27"/>
  <c r="T262" i="27"/>
  <c r="S262" i="27"/>
  <c r="R262" i="27"/>
  <c r="Q262" i="27"/>
  <c r="P262" i="27"/>
  <c r="O262" i="27"/>
  <c r="N262" i="27"/>
  <c r="M262" i="27"/>
  <c r="L262" i="27"/>
  <c r="K262" i="27"/>
  <c r="J262" i="27"/>
  <c r="I262" i="27"/>
  <c r="H262" i="27"/>
  <c r="G262" i="27"/>
  <c r="G257" i="27"/>
  <c r="H257" i="27"/>
  <c r="BS242" i="27"/>
  <c r="BS389" i="27" s="1"/>
  <c r="BR242" i="27"/>
  <c r="BR389" i="27" s="1"/>
  <c r="BQ242" i="27"/>
  <c r="BQ389" i="27" s="1"/>
  <c r="BP242" i="27"/>
  <c r="BP389" i="27" s="1"/>
  <c r="BP390" i="27" s="1"/>
  <c r="BO242" i="27"/>
  <c r="BO389" i="27" s="1"/>
  <c r="BN242" i="27"/>
  <c r="BN389" i="27" s="1"/>
  <c r="BM242" i="27"/>
  <c r="BM389" i="27" s="1"/>
  <c r="BL242" i="27"/>
  <c r="BL389" i="27" s="1"/>
  <c r="BK242" i="27"/>
  <c r="BK389" i="27" s="1"/>
  <c r="BJ242" i="27"/>
  <c r="BJ389" i="27" s="1"/>
  <c r="BI242" i="27"/>
  <c r="BI389" i="27" s="1"/>
  <c r="BH242" i="27"/>
  <c r="BH389" i="27" s="1"/>
  <c r="BG242" i="27"/>
  <c r="BG389" i="27" s="1"/>
  <c r="BD242" i="27"/>
  <c r="BD389" i="27" s="1"/>
  <c r="BC242" i="27"/>
  <c r="BC389" i="27" s="1"/>
  <c r="BB242" i="27"/>
  <c r="BB389" i="27" s="1"/>
  <c r="BA242" i="27"/>
  <c r="BA389" i="27" s="1"/>
  <c r="AZ242" i="27"/>
  <c r="AZ389" i="27" s="1"/>
  <c r="AY242" i="27"/>
  <c r="AY389" i="27" s="1"/>
  <c r="AX242" i="27"/>
  <c r="AX389" i="27" s="1"/>
  <c r="AW242" i="27"/>
  <c r="AW389" i="27" s="1"/>
  <c r="AV242" i="27"/>
  <c r="AV389" i="27" s="1"/>
  <c r="AU242" i="27"/>
  <c r="AU389" i="27" s="1"/>
  <c r="AT242" i="27"/>
  <c r="AT389" i="27" s="1"/>
  <c r="AR242" i="27"/>
  <c r="AR389" i="27" s="1"/>
  <c r="AQ242" i="27"/>
  <c r="AQ389" i="27" s="1"/>
  <c r="AP242" i="27"/>
  <c r="AP389" i="27" s="1"/>
  <c r="AO242" i="27"/>
  <c r="AO389" i="27" s="1"/>
  <c r="AN242" i="27"/>
  <c r="AN389" i="27" s="1"/>
  <c r="AM242" i="27"/>
  <c r="AM389" i="27" s="1"/>
  <c r="AL242" i="27"/>
  <c r="AL389" i="27" s="1"/>
  <c r="AJ242" i="27"/>
  <c r="AJ389" i="27" s="1"/>
  <c r="AI242" i="27"/>
  <c r="AI389" i="27" s="1"/>
  <c r="AH242" i="27"/>
  <c r="AH389" i="27" s="1"/>
  <c r="AH390" i="27" s="1"/>
  <c r="AH392" i="27" s="1"/>
  <c r="AF242" i="27"/>
  <c r="AF389" i="27" s="1"/>
  <c r="AE242" i="27"/>
  <c r="AE389" i="27" s="1"/>
  <c r="AD242" i="27"/>
  <c r="AD389" i="27" s="1"/>
  <c r="AC242" i="27"/>
  <c r="AC389" i="27" s="1"/>
  <c r="AB242" i="27"/>
  <c r="AB389" i="27" s="1"/>
  <c r="AA242" i="27"/>
  <c r="AA389" i="27" s="1"/>
  <c r="Z242" i="27"/>
  <c r="Z389" i="27" s="1"/>
  <c r="W242" i="27"/>
  <c r="W389" i="27" s="1"/>
  <c r="V242" i="27"/>
  <c r="V389" i="27" s="1"/>
  <c r="U242" i="27"/>
  <c r="U389" i="27" s="1"/>
  <c r="T242" i="27"/>
  <c r="T389" i="27" s="1"/>
  <c r="S242" i="27"/>
  <c r="S389" i="27" s="1"/>
  <c r="R242" i="27"/>
  <c r="R389" i="27" s="1"/>
  <c r="Q242" i="27"/>
  <c r="Q389" i="27" s="1"/>
  <c r="Q390" i="27" s="1"/>
  <c r="Q392" i="27" s="1"/>
  <c r="O242" i="27"/>
  <c r="O389" i="27" s="1"/>
  <c r="O390" i="27" s="1"/>
  <c r="O392" i="27" s="1"/>
  <c r="N242" i="27"/>
  <c r="N389" i="27" s="1"/>
  <c r="M242" i="27"/>
  <c r="M389" i="27" s="1"/>
  <c r="L242" i="27"/>
  <c r="L389" i="27" s="1"/>
  <c r="K242" i="27"/>
  <c r="K389" i="27" s="1"/>
  <c r="J242" i="27"/>
  <c r="I242" i="27"/>
  <c r="H242" i="27"/>
  <c r="H389" i="27" s="1"/>
  <c r="G242" i="27"/>
  <c r="BT233" i="27"/>
  <c r="BS233" i="27"/>
  <c r="BR233" i="27"/>
  <c r="BQ233" i="27"/>
  <c r="BP233" i="27"/>
  <c r="BO233" i="27"/>
  <c r="BN233" i="27"/>
  <c r="BM233" i="27"/>
  <c r="BL233" i="27"/>
  <c r="BK233" i="27"/>
  <c r="BJ233" i="27"/>
  <c r="BI233" i="27"/>
  <c r="BH233" i="27"/>
  <c r="BG233" i="27"/>
  <c r="BF233" i="27"/>
  <c r="BE233" i="27"/>
  <c r="BD233" i="27"/>
  <c r="BC233" i="27"/>
  <c r="BB233" i="27"/>
  <c r="BA233" i="27"/>
  <c r="AZ233" i="27"/>
  <c r="AY233" i="27"/>
  <c r="AX233" i="27"/>
  <c r="AW233" i="27"/>
  <c r="AV233" i="27"/>
  <c r="AU233" i="27"/>
  <c r="AT233" i="27"/>
  <c r="AS233" i="27"/>
  <c r="AR233" i="27"/>
  <c r="AQ233" i="27"/>
  <c r="AP233" i="27"/>
  <c r="AO233" i="27"/>
  <c r="AN233" i="27"/>
  <c r="AM233" i="27"/>
  <c r="AL233" i="27"/>
  <c r="AK233" i="27"/>
  <c r="AJ233" i="27"/>
  <c r="AI233" i="27"/>
  <c r="AH233" i="27"/>
  <c r="AG233" i="27"/>
  <c r="AF233" i="27"/>
  <c r="AE233" i="27"/>
  <c r="AD233" i="27"/>
  <c r="AC233" i="27"/>
  <c r="AB233" i="27"/>
  <c r="AA233" i="27"/>
  <c r="Z233" i="27"/>
  <c r="Y233" i="27"/>
  <c r="X233" i="27"/>
  <c r="W233" i="27"/>
  <c r="V233" i="27"/>
  <c r="U233" i="27"/>
  <c r="T233" i="27"/>
  <c r="S233" i="27"/>
  <c r="R233" i="27"/>
  <c r="Q233" i="27"/>
  <c r="P233" i="27"/>
  <c r="O233" i="27"/>
  <c r="N233" i="27"/>
  <c r="M233" i="27"/>
  <c r="L233" i="27"/>
  <c r="K233" i="27"/>
  <c r="J233" i="27"/>
  <c r="I233" i="27"/>
  <c r="H233" i="27"/>
  <c r="G233" i="27"/>
  <c r="BT232" i="27"/>
  <c r="BS232" i="27"/>
  <c r="BR232" i="27"/>
  <c r="BQ232" i="27"/>
  <c r="BP232" i="27"/>
  <c r="BO232" i="27"/>
  <c r="BN232" i="27"/>
  <c r="BM232" i="27"/>
  <c r="BL232" i="27"/>
  <c r="BK232" i="27"/>
  <c r="BJ232" i="27"/>
  <c r="BI232" i="27"/>
  <c r="BH232" i="27"/>
  <c r="BG232" i="27"/>
  <c r="BF232" i="27"/>
  <c r="BE232" i="27"/>
  <c r="BD232" i="27"/>
  <c r="BC232" i="27"/>
  <c r="BB232" i="27"/>
  <c r="BA232" i="27"/>
  <c r="AZ232" i="27"/>
  <c r="AY232" i="27"/>
  <c r="AX232" i="27"/>
  <c r="AW232" i="27"/>
  <c r="AV232" i="27"/>
  <c r="AU232" i="27"/>
  <c r="AT232" i="27"/>
  <c r="AS232" i="27"/>
  <c r="AR232" i="27"/>
  <c r="AQ232" i="27"/>
  <c r="AP232" i="27"/>
  <c r="AO232" i="27"/>
  <c r="AN232" i="27"/>
  <c r="AM232" i="27"/>
  <c r="AL232" i="27"/>
  <c r="AK232" i="27"/>
  <c r="AJ232" i="27"/>
  <c r="AI232" i="27"/>
  <c r="AH232" i="27"/>
  <c r="AG232" i="27"/>
  <c r="AF232" i="27"/>
  <c r="AE232" i="27"/>
  <c r="AD232" i="27"/>
  <c r="AC232" i="27"/>
  <c r="AB232" i="27"/>
  <c r="AA232" i="27"/>
  <c r="Z232" i="27"/>
  <c r="Y232" i="27"/>
  <c r="X232" i="27"/>
  <c r="W232" i="27"/>
  <c r="V232" i="27"/>
  <c r="U232" i="27"/>
  <c r="T232" i="27"/>
  <c r="S232" i="27"/>
  <c r="R232" i="27"/>
  <c r="Q232" i="27"/>
  <c r="P232" i="27"/>
  <c r="O232" i="27"/>
  <c r="N232" i="27"/>
  <c r="M232" i="27"/>
  <c r="L232" i="27"/>
  <c r="K232" i="27"/>
  <c r="J232" i="27"/>
  <c r="I232" i="27"/>
  <c r="H232" i="27"/>
  <c r="G232" i="27"/>
  <c r="BT231" i="27"/>
  <c r="BS231" i="27"/>
  <c r="BR231" i="27"/>
  <c r="BQ231" i="27"/>
  <c r="BP231" i="27"/>
  <c r="BO231" i="27"/>
  <c r="BN231" i="27"/>
  <c r="BM231" i="27"/>
  <c r="BL231" i="27"/>
  <c r="BK231" i="27"/>
  <c r="BJ231" i="27"/>
  <c r="BI231" i="27"/>
  <c r="BH231" i="27"/>
  <c r="BG231" i="27"/>
  <c r="BF231" i="27"/>
  <c r="BE231" i="27"/>
  <c r="BD231" i="27"/>
  <c r="BC231" i="27"/>
  <c r="BB231" i="27"/>
  <c r="BA231" i="27"/>
  <c r="AZ231" i="27"/>
  <c r="AY231" i="27"/>
  <c r="AX231" i="27"/>
  <c r="AW231" i="27"/>
  <c r="AV231" i="27"/>
  <c r="AU231" i="27"/>
  <c r="AT231" i="27"/>
  <c r="AS231" i="27"/>
  <c r="AR231" i="27"/>
  <c r="AQ231" i="27"/>
  <c r="AP231" i="27"/>
  <c r="AO231" i="27"/>
  <c r="AN231" i="27"/>
  <c r="AM231" i="27"/>
  <c r="AL231" i="27"/>
  <c r="AK231" i="27"/>
  <c r="AJ231" i="27"/>
  <c r="AI231" i="27"/>
  <c r="AH231" i="27"/>
  <c r="AG231" i="27"/>
  <c r="AF231" i="27"/>
  <c r="AE231" i="27"/>
  <c r="AD231" i="27"/>
  <c r="AC231" i="27"/>
  <c r="AB231" i="27"/>
  <c r="AA231" i="27"/>
  <c r="Z231" i="27"/>
  <c r="Y231" i="27"/>
  <c r="X231" i="27"/>
  <c r="W231" i="27"/>
  <c r="V231" i="27"/>
  <c r="U231" i="27"/>
  <c r="T231" i="27"/>
  <c r="S231" i="27"/>
  <c r="R231" i="27"/>
  <c r="Q231" i="27"/>
  <c r="P231" i="27"/>
  <c r="O231" i="27"/>
  <c r="N231" i="27"/>
  <c r="M231" i="27"/>
  <c r="L231" i="27"/>
  <c r="K231" i="27"/>
  <c r="J231" i="27"/>
  <c r="I231" i="27"/>
  <c r="H231" i="27"/>
  <c r="G231" i="27"/>
  <c r="BT230" i="27"/>
  <c r="BS230" i="27"/>
  <c r="BR230" i="27"/>
  <c r="BQ230" i="27"/>
  <c r="BP230" i="27"/>
  <c r="BO230" i="27"/>
  <c r="BN230" i="27"/>
  <c r="BM230" i="27"/>
  <c r="BL230" i="27"/>
  <c r="BK230" i="27"/>
  <c r="BJ230" i="27"/>
  <c r="BI230" i="27"/>
  <c r="BH230" i="27"/>
  <c r="BG230" i="27"/>
  <c r="BF230" i="27"/>
  <c r="BE230" i="27"/>
  <c r="BD230" i="27"/>
  <c r="BC230" i="27"/>
  <c r="BB230" i="27"/>
  <c r="BA230" i="27"/>
  <c r="AZ230" i="27"/>
  <c r="AY230" i="27"/>
  <c r="AX230" i="27"/>
  <c r="AW230" i="27"/>
  <c r="AV230" i="27"/>
  <c r="AU230" i="27"/>
  <c r="AT230" i="27"/>
  <c r="AS230" i="27"/>
  <c r="AR230" i="27"/>
  <c r="AQ230" i="27"/>
  <c r="AP230" i="27"/>
  <c r="AO230" i="27"/>
  <c r="AN230" i="27"/>
  <c r="AM230" i="27"/>
  <c r="AL230" i="27"/>
  <c r="AK230" i="27"/>
  <c r="AJ230" i="27"/>
  <c r="AI230" i="27"/>
  <c r="AH230" i="27"/>
  <c r="AG230" i="27"/>
  <c r="AF230" i="27"/>
  <c r="AE230" i="27"/>
  <c r="AD230" i="27"/>
  <c r="AC230" i="27"/>
  <c r="AB230" i="27"/>
  <c r="AA230" i="27"/>
  <c r="Z230" i="27"/>
  <c r="Y230" i="27"/>
  <c r="X230" i="27"/>
  <c r="W230" i="27"/>
  <c r="V230" i="27"/>
  <c r="U230" i="27"/>
  <c r="T230" i="27"/>
  <c r="S230" i="27"/>
  <c r="R230" i="27"/>
  <c r="Q230" i="27"/>
  <c r="P230" i="27"/>
  <c r="O230" i="27"/>
  <c r="N230" i="27"/>
  <c r="M230" i="27"/>
  <c r="L230" i="27"/>
  <c r="K230" i="27"/>
  <c r="J230" i="27"/>
  <c r="I230" i="27"/>
  <c r="H230" i="27"/>
  <c r="G230" i="27"/>
  <c r="BT213" i="27"/>
  <c r="BS213" i="27"/>
  <c r="BR213" i="27"/>
  <c r="BR222" i="27" s="1"/>
  <c r="BR223" i="27" s="1"/>
  <c r="BQ213" i="27"/>
  <c r="BP213" i="27"/>
  <c r="BO213" i="27"/>
  <c r="BO212" i="27" s="1"/>
  <c r="BO309" i="27" s="1"/>
  <c r="BN213" i="27"/>
  <c r="BM213" i="27"/>
  <c r="BM212" i="27" s="1"/>
  <c r="BM309" i="27" s="1"/>
  <c r="BL213" i="27"/>
  <c r="BL212" i="27" s="1"/>
  <c r="BL309" i="27" s="1"/>
  <c r="BK213" i="27"/>
  <c r="BJ213" i="27"/>
  <c r="BJ222" i="27" s="1"/>
  <c r="BJ223" i="27" s="1"/>
  <c r="BJ391" i="27" s="1"/>
  <c r="BI213" i="27"/>
  <c r="BH213" i="27"/>
  <c r="BH222" i="27" s="1"/>
  <c r="BH223" i="27" s="1"/>
  <c r="BG213" i="27"/>
  <c r="BF213" i="27"/>
  <c r="BF222" i="27" s="1"/>
  <c r="BF223" i="27" s="1"/>
  <c r="BF391" i="27" s="1"/>
  <c r="BE213" i="27"/>
  <c r="BE222" i="27" s="1"/>
  <c r="BE223" i="27" s="1"/>
  <c r="BD213" i="27"/>
  <c r="BC213" i="27"/>
  <c r="BC212" i="27" s="1"/>
  <c r="BC309" i="27" s="1"/>
  <c r="BB213" i="27"/>
  <c r="BA213" i="27"/>
  <c r="AZ213" i="27"/>
  <c r="AZ212" i="27" s="1"/>
  <c r="AZ309" i="27" s="1"/>
  <c r="AY213" i="27"/>
  <c r="AY222" i="27" s="1"/>
  <c r="AY223" i="27" s="1"/>
  <c r="AX213" i="27"/>
  <c r="AX222" i="27" s="1"/>
  <c r="AX223" i="27" s="1"/>
  <c r="AW213" i="27"/>
  <c r="AW212" i="27" s="1"/>
  <c r="AW309" i="27" s="1"/>
  <c r="AV213" i="27"/>
  <c r="AU213" i="27"/>
  <c r="AU212" i="27" s="1"/>
  <c r="AU309" i="27" s="1"/>
  <c r="AT213" i="27"/>
  <c r="AS213" i="27"/>
  <c r="AS212" i="27" s="1"/>
  <c r="AS309" i="27" s="1"/>
  <c r="AR213" i="27"/>
  <c r="AQ213" i="27"/>
  <c r="AQ212" i="27" s="1"/>
  <c r="AQ309" i="27" s="1"/>
  <c r="AP213" i="27"/>
  <c r="AO213" i="27"/>
  <c r="AO212" i="27" s="1"/>
  <c r="AO309" i="27" s="1"/>
  <c r="AN213" i="27"/>
  <c r="AN222" i="27" s="1"/>
  <c r="AN223" i="27" s="1"/>
  <c r="AM213" i="27"/>
  <c r="AM212" i="27" s="1"/>
  <c r="AM309" i="27" s="1"/>
  <c r="AL213" i="27"/>
  <c r="AL222" i="27" s="1"/>
  <c r="AL223" i="27" s="1"/>
  <c r="AL270" i="27" s="1"/>
  <c r="AL272" i="27" s="1"/>
  <c r="AK213" i="27"/>
  <c r="AJ213" i="27"/>
  <c r="AJ212" i="27" s="1"/>
  <c r="AJ309" i="27" s="1"/>
  <c r="AI213" i="27"/>
  <c r="AI212" i="27" s="1"/>
  <c r="AI309" i="27" s="1"/>
  <c r="AH213" i="27"/>
  <c r="AH212" i="27" s="1"/>
  <c r="AH309" i="27" s="1"/>
  <c r="AG213" i="27"/>
  <c r="AG212" i="27" s="1"/>
  <c r="AG309" i="27" s="1"/>
  <c r="AF213" i="27"/>
  <c r="AE213" i="27"/>
  <c r="AE212" i="27" s="1"/>
  <c r="AE309" i="27" s="1"/>
  <c r="AD213" i="27"/>
  <c r="AD212" i="27" s="1"/>
  <c r="AD309" i="27" s="1"/>
  <c r="AC213" i="27"/>
  <c r="AC212" i="27" s="1"/>
  <c r="AC309" i="27" s="1"/>
  <c r="AB213" i="27"/>
  <c r="AA213" i="27"/>
  <c r="AA212" i="27" s="1"/>
  <c r="AA309" i="27" s="1"/>
  <c r="Z213" i="27"/>
  <c r="Y213" i="27"/>
  <c r="X213" i="27"/>
  <c r="W213" i="27"/>
  <c r="W222" i="27" s="1"/>
  <c r="W223" i="27" s="1"/>
  <c r="V213" i="27"/>
  <c r="V212" i="27" s="1"/>
  <c r="V309" i="27" s="1"/>
  <c r="U213" i="27"/>
  <c r="T213" i="27"/>
  <c r="S213" i="27"/>
  <c r="R213" i="27"/>
  <c r="Q213" i="27"/>
  <c r="P213" i="27"/>
  <c r="P212" i="27" s="1"/>
  <c r="P309" i="27" s="1"/>
  <c r="O213" i="27"/>
  <c r="O212" i="27" s="1"/>
  <c r="O309" i="27" s="1"/>
  <c r="N213" i="27"/>
  <c r="N212" i="27" s="1"/>
  <c r="N309" i="27" s="1"/>
  <c r="M213" i="27"/>
  <c r="L213" i="27"/>
  <c r="K213" i="27"/>
  <c r="J213" i="27"/>
  <c r="I213" i="27"/>
  <c r="H213" i="27"/>
  <c r="G213" i="27"/>
  <c r="G222" i="27" s="1"/>
  <c r="G223" i="27" s="1"/>
  <c r="C185" i="27"/>
  <c r="BT178" i="27"/>
  <c r="BT75" i="15" s="1"/>
  <c r="BS178" i="27"/>
  <c r="BS75" i="15" s="1"/>
  <c r="BR178" i="27"/>
  <c r="BQ178" i="27"/>
  <c r="BP178" i="27"/>
  <c r="BP75" i="15" s="1"/>
  <c r="BO178" i="27"/>
  <c r="BN178" i="27"/>
  <c r="BM178" i="27"/>
  <c r="BL178" i="27"/>
  <c r="BK178" i="27"/>
  <c r="BK75" i="15" s="1"/>
  <c r="BJ178" i="27"/>
  <c r="BI178" i="27"/>
  <c r="BI75" i="15" s="1"/>
  <c r="BH178" i="27"/>
  <c r="BH75" i="15" s="1"/>
  <c r="BG178" i="27"/>
  <c r="BF178" i="27"/>
  <c r="BE178" i="27"/>
  <c r="BD178" i="27"/>
  <c r="BC178" i="27"/>
  <c r="BC75" i="15" s="1"/>
  <c r="BB178" i="27"/>
  <c r="BA178" i="27"/>
  <c r="BA75" i="15" s="1"/>
  <c r="AZ178" i="27"/>
  <c r="AZ75" i="15" s="1"/>
  <c r="AY178" i="27"/>
  <c r="AX178" i="27"/>
  <c r="AW178" i="27"/>
  <c r="AV178" i="27"/>
  <c r="AU178" i="27"/>
  <c r="AU75" i="15" s="1"/>
  <c r="AT178" i="27"/>
  <c r="AS178" i="27"/>
  <c r="AR178" i="27"/>
  <c r="AR75" i="15" s="1"/>
  <c r="AQ178" i="27"/>
  <c r="AP178" i="27"/>
  <c r="AO178" i="27"/>
  <c r="AN178" i="27"/>
  <c r="AN75" i="15" s="1"/>
  <c r="AM178" i="27"/>
  <c r="AM75" i="15" s="1"/>
  <c r="AL178" i="27"/>
  <c r="AK178" i="27"/>
  <c r="AJ178" i="27"/>
  <c r="AJ75" i="15" s="1"/>
  <c r="AI178" i="27"/>
  <c r="AH178" i="27"/>
  <c r="AG178" i="27"/>
  <c r="AF178" i="27"/>
  <c r="O29" i="19" s="1"/>
  <c r="AE178" i="27"/>
  <c r="AE75" i="15" s="1"/>
  <c r="AD178" i="27"/>
  <c r="AC178" i="27"/>
  <c r="AC75" i="15" s="1"/>
  <c r="AB178" i="27"/>
  <c r="AB75" i="15" s="1"/>
  <c r="AA178" i="27"/>
  <c r="N29" i="19" s="1"/>
  <c r="Z178" i="27"/>
  <c r="Y178" i="27"/>
  <c r="X178" i="27"/>
  <c r="W178" i="27"/>
  <c r="W75" i="15" s="1"/>
  <c r="V178" i="27"/>
  <c r="U178" i="27"/>
  <c r="U75" i="15" s="1"/>
  <c r="T178" i="27"/>
  <c r="T75" i="15" s="1"/>
  <c r="S178" i="27"/>
  <c r="R178" i="27"/>
  <c r="Q178" i="27"/>
  <c r="P178" i="27"/>
  <c r="O178" i="27"/>
  <c r="O75" i="15" s="1"/>
  <c r="N178" i="27"/>
  <c r="M178" i="27"/>
  <c r="M75" i="15" s="1"/>
  <c r="L178" i="27"/>
  <c r="K178" i="27"/>
  <c r="J178" i="27"/>
  <c r="I178" i="27"/>
  <c r="H178" i="27"/>
  <c r="G178" i="27"/>
  <c r="G174" i="27"/>
  <c r="G173" i="27"/>
  <c r="G172" i="27"/>
  <c r="BT171" i="27"/>
  <c r="BS171" i="27"/>
  <c r="BR171" i="27"/>
  <c r="BQ171" i="27"/>
  <c r="BP171" i="27"/>
  <c r="BO171" i="27"/>
  <c r="BN171" i="27"/>
  <c r="BM171" i="27"/>
  <c r="BL171" i="27"/>
  <c r="BK171" i="27"/>
  <c r="BJ171" i="27"/>
  <c r="BI171" i="27"/>
  <c r="BH171" i="27"/>
  <c r="BG171" i="27"/>
  <c r="BF171" i="27"/>
  <c r="BE171" i="27"/>
  <c r="BD171" i="27"/>
  <c r="BC171" i="27"/>
  <c r="BB171" i="27"/>
  <c r="BA171" i="27"/>
  <c r="AZ171" i="27"/>
  <c r="AY171" i="27"/>
  <c r="AX171" i="27"/>
  <c r="AW171" i="27"/>
  <c r="AV171" i="27"/>
  <c r="AU171" i="27"/>
  <c r="AT171" i="27"/>
  <c r="AS171" i="27"/>
  <c r="AR171" i="27"/>
  <c r="AQ171" i="27"/>
  <c r="AP171" i="27"/>
  <c r="AO171" i="27"/>
  <c r="AN171" i="27"/>
  <c r="AM171" i="27"/>
  <c r="AL171" i="27"/>
  <c r="AK171" i="27"/>
  <c r="AJ171" i="27"/>
  <c r="AI171" i="27"/>
  <c r="AH171" i="27"/>
  <c r="AG171" i="27"/>
  <c r="AF171" i="27"/>
  <c r="AE171" i="27"/>
  <c r="AD171" i="27"/>
  <c r="AC171" i="27"/>
  <c r="AB171" i="27"/>
  <c r="AA171" i="27"/>
  <c r="Z171" i="27"/>
  <c r="Y171" i="27"/>
  <c r="X171" i="27"/>
  <c r="W171" i="27"/>
  <c r="V171" i="27"/>
  <c r="U171" i="27"/>
  <c r="T171" i="27"/>
  <c r="S171" i="27"/>
  <c r="R171" i="27"/>
  <c r="Q171" i="27"/>
  <c r="P171" i="27"/>
  <c r="O171" i="27"/>
  <c r="N171" i="27"/>
  <c r="M171" i="27"/>
  <c r="L171" i="27"/>
  <c r="K171" i="27"/>
  <c r="J171" i="27"/>
  <c r="I171" i="27"/>
  <c r="H171" i="27"/>
  <c r="G171" i="27"/>
  <c r="G166" i="27"/>
  <c r="H150" i="27"/>
  <c r="G150" i="27"/>
  <c r="H149" i="27"/>
  <c r="G149" i="27"/>
  <c r="H148" i="27"/>
  <c r="G148" i="27"/>
  <c r="H147" i="27"/>
  <c r="G147" i="27"/>
  <c r="G136" i="27"/>
  <c r="G137" i="27"/>
  <c r="H146" i="27"/>
  <c r="G146" i="27"/>
  <c r="H145" i="27"/>
  <c r="G145" i="27"/>
  <c r="BR32" i="27"/>
  <c r="BR41" i="27" s="1"/>
  <c r="BR130" i="27"/>
  <c r="BR135" i="28"/>
  <c r="BR136" i="28"/>
  <c r="BR147" i="28"/>
  <c r="BR137" i="28"/>
  <c r="BR133" i="28"/>
  <c r="BR145" i="28"/>
  <c r="BR146" i="28"/>
  <c r="BR148" i="28"/>
  <c r="BR144" i="28"/>
  <c r="BR149" i="28"/>
  <c r="BR150" i="28"/>
  <c r="BR143" i="28"/>
  <c r="V135" i="28"/>
  <c r="V136" i="28"/>
  <c r="V137" i="28"/>
  <c r="V133" i="28"/>
  <c r="V145" i="28"/>
  <c r="V146" i="28"/>
  <c r="V147" i="28"/>
  <c r="V148" i="28"/>
  <c r="V144" i="28"/>
  <c r="V149" i="28"/>
  <c r="V150" i="28"/>
  <c r="V143" i="28"/>
  <c r="H144" i="27"/>
  <c r="G144" i="27"/>
  <c r="G143" i="27"/>
  <c r="G135" i="27"/>
  <c r="G133" i="27"/>
  <c r="BT138" i="27"/>
  <c r="BS138" i="27"/>
  <c r="BR138" i="27"/>
  <c r="BQ138" i="27"/>
  <c r="BP138" i="27"/>
  <c r="BP133" i="27"/>
  <c r="BP135" i="27"/>
  <c r="BP136" i="27"/>
  <c r="BP137" i="27"/>
  <c r="BP145" i="27"/>
  <c r="BP146" i="27"/>
  <c r="BP147" i="27"/>
  <c r="BP148" i="27"/>
  <c r="BO138" i="27"/>
  <c r="BN138" i="27"/>
  <c r="BM138" i="27"/>
  <c r="BL138" i="27"/>
  <c r="BK138" i="27"/>
  <c r="BJ138" i="27"/>
  <c r="BI138" i="27"/>
  <c r="BH138" i="27"/>
  <c r="BG138" i="27"/>
  <c r="BF138" i="27"/>
  <c r="BE138" i="27"/>
  <c r="BD138" i="27"/>
  <c r="BC138" i="27"/>
  <c r="BB138" i="27"/>
  <c r="BA138" i="27"/>
  <c r="AZ138" i="27"/>
  <c r="AZ133" i="27"/>
  <c r="AZ135" i="27"/>
  <c r="AZ136" i="27"/>
  <c r="AZ137" i="27"/>
  <c r="AZ145" i="27"/>
  <c r="AZ146" i="27"/>
  <c r="AZ147" i="27"/>
  <c r="AZ148" i="27"/>
  <c r="AY138" i="27"/>
  <c r="AX138" i="27"/>
  <c r="AW138" i="27"/>
  <c r="AV138" i="27"/>
  <c r="AU138" i="27"/>
  <c r="AT138" i="27"/>
  <c r="AS138" i="27"/>
  <c r="AR138" i="27"/>
  <c r="AR133" i="27"/>
  <c r="AR135" i="27"/>
  <c r="AR136" i="27"/>
  <c r="AR137" i="27"/>
  <c r="AR145" i="27"/>
  <c r="AR146" i="27"/>
  <c r="AR147" i="27"/>
  <c r="AR148" i="27"/>
  <c r="AQ138" i="27"/>
  <c r="AP138" i="27"/>
  <c r="AO138" i="27"/>
  <c r="AN138" i="27"/>
  <c r="AM138" i="27"/>
  <c r="AL138" i="27"/>
  <c r="AK138" i="27"/>
  <c r="AJ138" i="27"/>
  <c r="AJ133" i="27"/>
  <c r="AJ135" i="27"/>
  <c r="AJ136" i="27"/>
  <c r="AJ137" i="27"/>
  <c r="AJ145" i="27"/>
  <c r="AJ146" i="27"/>
  <c r="AJ147" i="27"/>
  <c r="AJ148" i="27"/>
  <c r="AI138" i="27"/>
  <c r="AH138" i="27"/>
  <c r="AG138" i="27"/>
  <c r="AF138" i="27"/>
  <c r="AE138" i="27"/>
  <c r="AD138" i="27"/>
  <c r="AC138" i="27"/>
  <c r="AB138" i="27"/>
  <c r="AB133" i="27"/>
  <c r="AB135" i="27"/>
  <c r="AB136" i="27"/>
  <c r="AB137" i="27"/>
  <c r="AB145" i="27"/>
  <c r="AB146" i="27"/>
  <c r="AB147" i="27"/>
  <c r="AB148" i="27"/>
  <c r="AA138" i="27"/>
  <c r="Z138" i="27"/>
  <c r="Y138" i="27"/>
  <c r="X138" i="27"/>
  <c r="W138" i="27"/>
  <c r="V138" i="27"/>
  <c r="U138" i="27"/>
  <c r="T138" i="27"/>
  <c r="S138" i="27"/>
  <c r="R138" i="27"/>
  <c r="Q138" i="27"/>
  <c r="P138" i="27"/>
  <c r="O138" i="27"/>
  <c r="N138" i="27"/>
  <c r="M138" i="27"/>
  <c r="L138" i="27"/>
  <c r="L133" i="27"/>
  <c r="L135" i="27"/>
  <c r="L136" i="27"/>
  <c r="L137" i="27"/>
  <c r="L145" i="27"/>
  <c r="L146" i="27"/>
  <c r="L147" i="27"/>
  <c r="L148" i="27"/>
  <c r="K138" i="27"/>
  <c r="J138" i="27"/>
  <c r="I138" i="27"/>
  <c r="H138" i="27"/>
  <c r="G138" i="27"/>
  <c r="H137" i="27"/>
  <c r="H136" i="27"/>
  <c r="H135" i="27"/>
  <c r="BT130" i="27"/>
  <c r="BS130" i="27"/>
  <c r="BS69" i="15" s="1"/>
  <c r="BQ130" i="27"/>
  <c r="BQ69" i="15" s="1"/>
  <c r="BO130" i="27"/>
  <c r="BN130" i="27"/>
  <c r="BM130" i="27"/>
  <c r="BL130" i="27"/>
  <c r="BK130" i="27"/>
  <c r="BK69" i="15" s="1"/>
  <c r="BJ130" i="27"/>
  <c r="BJ69" i="15" s="1"/>
  <c r="BI130" i="27"/>
  <c r="BI69" i="15" s="1"/>
  <c r="BG130" i="27"/>
  <c r="BF130" i="27"/>
  <c r="BE130" i="27"/>
  <c r="BD130" i="27"/>
  <c r="BD69" i="15" s="1"/>
  <c r="BC130" i="27"/>
  <c r="BC69" i="15" s="1"/>
  <c r="BB130" i="27"/>
  <c r="BA130" i="27"/>
  <c r="AY130" i="27"/>
  <c r="AX130" i="27"/>
  <c r="AX69" i="15" s="1"/>
  <c r="AW130" i="27"/>
  <c r="AV130" i="27"/>
  <c r="AV69" i="15" s="1"/>
  <c r="AU130" i="27"/>
  <c r="AT130" i="27"/>
  <c r="AS130" i="27"/>
  <c r="AS69" i="15" s="1"/>
  <c r="AR130" i="27"/>
  <c r="AQ130" i="27"/>
  <c r="AP130" i="27"/>
  <c r="AP69" i="15" s="1"/>
  <c r="AO130" i="27"/>
  <c r="AN130" i="27"/>
  <c r="AM130" i="27"/>
  <c r="AL130" i="27"/>
  <c r="AL69" i="15" s="1"/>
  <c r="AK130" i="27"/>
  <c r="AK69" i="15" s="1"/>
  <c r="AJ130" i="27"/>
  <c r="AI130" i="27"/>
  <c r="AH130" i="27"/>
  <c r="AH69" i="15" s="1"/>
  <c r="AG130" i="27"/>
  <c r="AF130" i="27"/>
  <c r="AE130" i="27"/>
  <c r="AD130" i="27"/>
  <c r="AD69" i="15" s="1"/>
  <c r="AC130" i="27"/>
  <c r="AC69" i="15" s="1"/>
  <c r="AB130" i="27"/>
  <c r="AA130" i="27"/>
  <c r="Z130" i="27"/>
  <c r="Z69" i="15" s="1"/>
  <c r="Y130" i="27"/>
  <c r="X130" i="27"/>
  <c r="W130" i="27"/>
  <c r="W69" i="15" s="1"/>
  <c r="V130" i="27"/>
  <c r="V69" i="15" s="1"/>
  <c r="U130" i="27"/>
  <c r="U69" i="15" s="1"/>
  <c r="T130" i="27"/>
  <c r="S130" i="27"/>
  <c r="R130" i="27"/>
  <c r="R69" i="15" s="1"/>
  <c r="Q130" i="27"/>
  <c r="P130" i="27"/>
  <c r="O130" i="27"/>
  <c r="N130" i="27"/>
  <c r="N69" i="15" s="1"/>
  <c r="M130" i="27"/>
  <c r="K130" i="27"/>
  <c r="J130" i="27"/>
  <c r="I130" i="27"/>
  <c r="I69" i="15" s="1"/>
  <c r="H130" i="27"/>
  <c r="G130" i="27"/>
  <c r="BN129" i="27"/>
  <c r="BH129" i="27"/>
  <c r="BG129" i="27"/>
  <c r="AU129" i="27"/>
  <c r="AD129" i="27"/>
  <c r="W129" i="27"/>
  <c r="R129" i="27"/>
  <c r="H129" i="27"/>
  <c r="G129" i="27"/>
  <c r="G127" i="27"/>
  <c r="G126" i="27"/>
  <c r="G125" i="27"/>
  <c r="G124" i="27"/>
  <c r="BT123" i="27"/>
  <c r="BT180" i="27" s="1"/>
  <c r="BS123" i="27"/>
  <c r="BS180" i="27" s="1"/>
  <c r="BR123" i="27"/>
  <c r="BR180" i="27" s="1"/>
  <c r="BQ123" i="27"/>
  <c r="BQ180" i="27" s="1"/>
  <c r="BP123" i="27"/>
  <c r="BP180" i="27" s="1"/>
  <c r="BO123" i="27"/>
  <c r="BO180" i="27" s="1"/>
  <c r="BN123" i="27"/>
  <c r="BN180" i="27" s="1"/>
  <c r="BM123" i="27"/>
  <c r="BM180" i="27" s="1"/>
  <c r="BL123" i="27"/>
  <c r="BL180" i="27" s="1"/>
  <c r="BK123" i="27"/>
  <c r="BK180" i="27" s="1"/>
  <c r="BJ123" i="27"/>
  <c r="BJ180" i="27" s="1"/>
  <c r="BI123" i="27"/>
  <c r="BI180" i="27" s="1"/>
  <c r="BH123" i="27"/>
  <c r="BH180" i="27" s="1"/>
  <c r="BG123" i="27"/>
  <c r="BG180" i="27" s="1"/>
  <c r="BF123" i="27"/>
  <c r="BF180" i="27" s="1"/>
  <c r="BE123" i="27"/>
  <c r="BE180" i="27" s="1"/>
  <c r="BD123" i="27"/>
  <c r="BD180" i="27" s="1"/>
  <c r="BC123" i="27"/>
  <c r="BC180" i="27" s="1"/>
  <c r="BB123" i="27"/>
  <c r="BB180" i="27" s="1"/>
  <c r="BA123" i="27"/>
  <c r="BA180" i="27" s="1"/>
  <c r="AZ123" i="27"/>
  <c r="AZ180" i="27" s="1"/>
  <c r="AY123" i="27"/>
  <c r="AY180" i="27" s="1"/>
  <c r="AX123" i="27"/>
  <c r="AX180" i="27" s="1"/>
  <c r="AW123" i="27"/>
  <c r="AW180" i="27" s="1"/>
  <c r="AV123" i="27"/>
  <c r="AV180" i="27" s="1"/>
  <c r="AU123" i="27"/>
  <c r="AU180" i="27" s="1"/>
  <c r="AT123" i="27"/>
  <c r="AT180" i="27" s="1"/>
  <c r="AS123" i="27"/>
  <c r="AS180" i="27" s="1"/>
  <c r="AR123" i="27"/>
  <c r="AR180" i="27" s="1"/>
  <c r="AQ123" i="27"/>
  <c r="AQ180" i="27" s="1"/>
  <c r="AP123" i="27"/>
  <c r="AP180" i="27" s="1"/>
  <c r="AO123" i="27"/>
  <c r="AO180" i="27" s="1"/>
  <c r="AN123" i="27"/>
  <c r="AN180" i="27" s="1"/>
  <c r="AM123" i="27"/>
  <c r="AM180" i="27" s="1"/>
  <c r="AL123" i="27"/>
  <c r="AL180" i="27" s="1"/>
  <c r="AK123" i="27"/>
  <c r="AK180" i="27" s="1"/>
  <c r="AJ123" i="27"/>
  <c r="AJ180" i="27" s="1"/>
  <c r="AI123" i="27"/>
  <c r="AI180" i="27" s="1"/>
  <c r="AH123" i="27"/>
  <c r="AH180" i="27" s="1"/>
  <c r="AG123" i="27"/>
  <c r="AG180" i="27" s="1"/>
  <c r="AF123" i="27"/>
  <c r="AF180" i="27" s="1"/>
  <c r="AE123" i="27"/>
  <c r="AE180" i="27" s="1"/>
  <c r="AD123" i="27"/>
  <c r="AD180" i="27" s="1"/>
  <c r="AC123" i="27"/>
  <c r="AC180" i="27" s="1"/>
  <c r="AB123" i="27"/>
  <c r="AB180" i="27" s="1"/>
  <c r="AA123" i="27"/>
  <c r="AA180" i="27" s="1"/>
  <c r="Z123" i="27"/>
  <c r="Z180" i="27" s="1"/>
  <c r="Y123" i="27"/>
  <c r="Y180" i="27" s="1"/>
  <c r="X123" i="27"/>
  <c r="X180" i="27" s="1"/>
  <c r="W123" i="27"/>
  <c r="W180" i="27" s="1"/>
  <c r="V123" i="27"/>
  <c r="V180" i="27" s="1"/>
  <c r="U123" i="27"/>
  <c r="U180" i="27" s="1"/>
  <c r="T123" i="27"/>
  <c r="T180" i="27" s="1"/>
  <c r="S123" i="27"/>
  <c r="S180" i="27" s="1"/>
  <c r="R123" i="27"/>
  <c r="R180" i="27" s="1"/>
  <c r="Q123" i="27"/>
  <c r="Q180" i="27" s="1"/>
  <c r="P123" i="27"/>
  <c r="P180" i="27" s="1"/>
  <c r="O123" i="27"/>
  <c r="O180" i="27" s="1"/>
  <c r="N123" i="27"/>
  <c r="N180" i="27" s="1"/>
  <c r="M123" i="27"/>
  <c r="M180" i="27" s="1"/>
  <c r="L123" i="27"/>
  <c r="L180" i="27" s="1"/>
  <c r="K123" i="27"/>
  <c r="K180" i="27" s="1"/>
  <c r="J123" i="27"/>
  <c r="J180" i="27" s="1"/>
  <c r="I123" i="27"/>
  <c r="I180" i="27" s="1"/>
  <c r="H123" i="27"/>
  <c r="H180" i="27" s="1"/>
  <c r="G123" i="27"/>
  <c r="G180" i="27" s="1"/>
  <c r="BT90" i="27"/>
  <c r="BS90" i="27"/>
  <c r="BR90" i="27"/>
  <c r="BQ90" i="27"/>
  <c r="BP90" i="27"/>
  <c r="BO90" i="27"/>
  <c r="BN90" i="27"/>
  <c r="BM90" i="27"/>
  <c r="BL90" i="27"/>
  <c r="BK90" i="27"/>
  <c r="BJ90" i="27"/>
  <c r="BI90" i="27"/>
  <c r="BH90" i="27"/>
  <c r="BG90" i="27"/>
  <c r="BF90" i="27"/>
  <c r="BE90" i="27"/>
  <c r="BD90" i="27"/>
  <c r="BC90" i="27"/>
  <c r="BB90" i="27"/>
  <c r="BA90" i="27"/>
  <c r="AZ90" i="27"/>
  <c r="AY90" i="27"/>
  <c r="AX90" i="27"/>
  <c r="AW90" i="27"/>
  <c r="AV90" i="27"/>
  <c r="AU90" i="27"/>
  <c r="AT90" i="27"/>
  <c r="AS90" i="27"/>
  <c r="AR90" i="27"/>
  <c r="AQ90" i="27"/>
  <c r="AP90" i="27"/>
  <c r="AO90" i="27"/>
  <c r="AN90" i="27"/>
  <c r="AM90" i="27"/>
  <c r="AL90" i="27"/>
  <c r="AK90" i="27"/>
  <c r="AJ90" i="27"/>
  <c r="AI90" i="27"/>
  <c r="AH90" i="27"/>
  <c r="AG90" i="27"/>
  <c r="AF90" i="27"/>
  <c r="AE90" i="27"/>
  <c r="AD90" i="27"/>
  <c r="AC90" i="27"/>
  <c r="AB90" i="27"/>
  <c r="AA90" i="27"/>
  <c r="Z90" i="27"/>
  <c r="Y90" i="27"/>
  <c r="X90" i="27"/>
  <c r="W90" i="27"/>
  <c r="V90" i="27"/>
  <c r="U90" i="27"/>
  <c r="T90" i="27"/>
  <c r="S90" i="27"/>
  <c r="R90" i="27"/>
  <c r="Q90" i="27"/>
  <c r="P90" i="27"/>
  <c r="O90" i="27"/>
  <c r="N90" i="27"/>
  <c r="M90" i="27"/>
  <c r="L90" i="27"/>
  <c r="K90" i="27"/>
  <c r="J90" i="27"/>
  <c r="I90" i="27"/>
  <c r="H90" i="27"/>
  <c r="G90" i="27"/>
  <c r="BT88" i="27"/>
  <c r="BS88" i="27"/>
  <c r="BR88" i="27"/>
  <c r="BR62" i="15" s="1"/>
  <c r="BQ88" i="27"/>
  <c r="BQ62" i="15" s="1"/>
  <c r="BP88" i="27"/>
  <c r="BP62" i="15" s="1"/>
  <c r="BN88" i="27"/>
  <c r="BM88" i="27"/>
  <c r="BL88" i="27"/>
  <c r="BL62" i="15" s="1"/>
  <c r="BK88" i="27"/>
  <c r="BJ88" i="27"/>
  <c r="BI88" i="27"/>
  <c r="BH88" i="27"/>
  <c r="BH62" i="15" s="1"/>
  <c r="BF88" i="27"/>
  <c r="BD88" i="27"/>
  <c r="BD62" i="15" s="1"/>
  <c r="BC88" i="27"/>
  <c r="BB88" i="27"/>
  <c r="BB62" i="15" s="1"/>
  <c r="BA88" i="27"/>
  <c r="AZ88" i="27"/>
  <c r="AZ62" i="15" s="1"/>
  <c r="AX88" i="27"/>
  <c r="AW88" i="27"/>
  <c r="AV88" i="27"/>
  <c r="AV62" i="15" s="1"/>
  <c r="AT88" i="27"/>
  <c r="AS88" i="27"/>
  <c r="AR88" i="27"/>
  <c r="AR62" i="15" s="1"/>
  <c r="AQ88" i="27"/>
  <c r="AP88" i="27"/>
  <c r="AN88" i="27"/>
  <c r="AM88" i="27"/>
  <c r="AM62" i="15" s="1"/>
  <c r="AL88" i="27"/>
  <c r="AL62" i="15" s="1"/>
  <c r="AK88" i="27"/>
  <c r="AJ88" i="27"/>
  <c r="AI88" i="27"/>
  <c r="AH88" i="27"/>
  <c r="AH62" i="15" s="1"/>
  <c r="AG88" i="27"/>
  <c r="AF88" i="27"/>
  <c r="AE88" i="27"/>
  <c r="AE62" i="15" s="1"/>
  <c r="AD88" i="27"/>
  <c r="AD62" i="15" s="1"/>
  <c r="AC88" i="27"/>
  <c r="AB88" i="27"/>
  <c r="AA88" i="27"/>
  <c r="Z88" i="27"/>
  <c r="Z62" i="15" s="1"/>
  <c r="Y88" i="27"/>
  <c r="X88" i="27"/>
  <c r="W88" i="27"/>
  <c r="W62" i="15" s="1"/>
  <c r="V88" i="27"/>
  <c r="V62" i="15" s="1"/>
  <c r="U88" i="27"/>
  <c r="T88" i="27"/>
  <c r="S88" i="27"/>
  <c r="R88" i="27"/>
  <c r="Q88" i="27"/>
  <c r="Q62" i="15" s="1"/>
  <c r="P88" i="27"/>
  <c r="O88" i="27"/>
  <c r="O62" i="15" s="1"/>
  <c r="N88" i="27"/>
  <c r="M88" i="27"/>
  <c r="L88" i="27"/>
  <c r="K88" i="27"/>
  <c r="J88" i="27"/>
  <c r="I88" i="27"/>
  <c r="H88" i="27"/>
  <c r="G84" i="27"/>
  <c r="G83" i="27"/>
  <c r="G82" i="27"/>
  <c r="BT81" i="27"/>
  <c r="BS81" i="27"/>
  <c r="BR81" i="27"/>
  <c r="BQ81" i="27"/>
  <c r="BP81" i="27"/>
  <c r="BO81" i="27"/>
  <c r="BN81" i="27"/>
  <c r="BM81" i="27"/>
  <c r="BL81" i="27"/>
  <c r="BK81" i="27"/>
  <c r="BJ81" i="27"/>
  <c r="BI81" i="27"/>
  <c r="BH81" i="27"/>
  <c r="BG81" i="27"/>
  <c r="BF81" i="27"/>
  <c r="BE81" i="27"/>
  <c r="BD81" i="27"/>
  <c r="BC81" i="27"/>
  <c r="BB81" i="27"/>
  <c r="BA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P81" i="27"/>
  <c r="O81" i="27"/>
  <c r="N81" i="27"/>
  <c r="M81" i="27"/>
  <c r="L81" i="27"/>
  <c r="K81" i="27"/>
  <c r="J81" i="27"/>
  <c r="I81" i="27"/>
  <c r="H81" i="27"/>
  <c r="G81" i="27"/>
  <c r="G76" i="27"/>
  <c r="H58" i="15"/>
  <c r="BT61" i="27"/>
  <c r="BS61" i="27"/>
  <c r="BS60" i="15" s="1"/>
  <c r="BR61" i="27"/>
  <c r="BR371" i="27" s="1"/>
  <c r="BQ61" i="27"/>
  <c r="BP61" i="27"/>
  <c r="BN61" i="27"/>
  <c r="BL61" i="27"/>
  <c r="BK61" i="27"/>
  <c r="BJ61" i="27"/>
  <c r="BI61" i="27"/>
  <c r="BI371" i="27" s="1"/>
  <c r="BH61" i="27"/>
  <c r="BG61" i="27"/>
  <c r="BG371" i="27" s="1"/>
  <c r="BF61" i="27"/>
  <c r="BF371" i="27" s="1"/>
  <c r="BD61" i="27"/>
  <c r="BD371" i="27" s="1"/>
  <c r="BC61" i="27"/>
  <c r="BB61" i="27"/>
  <c r="BB371" i="27" s="1"/>
  <c r="BA61" i="27"/>
  <c r="AZ61" i="27"/>
  <c r="AY61" i="27"/>
  <c r="AY371" i="27" s="1"/>
  <c r="AX61" i="27"/>
  <c r="AW61" i="27"/>
  <c r="AV61" i="27"/>
  <c r="AV371" i="27" s="1"/>
  <c r="AU61" i="27"/>
  <c r="AU371" i="27" s="1"/>
  <c r="AT61" i="27"/>
  <c r="AT371" i="27" s="1"/>
  <c r="AS61" i="27"/>
  <c r="AR61" i="27"/>
  <c r="AQ61" i="27"/>
  <c r="AP61" i="27"/>
  <c r="AP60" i="15" s="1"/>
  <c r="AN61" i="27"/>
  <c r="AN371" i="27" s="1"/>
  <c r="AM61" i="27"/>
  <c r="AM371" i="27" s="1"/>
  <c r="AL61" i="27"/>
  <c r="AK61" i="27"/>
  <c r="AJ61" i="27"/>
  <c r="AI61" i="27"/>
  <c r="AH61" i="27"/>
  <c r="AH371" i="27" s="1"/>
  <c r="AG61" i="27"/>
  <c r="AF61" i="27"/>
  <c r="AE61" i="27"/>
  <c r="AE371" i="27" s="1"/>
  <c r="AD61" i="27"/>
  <c r="AC61" i="27"/>
  <c r="AB61" i="27"/>
  <c r="AA61" i="27"/>
  <c r="Z61" i="27"/>
  <c r="Z371" i="27" s="1"/>
  <c r="Y61" i="27"/>
  <c r="X61" i="27"/>
  <c r="X371" i="27" s="1"/>
  <c r="W61" i="27"/>
  <c r="W371" i="27" s="1"/>
  <c r="V61" i="27"/>
  <c r="U61" i="27"/>
  <c r="U371" i="27" s="1"/>
  <c r="T61" i="27"/>
  <c r="T371" i="27" s="1"/>
  <c r="T372" i="27" s="1"/>
  <c r="S61" i="27"/>
  <c r="R61" i="27"/>
  <c r="Q61" i="27"/>
  <c r="Q60" i="15" s="1"/>
  <c r="P61" i="27"/>
  <c r="P371" i="27" s="1"/>
  <c r="O61" i="27"/>
  <c r="N61" i="27"/>
  <c r="N371" i="27" s="1"/>
  <c r="M61" i="27"/>
  <c r="M371" i="27" s="1"/>
  <c r="L61" i="27"/>
  <c r="K61" i="27"/>
  <c r="K371" i="27" s="1"/>
  <c r="K372" i="27" s="1"/>
  <c r="J61" i="27"/>
  <c r="I61" i="27"/>
  <c r="H61" i="27"/>
  <c r="G61" i="27"/>
  <c r="BT52" i="27"/>
  <c r="BS52" i="27"/>
  <c r="BR52" i="27"/>
  <c r="BQ52" i="27"/>
  <c r="BP52" i="27"/>
  <c r="BO52" i="27"/>
  <c r="BN52" i="27"/>
  <c r="BM52" i="27"/>
  <c r="BL52" i="27"/>
  <c r="BK52" i="27"/>
  <c r="BJ52" i="27"/>
  <c r="BI52" i="27"/>
  <c r="BH52" i="27"/>
  <c r="BG52" i="27"/>
  <c r="BF52" i="27"/>
  <c r="BE52" i="27"/>
  <c r="BD52" i="27"/>
  <c r="BC52" i="27"/>
  <c r="BB52" i="27"/>
  <c r="BA52" i="27"/>
  <c r="AZ52" i="27"/>
  <c r="AY52" i="27"/>
  <c r="AX52" i="27"/>
  <c r="AW52" i="27"/>
  <c r="AV52" i="27"/>
  <c r="AU52" i="27"/>
  <c r="AT52" i="27"/>
  <c r="AS52" i="27"/>
  <c r="AR52" i="27"/>
  <c r="AQ52" i="27"/>
  <c r="AP52" i="27"/>
  <c r="AO52" i="27"/>
  <c r="AN52" i="27"/>
  <c r="AM52" i="27"/>
  <c r="AL52" i="27"/>
  <c r="AK52" i="27"/>
  <c r="AJ52" i="27"/>
  <c r="AI52" i="27"/>
  <c r="AH52" i="27"/>
  <c r="AG52" i="27"/>
  <c r="AF52" i="27"/>
  <c r="AE52" i="27"/>
  <c r="AD52" i="27"/>
  <c r="AC52" i="27"/>
  <c r="AB52" i="27"/>
  <c r="AA52" i="27"/>
  <c r="Z52" i="27"/>
  <c r="Y52" i="27"/>
  <c r="X52" i="27"/>
  <c r="W52" i="27"/>
  <c r="V52" i="27"/>
  <c r="U52" i="27"/>
  <c r="T52" i="27"/>
  <c r="S52" i="27"/>
  <c r="R52" i="27"/>
  <c r="Q52" i="27"/>
  <c r="P52" i="27"/>
  <c r="O52" i="27"/>
  <c r="N52" i="27"/>
  <c r="M52" i="27"/>
  <c r="L52" i="27"/>
  <c r="K52" i="27"/>
  <c r="J52" i="27"/>
  <c r="I52" i="27"/>
  <c r="H52" i="27"/>
  <c r="G52" i="27"/>
  <c r="BT51" i="27"/>
  <c r="BS51" i="27"/>
  <c r="BR51" i="27"/>
  <c r="BQ51" i="27"/>
  <c r="BP51" i="27"/>
  <c r="BO51" i="27"/>
  <c r="BN51" i="27"/>
  <c r="BM51" i="27"/>
  <c r="BL51" i="27"/>
  <c r="BK51" i="27"/>
  <c r="BJ51" i="27"/>
  <c r="BI51" i="27"/>
  <c r="BH51" i="27"/>
  <c r="BG51" i="27"/>
  <c r="BF51" i="27"/>
  <c r="BE51" i="27"/>
  <c r="BD51" i="27"/>
  <c r="BC51" i="27"/>
  <c r="BB51" i="27"/>
  <c r="BA51" i="27"/>
  <c r="AZ51" i="27"/>
  <c r="AY51" i="27"/>
  <c r="AX51" i="27"/>
  <c r="AW51" i="27"/>
  <c r="AV51" i="27"/>
  <c r="AU51" i="27"/>
  <c r="AT51" i="27"/>
  <c r="AS51" i="27"/>
  <c r="AR51" i="27"/>
  <c r="AQ51" i="27"/>
  <c r="AP51" i="27"/>
  <c r="AO51" i="27"/>
  <c r="AN51" i="27"/>
  <c r="AM51" i="27"/>
  <c r="AL51" i="27"/>
  <c r="AK51" i="27"/>
  <c r="AJ51" i="27"/>
  <c r="AI51" i="27"/>
  <c r="AH51" i="27"/>
  <c r="AG51" i="27"/>
  <c r="AF51" i="27"/>
  <c r="AE51" i="27"/>
  <c r="AD51" i="27"/>
  <c r="AC51" i="27"/>
  <c r="AB51" i="27"/>
  <c r="AA51" i="27"/>
  <c r="Z51" i="27"/>
  <c r="Y51" i="27"/>
  <c r="X51" i="27"/>
  <c r="W51" i="27"/>
  <c r="V51" i="27"/>
  <c r="U51" i="27"/>
  <c r="T51" i="27"/>
  <c r="S51" i="27"/>
  <c r="R51" i="27"/>
  <c r="Q51" i="27"/>
  <c r="P51" i="27"/>
  <c r="O51" i="27"/>
  <c r="N51" i="27"/>
  <c r="M51" i="27"/>
  <c r="L51" i="27"/>
  <c r="K51" i="27"/>
  <c r="J51" i="27"/>
  <c r="I51" i="27"/>
  <c r="H51" i="27"/>
  <c r="G51" i="27"/>
  <c r="BT50" i="27"/>
  <c r="BS50" i="27"/>
  <c r="BR50" i="27"/>
  <c r="BQ50" i="27"/>
  <c r="BP50" i="27"/>
  <c r="BO50" i="27"/>
  <c r="BN50" i="27"/>
  <c r="BM50" i="27"/>
  <c r="BL50" i="27"/>
  <c r="BK50" i="27"/>
  <c r="BJ50" i="27"/>
  <c r="BI50" i="27"/>
  <c r="BH50" i="27"/>
  <c r="BG50" i="27"/>
  <c r="BF50" i="27"/>
  <c r="BE50" i="27"/>
  <c r="BD50" i="27"/>
  <c r="BC50" i="27"/>
  <c r="BB50" i="27"/>
  <c r="BA50" i="27"/>
  <c r="AZ50" i="27"/>
  <c r="AY50" i="27"/>
  <c r="AX50" i="27"/>
  <c r="AW50" i="27"/>
  <c r="AV50" i="27"/>
  <c r="AU50" i="27"/>
  <c r="AT50" i="27"/>
  <c r="AS50" i="27"/>
  <c r="AR50" i="27"/>
  <c r="AQ50" i="27"/>
  <c r="AP50" i="27"/>
  <c r="AO50" i="27"/>
  <c r="AN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BT49" i="27"/>
  <c r="BS49" i="27"/>
  <c r="BR49" i="27"/>
  <c r="BQ49" i="27"/>
  <c r="BP49" i="27"/>
  <c r="BO49" i="27"/>
  <c r="BN49" i="27"/>
  <c r="BM49" i="27"/>
  <c r="BL49" i="27"/>
  <c r="BK49" i="27"/>
  <c r="BJ49" i="27"/>
  <c r="BI49" i="27"/>
  <c r="BH49" i="27"/>
  <c r="BG49" i="27"/>
  <c r="BF49" i="27"/>
  <c r="BE49" i="27"/>
  <c r="BD49" i="27"/>
  <c r="BC49" i="27"/>
  <c r="BB49" i="27"/>
  <c r="BA49" i="27"/>
  <c r="AZ49" i="27"/>
  <c r="AY49" i="27"/>
  <c r="AX49" i="27"/>
  <c r="AW49" i="27"/>
  <c r="AV49" i="27"/>
  <c r="AU49" i="27"/>
  <c r="AT49" i="27"/>
  <c r="AS49" i="27"/>
  <c r="AR49" i="27"/>
  <c r="AQ49" i="27"/>
  <c r="AP49" i="27"/>
  <c r="AO49" i="27"/>
  <c r="AN49" i="27"/>
  <c r="AM49" i="27"/>
  <c r="AL49" i="27"/>
  <c r="AK49" i="27"/>
  <c r="AJ49" i="27"/>
  <c r="AI49" i="27"/>
  <c r="AH49" i="27"/>
  <c r="AG49" i="27"/>
  <c r="AF49" i="27"/>
  <c r="AE49" i="27"/>
  <c r="AD49" i="27"/>
  <c r="AC49" i="27"/>
  <c r="AB49" i="27"/>
  <c r="AA49" i="27"/>
  <c r="Z49" i="27"/>
  <c r="Y49" i="27"/>
  <c r="X49" i="27"/>
  <c r="W49" i="27"/>
  <c r="V49" i="27"/>
  <c r="U49" i="27"/>
  <c r="T49" i="27"/>
  <c r="S49" i="27"/>
  <c r="R49" i="27"/>
  <c r="Q49" i="27"/>
  <c r="P49" i="27"/>
  <c r="O49" i="27"/>
  <c r="N49" i="27"/>
  <c r="M49" i="27"/>
  <c r="L49" i="27"/>
  <c r="K49" i="27"/>
  <c r="J49" i="27"/>
  <c r="I49" i="27"/>
  <c r="H49" i="27"/>
  <c r="G49" i="27"/>
  <c r="BT32" i="27"/>
  <c r="BS32" i="27"/>
  <c r="BS41" i="27" s="1"/>
  <c r="BQ32" i="27"/>
  <c r="BP32" i="27"/>
  <c r="BO32" i="27"/>
  <c r="BN32" i="27"/>
  <c r="BN41" i="27" s="1"/>
  <c r="BN42" i="27" s="1"/>
  <c r="BM32" i="27"/>
  <c r="BM31" i="27" s="1"/>
  <c r="BM128" i="27" s="1"/>
  <c r="BL32" i="27"/>
  <c r="BL41" i="27" s="1"/>
  <c r="BL42" i="27" s="1"/>
  <c r="BL89" i="27" s="1"/>
  <c r="BL91" i="27" s="1"/>
  <c r="BK32" i="27"/>
  <c r="BJ32" i="27"/>
  <c r="BJ41" i="27" s="1"/>
  <c r="BI32" i="27"/>
  <c r="BI41" i="27" s="1"/>
  <c r="BH32" i="27"/>
  <c r="BG32" i="27"/>
  <c r="BG41" i="27" s="1"/>
  <c r="BF32" i="27"/>
  <c r="BF41" i="27" s="1"/>
  <c r="BF42" i="27" s="1"/>
  <c r="BF373" i="27" s="1"/>
  <c r="BE32" i="27"/>
  <c r="BE41" i="27" s="1"/>
  <c r="BD32" i="27"/>
  <c r="BD41" i="27" s="1"/>
  <c r="BD42" i="27" s="1"/>
  <c r="BD373" i="27" s="1"/>
  <c r="BC32" i="27"/>
  <c r="BB32" i="27"/>
  <c r="BA32" i="27"/>
  <c r="AZ32" i="27"/>
  <c r="AY32" i="27"/>
  <c r="AY41" i="27" s="1"/>
  <c r="AX32" i="27"/>
  <c r="AX41" i="27" s="1"/>
  <c r="AW32" i="27"/>
  <c r="AW41" i="27" s="1"/>
  <c r="AW42" i="27" s="1"/>
  <c r="AV32" i="27"/>
  <c r="AV41" i="27" s="1"/>
  <c r="AV42" i="27" s="1"/>
  <c r="AU32" i="27"/>
  <c r="AT32" i="27"/>
  <c r="AT41" i="27" s="1"/>
  <c r="AS32" i="27"/>
  <c r="AR32" i="27"/>
  <c r="AR41" i="27" s="1"/>
  <c r="AQ32" i="27"/>
  <c r="AQ41" i="27" s="1"/>
  <c r="AP32" i="27"/>
  <c r="AP41" i="27" s="1"/>
  <c r="AO32" i="27"/>
  <c r="AO41" i="27" s="1"/>
  <c r="AO63" i="15" s="1"/>
  <c r="AN32" i="27"/>
  <c r="AN41" i="27" s="1"/>
  <c r="AN42" i="27" s="1"/>
  <c r="AM32" i="27"/>
  <c r="AL32" i="27"/>
  <c r="AL41" i="27" s="1"/>
  <c r="AK32" i="27"/>
  <c r="AK41" i="27" s="1"/>
  <c r="AJ32" i="27"/>
  <c r="AJ41" i="27" s="1"/>
  <c r="AI32" i="27"/>
  <c r="AH32" i="27"/>
  <c r="AH41" i="27" s="1"/>
  <c r="AH42" i="27" s="1"/>
  <c r="AH373" i="27" s="1"/>
  <c r="AG32" i="27"/>
  <c r="AG41" i="27" s="1"/>
  <c r="AF32" i="27"/>
  <c r="AF41" i="27" s="1"/>
  <c r="AF42" i="27" s="1"/>
  <c r="AE32" i="27"/>
  <c r="AD32" i="27"/>
  <c r="AD41" i="27" s="1"/>
  <c r="AC32" i="27"/>
  <c r="AB32" i="27"/>
  <c r="AB41" i="27" s="1"/>
  <c r="AA32" i="27"/>
  <c r="AA41" i="27" s="1"/>
  <c r="Z32" i="27"/>
  <c r="Z41" i="27" s="1"/>
  <c r="Z42" i="27" s="1"/>
  <c r="Z373" i="27" s="1"/>
  <c r="Y32" i="27"/>
  <c r="Y31" i="27" s="1"/>
  <c r="X32" i="27"/>
  <c r="W32" i="27"/>
  <c r="V32" i="27"/>
  <c r="V41" i="27" s="1"/>
  <c r="U32" i="27"/>
  <c r="U41" i="27" s="1"/>
  <c r="T32" i="27"/>
  <c r="T41" i="27" s="1"/>
  <c r="S32" i="27"/>
  <c r="S41" i="27" s="1"/>
  <c r="R32" i="27"/>
  <c r="R31" i="27" s="1"/>
  <c r="R128" i="27" s="1"/>
  <c r="Q32" i="27"/>
  <c r="Q41" i="27" s="1"/>
  <c r="Q42" i="27" s="1"/>
  <c r="Q89" i="27" s="1"/>
  <c r="Q91" i="27" s="1"/>
  <c r="P32" i="27"/>
  <c r="P41" i="27" s="1"/>
  <c r="O32" i="27"/>
  <c r="N32" i="27"/>
  <c r="M32" i="27"/>
  <c r="M41" i="27" s="1"/>
  <c r="L32" i="27"/>
  <c r="L41" i="27" s="1"/>
  <c r="K32" i="27"/>
  <c r="K41" i="27" s="1"/>
  <c r="J32" i="27"/>
  <c r="J31" i="27" s="1"/>
  <c r="J128" i="27" s="1"/>
  <c r="I32" i="27"/>
  <c r="H32" i="27"/>
  <c r="H41" i="27" s="1"/>
  <c r="H42" i="27" s="1"/>
  <c r="G32" i="27"/>
  <c r="E74" i="26"/>
  <c r="D66" i="26"/>
  <c r="D62" i="26"/>
  <c r="I70" i="26" s="1"/>
  <c r="H43" i="15"/>
  <c r="G43" i="15"/>
  <c r="C3" i="26"/>
  <c r="C58" i="26"/>
  <c r="N14" i="26"/>
  <c r="O14" i="26"/>
  <c r="P14" i="26"/>
  <c r="Q14" i="26"/>
  <c r="R14" i="26"/>
  <c r="S14" i="26"/>
  <c r="T14" i="26"/>
  <c r="U14" i="26"/>
  <c r="V14" i="26"/>
  <c r="W14" i="26"/>
  <c r="X14" i="26"/>
  <c r="Y14" i="26"/>
  <c r="Z14" i="26"/>
  <c r="AA14" i="26"/>
  <c r="AB14" i="26"/>
  <c r="AC14" i="26"/>
  <c r="AD14" i="26"/>
  <c r="AE14" i="26"/>
  <c r="AF14" i="26"/>
  <c r="AG14" i="26"/>
  <c r="AH14" i="26"/>
  <c r="AI14" i="26"/>
  <c r="AJ14" i="26"/>
  <c r="AK14" i="26"/>
  <c r="AL14" i="26"/>
  <c r="AM14" i="26"/>
  <c r="AN14" i="26"/>
  <c r="AO14" i="26"/>
  <c r="AP14" i="26"/>
  <c r="AQ14" i="26"/>
  <c r="AR14" i="26"/>
  <c r="AS14" i="26"/>
  <c r="AT14" i="26"/>
  <c r="AU14" i="26"/>
  <c r="AV14" i="26"/>
  <c r="AW14" i="26"/>
  <c r="AX14" i="26"/>
  <c r="AY14" i="26"/>
  <c r="AZ14" i="26"/>
  <c r="BA14" i="26"/>
  <c r="BB14" i="26"/>
  <c r="BC14" i="26"/>
  <c r="BD14" i="26"/>
  <c r="BE14" i="26"/>
  <c r="BF14" i="26"/>
  <c r="BG14" i="26"/>
  <c r="BH14" i="26"/>
  <c r="BI14" i="26"/>
  <c r="BJ14" i="26"/>
  <c r="BK14" i="26"/>
  <c r="BL14" i="26"/>
  <c r="BM14" i="26"/>
  <c r="BN14" i="26"/>
  <c r="BO14" i="26"/>
  <c r="BP14" i="26"/>
  <c r="BQ14" i="26"/>
  <c r="BR14" i="26"/>
  <c r="BS14" i="26"/>
  <c r="BT14" i="26"/>
  <c r="BU14" i="26"/>
  <c r="BV14" i="26"/>
  <c r="BW14" i="26"/>
  <c r="BX14" i="26"/>
  <c r="BY14" i="26"/>
  <c r="BZ14" i="26"/>
  <c r="CA14" i="26"/>
  <c r="CB14" i="26"/>
  <c r="CC14" i="26"/>
  <c r="CD14" i="26"/>
  <c r="CE14" i="26"/>
  <c r="CF14" i="26"/>
  <c r="CG14" i="26"/>
  <c r="CH14" i="26"/>
  <c r="CI14" i="26"/>
  <c r="CJ14" i="26"/>
  <c r="CK14" i="26"/>
  <c r="CL14" i="26"/>
  <c r="CM14" i="26"/>
  <c r="CN14" i="26"/>
  <c r="CO14" i="26"/>
  <c r="CP14" i="26"/>
  <c r="AZ306" i="27"/>
  <c r="AZ308" i="27"/>
  <c r="H172" i="27"/>
  <c r="H174" i="27"/>
  <c r="H174" i="28"/>
  <c r="N306" i="27"/>
  <c r="N308" i="27"/>
  <c r="H83" i="27"/>
  <c r="H84" i="27"/>
  <c r="H306" i="27"/>
  <c r="H308" i="27"/>
  <c r="H173" i="27"/>
  <c r="H263" i="27"/>
  <c r="I264" i="27"/>
  <c r="Q306" i="28"/>
  <c r="Y306" i="28"/>
  <c r="H166" i="28"/>
  <c r="H353" i="28"/>
  <c r="H76" i="27"/>
  <c r="H82" i="27"/>
  <c r="H354" i="27"/>
  <c r="H353" i="27"/>
  <c r="H355" i="27"/>
  <c r="H347" i="27"/>
  <c r="H80" i="15"/>
  <c r="H166" i="27"/>
  <c r="BQ306" i="27"/>
  <c r="BQ308" i="27"/>
  <c r="H265" i="27"/>
  <c r="H264" i="27"/>
  <c r="I265" i="27"/>
  <c r="H76" i="28"/>
  <c r="H62" i="28" s="1"/>
  <c r="I174" i="28"/>
  <c r="I166" i="28"/>
  <c r="I172" i="28"/>
  <c r="I173" i="28"/>
  <c r="H82" i="28"/>
  <c r="H83" i="28"/>
  <c r="H173" i="28"/>
  <c r="H265" i="28"/>
  <c r="H263" i="28"/>
  <c r="H257" i="28"/>
  <c r="H243" i="28" s="1"/>
  <c r="H264" i="28"/>
  <c r="H172" i="28"/>
  <c r="AB306" i="28"/>
  <c r="BH306" i="28"/>
  <c r="BP306" i="28"/>
  <c r="K61" i="19"/>
  <c r="W306" i="28"/>
  <c r="AM306" i="28"/>
  <c r="BS306" i="28"/>
  <c r="Z306" i="28"/>
  <c r="H354" i="28"/>
  <c r="H355" i="28"/>
  <c r="I257" i="27"/>
  <c r="I243" i="27" s="1"/>
  <c r="I263" i="27"/>
  <c r="I347" i="28"/>
  <c r="I355" i="28"/>
  <c r="I354" i="28"/>
  <c r="I353" i="28"/>
  <c r="I265" i="28"/>
  <c r="I264" i="28"/>
  <c r="I257" i="28"/>
  <c r="I263" i="28"/>
  <c r="I80" i="15"/>
  <c r="I71" i="15"/>
  <c r="I173" i="27"/>
  <c r="I172" i="27"/>
  <c r="I174" i="27"/>
  <c r="I166" i="27"/>
  <c r="I353" i="27"/>
  <c r="I347" i="27"/>
  <c r="I355" i="27"/>
  <c r="I354" i="27"/>
  <c r="I76" i="27"/>
  <c r="I84" i="27"/>
  <c r="I83" i="27"/>
  <c r="I82" i="27"/>
  <c r="G272" i="22"/>
  <c r="G271" i="22"/>
  <c r="G266" i="22"/>
  <c r="G254" i="22"/>
  <c r="G245" i="22"/>
  <c r="G236" i="22"/>
  <c r="G263" i="22"/>
  <c r="G264" i="22"/>
  <c r="Z292" i="22"/>
  <c r="G223" i="22"/>
  <c r="G211" i="22"/>
  <c r="V292" i="22"/>
  <c r="G205" i="22"/>
  <c r="C198" i="22"/>
  <c r="G174" i="22"/>
  <c r="G173" i="22"/>
  <c r="G168" i="22"/>
  <c r="G156" i="22"/>
  <c r="G138" i="22"/>
  <c r="G165" i="22"/>
  <c r="G166" i="22"/>
  <c r="Z194" i="22"/>
  <c r="G113" i="22"/>
  <c r="G107" i="22"/>
  <c r="C100" i="22"/>
  <c r="B11" i="18"/>
  <c r="B8" i="16"/>
  <c r="C68" i="16"/>
  <c r="B127" i="16"/>
  <c r="B121" i="16"/>
  <c r="B114" i="16"/>
  <c r="B107" i="16"/>
  <c r="C101" i="16"/>
  <c r="B94" i="16"/>
  <c r="B88" i="16"/>
  <c r="B81" i="16"/>
  <c r="B74" i="16"/>
  <c r="B61" i="16"/>
  <c r="B55" i="16"/>
  <c r="B48" i="16"/>
  <c r="B41" i="16"/>
  <c r="C35" i="16"/>
  <c r="H10" i="3"/>
  <c r="H56" i="3"/>
  <c r="H70" i="3"/>
  <c r="H63" i="3"/>
  <c r="H36" i="3"/>
  <c r="B15" i="16"/>
  <c r="B28" i="16"/>
  <c r="B22" i="16"/>
  <c r="I85" i="22"/>
  <c r="G76" i="22"/>
  <c r="G75" i="22"/>
  <c r="G27" i="22"/>
  <c r="G15" i="22"/>
  <c r="G9" i="22"/>
  <c r="I63" i="3"/>
  <c r="J63" i="3"/>
  <c r="I70" i="3"/>
  <c r="I56" i="3"/>
  <c r="I36" i="3"/>
  <c r="B9" i="18"/>
  <c r="B13" i="18"/>
  <c r="B6" i="18"/>
  <c r="I10" i="3"/>
  <c r="C2" i="22"/>
  <c r="C3" i="15"/>
  <c r="C2" i="17"/>
  <c r="C2" i="18"/>
  <c r="C2" i="16"/>
  <c r="C6" i="3"/>
  <c r="C14" i="15"/>
  <c r="G19" i="15"/>
  <c r="G29" i="15"/>
  <c r="H29" i="15"/>
  <c r="I29" i="15"/>
  <c r="J29" i="15"/>
  <c r="K29" i="15"/>
  <c r="L29" i="15"/>
  <c r="M29" i="15"/>
  <c r="N29" i="15"/>
  <c r="O29" i="15"/>
  <c r="P29" i="15"/>
  <c r="Q29" i="15"/>
  <c r="R29" i="15"/>
  <c r="S29" i="15"/>
  <c r="T29" i="15"/>
  <c r="U29" i="15"/>
  <c r="V29" i="15"/>
  <c r="W29" i="15"/>
  <c r="X29" i="15"/>
  <c r="Y29" i="15"/>
  <c r="Z29" i="15"/>
  <c r="AA29" i="15"/>
  <c r="AB29" i="15"/>
  <c r="AC29" i="15"/>
  <c r="AD29" i="15"/>
  <c r="AE29" i="15"/>
  <c r="AF29" i="15"/>
  <c r="AG29" i="15"/>
  <c r="AH29" i="15"/>
  <c r="AI29" i="15"/>
  <c r="AJ29" i="15"/>
  <c r="AK29" i="15"/>
  <c r="AL29" i="15"/>
  <c r="AM29" i="15"/>
  <c r="AN29" i="15"/>
  <c r="AO29" i="15"/>
  <c r="AP29" i="15"/>
  <c r="AQ29" i="15"/>
  <c r="AR29" i="15"/>
  <c r="AS29" i="15"/>
  <c r="AT29" i="15"/>
  <c r="AU29" i="15"/>
  <c r="AV29" i="15"/>
  <c r="AW29" i="15"/>
  <c r="AX29" i="15"/>
  <c r="AY29" i="15"/>
  <c r="AZ29" i="15"/>
  <c r="BA29" i="15"/>
  <c r="BB29" i="15"/>
  <c r="BC29" i="15"/>
  <c r="BD29" i="15"/>
  <c r="BE29" i="15"/>
  <c r="BF29" i="15"/>
  <c r="BG29" i="15"/>
  <c r="BH29" i="15"/>
  <c r="BI29" i="15"/>
  <c r="BJ29" i="15"/>
  <c r="BK29" i="15"/>
  <c r="BL29" i="15"/>
  <c r="BM29" i="15"/>
  <c r="BN29" i="15"/>
  <c r="BO29" i="15"/>
  <c r="BP29" i="15"/>
  <c r="BQ29" i="15"/>
  <c r="BR29" i="15"/>
  <c r="BS29" i="15"/>
  <c r="BT29" i="15"/>
  <c r="H19" i="15"/>
  <c r="I19" i="15"/>
  <c r="J19" i="15"/>
  <c r="K19" i="15"/>
  <c r="L19" i="15"/>
  <c r="M19" i="15"/>
  <c r="N19" i="15"/>
  <c r="O19" i="15"/>
  <c r="P19" i="15"/>
  <c r="Q19" i="15"/>
  <c r="R19" i="15"/>
  <c r="S19" i="15"/>
  <c r="T19" i="15"/>
  <c r="U19" i="15"/>
  <c r="V19" i="15"/>
  <c r="W19" i="15"/>
  <c r="X19" i="15"/>
  <c r="Y19" i="15"/>
  <c r="Z19" i="15"/>
  <c r="AA19" i="15"/>
  <c r="AB19" i="15"/>
  <c r="AC19" i="15"/>
  <c r="AD19" i="15"/>
  <c r="AE19" i="15"/>
  <c r="AF19" i="15"/>
  <c r="AG19" i="15"/>
  <c r="AH19" i="15"/>
  <c r="AI19" i="15"/>
  <c r="AJ19" i="15"/>
  <c r="AK19" i="15"/>
  <c r="AL19" i="15"/>
  <c r="AM19" i="15"/>
  <c r="AN19" i="15"/>
  <c r="AO19" i="15"/>
  <c r="AP19" i="15"/>
  <c r="AQ19" i="15"/>
  <c r="AR19" i="15"/>
  <c r="AS19" i="15"/>
  <c r="AT19" i="15"/>
  <c r="AU19" i="15"/>
  <c r="AV19" i="15"/>
  <c r="AW19" i="15"/>
  <c r="AX19" i="15"/>
  <c r="AY19" i="15"/>
  <c r="AZ19" i="15"/>
  <c r="BA19" i="15"/>
  <c r="BB19" i="15"/>
  <c r="BC19" i="15"/>
  <c r="BD19" i="15"/>
  <c r="BE19" i="15"/>
  <c r="BF19" i="15"/>
  <c r="BG19" i="15"/>
  <c r="BH19" i="15"/>
  <c r="BI19" i="15"/>
  <c r="BJ19" i="15"/>
  <c r="BK19" i="15"/>
  <c r="BL19" i="15"/>
  <c r="BM19" i="15"/>
  <c r="BN19" i="15"/>
  <c r="BO19" i="15"/>
  <c r="BP19" i="15"/>
  <c r="BQ19" i="15"/>
  <c r="BR19" i="15"/>
  <c r="BS19" i="15"/>
  <c r="BT19" i="15"/>
  <c r="J70" i="3"/>
  <c r="J56" i="3"/>
  <c r="J10" i="3"/>
  <c r="BT308" i="27"/>
  <c r="BS308" i="27"/>
  <c r="BR308" i="27"/>
  <c r="BP308" i="27"/>
  <c r="BO308" i="27"/>
  <c r="BN308" i="27"/>
  <c r="BN306" i="27"/>
  <c r="BM308" i="27"/>
  <c r="BL308" i="27"/>
  <c r="BK308" i="27"/>
  <c r="BJ308" i="27"/>
  <c r="BI308" i="27"/>
  <c r="BH308" i="27"/>
  <c r="BG308" i="27"/>
  <c r="BF308" i="27"/>
  <c r="BF306" i="27"/>
  <c r="BE308" i="27"/>
  <c r="BD308" i="27"/>
  <c r="BC308" i="27"/>
  <c r="BB308" i="27"/>
  <c r="BA308" i="27"/>
  <c r="AY308" i="27"/>
  <c r="AX308" i="27"/>
  <c r="AW308" i="27"/>
  <c r="AV308" i="27"/>
  <c r="AU308" i="27"/>
  <c r="AT308" i="27"/>
  <c r="AS308" i="27"/>
  <c r="AR308" i="27"/>
  <c r="AQ308" i="27"/>
  <c r="AP308" i="27"/>
  <c r="AO308" i="27"/>
  <c r="AO306" i="27"/>
  <c r="AN308" i="27"/>
  <c r="AM308" i="27"/>
  <c r="AL308" i="27"/>
  <c r="AK308" i="27"/>
  <c r="AJ308" i="27"/>
  <c r="AJ306" i="27"/>
  <c r="AI308" i="27"/>
  <c r="AH308" i="27"/>
  <c r="AG308" i="27"/>
  <c r="AF308" i="27"/>
  <c r="AE308" i="27"/>
  <c r="AD308" i="27"/>
  <c r="AC308" i="27"/>
  <c r="AB308" i="27"/>
  <c r="AA308" i="27"/>
  <c r="Z308" i="27"/>
  <c r="Y308" i="27"/>
  <c r="X308" i="27"/>
  <c r="W308" i="27"/>
  <c r="V308" i="27"/>
  <c r="U308" i="27"/>
  <c r="T308" i="27"/>
  <c r="S308" i="27"/>
  <c r="S306" i="27"/>
  <c r="R308" i="27"/>
  <c r="Q308" i="27"/>
  <c r="P308" i="27"/>
  <c r="O308" i="27"/>
  <c r="M308" i="27"/>
  <c r="L308" i="27"/>
  <c r="K308" i="27"/>
  <c r="J308" i="27"/>
  <c r="I308" i="27"/>
  <c r="BT306" i="27"/>
  <c r="BS306" i="27"/>
  <c r="BR306" i="27"/>
  <c r="BP306" i="27"/>
  <c r="BO306" i="27"/>
  <c r="BM306" i="27"/>
  <c r="BL306" i="27"/>
  <c r="BK306" i="27"/>
  <c r="BJ306" i="27"/>
  <c r="BI306" i="27"/>
  <c r="BH306" i="27"/>
  <c r="BG306" i="27"/>
  <c r="BE306" i="27"/>
  <c r="BD306" i="27"/>
  <c r="BC306" i="27"/>
  <c r="BB306" i="27"/>
  <c r="BA306" i="27"/>
  <c r="AY306" i="27"/>
  <c r="AX306" i="27"/>
  <c r="AW306" i="27"/>
  <c r="AV306" i="27"/>
  <c r="AU306" i="27"/>
  <c r="AT306" i="27"/>
  <c r="AS306" i="27"/>
  <c r="AR306" i="27"/>
  <c r="AQ306" i="27"/>
  <c r="AP306" i="27"/>
  <c r="AN306" i="27"/>
  <c r="AM306" i="27"/>
  <c r="AL306" i="27"/>
  <c r="AK306" i="27"/>
  <c r="AI306" i="27"/>
  <c r="AH306" i="27"/>
  <c r="AG306" i="27"/>
  <c r="AF306" i="27"/>
  <c r="AE306" i="27"/>
  <c r="AD306" i="27"/>
  <c r="AC306" i="27"/>
  <c r="AB306" i="27"/>
  <c r="AA306" i="27"/>
  <c r="Z306" i="27"/>
  <c r="Y306" i="27"/>
  <c r="X306" i="27"/>
  <c r="W306" i="27"/>
  <c r="V306" i="27"/>
  <c r="U306" i="27"/>
  <c r="T306" i="27"/>
  <c r="R306" i="27"/>
  <c r="Q306" i="27"/>
  <c r="P306" i="27"/>
  <c r="O306" i="27"/>
  <c r="M306" i="27"/>
  <c r="L306" i="27"/>
  <c r="K306" i="27"/>
  <c r="J306" i="27"/>
  <c r="I306" i="27"/>
  <c r="BT306" i="28"/>
  <c r="BR306" i="28"/>
  <c r="BQ306" i="28"/>
  <c r="BO306" i="28"/>
  <c r="BN306" i="28"/>
  <c r="BM306" i="28"/>
  <c r="BL306" i="28"/>
  <c r="BK306" i="28"/>
  <c r="BJ306" i="28"/>
  <c r="BI306" i="28"/>
  <c r="BG306" i="28"/>
  <c r="BF306" i="28"/>
  <c r="BE306" i="28"/>
  <c r="BD306" i="28"/>
  <c r="BC306" i="28"/>
  <c r="BB306" i="28"/>
  <c r="BA306" i="28"/>
  <c r="AZ306" i="28"/>
  <c r="AY306" i="28"/>
  <c r="AX306" i="28"/>
  <c r="AW306" i="28"/>
  <c r="AV306" i="28"/>
  <c r="AU306" i="28"/>
  <c r="AT306" i="28"/>
  <c r="AS306" i="28"/>
  <c r="AR306" i="28"/>
  <c r="AQ306" i="28"/>
  <c r="AP306" i="28"/>
  <c r="AO306" i="28"/>
  <c r="AN306" i="28"/>
  <c r="AL306" i="28"/>
  <c r="AK306" i="28"/>
  <c r="AJ306" i="28"/>
  <c r="AI306" i="28"/>
  <c r="AG306" i="28"/>
  <c r="AF306" i="28"/>
  <c r="AE306" i="28"/>
  <c r="AD306" i="28"/>
  <c r="AC306" i="28"/>
  <c r="AA306" i="28"/>
  <c r="X306" i="28"/>
  <c r="V306" i="28"/>
  <c r="U306" i="28"/>
  <c r="T306" i="28"/>
  <c r="S306" i="28"/>
  <c r="R306" i="28"/>
  <c r="P306" i="28"/>
  <c r="O306" i="28"/>
  <c r="N306" i="28"/>
  <c r="M306" i="28"/>
  <c r="L306" i="28"/>
  <c r="K306" i="28"/>
  <c r="I306" i="28"/>
  <c r="H306" i="28"/>
  <c r="BT150" i="28"/>
  <c r="BS150" i="28"/>
  <c r="BQ150" i="28"/>
  <c r="BP150" i="28"/>
  <c r="BO150" i="28"/>
  <c r="BN150" i="28"/>
  <c r="BM150" i="28"/>
  <c r="BL150" i="28"/>
  <c r="BK150" i="28"/>
  <c r="BJ150" i="28"/>
  <c r="BI150" i="28"/>
  <c r="BH150" i="28"/>
  <c r="BG150" i="28"/>
  <c r="BF150" i="28"/>
  <c r="BE150" i="28"/>
  <c r="BD150" i="28"/>
  <c r="BC150" i="28"/>
  <c r="BB150" i="28"/>
  <c r="BA150" i="28"/>
  <c r="AZ150" i="28"/>
  <c r="AY150" i="28"/>
  <c r="AX150" i="28"/>
  <c r="AW150" i="28"/>
  <c r="AV150" i="28"/>
  <c r="AU150" i="28"/>
  <c r="AT150" i="28"/>
  <c r="AS150" i="28"/>
  <c r="AR150" i="28"/>
  <c r="AQ150" i="28"/>
  <c r="AP150" i="28"/>
  <c r="AO150" i="28"/>
  <c r="AN150" i="28"/>
  <c r="AM150" i="28"/>
  <c r="AL150" i="28"/>
  <c r="AK150" i="28"/>
  <c r="AJ150" i="28"/>
  <c r="AI150" i="28"/>
  <c r="AI145" i="28"/>
  <c r="AI146" i="28"/>
  <c r="AI147" i="28"/>
  <c r="AI148" i="28"/>
  <c r="AI149" i="28"/>
  <c r="AH150" i="28"/>
  <c r="AG150" i="28"/>
  <c r="AF150" i="28"/>
  <c r="AE150" i="28"/>
  <c r="AD150" i="28"/>
  <c r="AC150" i="28"/>
  <c r="AB150" i="28"/>
  <c r="AA150" i="28"/>
  <c r="Z150" i="28"/>
  <c r="Y150" i="28"/>
  <c r="X150" i="28"/>
  <c r="W150" i="28"/>
  <c r="U150" i="28"/>
  <c r="T150" i="28"/>
  <c r="T145" i="28"/>
  <c r="T146" i="28"/>
  <c r="T147" i="28"/>
  <c r="T148" i="28"/>
  <c r="T149" i="28"/>
  <c r="S150" i="28"/>
  <c r="R150" i="28"/>
  <c r="Q150" i="28"/>
  <c r="P150" i="28"/>
  <c r="O150" i="28"/>
  <c r="N150" i="28"/>
  <c r="M150" i="28"/>
  <c r="L150" i="28"/>
  <c r="K150" i="28"/>
  <c r="J150" i="28"/>
  <c r="H150" i="28"/>
  <c r="BT149" i="28"/>
  <c r="BS149" i="28"/>
  <c r="BQ149" i="28"/>
  <c r="BP149" i="28"/>
  <c r="BO149" i="28"/>
  <c r="BN149" i="28"/>
  <c r="BM149" i="28"/>
  <c r="BL149" i="28"/>
  <c r="BK149" i="28"/>
  <c r="BJ149" i="28"/>
  <c r="BI149" i="28"/>
  <c r="BH149" i="28"/>
  <c r="BG149" i="28"/>
  <c r="BF149" i="28"/>
  <c r="BE149" i="28"/>
  <c r="BD149" i="28"/>
  <c r="BC149" i="28"/>
  <c r="BB149" i="28"/>
  <c r="BA149" i="28"/>
  <c r="AZ149" i="28"/>
  <c r="AY149" i="28"/>
  <c r="AY135" i="28"/>
  <c r="AY133" i="28"/>
  <c r="AY145" i="28"/>
  <c r="AY146" i="28"/>
  <c r="AY136" i="28"/>
  <c r="AY137" i="28"/>
  <c r="AY144" i="28"/>
  <c r="AY143" i="28"/>
  <c r="AX149" i="28"/>
  <c r="AW149" i="28"/>
  <c r="AV149" i="28"/>
  <c r="AU149" i="28"/>
  <c r="AT149" i="28"/>
  <c r="AS149" i="28"/>
  <c r="AR149" i="28"/>
  <c r="AQ149" i="28"/>
  <c r="AP149" i="28"/>
  <c r="AO149" i="28"/>
  <c r="AN149" i="28"/>
  <c r="AM149" i="28"/>
  <c r="AL149" i="28"/>
  <c r="AK149" i="28"/>
  <c r="AJ149" i="28"/>
  <c r="AI135" i="28"/>
  <c r="AI136" i="28"/>
  <c r="AI137" i="28"/>
  <c r="AI133" i="28"/>
  <c r="AI144" i="28"/>
  <c r="AI143" i="28"/>
  <c r="AH149" i="28"/>
  <c r="AG149" i="28"/>
  <c r="AF149" i="28"/>
  <c r="AE149" i="28"/>
  <c r="AD149" i="28"/>
  <c r="AC149" i="28"/>
  <c r="AB149" i="28"/>
  <c r="AA149" i="28"/>
  <c r="Z149" i="28"/>
  <c r="Y149" i="28"/>
  <c r="X149" i="28"/>
  <c r="W149" i="28"/>
  <c r="U149" i="28"/>
  <c r="S149" i="28"/>
  <c r="R149" i="28"/>
  <c r="Q149" i="28"/>
  <c r="P149" i="28"/>
  <c r="O149" i="28"/>
  <c r="N149" i="28"/>
  <c r="M149" i="28"/>
  <c r="L149" i="28"/>
  <c r="K149" i="28"/>
  <c r="J149" i="28"/>
  <c r="H149" i="28"/>
  <c r="BT148" i="28"/>
  <c r="BS148" i="28"/>
  <c r="BQ148" i="28"/>
  <c r="BQ137" i="28"/>
  <c r="BP148" i="28"/>
  <c r="BO148" i="28"/>
  <c r="BN148" i="28"/>
  <c r="BM148" i="28"/>
  <c r="BL148" i="28"/>
  <c r="BK148" i="28"/>
  <c r="BK137" i="28"/>
  <c r="BJ148" i="28"/>
  <c r="BJ137" i="28"/>
  <c r="BI148" i="28"/>
  <c r="BH148" i="28"/>
  <c r="BG148" i="28"/>
  <c r="BF148" i="28"/>
  <c r="BF137" i="28"/>
  <c r="BE148" i="28"/>
  <c r="BD148" i="28"/>
  <c r="BC148" i="28"/>
  <c r="BC137" i="28"/>
  <c r="BB148" i="28"/>
  <c r="BA148" i="28"/>
  <c r="BA137" i="28"/>
  <c r="BA378" i="28" s="1"/>
  <c r="AZ148" i="28"/>
  <c r="AZ141" i="28" s="1"/>
  <c r="AY148" i="28"/>
  <c r="AX148" i="28"/>
  <c r="AW148" i="28"/>
  <c r="AV148" i="28"/>
  <c r="AU148" i="28"/>
  <c r="AT148" i="28"/>
  <c r="AS148" i="28"/>
  <c r="AS137" i="28"/>
  <c r="AS378" i="28" s="1"/>
  <c r="AR148" i="28"/>
  <c r="AQ148" i="28"/>
  <c r="AQ137" i="28"/>
  <c r="AP148" i="28"/>
  <c r="AO148" i="28"/>
  <c r="AN148" i="28"/>
  <c r="AM148" i="28"/>
  <c r="AM378" i="28" s="1"/>
  <c r="AL148" i="28"/>
  <c r="AL136" i="28"/>
  <c r="AL137" i="28"/>
  <c r="AL147" i="28"/>
  <c r="AK148" i="28"/>
  <c r="AJ148" i="28"/>
  <c r="AJ137" i="28"/>
  <c r="AJ136" i="28"/>
  <c r="AJ147" i="28"/>
  <c r="AH148" i="28"/>
  <c r="AG148" i="28"/>
  <c r="AF148" i="28"/>
  <c r="AE148" i="28"/>
  <c r="AD148" i="28"/>
  <c r="AC148" i="28"/>
  <c r="AB148" i="28"/>
  <c r="AA148" i="28"/>
  <c r="AA137" i="28"/>
  <c r="Z148" i="28"/>
  <c r="Z137" i="28"/>
  <c r="Y148" i="28"/>
  <c r="X148" i="28"/>
  <c r="W148" i="28"/>
  <c r="U148" i="28"/>
  <c r="T137" i="28"/>
  <c r="S148" i="28"/>
  <c r="R148" i="28"/>
  <c r="R137" i="28"/>
  <c r="Q148" i="28"/>
  <c r="P148" i="28"/>
  <c r="P145" i="28"/>
  <c r="P146" i="28"/>
  <c r="P151" i="28" s="1"/>
  <c r="P380" i="28" s="1"/>
  <c r="P147" i="28"/>
  <c r="P136" i="28"/>
  <c r="O148" i="28"/>
  <c r="N148" i="28"/>
  <c r="N378" i="28" s="1"/>
  <c r="M148" i="28"/>
  <c r="L148" i="28"/>
  <c r="K148" i="28"/>
  <c r="J148" i="28"/>
  <c r="H148" i="28"/>
  <c r="H378" i="28" s="1"/>
  <c r="BT147" i="28"/>
  <c r="BT136" i="28"/>
  <c r="BS147" i="28"/>
  <c r="BS136" i="28"/>
  <c r="BQ147" i="28"/>
  <c r="BQ145" i="28"/>
  <c r="BQ146" i="28"/>
  <c r="BP147" i="28"/>
  <c r="BO147" i="28"/>
  <c r="BN147" i="28"/>
  <c r="BM147" i="28"/>
  <c r="BL147" i="28"/>
  <c r="BL140" i="28" s="1"/>
  <c r="BL136" i="28"/>
  <c r="BK147" i="28"/>
  <c r="BJ147" i="28"/>
  <c r="BJ140" i="28" s="1"/>
  <c r="BJ145" i="28"/>
  <c r="BJ146" i="28"/>
  <c r="BI147" i="28"/>
  <c r="BH147" i="28"/>
  <c r="BG147" i="28"/>
  <c r="BF147" i="28"/>
  <c r="BE147" i="28"/>
  <c r="BD147" i="28"/>
  <c r="BC147" i="28"/>
  <c r="BC145" i="28"/>
  <c r="BC146" i="28"/>
  <c r="BB147" i="28"/>
  <c r="BA147" i="28"/>
  <c r="AZ147" i="28"/>
  <c r="AY147" i="28"/>
  <c r="AX147" i="28"/>
  <c r="AX136" i="28"/>
  <c r="AW147" i="28"/>
  <c r="AV147" i="28"/>
  <c r="AV136" i="28"/>
  <c r="AU147" i="28"/>
  <c r="AT147" i="28"/>
  <c r="AS147" i="28"/>
  <c r="AR147" i="28"/>
  <c r="AQ147" i="28"/>
  <c r="AQ136" i="28"/>
  <c r="AP147" i="28"/>
  <c r="AO147" i="28"/>
  <c r="AN147" i="28"/>
  <c r="AM147" i="28"/>
  <c r="AK147" i="28"/>
  <c r="AH147" i="28"/>
  <c r="AH140" i="28" s="1"/>
  <c r="AG147" i="28"/>
  <c r="AG145" i="28"/>
  <c r="AG146" i="28"/>
  <c r="AF147" i="28"/>
  <c r="AF140" i="28" s="1"/>
  <c r="AF145" i="28"/>
  <c r="AF146" i="28"/>
  <c r="AF136" i="28"/>
  <c r="AE147" i="28"/>
  <c r="AD147" i="28"/>
  <c r="AD140" i="28" s="1"/>
  <c r="AC147" i="28"/>
  <c r="AC136" i="28"/>
  <c r="AC137" i="28"/>
  <c r="AB147" i="28"/>
  <c r="AA147" i="28"/>
  <c r="Z147" i="28"/>
  <c r="Z136" i="28"/>
  <c r="Y147" i="28"/>
  <c r="X147" i="28"/>
  <c r="X136" i="28"/>
  <c r="W147" i="28"/>
  <c r="W136" i="28"/>
  <c r="U147" i="28"/>
  <c r="S147" i="28"/>
  <c r="R147" i="28"/>
  <c r="R136" i="28"/>
  <c r="Q147" i="28"/>
  <c r="O147" i="28"/>
  <c r="N147" i="28"/>
  <c r="M147" i="28"/>
  <c r="M136" i="28"/>
  <c r="M137" i="28"/>
  <c r="L147" i="28"/>
  <c r="K147" i="28"/>
  <c r="K133" i="28"/>
  <c r="K135" i="28"/>
  <c r="K136" i="28"/>
  <c r="K137" i="28"/>
  <c r="K378" i="28" s="1"/>
  <c r="K145" i="28"/>
  <c r="K146" i="28"/>
  <c r="J147" i="28"/>
  <c r="J377" i="28" s="1"/>
  <c r="H147" i="28"/>
  <c r="H145" i="28"/>
  <c r="H146" i="28"/>
  <c r="H136" i="28"/>
  <c r="BT146" i="28"/>
  <c r="BS146" i="28"/>
  <c r="BP146" i="28"/>
  <c r="BO146" i="28"/>
  <c r="BN146" i="28"/>
  <c r="BM146" i="28"/>
  <c r="BL146" i="28"/>
  <c r="BK146" i="28"/>
  <c r="BI146" i="28"/>
  <c r="BH146" i="28"/>
  <c r="BH133" i="28"/>
  <c r="BH135" i="28"/>
  <c r="BH145" i="28"/>
  <c r="BG146" i="28"/>
  <c r="BF146" i="28"/>
  <c r="BE146" i="28"/>
  <c r="BD146" i="28"/>
  <c r="BB146" i="28"/>
  <c r="BA146" i="28"/>
  <c r="AZ146" i="28"/>
  <c r="AX146" i="28"/>
  <c r="AX145" i="28"/>
  <c r="AW146" i="28"/>
  <c r="AV146" i="28"/>
  <c r="AU146" i="28"/>
  <c r="AT146" i="28"/>
  <c r="AS146" i="28"/>
  <c r="AR146" i="28"/>
  <c r="AQ146" i="28"/>
  <c r="AP146" i="28"/>
  <c r="AO146" i="28"/>
  <c r="AN146" i="28"/>
  <c r="AM146" i="28"/>
  <c r="AL146" i="28"/>
  <c r="AL145" i="28"/>
  <c r="AK146" i="28"/>
  <c r="AJ146" i="28"/>
  <c r="AJ133" i="28"/>
  <c r="AJ135" i="28"/>
  <c r="AJ145" i="28"/>
  <c r="AH146" i="28"/>
  <c r="AE146" i="28"/>
  <c r="AD146" i="28"/>
  <c r="AC146" i="28"/>
  <c r="AB146" i="28"/>
  <c r="AB133" i="28"/>
  <c r="AB135" i="28"/>
  <c r="AB145" i="28"/>
  <c r="AA146" i="28"/>
  <c r="Z146" i="28"/>
  <c r="Z133" i="28"/>
  <c r="Z135" i="28"/>
  <c r="Z145" i="28"/>
  <c r="Y146" i="28"/>
  <c r="X146" i="28"/>
  <c r="X133" i="28"/>
  <c r="X135" i="28"/>
  <c r="X145" i="28"/>
  <c r="W146" i="28"/>
  <c r="U146" i="28"/>
  <c r="S146" i="28"/>
  <c r="S145" i="28"/>
  <c r="R146" i="28"/>
  <c r="Q146" i="28"/>
  <c r="Q133" i="28"/>
  <c r="Q135" i="28"/>
  <c r="Q145" i="28"/>
  <c r="O146" i="28"/>
  <c r="N146" i="28"/>
  <c r="M146" i="28"/>
  <c r="L146" i="28"/>
  <c r="J146" i="28"/>
  <c r="BT145" i="28"/>
  <c r="BS145" i="28"/>
  <c r="BP145" i="28"/>
  <c r="BO145" i="28"/>
  <c r="BN145" i="28"/>
  <c r="BM145" i="28"/>
  <c r="BL145" i="28"/>
  <c r="BK145" i="28"/>
  <c r="BI145" i="28"/>
  <c r="BG145" i="28"/>
  <c r="BF145" i="28"/>
  <c r="BE145" i="28"/>
  <c r="BD145" i="28"/>
  <c r="BB145" i="28"/>
  <c r="BA145" i="28"/>
  <c r="AZ145" i="28"/>
  <c r="AW145" i="28"/>
  <c r="AV145" i="28"/>
  <c r="AU145" i="28"/>
  <c r="AT145" i="28"/>
  <c r="AT151" i="28" s="1"/>
  <c r="AT380" i="28" s="1"/>
  <c r="AT133" i="28"/>
  <c r="AT135" i="28"/>
  <c r="AS145" i="28"/>
  <c r="AR145" i="28"/>
  <c r="AQ145" i="28"/>
  <c r="AP145" i="28"/>
  <c r="AO145" i="28"/>
  <c r="AN145" i="28"/>
  <c r="AN379" i="28" s="1"/>
  <c r="AM145" i="28"/>
  <c r="AK145" i="28"/>
  <c r="AH145" i="28"/>
  <c r="AE145" i="28"/>
  <c r="AD145" i="28"/>
  <c r="AC145" i="28"/>
  <c r="AA145" i="28"/>
  <c r="Y145" i="28"/>
  <c r="W145" i="28"/>
  <c r="U145" i="28"/>
  <c r="R145" i="28"/>
  <c r="O145" i="28"/>
  <c r="N145" i="28"/>
  <c r="M145" i="28"/>
  <c r="L145" i="28"/>
  <c r="J145" i="28"/>
  <c r="BT144" i="28"/>
  <c r="BS144" i="28"/>
  <c r="BQ144" i="28"/>
  <c r="BP144" i="28"/>
  <c r="BO144" i="28"/>
  <c r="BN144" i="28"/>
  <c r="BM144" i="28"/>
  <c r="BL144" i="28"/>
  <c r="BK144" i="28"/>
  <c r="BJ144" i="28"/>
  <c r="BI144" i="28"/>
  <c r="BH144" i="28"/>
  <c r="BG144" i="28"/>
  <c r="BF144" i="28"/>
  <c r="BE144" i="28"/>
  <c r="BD144" i="28"/>
  <c r="BC144" i="28"/>
  <c r="BB144" i="28"/>
  <c r="BA144" i="28"/>
  <c r="AZ144" i="28"/>
  <c r="AX144" i="28"/>
  <c r="AW144" i="28"/>
  <c r="AV144" i="28"/>
  <c r="AU144" i="28"/>
  <c r="AT144" i="28"/>
  <c r="AS144" i="28"/>
  <c r="AR144" i="28"/>
  <c r="AQ144" i="28"/>
  <c r="AP144" i="28"/>
  <c r="AO144" i="28"/>
  <c r="AN144" i="28"/>
  <c r="AM144" i="28"/>
  <c r="AL144" i="28"/>
  <c r="AK144" i="28"/>
  <c r="AJ144" i="28"/>
  <c r="AH144" i="28"/>
  <c r="AG144" i="28"/>
  <c r="AF144" i="28"/>
  <c r="AE144" i="28"/>
  <c r="AD144" i="28"/>
  <c r="AC144" i="28"/>
  <c r="AB144" i="28"/>
  <c r="AA144" i="28"/>
  <c r="Z144" i="28"/>
  <c r="Y144" i="28"/>
  <c r="X144" i="28"/>
  <c r="W144" i="28"/>
  <c r="U144" i="28"/>
  <c r="T144" i="28"/>
  <c r="S144" i="28"/>
  <c r="R144" i="28"/>
  <c r="Q144" i="28"/>
  <c r="P144" i="28"/>
  <c r="O144" i="28"/>
  <c r="N144" i="28"/>
  <c r="M144" i="28"/>
  <c r="L144" i="28"/>
  <c r="K144" i="28"/>
  <c r="J144" i="28"/>
  <c r="H144" i="28"/>
  <c r="BT137" i="28"/>
  <c r="BS137" i="28"/>
  <c r="BP137" i="28"/>
  <c r="BO137" i="28"/>
  <c r="BN137" i="28"/>
  <c r="BM137" i="28"/>
  <c r="BL137" i="28"/>
  <c r="BI137" i="28"/>
  <c r="BH137" i="28"/>
  <c r="BH378" i="28" s="1"/>
  <c r="BG137" i="28"/>
  <c r="BE137" i="28"/>
  <c r="BD137" i="28"/>
  <c r="BB137" i="28"/>
  <c r="AZ137" i="28"/>
  <c r="AX137" i="28"/>
  <c r="AW137" i="28"/>
  <c r="AV137" i="28"/>
  <c r="AU137" i="28"/>
  <c r="AT137" i="28"/>
  <c r="AR137" i="28"/>
  <c r="AR378" i="28" s="1"/>
  <c r="AP137" i="28"/>
  <c r="AO137" i="28"/>
  <c r="AN137" i="28"/>
  <c r="AM137" i="28"/>
  <c r="AK137" i="28"/>
  <c r="AK378" i="28" s="1"/>
  <c r="AH137" i="28"/>
  <c r="AG137" i="28"/>
  <c r="AF137" i="28"/>
  <c r="AE137" i="28"/>
  <c r="AD137" i="28"/>
  <c r="AD136" i="27"/>
  <c r="AD377" i="27" s="1"/>
  <c r="AD136" i="28"/>
  <c r="AD137" i="27"/>
  <c r="AD147" i="27"/>
  <c r="AD148" i="27"/>
  <c r="AB137" i="28"/>
  <c r="Y137" i="28"/>
  <c r="Y136" i="28"/>
  <c r="X137" i="28"/>
  <c r="X378" i="28" s="1"/>
  <c r="W137" i="28"/>
  <c r="U137" i="28"/>
  <c r="S137" i="28"/>
  <c r="S136" i="28"/>
  <c r="Q137" i="28"/>
  <c r="P137" i="28"/>
  <c r="O137" i="28"/>
  <c r="N137" i="28"/>
  <c r="L137" i="28"/>
  <c r="L378" i="28" s="1"/>
  <c r="J137" i="28"/>
  <c r="I137" i="28"/>
  <c r="H137" i="28"/>
  <c r="BQ136" i="28"/>
  <c r="BQ377" i="28" s="1"/>
  <c r="BP136" i="28"/>
  <c r="BP140" i="28" s="1"/>
  <c r="BO136" i="28"/>
  <c r="BN136" i="28"/>
  <c r="BN136" i="27"/>
  <c r="BN137" i="27"/>
  <c r="BN378" i="27" s="1"/>
  <c r="BN147" i="27"/>
  <c r="BN148" i="27"/>
  <c r="BM136" i="28"/>
  <c r="BK136" i="28"/>
  <c r="BJ136" i="28"/>
  <c r="BI136" i="28"/>
  <c r="BH136" i="28"/>
  <c r="BH377" i="28" s="1"/>
  <c r="BG136" i="28"/>
  <c r="BF136" i="28"/>
  <c r="BE136" i="28"/>
  <c r="BD136" i="28"/>
  <c r="BC136" i="28"/>
  <c r="BC377" i="28" s="1"/>
  <c r="BC136" i="27"/>
  <c r="BC137" i="27"/>
  <c r="BC147" i="27"/>
  <c r="BC148" i="27"/>
  <c r="BB136" i="28"/>
  <c r="BA136" i="28"/>
  <c r="AZ136" i="28"/>
  <c r="AW136" i="28"/>
  <c r="AW377" i="28" s="1"/>
  <c r="AU136" i="28"/>
  <c r="AT136" i="28"/>
  <c r="AS136" i="28"/>
  <c r="AR136" i="28"/>
  <c r="AP136" i="28"/>
  <c r="AO136" i="28"/>
  <c r="AN136" i="28"/>
  <c r="AM136" i="28"/>
  <c r="AM377" i="28" s="1"/>
  <c r="AK136" i="28"/>
  <c r="AH136" i="28"/>
  <c r="AG136" i="28"/>
  <c r="AE136" i="28"/>
  <c r="AB136" i="28"/>
  <c r="AA136" i="28"/>
  <c r="U136" i="28"/>
  <c r="T136" i="28"/>
  <c r="Q136" i="28"/>
  <c r="Q140" i="28" s="1"/>
  <c r="O136" i="28"/>
  <c r="N136" i="28"/>
  <c r="N377" i="28" s="1"/>
  <c r="L136" i="28"/>
  <c r="J136" i="28"/>
  <c r="I136" i="28"/>
  <c r="I147" i="28"/>
  <c r="BT135" i="28"/>
  <c r="BS135" i="28"/>
  <c r="BQ135" i="28"/>
  <c r="BP135" i="28"/>
  <c r="BP379" i="28" s="1"/>
  <c r="BO135" i="28"/>
  <c r="BN135" i="28"/>
  <c r="BM135" i="28"/>
  <c r="BM133" i="28"/>
  <c r="BL135" i="28"/>
  <c r="BK135" i="28"/>
  <c r="BJ135" i="28"/>
  <c r="BI135" i="28"/>
  <c r="BG135" i="28"/>
  <c r="BF135" i="28"/>
  <c r="BF133" i="28"/>
  <c r="BE135" i="28"/>
  <c r="BE133" i="28"/>
  <c r="BD135" i="28"/>
  <c r="BD133" i="28"/>
  <c r="BC135" i="28"/>
  <c r="BB135" i="28"/>
  <c r="BA135" i="28"/>
  <c r="AZ135" i="28"/>
  <c r="AX135" i="28"/>
  <c r="AW135" i="28"/>
  <c r="AV135" i="28"/>
  <c r="AU135" i="28"/>
  <c r="AS135" i="28"/>
  <c r="AR135" i="28"/>
  <c r="AQ135" i="28"/>
  <c r="AP135" i="28"/>
  <c r="AO135" i="28"/>
  <c r="AO133" i="28"/>
  <c r="AN135" i="28"/>
  <c r="AM135" i="28"/>
  <c r="AL135" i="28"/>
  <c r="AK135" i="28"/>
  <c r="AH135" i="28"/>
  <c r="AG135" i="28"/>
  <c r="AF135" i="28"/>
  <c r="AF133" i="28"/>
  <c r="AE135" i="28"/>
  <c r="AD135" i="28"/>
  <c r="AC135" i="28"/>
  <c r="AA135" i="28"/>
  <c r="Y135" i="28"/>
  <c r="W135" i="28"/>
  <c r="U135" i="28"/>
  <c r="U379" i="28" s="1"/>
  <c r="T135" i="28"/>
  <c r="S135" i="28"/>
  <c r="R135" i="28"/>
  <c r="P135" i="28"/>
  <c r="P133" i="28"/>
  <c r="O135" i="28"/>
  <c r="N135" i="28"/>
  <c r="N133" i="28"/>
  <c r="M135" i="28"/>
  <c r="M379" i="28" s="1"/>
  <c r="L135" i="28"/>
  <c r="J135" i="28"/>
  <c r="I135" i="28"/>
  <c r="H135" i="28"/>
  <c r="BT133" i="28"/>
  <c r="BS133" i="28"/>
  <c r="BS143" i="28"/>
  <c r="BQ133" i="28"/>
  <c r="BP133" i="28"/>
  <c r="BO133" i="28"/>
  <c r="BN133" i="28"/>
  <c r="BL133" i="28"/>
  <c r="BK133" i="28"/>
  <c r="BJ133" i="28"/>
  <c r="BI133" i="28"/>
  <c r="BG133" i="28"/>
  <c r="BC133" i="28"/>
  <c r="BB133" i="28"/>
  <c r="BA133" i="28"/>
  <c r="AZ133" i="28"/>
  <c r="AX133" i="28"/>
  <c r="AW133" i="28"/>
  <c r="AV133" i="28"/>
  <c r="AU133" i="28"/>
  <c r="AS133" i="28"/>
  <c r="AR133" i="28"/>
  <c r="AQ133" i="28"/>
  <c r="AP133" i="28"/>
  <c r="AN133" i="28"/>
  <c r="AM133" i="28"/>
  <c r="AL133" i="28"/>
  <c r="AK133" i="28"/>
  <c r="AH133" i="28"/>
  <c r="AG133" i="28"/>
  <c r="AE133" i="28"/>
  <c r="AD133" i="28"/>
  <c r="AC133" i="28"/>
  <c r="AA133" i="28"/>
  <c r="Y133" i="28"/>
  <c r="Y379" i="28" s="1"/>
  <c r="W133" i="28"/>
  <c r="U133" i="28"/>
  <c r="T133" i="28"/>
  <c r="S133" i="28"/>
  <c r="R133" i="28"/>
  <c r="O133" i="28"/>
  <c r="M133" i="28"/>
  <c r="L133" i="28"/>
  <c r="J133" i="28"/>
  <c r="I133" i="28"/>
  <c r="H133" i="28"/>
  <c r="BP129" i="28"/>
  <c r="BD129" i="28"/>
  <c r="AR129" i="28"/>
  <c r="AF129" i="28"/>
  <c r="H129" i="28"/>
  <c r="AH129" i="28"/>
  <c r="Z129" i="28"/>
  <c r="Z143" i="28"/>
  <c r="BL129" i="28"/>
  <c r="AV129" i="28"/>
  <c r="X129" i="28"/>
  <c r="BR129" i="28"/>
  <c r="BQ129" i="28"/>
  <c r="BE129" i="28"/>
  <c r="AO129" i="28"/>
  <c r="AK129" i="28"/>
  <c r="AC129" i="28"/>
  <c r="P129" i="28"/>
  <c r="BS129" i="28"/>
  <c r="BK129" i="28"/>
  <c r="BG129" i="28"/>
  <c r="AQ129" i="28"/>
  <c r="AI129" i="28"/>
  <c r="W129" i="28"/>
  <c r="I149" i="28"/>
  <c r="I146" i="28"/>
  <c r="I58" i="15"/>
  <c r="I59" i="15"/>
  <c r="I370" i="28"/>
  <c r="I368" i="28"/>
  <c r="I150" i="28"/>
  <c r="I57" i="15"/>
  <c r="I369" i="28"/>
  <c r="I148" i="28"/>
  <c r="I378" i="28" s="1"/>
  <c r="J66" i="28"/>
  <c r="I145" i="28"/>
  <c r="I144" i="28"/>
  <c r="I49" i="28"/>
  <c r="M143" i="28"/>
  <c r="AW143" i="28"/>
  <c r="AN143" i="28"/>
  <c r="AM143" i="28"/>
  <c r="AF143" i="28"/>
  <c r="H143" i="27"/>
  <c r="BT143" i="28"/>
  <c r="BQ143" i="28"/>
  <c r="BP143" i="28"/>
  <c r="BO143" i="28"/>
  <c r="BN143" i="28"/>
  <c r="BM143" i="28"/>
  <c r="BL143" i="28"/>
  <c r="BK143" i="28"/>
  <c r="BJ143" i="28"/>
  <c r="BI143" i="28"/>
  <c r="BH143" i="28"/>
  <c r="BG143" i="28"/>
  <c r="BF143" i="28"/>
  <c r="BE143" i="28"/>
  <c r="BD143" i="28"/>
  <c r="BC143" i="28"/>
  <c r="BB143" i="28"/>
  <c r="BA143" i="28"/>
  <c r="AZ143" i="28"/>
  <c r="AX143" i="28"/>
  <c r="AV143" i="28"/>
  <c r="AU143" i="28"/>
  <c r="AT143" i="28"/>
  <c r="AS143" i="28"/>
  <c r="AR143" i="28"/>
  <c r="AQ143" i="28"/>
  <c r="AP143" i="28"/>
  <c r="AO143" i="28"/>
  <c r="AL143" i="28"/>
  <c r="AK143" i="28"/>
  <c r="AJ143" i="28"/>
  <c r="AH143" i="28"/>
  <c r="AG143" i="28"/>
  <c r="AE143" i="28"/>
  <c r="AD143" i="28"/>
  <c r="AC143" i="28"/>
  <c r="AB143" i="28"/>
  <c r="AA143" i="28"/>
  <c r="Y143" i="28"/>
  <c r="X143" i="28"/>
  <c r="W143" i="28"/>
  <c r="U143" i="28"/>
  <c r="T143" i="28"/>
  <c r="S143" i="28"/>
  <c r="R143" i="28"/>
  <c r="Q143" i="28"/>
  <c r="P143" i="28"/>
  <c r="O143" i="28"/>
  <c r="N143" i="28"/>
  <c r="L143" i="28"/>
  <c r="K143" i="28"/>
  <c r="J143" i="28"/>
  <c r="I143" i="28"/>
  <c r="H143" i="28"/>
  <c r="J347" i="27"/>
  <c r="B76" i="18"/>
  <c r="B78" i="18"/>
  <c r="B90" i="18"/>
  <c r="B79" i="18"/>
  <c r="B91" i="18"/>
  <c r="B67" i="18"/>
  <c r="B92" i="18"/>
  <c r="B93" i="18"/>
  <c r="B69" i="18"/>
  <c r="B94" i="18"/>
  <c r="B70" i="18"/>
  <c r="B95" i="18"/>
  <c r="B71" i="18"/>
  <c r="B97" i="18"/>
  <c r="B96" i="18"/>
  <c r="B73" i="18"/>
  <c r="B72" i="18"/>
  <c r="BC310" i="28"/>
  <c r="AE310" i="28"/>
  <c r="BK310" i="28"/>
  <c r="L310" i="27"/>
  <c r="BD129" i="27"/>
  <c r="AV129" i="27"/>
  <c r="AK129" i="27"/>
  <c r="AB129" i="27"/>
  <c r="S129" i="27"/>
  <c r="K129" i="27"/>
  <c r="BP310" i="27"/>
  <c r="BH310" i="27"/>
  <c r="AZ310" i="27"/>
  <c r="AJ310" i="27"/>
  <c r="AB310" i="27"/>
  <c r="T310" i="27"/>
  <c r="AL310" i="28"/>
  <c r="V129" i="27"/>
  <c r="BF310" i="27"/>
  <c r="AM310" i="27"/>
  <c r="AT129" i="28"/>
  <c r="AA310" i="27"/>
  <c r="BK129" i="27"/>
  <c r="AS129" i="27"/>
  <c r="Z129" i="27"/>
  <c r="AE129" i="28"/>
  <c r="AD129" i="28"/>
  <c r="BJ129" i="28"/>
  <c r="BB129" i="28"/>
  <c r="T129" i="28"/>
  <c r="L129" i="28"/>
  <c r="BT310" i="28"/>
  <c r="AN129" i="28"/>
  <c r="J129" i="27"/>
  <c r="BI129" i="27"/>
  <c r="BQ129" i="27"/>
  <c r="X129" i="27"/>
  <c r="P129" i="27"/>
  <c r="AN129" i="27"/>
  <c r="BO205" i="28"/>
  <c r="AC129" i="27"/>
  <c r="BB31" i="28"/>
  <c r="BB128" i="28" s="1"/>
  <c r="BB131" i="28" s="1"/>
  <c r="AF310" i="27"/>
  <c r="AW310" i="27"/>
  <c r="BB310" i="28"/>
  <c r="BM310" i="28"/>
  <c r="R129" i="28"/>
  <c r="AG310" i="27"/>
  <c r="AQ310" i="27"/>
  <c r="S310" i="27"/>
  <c r="BL310" i="28"/>
  <c r="BT310" i="27"/>
  <c r="BJ310" i="27"/>
  <c r="BB310" i="27"/>
  <c r="AX205" i="27"/>
  <c r="AX310" i="27"/>
  <c r="AT310" i="27"/>
  <c r="AK310" i="27"/>
  <c r="AD310" i="27"/>
  <c r="V310" i="27"/>
  <c r="O310" i="27"/>
  <c r="BA310" i="28"/>
  <c r="O129" i="28"/>
  <c r="AG129" i="28"/>
  <c r="BC310" i="27"/>
  <c r="AE310" i="27"/>
  <c r="P310" i="27"/>
  <c r="K310" i="27"/>
  <c r="J129" i="28"/>
  <c r="BM129" i="27"/>
  <c r="Y310" i="27"/>
  <c r="R310" i="27"/>
  <c r="BG310" i="27"/>
  <c r="AV310" i="27"/>
  <c r="AO310" i="27"/>
  <c r="BF310" i="28"/>
  <c r="W310" i="28"/>
  <c r="J310" i="28"/>
  <c r="K310" i="28"/>
  <c r="K129" i="28"/>
  <c r="AJ129" i="28"/>
  <c r="M310" i="28"/>
  <c r="AM129" i="28"/>
  <c r="AN310" i="28"/>
  <c r="V205" i="28"/>
  <c r="AL129" i="28"/>
  <c r="AU310" i="27"/>
  <c r="BI310" i="27"/>
  <c r="BD310" i="27"/>
  <c r="BA310" i="27"/>
  <c r="W310" i="27"/>
  <c r="I205" i="27"/>
  <c r="I310" i="27"/>
  <c r="U129" i="28"/>
  <c r="AG310" i="28"/>
  <c r="AP310" i="27"/>
  <c r="AL310" i="27"/>
  <c r="BI129" i="28"/>
  <c r="BM310" i="27"/>
  <c r="I310" i="28"/>
  <c r="AO310" i="28"/>
  <c r="AX129" i="28"/>
  <c r="AH129" i="27"/>
  <c r="Y133" i="27"/>
  <c r="AS133" i="27"/>
  <c r="I133" i="27"/>
  <c r="BQ133" i="27"/>
  <c r="M133" i="27"/>
  <c r="Q133" i="27"/>
  <c r="U133" i="27"/>
  <c r="AC133" i="27"/>
  <c r="AG133" i="27"/>
  <c r="AO133" i="27"/>
  <c r="AW133" i="27"/>
  <c r="BA133" i="27"/>
  <c r="BE133" i="27"/>
  <c r="BI133" i="27"/>
  <c r="BM133" i="27"/>
  <c r="AK133" i="27"/>
  <c r="AK135" i="27"/>
  <c r="AK136" i="27"/>
  <c r="AK137" i="27"/>
  <c r="AK144" i="27"/>
  <c r="AK149" i="27"/>
  <c r="AK150" i="27"/>
  <c r="AK143" i="27"/>
  <c r="U136" i="27"/>
  <c r="I137" i="27"/>
  <c r="M137" i="27"/>
  <c r="Q137" i="27"/>
  <c r="Q148" i="27"/>
  <c r="Q378" i="27" s="1"/>
  <c r="U137" i="27"/>
  <c r="U148" i="27"/>
  <c r="Y137" i="27"/>
  <c r="AC137" i="27"/>
  <c r="AC148" i="27"/>
  <c r="AG137" i="27"/>
  <c r="AS137" i="27"/>
  <c r="AW137" i="27"/>
  <c r="AW141" i="27" s="1"/>
  <c r="AW148" i="27"/>
  <c r="BA137" i="27"/>
  <c r="BI137" i="27"/>
  <c r="BI148" i="27"/>
  <c r="BI378" i="27" s="1"/>
  <c r="BM136" i="27"/>
  <c r="BM377" i="27" s="1"/>
  <c r="BM147" i="27"/>
  <c r="BQ137" i="27"/>
  <c r="V133" i="27"/>
  <c r="AL133" i="27"/>
  <c r="AL135" i="27"/>
  <c r="AL145" i="27"/>
  <c r="AL146" i="27"/>
  <c r="AL379" i="27" s="1"/>
  <c r="BB133" i="27"/>
  <c r="BR133" i="27"/>
  <c r="R137" i="27"/>
  <c r="V137" i="27"/>
  <c r="V148" i="27"/>
  <c r="BF137" i="27"/>
  <c r="BJ137" i="27"/>
  <c r="BJ148" i="27"/>
  <c r="BJ378" i="27" s="1"/>
  <c r="S133" i="27"/>
  <c r="AI133" i="27"/>
  <c r="AI135" i="27"/>
  <c r="AI145" i="27"/>
  <c r="AI146" i="27"/>
  <c r="AY133" i="27"/>
  <c r="BS133" i="27"/>
  <c r="W137" i="27"/>
  <c r="BH133" i="27"/>
  <c r="BT133" i="27"/>
  <c r="BE137" i="27"/>
  <c r="BE148" i="27"/>
  <c r="J133" i="27"/>
  <c r="N133" i="27"/>
  <c r="R133" i="27"/>
  <c r="Z133" i="27"/>
  <c r="Z135" i="27"/>
  <c r="Z145" i="27"/>
  <c r="Z146" i="27"/>
  <c r="AD133" i="27"/>
  <c r="AH133" i="27"/>
  <c r="AP133" i="27"/>
  <c r="AT133" i="27"/>
  <c r="AX133" i="27"/>
  <c r="BF133" i="27"/>
  <c r="BJ133" i="27"/>
  <c r="BN133" i="27"/>
  <c r="BN135" i="27"/>
  <c r="BN144" i="27"/>
  <c r="BN149" i="27"/>
  <c r="BN150" i="27"/>
  <c r="BN143" i="27"/>
  <c r="J137" i="27"/>
  <c r="J378" i="27" s="1"/>
  <c r="J148" i="27"/>
  <c r="N137" i="27"/>
  <c r="Z137" i="27"/>
  <c r="Z148" i="27"/>
  <c r="AH137" i="27"/>
  <c r="AP137" i="27"/>
  <c r="AT137" i="27"/>
  <c r="AT148" i="27"/>
  <c r="AX137" i="27"/>
  <c r="AX148" i="27"/>
  <c r="BB137" i="27"/>
  <c r="BB148" i="27"/>
  <c r="BR137" i="27"/>
  <c r="K133" i="27"/>
  <c r="O133" i="27"/>
  <c r="W133" i="27"/>
  <c r="AA133" i="27"/>
  <c r="AE133" i="27"/>
  <c r="AE135" i="27"/>
  <c r="AE136" i="27"/>
  <c r="AE137" i="27"/>
  <c r="AE144" i="27"/>
  <c r="AE149" i="27"/>
  <c r="AE150" i="27"/>
  <c r="AE143" i="27"/>
  <c r="AM133" i="27"/>
  <c r="AQ133" i="27"/>
  <c r="AQ135" i="27"/>
  <c r="AQ145" i="27"/>
  <c r="AQ146" i="27"/>
  <c r="AU133" i="27"/>
  <c r="BC133" i="27"/>
  <c r="BG133" i="27"/>
  <c r="BK133" i="27"/>
  <c r="BO133" i="27"/>
  <c r="K137" i="27"/>
  <c r="K148" i="27"/>
  <c r="O137" i="27"/>
  <c r="O148" i="27"/>
  <c r="O378" i="27" s="1"/>
  <c r="S137" i="27"/>
  <c r="AI137" i="27"/>
  <c r="AM137" i="27"/>
  <c r="AM148" i="27"/>
  <c r="AM139" i="27" s="1"/>
  <c r="AQ137" i="27"/>
  <c r="AQ148" i="27"/>
  <c r="AU137" i="27"/>
  <c r="BG137" i="27"/>
  <c r="BG148" i="27"/>
  <c r="BK137" i="27"/>
  <c r="BK148" i="27"/>
  <c r="BO137" i="27"/>
  <c r="BO141" i="27" s="1"/>
  <c r="BO148" i="27"/>
  <c r="BS137" i="27"/>
  <c r="BH137" i="27"/>
  <c r="T133" i="27"/>
  <c r="T137" i="27"/>
  <c r="AL137" i="27"/>
  <c r="X133" i="27"/>
  <c r="X135" i="27"/>
  <c r="X136" i="27"/>
  <c r="X137" i="27"/>
  <c r="X144" i="27"/>
  <c r="X149" i="27"/>
  <c r="X150" i="27"/>
  <c r="X143" i="27"/>
  <c r="AN133" i="27"/>
  <c r="BD133" i="27"/>
  <c r="AV150" i="27"/>
  <c r="AT149" i="27"/>
  <c r="BA147" i="27"/>
  <c r="BB146" i="27"/>
  <c r="AR144" i="27"/>
  <c r="BI149" i="27"/>
  <c r="BH150" i="27"/>
  <c r="BF149" i="27"/>
  <c r="BK147" i="27"/>
  <c r="BN146" i="27"/>
  <c r="AN144" i="27"/>
  <c r="Z144" i="27"/>
  <c r="BQ146" i="27"/>
  <c r="BP144" i="27"/>
  <c r="K144" i="27"/>
  <c r="J150" i="27"/>
  <c r="L149" i="27"/>
  <c r="K147" i="27"/>
  <c r="K145" i="27"/>
  <c r="K146" i="27"/>
  <c r="K135" i="27"/>
  <c r="K149" i="27"/>
  <c r="K150" i="27"/>
  <c r="BS144" i="27"/>
  <c r="N143" i="27"/>
  <c r="AL147" i="27"/>
  <c r="AP143" i="27"/>
  <c r="BT150" i="27"/>
  <c r="BR149" i="27"/>
  <c r="BR135" i="27"/>
  <c r="BR136" i="27"/>
  <c r="BR144" i="27"/>
  <c r="BR150" i="27"/>
  <c r="BR143" i="27"/>
  <c r="BT148" i="27"/>
  <c r="BT137" i="27"/>
  <c r="M147" i="27"/>
  <c r="AU150" i="27"/>
  <c r="AP148" i="27"/>
  <c r="T150" i="27"/>
  <c r="R149" i="27"/>
  <c r="R135" i="27"/>
  <c r="R136" i="27"/>
  <c r="R144" i="27"/>
  <c r="R150" i="27"/>
  <c r="R143" i="27"/>
  <c r="Y147" i="27"/>
  <c r="W146" i="27"/>
  <c r="W150" i="27"/>
  <c r="AF147" i="27"/>
  <c r="AF144" i="27"/>
  <c r="AH150" i="27"/>
  <c r="AJ149" i="27"/>
  <c r="AK148" i="27"/>
  <c r="AI147" i="27"/>
  <c r="AG146" i="27"/>
  <c r="AI144" i="27"/>
  <c r="BP143" i="27"/>
  <c r="AG150" i="27"/>
  <c r="AG135" i="27"/>
  <c r="AG136" i="27"/>
  <c r="AG144" i="27"/>
  <c r="AG149" i="27"/>
  <c r="AG143" i="27"/>
  <c r="AF150" i="27"/>
  <c r="AD149" i="27"/>
  <c r="AK147" i="27"/>
  <c r="V144" i="27"/>
  <c r="AC149" i="27"/>
  <c r="AR150" i="27"/>
  <c r="AP149" i="27"/>
  <c r="AW147" i="27"/>
  <c r="AX146" i="27"/>
  <c r="BS150" i="27"/>
  <c r="BS145" i="27"/>
  <c r="BS146" i="27"/>
  <c r="BS147" i="27"/>
  <c r="BS148" i="27"/>
  <c r="BS149" i="27"/>
  <c r="T148" i="27"/>
  <c r="BA146" i="27"/>
  <c r="BB143" i="27"/>
  <c r="BF150" i="27"/>
  <c r="BH149" i="27"/>
  <c r="BJ147" i="27"/>
  <c r="BD146" i="27"/>
  <c r="BD144" i="27"/>
  <c r="AF146" i="27"/>
  <c r="AF145" i="27"/>
  <c r="AF148" i="27"/>
  <c r="AF149" i="27"/>
  <c r="W143" i="27"/>
  <c r="V149" i="27"/>
  <c r="Y148" i="27"/>
  <c r="AC147" i="27"/>
  <c r="AA146" i="27"/>
  <c r="O144" i="27"/>
  <c r="M149" i="27"/>
  <c r="AJ150" i="27"/>
  <c r="AH149" i="27"/>
  <c r="AH145" i="27"/>
  <c r="AH146" i="27"/>
  <c r="AH147" i="27"/>
  <c r="AH148" i="27"/>
  <c r="AO147" i="27"/>
  <c r="AP146" i="27"/>
  <c r="AP145" i="27"/>
  <c r="AP147" i="27"/>
  <c r="AP150" i="27"/>
  <c r="BC150" i="27"/>
  <c r="AV147" i="27"/>
  <c r="AS146" i="27"/>
  <c r="AT144" i="27"/>
  <c r="AX150" i="27"/>
  <c r="AZ149" i="27"/>
  <c r="AY147" i="27"/>
  <c r="AY140" i="27" s="1"/>
  <c r="AV146" i="27"/>
  <c r="M144" i="27"/>
  <c r="BI150" i="27"/>
  <c r="BC146" i="27"/>
  <c r="AG148" i="27"/>
  <c r="BI147" i="27"/>
  <c r="BI136" i="27"/>
  <c r="BI143" i="27"/>
  <c r="BO149" i="27"/>
  <c r="BG150" i="27"/>
  <c r="BE149" i="27"/>
  <c r="BG147" i="27"/>
  <c r="BE146" i="27"/>
  <c r="BE144" i="27"/>
  <c r="BJ150" i="27"/>
  <c r="BL149" i="27"/>
  <c r="BM148" i="27"/>
  <c r="BH146" i="27"/>
  <c r="BH144" i="27"/>
  <c r="BA150" i="27"/>
  <c r="AU146" i="27"/>
  <c r="AQ149" i="27"/>
  <c r="T143" i="27"/>
  <c r="AF143" i="27"/>
  <c r="BM137" i="27"/>
  <c r="BM70" i="15" s="1"/>
  <c r="AY137" i="27"/>
  <c r="P150" i="27"/>
  <c r="N149" i="27"/>
  <c r="U147" i="27"/>
  <c r="P146" i="27"/>
  <c r="BK150" i="27"/>
  <c r="BN145" i="27"/>
  <c r="AB150" i="27"/>
  <c r="Z149" i="27"/>
  <c r="AG147" i="27"/>
  <c r="AM150" i="27"/>
  <c r="AI148" i="27"/>
  <c r="S144" i="27"/>
  <c r="AN147" i="27"/>
  <c r="AK146" i="27"/>
  <c r="AM144" i="27"/>
  <c r="AR149" i="27"/>
  <c r="AV148" i="27"/>
  <c r="AQ147" i="27"/>
  <c r="AQ377" i="27" s="1"/>
  <c r="AN146" i="27"/>
  <c r="AP144" i="27"/>
  <c r="AH144" i="27"/>
  <c r="AH135" i="27"/>
  <c r="AH136" i="27"/>
  <c r="AH143" i="27"/>
  <c r="BM150" i="27"/>
  <c r="R147" i="27"/>
  <c r="AN150" i="27"/>
  <c r="AL149" i="27"/>
  <c r="AS147" i="27"/>
  <c r="AT146" i="27"/>
  <c r="AS149" i="27"/>
  <c r="AZ150" i="27"/>
  <c r="AX149" i="27"/>
  <c r="BD148" i="27"/>
  <c r="BD378" i="27" s="1"/>
  <c r="BD147" i="27"/>
  <c r="BF146" i="27"/>
  <c r="BF145" i="27"/>
  <c r="BF147" i="27"/>
  <c r="BF148" i="27"/>
  <c r="BF378" i="27" s="1"/>
  <c r="AD143" i="27"/>
  <c r="AD135" i="27"/>
  <c r="AD144" i="27"/>
  <c r="AD150" i="27"/>
  <c r="U149" i="27"/>
  <c r="BM144" i="27"/>
  <c r="BI146" i="27"/>
  <c r="BI144" i="27"/>
  <c r="BP149" i="27"/>
  <c r="BQ148" i="27"/>
  <c r="BQ147" i="27"/>
  <c r="BL146" i="27"/>
  <c r="BK144" i="27"/>
  <c r="BQ150" i="27"/>
  <c r="BK146" i="27"/>
  <c r="AI143" i="27"/>
  <c r="AN148" i="27"/>
  <c r="AN145" i="27"/>
  <c r="AN149" i="27"/>
  <c r="AN137" i="27"/>
  <c r="BL150" i="27"/>
  <c r="BJ149" i="27"/>
  <c r="BO147" i="27"/>
  <c r="BO136" i="27"/>
  <c r="BJ143" i="27"/>
  <c r="I148" i="27"/>
  <c r="I145" i="27"/>
  <c r="I146" i="27"/>
  <c r="I147" i="27"/>
  <c r="I149" i="27"/>
  <c r="I150" i="27"/>
  <c r="L150" i="27"/>
  <c r="J149" i="27"/>
  <c r="M148" i="27"/>
  <c r="M378" i="27" s="1"/>
  <c r="Q147" i="27"/>
  <c r="BQ144" i="27"/>
  <c r="BQ149" i="27"/>
  <c r="AU144" i="27"/>
  <c r="AU135" i="27"/>
  <c r="AU136" i="27"/>
  <c r="AU149" i="27"/>
  <c r="AU143" i="27"/>
  <c r="S146" i="27"/>
  <c r="X147" i="27"/>
  <c r="R146" i="27"/>
  <c r="Y144" i="27"/>
  <c r="Y135" i="27"/>
  <c r="Y136" i="27"/>
  <c r="Y149" i="27"/>
  <c r="Y150" i="27"/>
  <c r="Y143" i="27"/>
  <c r="Z150" i="27"/>
  <c r="AB149" i="27"/>
  <c r="AA147" i="27"/>
  <c r="AA136" i="27"/>
  <c r="AA137" i="27"/>
  <c r="AA148" i="27"/>
  <c r="Y146" i="27"/>
  <c r="AB144" i="27"/>
  <c r="BG143" i="27"/>
  <c r="BG149" i="27"/>
  <c r="BD150" i="27"/>
  <c r="BB149" i="27"/>
  <c r="BH148" i="27"/>
  <c r="BH141" i="27" s="1"/>
  <c r="BH147" i="27"/>
  <c r="BJ146" i="27"/>
  <c r="BJ145" i="27"/>
  <c r="AY144" i="27"/>
  <c r="O150" i="27"/>
  <c r="BP150" i="27"/>
  <c r="BR146" i="27"/>
  <c r="BT147" i="27"/>
  <c r="BF144" i="27"/>
  <c r="BA149" i="27"/>
  <c r="AE146" i="27"/>
  <c r="BB144" i="27"/>
  <c r="P147" i="27"/>
  <c r="P136" i="27"/>
  <c r="T149" i="27"/>
  <c r="T135" i="27"/>
  <c r="T136" i="27"/>
  <c r="T144" i="27"/>
  <c r="W148" i="27"/>
  <c r="S147" i="27"/>
  <c r="N146" i="27"/>
  <c r="AA149" i="27"/>
  <c r="AA135" i="27"/>
  <c r="AA145" i="27"/>
  <c r="AA144" i="27"/>
  <c r="AA150" i="27"/>
  <c r="AA143" i="27"/>
  <c r="AO143" i="27"/>
  <c r="BL148" i="27"/>
  <c r="I144" i="27"/>
  <c r="AO150" i="27"/>
  <c r="AO145" i="27"/>
  <c r="AO135" i="27"/>
  <c r="AO146" i="27"/>
  <c r="AO148" i="27"/>
  <c r="AO141" i="27" s="1"/>
  <c r="AO149" i="27"/>
  <c r="M150" i="27"/>
  <c r="AE148" i="27"/>
  <c r="V146" i="27"/>
  <c r="AC144" i="27"/>
  <c r="AF135" i="27"/>
  <c r="AF136" i="27"/>
  <c r="AF377" i="27" s="1"/>
  <c r="AF137" i="27"/>
  <c r="AF378" i="27" s="1"/>
  <c r="AF133" i="27"/>
  <c r="AE147" i="27"/>
  <c r="AC146" i="27"/>
  <c r="BL143" i="27"/>
  <c r="AZ144" i="27"/>
  <c r="Z147" i="27"/>
  <c r="AV133" i="27"/>
  <c r="BL133" i="27"/>
  <c r="P133" i="27"/>
  <c r="AO137" i="27"/>
  <c r="AB143" i="27"/>
  <c r="AY146" i="27"/>
  <c r="AY135" i="27"/>
  <c r="AY145" i="27"/>
  <c r="BD137" i="27"/>
  <c r="AV137" i="27"/>
  <c r="AV141" i="27" s="1"/>
  <c r="BL137" i="27"/>
  <c r="P137" i="27"/>
  <c r="BQ143" i="27"/>
  <c r="BJ144" i="27"/>
  <c r="BO143" i="27"/>
  <c r="AC150" i="27"/>
  <c r="X146" i="27"/>
  <c r="X145" i="27"/>
  <c r="X148" i="27"/>
  <c r="AC143" i="27"/>
  <c r="BO146" i="27"/>
  <c r="AZ143" i="27"/>
  <c r="AI149" i="27"/>
  <c r="AY150" i="27"/>
  <c r="AW149" i="27"/>
  <c r="AW146" i="27"/>
  <c r="AX144" i="27"/>
  <c r="BB150" i="27"/>
  <c r="BD149" i="27"/>
  <c r="BF136" i="27"/>
  <c r="BA144" i="27"/>
  <c r="U150" i="27"/>
  <c r="Q146" i="27"/>
  <c r="Q145" i="27"/>
  <c r="Q149" i="27"/>
  <c r="Q150" i="27"/>
  <c r="Q143" i="27"/>
  <c r="AS143" i="27"/>
  <c r="T146" i="27"/>
  <c r="AX143" i="27"/>
  <c r="BF143" i="27"/>
  <c r="S143" i="27"/>
  <c r="P144" i="27"/>
  <c r="BT146" i="27"/>
  <c r="AN143" i="27"/>
  <c r="AU148" i="27"/>
  <c r="AQ150" i="27"/>
  <c r="AS148" i="27"/>
  <c r="AQ144" i="27"/>
  <c r="AT150" i="27"/>
  <c r="AT135" i="27"/>
  <c r="AT136" i="27"/>
  <c r="AT143" i="27"/>
  <c r="AV149" i="27"/>
  <c r="AU147" i="27"/>
  <c r="AU140" i="27" s="1"/>
  <c r="AS144" i="27"/>
  <c r="AW150" i="27"/>
  <c r="AW135" i="27"/>
  <c r="AW136" i="27"/>
  <c r="AW144" i="27"/>
  <c r="AW143" i="27"/>
  <c r="BG146" i="27"/>
  <c r="I143" i="27"/>
  <c r="AY143" i="27"/>
  <c r="AL148" i="27"/>
  <c r="AL150" i="27"/>
  <c r="BM145" i="27"/>
  <c r="Y145" i="27"/>
  <c r="V145" i="27"/>
  <c r="BB145" i="27"/>
  <c r="BB147" i="27"/>
  <c r="BB377" i="27" s="1"/>
  <c r="BL147" i="27"/>
  <c r="BL136" i="27"/>
  <c r="BL142" i="27" s="1"/>
  <c r="BA143" i="27"/>
  <c r="BE147" i="27"/>
  <c r="AX147" i="27"/>
  <c r="AX145" i="27"/>
  <c r="BC149" i="27"/>
  <c r="BG144" i="27"/>
  <c r="O143" i="27"/>
  <c r="BM143" i="27"/>
  <c r="S150" i="27"/>
  <c r="T147" i="27"/>
  <c r="O146" i="27"/>
  <c r="V143" i="27"/>
  <c r="V150" i="27"/>
  <c r="W147" i="27"/>
  <c r="U146" i="27"/>
  <c r="U145" i="27"/>
  <c r="N148" i="27"/>
  <c r="N141" i="27" s="1"/>
  <c r="BC143" i="27"/>
  <c r="K136" i="27"/>
  <c r="K143" i="27"/>
  <c r="AL143" i="27"/>
  <c r="BH143" i="27"/>
  <c r="S135" i="27"/>
  <c r="N145" i="27"/>
  <c r="U144" i="27"/>
  <c r="M146" i="27"/>
  <c r="U143" i="27"/>
  <c r="AT147" i="27"/>
  <c r="BE143" i="27"/>
  <c r="AY149" i="27"/>
  <c r="AY136" i="27"/>
  <c r="W149" i="27"/>
  <c r="BE150" i="27"/>
  <c r="L144" i="27"/>
  <c r="P148" i="27"/>
  <c r="BT144" i="27"/>
  <c r="N144" i="27"/>
  <c r="N150" i="27"/>
  <c r="N147" i="27"/>
  <c r="P149" i="27"/>
  <c r="S148" i="27"/>
  <c r="O147" i="27"/>
  <c r="J146" i="27"/>
  <c r="J145" i="27"/>
  <c r="J147" i="27"/>
  <c r="J136" i="27"/>
  <c r="Q144" i="27"/>
  <c r="BA148" i="27"/>
  <c r="BA141" i="27" s="1"/>
  <c r="BT143" i="27"/>
  <c r="BD143" i="27"/>
  <c r="AV143" i="27"/>
  <c r="AV135" i="27"/>
  <c r="AV136" i="27"/>
  <c r="AV377" i="27" s="1"/>
  <c r="AV144" i="27"/>
  <c r="BC144" i="27"/>
  <c r="M143" i="27"/>
  <c r="W145" i="27"/>
  <c r="R145" i="27"/>
  <c r="S136" i="27"/>
  <c r="AU145" i="27"/>
  <c r="O145" i="27"/>
  <c r="BK149" i="27"/>
  <c r="AO144" i="27"/>
  <c r="P143" i="27"/>
  <c r="AR143" i="27"/>
  <c r="S149" i="27"/>
  <c r="AY148" i="27"/>
  <c r="BS143" i="27"/>
  <c r="BO150" i="27"/>
  <c r="BO151" i="27" s="1"/>
  <c r="BO380" i="27" s="1"/>
  <c r="BM149" i="27"/>
  <c r="BR147" i="27"/>
  <c r="BR148" i="27"/>
  <c r="BR141" i="27" s="1"/>
  <c r="BM146" i="27"/>
  <c r="BM379" i="27" s="1"/>
  <c r="BL144" i="27"/>
  <c r="BT149" i="27"/>
  <c r="BO144" i="27"/>
  <c r="BO135" i="27"/>
  <c r="J144" i="27"/>
  <c r="V147" i="27"/>
  <c r="V136" i="27"/>
  <c r="AM143" i="27"/>
  <c r="BK143" i="27"/>
  <c r="AJ143" i="27"/>
  <c r="AG145" i="27"/>
  <c r="BG145" i="27"/>
  <c r="BQ136" i="27"/>
  <c r="L143" i="27"/>
  <c r="AM149" i="27"/>
  <c r="J143" i="27"/>
  <c r="J135" i="27"/>
  <c r="AS150" i="27"/>
  <c r="AM146" i="27"/>
  <c r="R148" i="27"/>
  <c r="AI150" i="27"/>
  <c r="AD146" i="27"/>
  <c r="AD145" i="27"/>
  <c r="AJ144" i="27"/>
  <c r="AL136" i="27"/>
  <c r="AL144" i="27"/>
  <c r="AM147" i="27"/>
  <c r="O149" i="27"/>
  <c r="W144" i="27"/>
  <c r="Z143" i="27"/>
  <c r="AQ143" i="27"/>
  <c r="O136" i="27"/>
  <c r="BM135" i="27"/>
  <c r="S145" i="27"/>
  <c r="BQ145" i="27"/>
  <c r="BQ135" i="27"/>
  <c r="AS145" i="27"/>
  <c r="BT145" i="27"/>
  <c r="N135" i="27"/>
  <c r="N379" i="27" s="1"/>
  <c r="P145" i="27"/>
  <c r="P151" i="27" s="1"/>
  <c r="P380" i="27" s="1"/>
  <c r="BH145" i="27"/>
  <c r="O135" i="27"/>
  <c r="BI145" i="27"/>
  <c r="AV145" i="27"/>
  <c r="BC145" i="27"/>
  <c r="AT145" i="27"/>
  <c r="BL135" i="27"/>
  <c r="BC135" i="27"/>
  <c r="BA135" i="27"/>
  <c r="BO145" i="27"/>
  <c r="BK145" i="27"/>
  <c r="BA145" i="27"/>
  <c r="BE145" i="27"/>
  <c r="AC136" i="27"/>
  <c r="BA136" i="27"/>
  <c r="BA377" i="27" s="1"/>
  <c r="BF135" i="27"/>
  <c r="BD145" i="27"/>
  <c r="AC145" i="27"/>
  <c r="AM145" i="27"/>
  <c r="BJ136" i="27"/>
  <c r="BG136" i="27"/>
  <c r="AN135" i="27"/>
  <c r="BR145" i="27"/>
  <c r="Q135" i="27"/>
  <c r="AK145" i="27"/>
  <c r="BL145" i="27"/>
  <c r="BS135" i="27"/>
  <c r="AW145" i="27"/>
  <c r="AE145" i="27"/>
  <c r="BJ135" i="27"/>
  <c r="BB135" i="27"/>
  <c r="U135" i="27"/>
  <c r="BG135" i="27"/>
  <c r="M145" i="27"/>
  <c r="AP135" i="27"/>
  <c r="P135" i="27"/>
  <c r="BK135" i="27"/>
  <c r="AC135" i="27"/>
  <c r="AP136" i="27"/>
  <c r="AX135" i="27"/>
  <c r="V135" i="27"/>
  <c r="BD135" i="27"/>
  <c r="W136" i="27"/>
  <c r="BE136" i="27"/>
  <c r="BE377" i="27" s="1"/>
  <c r="BK136" i="27"/>
  <c r="BK140" i="27" s="1"/>
  <c r="AQ136" i="27"/>
  <c r="BS136" i="27"/>
  <c r="Q136" i="27"/>
  <c r="BH136" i="27"/>
  <c r="AM135" i="27"/>
  <c r="BD136" i="27"/>
  <c r="BT136" i="27"/>
  <c r="BT140" i="27" s="1"/>
  <c r="M135" i="27"/>
  <c r="M72" i="15" s="1"/>
  <c r="T145" i="27"/>
  <c r="BH135" i="27"/>
  <c r="W135" i="27"/>
  <c r="BE135" i="27"/>
  <c r="BT135" i="27"/>
  <c r="AM136" i="27"/>
  <c r="AS136" i="27"/>
  <c r="AS140" i="27" s="1"/>
  <c r="AS135" i="27"/>
  <c r="AI136" i="27"/>
  <c r="BB136" i="27"/>
  <c r="I135" i="27"/>
  <c r="I136" i="27"/>
  <c r="N136" i="27"/>
  <c r="BI135" i="27"/>
  <c r="AN136" i="27"/>
  <c r="Z136" i="27"/>
  <c r="AX136" i="27"/>
  <c r="AO136" i="27"/>
  <c r="AO140" i="27" s="1"/>
  <c r="M136" i="27"/>
  <c r="BA129" i="27"/>
  <c r="BD310" i="28"/>
  <c r="AD205" i="28"/>
  <c r="AD310" i="28"/>
  <c r="BN129" i="28"/>
  <c r="P205" i="28"/>
  <c r="P310" i="28"/>
  <c r="BB129" i="27"/>
  <c r="AZ129" i="28"/>
  <c r="N310" i="28"/>
  <c r="AC310" i="27"/>
  <c r="N310" i="27"/>
  <c r="BP310" i="28"/>
  <c r="AJ310" i="28"/>
  <c r="BN310" i="27"/>
  <c r="M129" i="27"/>
  <c r="AP129" i="28"/>
  <c r="AC310" i="28"/>
  <c r="X205" i="27"/>
  <c r="BO310" i="28"/>
  <c r="BS31" i="28"/>
  <c r="BS128" i="28" s="1"/>
  <c r="BI310" i="28"/>
  <c r="AU129" i="28"/>
  <c r="AA129" i="28"/>
  <c r="AP129" i="27"/>
  <c r="X310" i="28"/>
  <c r="BT129" i="28"/>
  <c r="AT310" i="28"/>
  <c r="O129" i="27"/>
  <c r="BE310" i="27"/>
  <c r="AR310" i="28"/>
  <c r="AH310" i="28"/>
  <c r="BL310" i="27"/>
  <c r="BH129" i="28"/>
  <c r="J310" i="27"/>
  <c r="X310" i="27"/>
  <c r="BQ310" i="27"/>
  <c r="Q310" i="27"/>
  <c r="AI310" i="27"/>
  <c r="BA129" i="28"/>
  <c r="M129" i="28"/>
  <c r="U129" i="27"/>
  <c r="BL129" i="27"/>
  <c r="AF310" i="28"/>
  <c r="V310" i="28"/>
  <c r="AF129" i="27"/>
  <c r="BQ310" i="28"/>
  <c r="AI129" i="27"/>
  <c r="AK310" i="28"/>
  <c r="J353" i="28"/>
  <c r="AH205" i="27"/>
  <c r="AH310" i="27"/>
  <c r="Z310" i="27"/>
  <c r="BO310" i="27"/>
  <c r="AS310" i="28"/>
  <c r="AB129" i="28"/>
  <c r="AQ310" i="28"/>
  <c r="BJ310" i="28"/>
  <c r="AY310" i="27"/>
  <c r="Y129" i="28"/>
  <c r="I129" i="28"/>
  <c r="AY129" i="28"/>
  <c r="U310" i="28"/>
  <c r="AV310" i="28"/>
  <c r="BM129" i="28"/>
  <c r="BT129" i="27"/>
  <c r="N129" i="28"/>
  <c r="BR310" i="27"/>
  <c r="BJ129" i="27"/>
  <c r="AY310" i="28"/>
  <c r="BS310" i="27"/>
  <c r="BO129" i="28"/>
  <c r="AW129" i="28"/>
  <c r="V129" i="28"/>
  <c r="AR310" i="27"/>
  <c r="BE129" i="27"/>
  <c r="AS129" i="28"/>
  <c r="BF129" i="28"/>
  <c r="AE129" i="27"/>
  <c r="N129" i="27"/>
  <c r="AY129" i="27"/>
  <c r="Q129" i="27"/>
  <c r="AU310" i="28"/>
  <c r="M310" i="27"/>
  <c r="BR310" i="28"/>
  <c r="AS310" i="27"/>
  <c r="AO396" i="28"/>
  <c r="J265" i="27"/>
  <c r="AZ31" i="28"/>
  <c r="AZ128" i="28" s="1"/>
  <c r="AZ131" i="28" s="1"/>
  <c r="AO322" i="28"/>
  <c r="G140" i="28"/>
  <c r="G371" i="28"/>
  <c r="AY61" i="15"/>
  <c r="BO69" i="15"/>
  <c r="H396" i="28"/>
  <c r="AG31" i="28"/>
  <c r="AG128" i="28" s="1"/>
  <c r="AG131" i="28" s="1"/>
  <c r="G395" i="28"/>
  <c r="H41" i="28"/>
  <c r="H42" i="28" s="1"/>
  <c r="BQ41" i="28"/>
  <c r="BQ31" i="28"/>
  <c r="BQ128" i="28" s="1"/>
  <c r="BQ131" i="28" s="1"/>
  <c r="AW41" i="28"/>
  <c r="AO31" i="28"/>
  <c r="AO128" i="28" s="1"/>
  <c r="AO131" i="28" s="1"/>
  <c r="AL222" i="28"/>
  <c r="AL223" i="28" s="1"/>
  <c r="G212" i="27"/>
  <c r="G309" i="27" s="1"/>
  <c r="J354" i="27"/>
  <c r="K337" i="27"/>
  <c r="K353" i="27" s="1"/>
  <c r="J353" i="27"/>
  <c r="G323" i="28"/>
  <c r="J355" i="27"/>
  <c r="S395" i="28"/>
  <c r="P41" i="28"/>
  <c r="P42" i="28" s="1"/>
  <c r="P373" i="28" s="1"/>
  <c r="AT212" i="28"/>
  <c r="AT309" i="28" s="1"/>
  <c r="AT312" i="28" s="1"/>
  <c r="AT222" i="28"/>
  <c r="AT223" i="28" s="1"/>
  <c r="AT391" i="28" s="1"/>
  <c r="X212" i="28"/>
  <c r="X309" i="28" s="1"/>
  <c r="X312" i="28" s="1"/>
  <c r="X313" i="28" s="1"/>
  <c r="X400" i="28" s="1"/>
  <c r="J354" i="28"/>
  <c r="J347" i="28"/>
  <c r="AD222" i="28"/>
  <c r="AD223" i="28" s="1"/>
  <c r="AI62" i="15"/>
  <c r="BB60" i="15"/>
  <c r="AR61" i="15"/>
  <c r="N222" i="28"/>
  <c r="N223" i="28" s="1"/>
  <c r="N391" i="28" s="1"/>
  <c r="AN322" i="27"/>
  <c r="S371" i="28"/>
  <c r="BF312" i="28"/>
  <c r="BO61" i="15"/>
  <c r="AO42" i="28"/>
  <c r="X321" i="28"/>
  <c r="BQ371" i="27"/>
  <c r="BQ372" i="27" s="1"/>
  <c r="J173" i="28"/>
  <c r="V96" i="22"/>
  <c r="BL61" i="15"/>
  <c r="BB222" i="28"/>
  <c r="BB223" i="28" s="1"/>
  <c r="BB391" i="28" s="1"/>
  <c r="AP379" i="27"/>
  <c r="BP222" i="28"/>
  <c r="BP223" i="28" s="1"/>
  <c r="BP391" i="28" s="1"/>
  <c r="J312" i="28"/>
  <c r="AF395" i="27"/>
  <c r="G89" i="28"/>
  <c r="G91" i="28" s="1"/>
  <c r="K140" i="27"/>
  <c r="X60" i="15"/>
  <c r="AQ371" i="28"/>
  <c r="J322" i="28"/>
  <c r="AT371" i="28"/>
  <c r="AT60" i="15"/>
  <c r="J257" i="28"/>
  <c r="J243" i="28" s="1"/>
  <c r="Q371" i="27"/>
  <c r="AW371" i="27"/>
  <c r="AU321" i="27"/>
  <c r="BH395" i="27"/>
  <c r="N396" i="27"/>
  <c r="AK31" i="27"/>
  <c r="AK128" i="27" s="1"/>
  <c r="AK131" i="27" s="1"/>
  <c r="BT371" i="27"/>
  <c r="W31" i="28"/>
  <c r="W128" i="28" s="1"/>
  <c r="AB371" i="28"/>
  <c r="BA205" i="28"/>
  <c r="O379" i="27"/>
  <c r="N31" i="27"/>
  <c r="N128" i="27" s="1"/>
  <c r="BN222" i="28"/>
  <c r="BN223" i="28" s="1"/>
  <c r="BN391" i="28" s="1"/>
  <c r="R222" i="28"/>
  <c r="R223" i="28" s="1"/>
  <c r="R391" i="28" s="1"/>
  <c r="BG141" i="28"/>
  <c r="AY395" i="27"/>
  <c r="AR312" i="28"/>
  <c r="AY372" i="28"/>
  <c r="AY374" i="28" s="1"/>
  <c r="J222" i="28"/>
  <c r="J223" i="28" s="1"/>
  <c r="E199" i="22"/>
  <c r="C6" i="16" s="1"/>
  <c r="AP371" i="27"/>
  <c r="P61" i="19"/>
  <c r="J389" i="28"/>
  <c r="O395" i="28"/>
  <c r="O321" i="28"/>
  <c r="L395" i="28"/>
  <c r="L321" i="28"/>
  <c r="X140" i="27"/>
  <c r="Y292" i="22"/>
  <c r="AF371" i="27"/>
  <c r="AF60" i="15"/>
  <c r="BL222" i="27"/>
  <c r="BL223" i="27" s="1"/>
  <c r="V140" i="28"/>
  <c r="AZ378" i="27"/>
  <c r="BE378" i="28"/>
  <c r="I377" i="27"/>
  <c r="AG31" i="27"/>
  <c r="AG128" i="27" s="1"/>
  <c r="X378" i="27"/>
  <c r="AV321" i="28"/>
  <c r="AV395" i="28"/>
  <c r="AC396" i="27"/>
  <c r="BF140" i="28"/>
  <c r="AX322" i="28"/>
  <c r="S377" i="28"/>
  <c r="J174" i="28"/>
  <c r="BR312" i="28"/>
  <c r="AX312" i="28"/>
  <c r="BT222" i="28"/>
  <c r="BT223" i="28" s="1"/>
  <c r="BT270" i="28" s="1"/>
  <c r="BT272" i="28" s="1"/>
  <c r="BH222" i="28"/>
  <c r="BH223" i="28" s="1"/>
  <c r="BH391" i="28" s="1"/>
  <c r="AX222" i="28"/>
  <c r="AX223" i="28" s="1"/>
  <c r="AJ222" i="28"/>
  <c r="AJ223" i="28" s="1"/>
  <c r="P131" i="28"/>
  <c r="AL75" i="15"/>
  <c r="BR222" i="28"/>
  <c r="BR223" i="28" s="1"/>
  <c r="BR391" i="28" s="1"/>
  <c r="BF222" i="28"/>
  <c r="BF223" i="28" s="1"/>
  <c r="AH222" i="28"/>
  <c r="AH223" i="28" s="1"/>
  <c r="AL312" i="28"/>
  <c r="AR222" i="28"/>
  <c r="AR223" i="28" s="1"/>
  <c r="AR391" i="28" s="1"/>
  <c r="T222" i="28"/>
  <c r="T223" i="28" s="1"/>
  <c r="T270" i="28" s="1"/>
  <c r="BR322" i="27"/>
  <c r="AJ322" i="27"/>
  <c r="AJ396" i="27"/>
  <c r="AQ396" i="27"/>
  <c r="AQ322" i="27"/>
  <c r="AQ323" i="27"/>
  <c r="BC41" i="28"/>
  <c r="BC31" i="28"/>
  <c r="BC128" i="28" s="1"/>
  <c r="BC131" i="28" s="1"/>
  <c r="AC322" i="28"/>
  <c r="AS321" i="28"/>
  <c r="AY322" i="28"/>
  <c r="BE321" i="28"/>
  <c r="BE395" i="28"/>
  <c r="V396" i="28"/>
  <c r="Q41" i="28"/>
  <c r="Q31" i="28"/>
  <c r="Q128" i="28" s="1"/>
  <c r="AQ141" i="27"/>
  <c r="AQ378" i="27"/>
  <c r="J389" i="27"/>
  <c r="AM323" i="27"/>
  <c r="AM321" i="27"/>
  <c r="AM322" i="27"/>
  <c r="AM396" i="27"/>
  <c r="AI75" i="15"/>
  <c r="K323" i="28"/>
  <c r="BR323" i="28"/>
  <c r="BR395" i="28"/>
  <c r="AB322" i="28"/>
  <c r="AO395" i="28"/>
  <c r="AW322" i="28"/>
  <c r="BD322" i="28"/>
  <c r="BI396" i="28"/>
  <c r="BI322" i="28"/>
  <c r="BO356" i="28"/>
  <c r="BO303" i="28" s="1"/>
  <c r="Q195" i="22"/>
  <c r="BP141" i="27"/>
  <c r="AJ378" i="27"/>
  <c r="AJ141" i="27"/>
  <c r="AL377" i="27"/>
  <c r="BI140" i="27"/>
  <c r="BI377" i="27"/>
  <c r="H142" i="28"/>
  <c r="V377" i="28"/>
  <c r="H371" i="27"/>
  <c r="H60" i="15"/>
  <c r="AJ321" i="27"/>
  <c r="AJ395" i="27"/>
  <c r="AJ323" i="27"/>
  <c r="Z212" i="28"/>
  <c r="Z309" i="28" s="1"/>
  <c r="Z312" i="28" s="1"/>
  <c r="Z222" i="28"/>
  <c r="Z223" i="28" s="1"/>
  <c r="L212" i="28"/>
  <c r="L309" i="28" s="1"/>
  <c r="L312" i="28" s="1"/>
  <c r="L222" i="28"/>
  <c r="L223" i="28" s="1"/>
  <c r="L391" i="28" s="1"/>
  <c r="BF377" i="28"/>
  <c r="AI141" i="27"/>
  <c r="AI378" i="27"/>
  <c r="AA377" i="28"/>
  <c r="AW31" i="27"/>
  <c r="AW128" i="27" s="1"/>
  <c r="AW131" i="27" s="1"/>
  <c r="AW141" i="28"/>
  <c r="AV379" i="28"/>
  <c r="BE142" i="28"/>
  <c r="T62" i="15"/>
  <c r="AV212" i="28"/>
  <c r="AV309" i="28" s="1"/>
  <c r="AV312" i="28" s="1"/>
  <c r="AV222" i="28"/>
  <c r="AV223" i="28" s="1"/>
  <c r="V212" i="28"/>
  <c r="V309" i="28" s="1"/>
  <c r="V312" i="28" s="1"/>
  <c r="V313" i="28" s="1"/>
  <c r="V400" i="28" s="1"/>
  <c r="V222" i="28"/>
  <c r="V223" i="28" s="1"/>
  <c r="H395" i="28"/>
  <c r="BB312" i="28"/>
  <c r="AP212" i="28"/>
  <c r="AP309" i="28" s="1"/>
  <c r="AP312" i="28" s="1"/>
  <c r="AP222" i="28"/>
  <c r="AP223" i="28" s="1"/>
  <c r="AI212" i="28"/>
  <c r="AI309" i="28" s="1"/>
  <c r="AI312" i="28" s="1"/>
  <c r="AD312" i="28"/>
  <c r="G75" i="26"/>
  <c r="AC321" i="27"/>
  <c r="BJ212" i="28"/>
  <c r="BJ309" i="28" s="1"/>
  <c r="BJ312" i="28" s="1"/>
  <c r="BJ222" i="28"/>
  <c r="BJ223" i="28" s="1"/>
  <c r="BJ391" i="28" s="1"/>
  <c r="AJ332" i="28"/>
  <c r="AJ398" i="28" s="1"/>
  <c r="BH312" i="28"/>
  <c r="AJ312" i="28"/>
  <c r="R323" i="28"/>
  <c r="BP312" i="28"/>
  <c r="BS373" i="28"/>
  <c r="BP377" i="28"/>
  <c r="BO321" i="27"/>
  <c r="AH322" i="28"/>
  <c r="AH396" i="28"/>
  <c r="BE140" i="28"/>
  <c r="G321" i="27"/>
  <c r="H31" i="27"/>
  <c r="H128" i="27" s="1"/>
  <c r="H131" i="27" s="1"/>
  <c r="U31" i="27"/>
  <c r="U128" i="27" s="1"/>
  <c r="BN31" i="27"/>
  <c r="BN128" i="27" s="1"/>
  <c r="BI41" i="28"/>
  <c r="BI31" i="28"/>
  <c r="BI128" i="28" s="1"/>
  <c r="G212" i="28"/>
  <c r="G309" i="28" s="1"/>
  <c r="G312" i="28" s="1"/>
  <c r="Q321" i="28"/>
  <c r="W60" i="15"/>
  <c r="V322" i="27"/>
  <c r="BN395" i="27"/>
  <c r="G31" i="28"/>
  <c r="G128" i="28" s="1"/>
  <c r="G131" i="28" s="1"/>
  <c r="AH332" i="28"/>
  <c r="AH398" i="28" s="1"/>
  <c r="AO372" i="28"/>
  <c r="AO374" i="28" s="1"/>
  <c r="BS312" i="28"/>
  <c r="BT312" i="28"/>
  <c r="K337" i="28"/>
  <c r="K354" i="28" s="1"/>
  <c r="BS222" i="28"/>
  <c r="BS223" i="28" s="1"/>
  <c r="AM222" i="28"/>
  <c r="AM223" i="28" s="1"/>
  <c r="AM391" i="28" s="1"/>
  <c r="W42" i="28"/>
  <c r="W373" i="28" s="1"/>
  <c r="L222" i="27"/>
  <c r="L223" i="27" s="1"/>
  <c r="L212" i="27"/>
  <c r="L309" i="27" s="1"/>
  <c r="AB212" i="27"/>
  <c r="AB309" i="27" s="1"/>
  <c r="AB222" i="27"/>
  <c r="AB223" i="27" s="1"/>
  <c r="AT397" i="28"/>
  <c r="BK377" i="28"/>
  <c r="AC371" i="27"/>
  <c r="AC60" i="15"/>
  <c r="AS371" i="27"/>
  <c r="AS60" i="15"/>
  <c r="Y395" i="28"/>
  <c r="BJ321" i="28"/>
  <c r="BK205" i="27"/>
  <c r="T322" i="28"/>
  <c r="T396" i="28"/>
  <c r="BG378" i="28"/>
  <c r="Y128" i="27"/>
  <c r="Y131" i="27" s="1"/>
  <c r="AV31" i="27"/>
  <c r="AV128" i="27" s="1"/>
  <c r="AV131" i="27" s="1"/>
  <c r="AT320" i="28"/>
  <c r="AE141" i="27"/>
  <c r="AE378" i="27"/>
  <c r="W321" i="27"/>
  <c r="W395" i="27"/>
  <c r="AU395" i="27"/>
  <c r="BD395" i="27"/>
  <c r="R395" i="27"/>
  <c r="R321" i="27"/>
  <c r="BF321" i="27"/>
  <c r="AP396" i="27"/>
  <c r="N31" i="28"/>
  <c r="N128" i="28" s="1"/>
  <c r="N131" i="28" s="1"/>
  <c r="N41" i="28"/>
  <c r="N42" i="28" s="1"/>
  <c r="N89" i="28" s="1"/>
  <c r="AM41" i="28"/>
  <c r="AM31" i="28"/>
  <c r="AM128" i="28" s="1"/>
  <c r="AU41" i="28"/>
  <c r="AU31" i="28"/>
  <c r="AU128" i="28" s="1"/>
  <c r="AU378" i="27"/>
  <c r="AJ320" i="27"/>
  <c r="AG395" i="27"/>
  <c r="H322" i="27"/>
  <c r="AQ332" i="27"/>
  <c r="AQ398" i="27" s="1"/>
  <c r="R49" i="22"/>
  <c r="I62" i="15"/>
  <c r="K321" i="27"/>
  <c r="X395" i="27"/>
  <c r="AE140" i="27"/>
  <c r="AQ377" i="28"/>
  <c r="K395" i="28"/>
  <c r="AI139" i="27"/>
  <c r="BQ151" i="28"/>
  <c r="P141" i="28"/>
  <c r="V396" i="27"/>
  <c r="AP322" i="27"/>
  <c r="AT377" i="27"/>
  <c r="P141" i="27"/>
  <c r="BR212" i="27"/>
  <c r="BR309" i="27" s="1"/>
  <c r="BT321" i="27"/>
  <c r="BT395" i="27"/>
  <c r="P320" i="27"/>
  <c r="P322" i="27"/>
  <c r="T31" i="28"/>
  <c r="T128" i="28" s="1"/>
  <c r="T41" i="28"/>
  <c r="T42" i="28" s="1"/>
  <c r="BI322" i="27"/>
  <c r="AD395" i="27"/>
  <c r="AD321" i="27"/>
  <c r="BL395" i="27"/>
  <c r="W396" i="27"/>
  <c r="W322" i="27"/>
  <c r="AX322" i="27"/>
  <c r="AX396" i="27"/>
  <c r="AR396" i="27"/>
  <c r="AI397" i="27"/>
  <c r="BA321" i="27"/>
  <c r="O322" i="27"/>
  <c r="O396" i="27"/>
  <c r="BP323" i="27"/>
  <c r="BP395" i="27"/>
  <c r="AE396" i="27"/>
  <c r="AE322" i="27"/>
  <c r="AW322" i="27"/>
  <c r="BB322" i="27"/>
  <c r="K31" i="28"/>
  <c r="K128" i="28" s="1"/>
  <c r="K131" i="28" s="1"/>
  <c r="K132" i="28" s="1"/>
  <c r="K382" i="28" s="1"/>
  <c r="K41" i="28"/>
  <c r="K42" i="28" s="1"/>
  <c r="AR322" i="27"/>
  <c r="P396" i="27"/>
  <c r="AX332" i="27"/>
  <c r="AC140" i="28"/>
  <c r="AU378" i="28"/>
  <c r="J84" i="28"/>
  <c r="J83" i="28"/>
  <c r="AO141" i="28"/>
  <c r="AL31" i="27"/>
  <c r="AL128" i="27" s="1"/>
  <c r="AL42" i="27"/>
  <c r="AL373" i="27" s="1"/>
  <c r="AT42" i="27"/>
  <c r="AT31" i="27"/>
  <c r="AT128" i="27" s="1"/>
  <c r="BJ31" i="27"/>
  <c r="BJ128" i="27" s="1"/>
  <c r="BJ131" i="27" s="1"/>
  <c r="BJ42" i="27"/>
  <c r="BJ89" i="27" s="1"/>
  <c r="BJ91" i="27" s="1"/>
  <c r="BS42" i="27"/>
  <c r="BS64" i="15" s="1"/>
  <c r="BS31" i="27"/>
  <c r="BS128" i="27" s="1"/>
  <c r="AK371" i="27"/>
  <c r="BA371" i="27"/>
  <c r="X151" i="28"/>
  <c r="X380" i="28" s="1"/>
  <c r="BR377" i="27"/>
  <c r="K142" i="27"/>
  <c r="AD378" i="28"/>
  <c r="J379" i="27"/>
  <c r="X140" i="28"/>
  <c r="BM378" i="28"/>
  <c r="BM141" i="28"/>
  <c r="M29" i="19"/>
  <c r="V75" i="15"/>
  <c r="AM205" i="27"/>
  <c r="K378" i="27"/>
  <c r="K141" i="27"/>
  <c r="AN41" i="28"/>
  <c r="AV41" i="28"/>
  <c r="AV42" i="28" s="1"/>
  <c r="BC371" i="28"/>
  <c r="Y31" i="28"/>
  <c r="Y128" i="28" s="1"/>
  <c r="Y131" i="28" s="1"/>
  <c r="Y41" i="28"/>
  <c r="BP323" i="28"/>
  <c r="BK395" i="28"/>
  <c r="Z31" i="27"/>
  <c r="Z128" i="27" s="1"/>
  <c r="AJ312" i="27"/>
  <c r="BN356" i="27"/>
  <c r="BN303" i="27" s="1"/>
  <c r="Q356" i="27"/>
  <c r="AQ356" i="27"/>
  <c r="AY356" i="27"/>
  <c r="BG332" i="27"/>
  <c r="BG398" i="27" s="1"/>
  <c r="AR371" i="28"/>
  <c r="BE371" i="28"/>
  <c r="BB322" i="28"/>
  <c r="AO31" i="27"/>
  <c r="AO128" i="27" s="1"/>
  <c r="AO377" i="28"/>
  <c r="BE141" i="28"/>
  <c r="BG62" i="15"/>
  <c r="H397" i="27"/>
  <c r="AH395" i="27"/>
  <c r="P69" i="15"/>
  <c r="X395" i="28"/>
  <c r="AS396" i="28"/>
  <c r="BL372" i="28"/>
  <c r="BL374" i="28" s="1"/>
  <c r="K321" i="28"/>
  <c r="O49" i="22"/>
  <c r="AM377" i="27"/>
  <c r="BQ140" i="28"/>
  <c r="S395" i="27"/>
  <c r="BN321" i="27"/>
  <c r="AC322" i="27"/>
  <c r="BF332" i="27"/>
  <c r="BF398" i="27" s="1"/>
  <c r="BN371" i="27"/>
  <c r="BR31" i="27"/>
  <c r="BR128" i="27" s="1"/>
  <c r="BR131" i="27" s="1"/>
  <c r="BR42" i="27"/>
  <c r="BO395" i="28"/>
  <c r="BO321" i="28"/>
  <c r="AU396" i="28"/>
  <c r="J173" i="27"/>
  <c r="AF205" i="27"/>
  <c r="O205" i="27"/>
  <c r="AQ320" i="27"/>
  <c r="BB323" i="28"/>
  <c r="AN60" i="15"/>
  <c r="AU322" i="28"/>
  <c r="S142" i="28"/>
  <c r="V31" i="27"/>
  <c r="V128" i="27" s="1"/>
  <c r="V131" i="27" s="1"/>
  <c r="V42" i="27"/>
  <c r="V89" i="27" s="1"/>
  <c r="AD31" i="27"/>
  <c r="AD128" i="27" s="1"/>
  <c r="AD42" i="27"/>
  <c r="L371" i="27"/>
  <c r="L60" i="15"/>
  <c r="AJ371" i="27"/>
  <c r="AJ372" i="27" s="1"/>
  <c r="AJ374" i="27" s="1"/>
  <c r="AJ60" i="15"/>
  <c r="AH371" i="28"/>
  <c r="AH60" i="15"/>
  <c r="BM371" i="28"/>
  <c r="BH212" i="27"/>
  <c r="BH309" i="27" s="1"/>
  <c r="BH312" i="27" s="1"/>
  <c r="BH313" i="27" s="1"/>
  <c r="BH400" i="27" s="1"/>
  <c r="AL395" i="27"/>
  <c r="AL321" i="27"/>
  <c r="S321" i="27"/>
  <c r="P142" i="27"/>
  <c r="AZ379" i="27"/>
  <c r="AJ397" i="27"/>
  <c r="AK322" i="27"/>
  <c r="AK396" i="27"/>
  <c r="BI395" i="28"/>
  <c r="BH321" i="27"/>
  <c r="V222" i="27"/>
  <c r="V223" i="27" s="1"/>
  <c r="AR212" i="27"/>
  <c r="AR309" i="27" s="1"/>
  <c r="AR222" i="27"/>
  <c r="AR223" i="27" s="1"/>
  <c r="AR391" i="27" s="1"/>
  <c r="BH391" i="27"/>
  <c r="I389" i="27"/>
  <c r="AY395" i="28"/>
  <c r="BB395" i="28"/>
  <c r="BB321" i="28"/>
  <c r="R396" i="28"/>
  <c r="R322" i="28"/>
  <c r="AG396" i="28"/>
  <c r="AG322" i="28"/>
  <c r="W372" i="28"/>
  <c r="W374" i="28" s="1"/>
  <c r="BP205" i="27"/>
  <c r="R205" i="27"/>
  <c r="AW390" i="28"/>
  <c r="AW392" i="28" s="1"/>
  <c r="BG397" i="27"/>
  <c r="X377" i="27"/>
  <c r="S140" i="28"/>
  <c r="BR377" i="28"/>
  <c r="AX31" i="27"/>
  <c r="AX128" i="27" s="1"/>
  <c r="I60" i="15"/>
  <c r="I371" i="27"/>
  <c r="AG371" i="27"/>
  <c r="AG60" i="15"/>
  <c r="BR371" i="28"/>
  <c r="BR372" i="28" s="1"/>
  <c r="BR374" i="28" s="1"/>
  <c r="BR322" i="28"/>
  <c r="H373" i="28"/>
  <c r="L395" i="27"/>
  <c r="Y321" i="27"/>
  <c r="Y395" i="27"/>
  <c r="AQ321" i="27"/>
  <c r="AQ395" i="27"/>
  <c r="AZ321" i="27"/>
  <c r="BE356" i="27"/>
  <c r="BE379" i="27"/>
  <c r="U141" i="27"/>
  <c r="G75" i="15"/>
  <c r="M49" i="22"/>
  <c r="M76" i="22"/>
  <c r="AS62" i="15"/>
  <c r="Z377" i="27"/>
  <c r="BQ378" i="27"/>
  <c r="S378" i="28"/>
  <c r="BK378" i="28"/>
  <c r="AT395" i="27"/>
  <c r="BA323" i="27"/>
  <c r="W323" i="27"/>
  <c r="BJ390" i="27"/>
  <c r="BJ392" i="27" s="1"/>
  <c r="L270" i="28"/>
  <c r="L272" i="28" s="1"/>
  <c r="AL391" i="28"/>
  <c r="AX377" i="27"/>
  <c r="T140" i="27"/>
  <c r="J76" i="28"/>
  <c r="J62" i="28" s="1"/>
  <c r="AN212" i="27"/>
  <c r="AN309" i="27" s="1"/>
  <c r="Q322" i="27"/>
  <c r="J58" i="15"/>
  <c r="K66" i="28"/>
  <c r="K76" i="28" s="1"/>
  <c r="K62" i="28" s="1"/>
  <c r="J82" i="28"/>
  <c r="I140" i="27"/>
  <c r="K377" i="27"/>
  <c r="BM72" i="15"/>
  <c r="BJ371" i="27"/>
  <c r="BC140" i="28"/>
  <c r="AH31" i="27"/>
  <c r="AH128" i="27" s="1"/>
  <c r="BF31" i="27"/>
  <c r="BF128" i="27" s="1"/>
  <c r="BF131" i="27" s="1"/>
  <c r="Y322" i="27"/>
  <c r="Y396" i="27"/>
  <c r="BP396" i="27"/>
  <c r="BP322" i="27"/>
  <c r="Q173" i="22"/>
  <c r="AC379" i="28"/>
  <c r="BF379" i="28"/>
  <c r="Q377" i="28"/>
  <c r="T142" i="28"/>
  <c r="AD141" i="28"/>
  <c r="AJ142" i="28"/>
  <c r="M69" i="15"/>
  <c r="AO69" i="15"/>
  <c r="AW69" i="15"/>
  <c r="BA69" i="15"/>
  <c r="Y320" i="27"/>
  <c r="Y356" i="27"/>
  <c r="N356" i="27"/>
  <c r="P40" i="22"/>
  <c r="P75" i="22"/>
  <c r="P138" i="22"/>
  <c r="R138" i="22"/>
  <c r="AL390" i="27"/>
  <c r="AL392" i="27" s="1"/>
  <c r="BJ397" i="27"/>
  <c r="BE395" i="27"/>
  <c r="Y321" i="28"/>
  <c r="I332" i="28"/>
  <c r="I398" i="28" s="1"/>
  <c r="O75" i="22"/>
  <c r="N49" i="22"/>
  <c r="N138" i="22"/>
  <c r="N173" i="22"/>
  <c r="BN141" i="27"/>
  <c r="G70" i="15"/>
  <c r="P321" i="27"/>
  <c r="I396" i="27"/>
  <c r="G321" i="28"/>
  <c r="AK395" i="28"/>
  <c r="M75" i="22"/>
  <c r="M40" i="22"/>
  <c r="N75" i="22"/>
  <c r="R40" i="22"/>
  <c r="M138" i="22"/>
  <c r="Q236" i="22"/>
  <c r="Q271" i="22"/>
  <c r="BS391" i="28"/>
  <c r="BS270" i="28"/>
  <c r="BS272" i="28" s="1"/>
  <c r="AX378" i="28"/>
  <c r="P378" i="28"/>
  <c r="AY377" i="28"/>
  <c r="P70" i="15"/>
  <c r="BD70" i="15"/>
  <c r="P356" i="27"/>
  <c r="BE69" i="15"/>
  <c r="BC390" i="27"/>
  <c r="H243" i="27"/>
  <c r="AT321" i="27"/>
  <c r="BP321" i="27"/>
  <c r="H396" i="27"/>
  <c r="BA379" i="28"/>
  <c r="U140" i="28"/>
  <c r="AA140" i="28"/>
  <c r="AC323" i="27"/>
  <c r="BT390" i="28"/>
  <c r="BT392" i="28" s="1"/>
  <c r="AI61" i="15"/>
  <c r="J356" i="28"/>
  <c r="J303" i="28" s="1"/>
  <c r="M356" i="28"/>
  <c r="AE356" i="28"/>
  <c r="BA397" i="28"/>
  <c r="BI332" i="28"/>
  <c r="BI398" i="28" s="1"/>
  <c r="BJ395" i="28"/>
  <c r="AD372" i="28"/>
  <c r="AD374" i="28" s="1"/>
  <c r="AL372" i="28"/>
  <c r="AL374" i="28" s="1"/>
  <c r="AP372" i="28"/>
  <c r="AP374" i="28" s="1"/>
  <c r="AF390" i="28"/>
  <c r="AP390" i="28"/>
  <c r="AP392" i="28" s="1"/>
  <c r="BM322" i="28"/>
  <c r="W395" i="28"/>
  <c r="BH395" i="28"/>
  <c r="Y69" i="15"/>
  <c r="AG69" i="15"/>
  <c r="BB75" i="15"/>
  <c r="T212" i="27"/>
  <c r="T309" i="27" s="1"/>
  <c r="T222" i="27"/>
  <c r="T223" i="27" s="1"/>
  <c r="T270" i="27" s="1"/>
  <c r="O397" i="27"/>
  <c r="O332" i="27"/>
  <c r="O398" i="27" s="1"/>
  <c r="AP332" i="27"/>
  <c r="AP398" i="27" s="1"/>
  <c r="G332" i="27"/>
  <c r="G333" i="27" s="1"/>
  <c r="AS397" i="27"/>
  <c r="BE332" i="27"/>
  <c r="BE398" i="27" s="1"/>
  <c r="J321" i="27"/>
  <c r="T395" i="27"/>
  <c r="T321" i="27"/>
  <c r="AB395" i="27"/>
  <c r="AB321" i="27"/>
  <c r="AB323" i="27"/>
  <c r="K371" i="28"/>
  <c r="K60" i="15"/>
  <c r="P390" i="28"/>
  <c r="U397" i="28"/>
  <c r="AP323" i="28"/>
  <c r="AP396" i="28"/>
  <c r="AP322" i="28"/>
  <c r="BQ322" i="28"/>
  <c r="BK320" i="28"/>
  <c r="BS395" i="28"/>
  <c r="BS321" i="28"/>
  <c r="BE356" i="28"/>
  <c r="BE303" i="28" s="1"/>
  <c r="AS397" i="28"/>
  <c r="AS356" i="28"/>
  <c r="P397" i="28"/>
  <c r="BP320" i="28"/>
  <c r="BP397" i="28"/>
  <c r="P321" i="28"/>
  <c r="AH395" i="28"/>
  <c r="AH321" i="28"/>
  <c r="AH323" i="28"/>
  <c r="BI372" i="28"/>
  <c r="L390" i="28"/>
  <c r="L392" i="28" s="1"/>
  <c r="BB390" i="28"/>
  <c r="BB392" i="28" s="1"/>
  <c r="BL390" i="28"/>
  <c r="AU61" i="15"/>
  <c r="AV205" i="27"/>
  <c r="BJ205" i="28"/>
  <c r="BJ390" i="28"/>
  <c r="BJ392" i="28" s="1"/>
  <c r="AT372" i="27"/>
  <c r="AT374" i="27" s="1"/>
  <c r="AY222" i="28"/>
  <c r="AY223" i="28" s="1"/>
  <c r="AY391" i="28" s="1"/>
  <c r="AW222" i="28"/>
  <c r="AW223" i="28" s="1"/>
  <c r="AS222" i="28"/>
  <c r="AS223" i="28" s="1"/>
  <c r="BJ270" i="28"/>
  <c r="BJ272" i="28" s="1"/>
  <c r="BA332" i="28"/>
  <c r="BA398" i="28" s="1"/>
  <c r="BS371" i="27"/>
  <c r="BS372" i="27" s="1"/>
  <c r="BS374" i="27" s="1"/>
  <c r="BG323" i="27"/>
  <c r="BO397" i="27"/>
  <c r="AG397" i="27"/>
  <c r="AK332" i="27"/>
  <c r="AK398" i="27" s="1"/>
  <c r="AK397" i="27"/>
  <c r="AH332" i="27"/>
  <c r="AH398" i="27" s="1"/>
  <c r="AW397" i="27"/>
  <c r="Q395" i="27"/>
  <c r="Q321" i="27"/>
  <c r="Q323" i="27"/>
  <c r="I321" i="27"/>
  <c r="I323" i="27"/>
  <c r="I395" i="27"/>
  <c r="AE31" i="28"/>
  <c r="AE128" i="28" s="1"/>
  <c r="AE131" i="28" s="1"/>
  <c r="AE41" i="28"/>
  <c r="BT42" i="28"/>
  <c r="BT373" i="28" s="1"/>
  <c r="AI397" i="28"/>
  <c r="AX320" i="28"/>
  <c r="Y397" i="28"/>
  <c r="Y356" i="28"/>
  <c r="Y303" i="28" s="1"/>
  <c r="AH397" i="28"/>
  <c r="AV397" i="28"/>
  <c r="AD396" i="28"/>
  <c r="AD322" i="28"/>
  <c r="AV323" i="28"/>
  <c r="AV322" i="28"/>
  <c r="AV396" i="28"/>
  <c r="BL322" i="28"/>
  <c r="BL396" i="28"/>
  <c r="BF356" i="28"/>
  <c r="BF303" i="28" s="1"/>
  <c r="BR356" i="28"/>
  <c r="BR303" i="28" s="1"/>
  <c r="BR320" i="28"/>
  <c r="BI397" i="28"/>
  <c r="J397" i="28"/>
  <c r="T320" i="28"/>
  <c r="T397" i="28"/>
  <c r="Z332" i="28"/>
  <c r="Z398" i="28" s="1"/>
  <c r="Z397" i="28"/>
  <c r="AN397" i="28"/>
  <c r="AN332" i="28"/>
  <c r="AN398" i="28" s="1"/>
  <c r="BO332" i="28"/>
  <c r="BO398" i="28" s="1"/>
  <c r="J321" i="28"/>
  <c r="J323" i="28"/>
  <c r="V323" i="28"/>
  <c r="V321" i="28"/>
  <c r="V395" i="28"/>
  <c r="AD321" i="28"/>
  <c r="H390" i="28"/>
  <c r="AX390" i="28"/>
  <c r="AX392" i="28" s="1"/>
  <c r="BO390" i="28"/>
  <c r="BO392" i="28" s="1"/>
  <c r="AM61" i="15"/>
  <c r="AR205" i="27"/>
  <c r="BH205" i="28"/>
  <c r="BH390" i="28"/>
  <c r="BH392" i="28" s="1"/>
  <c r="BG212" i="28"/>
  <c r="BG309" i="28" s="1"/>
  <c r="BG312" i="28" s="1"/>
  <c r="U60" i="15"/>
  <c r="G397" i="27"/>
  <c r="P323" i="28"/>
  <c r="P222" i="27"/>
  <c r="P223" i="27" s="1"/>
  <c r="P391" i="27" s="1"/>
  <c r="AA222" i="27"/>
  <c r="AA223" i="27" s="1"/>
  <c r="AA391" i="27" s="1"/>
  <c r="AG396" i="27"/>
  <c r="BC396" i="27"/>
  <c r="BC322" i="27"/>
  <c r="BM396" i="27"/>
  <c r="BM322" i="27"/>
  <c r="AM356" i="27"/>
  <c r="AZ397" i="27"/>
  <c r="AZ320" i="27"/>
  <c r="BP332" i="27"/>
  <c r="BP398" i="27" s="1"/>
  <c r="J397" i="27"/>
  <c r="R397" i="27"/>
  <c r="Y332" i="27"/>
  <c r="Y398" i="27" s="1"/>
  <c r="Y397" i="27"/>
  <c r="BA332" i="27"/>
  <c r="BA398" i="27" s="1"/>
  <c r="BI332" i="27"/>
  <c r="BI398" i="27" s="1"/>
  <c r="BI397" i="27"/>
  <c r="BQ397" i="27"/>
  <c r="M395" i="27"/>
  <c r="M321" i="27"/>
  <c r="X321" i="27"/>
  <c r="X323" i="27"/>
  <c r="W356" i="27"/>
  <c r="AA41" i="28"/>
  <c r="AA31" i="28"/>
  <c r="AA128" i="28" s="1"/>
  <c r="AA131" i="28" s="1"/>
  <c r="N58" i="19" s="1"/>
  <c r="N60" i="19" s="1"/>
  <c r="AH41" i="28"/>
  <c r="AH42" i="28" s="1"/>
  <c r="AH373" i="28" s="1"/>
  <c r="P371" i="28"/>
  <c r="P372" i="28" s="1"/>
  <c r="P374" i="28" s="1"/>
  <c r="P60" i="15"/>
  <c r="BD371" i="28"/>
  <c r="BD372" i="28" s="1"/>
  <c r="BD374" i="28" s="1"/>
  <c r="Q69" i="15"/>
  <c r="AJ390" i="28"/>
  <c r="AJ392" i="28" s="1"/>
  <c r="BE390" i="28"/>
  <c r="BE392" i="28" s="1"/>
  <c r="AD356" i="28"/>
  <c r="AD320" i="28"/>
  <c r="AD397" i="28"/>
  <c r="AO397" i="28"/>
  <c r="AO356" i="28"/>
  <c r="BT397" i="28"/>
  <c r="R356" i="28"/>
  <c r="AC397" i="28"/>
  <c r="AC356" i="28"/>
  <c r="AL356" i="28"/>
  <c r="AL303" i="28" s="1"/>
  <c r="AL397" i="28"/>
  <c r="AP356" i="28"/>
  <c r="AP397" i="28"/>
  <c r="AZ397" i="28"/>
  <c r="AZ320" i="28"/>
  <c r="AZ356" i="28"/>
  <c r="AZ303" i="28" s="1"/>
  <c r="BL356" i="28"/>
  <c r="AA323" i="28"/>
  <c r="AA396" i="28"/>
  <c r="AA322" i="28"/>
  <c r="AK396" i="28"/>
  <c r="AK322" i="28"/>
  <c r="AK323" i="28"/>
  <c r="BA395" i="28"/>
  <c r="BA323" i="28"/>
  <c r="BA321" i="28"/>
  <c r="BA320" i="28"/>
  <c r="U320" i="28"/>
  <c r="AA320" i="28"/>
  <c r="BT320" i="28"/>
  <c r="O396" i="28"/>
  <c r="O323" i="28"/>
  <c r="O322" i="28"/>
  <c r="Z356" i="28"/>
  <c r="AE395" i="28"/>
  <c r="AE321" i="28"/>
  <c r="AE323" i="28"/>
  <c r="AR397" i="28"/>
  <c r="BQ356" i="28"/>
  <c r="W332" i="28"/>
  <c r="W398" i="28" s="1"/>
  <c r="W397" i="28"/>
  <c r="BQ397" i="28"/>
  <c r="BQ320" i="28"/>
  <c r="L397" i="28"/>
  <c r="L332" i="28"/>
  <c r="L398" i="28" s="1"/>
  <c r="X397" i="28"/>
  <c r="X320" i="28"/>
  <c r="X356" i="28"/>
  <c r="AQ397" i="28"/>
  <c r="AW397" i="28"/>
  <c r="AW356" i="28"/>
  <c r="BC397" i="28"/>
  <c r="BC332" i="28"/>
  <c r="BC398" i="28" s="1"/>
  <c r="BN332" i="28"/>
  <c r="BN398" i="28" s="1"/>
  <c r="BS397" i="28"/>
  <c r="BS332" i="28"/>
  <c r="BS398" i="28" s="1"/>
  <c r="T395" i="28"/>
  <c r="T323" i="28"/>
  <c r="T321" i="28"/>
  <c r="Z321" i="28"/>
  <c r="Z395" i="28"/>
  <c r="T372" i="28"/>
  <c r="T374" i="28" s="1"/>
  <c r="AV372" i="28"/>
  <c r="AV374" i="28" s="1"/>
  <c r="AT390" i="28"/>
  <c r="BF390" i="28"/>
  <c r="AH390" i="28"/>
  <c r="AH392" i="28" s="1"/>
  <c r="AZ390" i="27"/>
  <c r="AZ205" i="27"/>
  <c r="AO205" i="27"/>
  <c r="BR390" i="28"/>
  <c r="BR392" i="28" s="1"/>
  <c r="BR205" i="28"/>
  <c r="BC372" i="28"/>
  <c r="X372" i="28"/>
  <c r="X374" i="28" s="1"/>
  <c r="BB372" i="28"/>
  <c r="BB374" i="28" s="1"/>
  <c r="AN320" i="28"/>
  <c r="BL323" i="28"/>
  <c r="G313" i="28"/>
  <c r="G400" i="28" s="1"/>
  <c r="Q131" i="28"/>
  <c r="L58" i="19" s="1"/>
  <c r="BQ142" i="28"/>
  <c r="BS379" i="28"/>
  <c r="Z377" i="28"/>
  <c r="Z140" i="28"/>
  <c r="AZ140" i="28"/>
  <c r="AZ377" i="28"/>
  <c r="AH378" i="28"/>
  <c r="AH141" i="28"/>
  <c r="AN378" i="28"/>
  <c r="U372" i="27"/>
  <c r="U374" i="27" s="1"/>
  <c r="BP371" i="27"/>
  <c r="BP60" i="15"/>
  <c r="AF75" i="15"/>
  <c r="M390" i="27"/>
  <c r="AG321" i="27"/>
  <c r="AG323" i="27"/>
  <c r="BI395" i="27"/>
  <c r="BI323" i="27"/>
  <c r="BR321" i="27"/>
  <c r="BR395" i="27"/>
  <c r="AT377" i="28"/>
  <c r="AT378" i="28"/>
  <c r="AT140" i="28"/>
  <c r="T377" i="28"/>
  <c r="AW140" i="28"/>
  <c r="H141" i="28"/>
  <c r="AB141" i="28"/>
  <c r="Z379" i="28"/>
  <c r="AJ151" i="28"/>
  <c r="AJ380" i="28" s="1"/>
  <c r="BQ139" i="28"/>
  <c r="T139" i="28"/>
  <c r="BO141" i="28"/>
  <c r="W140" i="27"/>
  <c r="BM378" i="27"/>
  <c r="BM141" i="27"/>
  <c r="AT140" i="27"/>
  <c r="AV60" i="15"/>
  <c r="BF212" i="27"/>
  <c r="BF309" i="27" s="1"/>
  <c r="J395" i="27"/>
  <c r="BN322" i="27"/>
  <c r="T140" i="28"/>
  <c r="AW131" i="28"/>
  <c r="J395" i="28"/>
  <c r="L61" i="15"/>
  <c r="AW396" i="27"/>
  <c r="X390" i="27"/>
  <c r="X392" i="27" s="1"/>
  <c r="P322" i="28"/>
  <c r="AR323" i="28"/>
  <c r="BB396" i="27"/>
  <c r="H323" i="28"/>
  <c r="V332" i="28"/>
  <c r="V398" i="28" s="1"/>
  <c r="AQ390" i="28"/>
  <c r="AQ392" i="28" s="1"/>
  <c r="Y323" i="27"/>
  <c r="AY397" i="28"/>
  <c r="C72" i="16"/>
  <c r="C39" i="16"/>
  <c r="G270" i="27"/>
  <c r="G272" i="27" s="1"/>
  <c r="G391" i="27"/>
  <c r="L397" i="27"/>
  <c r="BK323" i="27"/>
  <c r="AQ323" i="28"/>
  <c r="I62" i="28"/>
  <c r="AB391" i="27"/>
  <c r="AH372" i="28"/>
  <c r="AH374" i="28" s="1"/>
  <c r="H398" i="27"/>
  <c r="AA42" i="28"/>
  <c r="AA373" i="28" s="1"/>
  <c r="BG270" i="28"/>
  <c r="BG272" i="28" s="1"/>
  <c r="BG391" i="28"/>
  <c r="AU270" i="28"/>
  <c r="AU272" i="28" s="1"/>
  <c r="AU391" i="28"/>
  <c r="AZ392" i="27" l="1"/>
  <c r="AH222" i="27"/>
  <c r="AH223" i="27" s="1"/>
  <c r="AH391" i="27" s="1"/>
  <c r="BE72" i="15"/>
  <c r="BK140" i="28"/>
  <c r="BK142" i="28"/>
  <c r="BB141" i="28"/>
  <c r="BB378" i="28"/>
  <c r="AT72" i="15"/>
  <c r="BH379" i="28"/>
  <c r="R140" i="28"/>
  <c r="AX377" i="28"/>
  <c r="AX140" i="28"/>
  <c r="P140" i="28"/>
  <c r="P142" i="28"/>
  <c r="T378" i="28"/>
  <c r="T141" i="28"/>
  <c r="AA378" i="28"/>
  <c r="AA141" i="28"/>
  <c r="BF378" i="28"/>
  <c r="BF141" i="28"/>
  <c r="BF142" i="28"/>
  <c r="BS378" i="28"/>
  <c r="BS141" i="28"/>
  <c r="BI60" i="15"/>
  <c r="Q332" i="27"/>
  <c r="Q398" i="27" s="1"/>
  <c r="O356" i="27"/>
  <c r="BD140" i="28"/>
  <c r="BD142" i="28"/>
  <c r="M175" i="28"/>
  <c r="AJ140" i="28"/>
  <c r="AJ377" i="28"/>
  <c r="Z175" i="28"/>
  <c r="AY142" i="28"/>
  <c r="AY378" i="28"/>
  <c r="AC303" i="28"/>
  <c r="AD303" i="28"/>
  <c r="M323" i="27"/>
  <c r="P323" i="27"/>
  <c r="AE356" i="27"/>
  <c r="AE303" i="27" s="1"/>
  <c r="AH131" i="27"/>
  <c r="BM222" i="27"/>
  <c r="BM223" i="27" s="1"/>
  <c r="BM270" i="27" s="1"/>
  <c r="BB139" i="27"/>
  <c r="BS379" i="27"/>
  <c r="BS72" i="15"/>
  <c r="BT141" i="27"/>
  <c r="BT378" i="27"/>
  <c r="AC175" i="27"/>
  <c r="S205" i="28"/>
  <c r="S390" i="28"/>
  <c r="S392" i="28" s="1"/>
  <c r="AN140" i="27"/>
  <c r="AN377" i="27"/>
  <c r="O151" i="27"/>
  <c r="O380" i="27" s="1"/>
  <c r="BI142" i="27"/>
  <c r="BR60" i="15"/>
  <c r="AY70" i="15"/>
  <c r="AY60" i="15"/>
  <c r="AJ205" i="27"/>
  <c r="AJ390" i="27"/>
  <c r="AJ392" i="27" s="1"/>
  <c r="BK372" i="28"/>
  <c r="BK374" i="28" s="1"/>
  <c r="AT372" i="28"/>
  <c r="AT374" i="28" s="1"/>
  <c r="AT61" i="15"/>
  <c r="AQ371" i="27"/>
  <c r="AQ60" i="15"/>
  <c r="BH60" i="15"/>
  <c r="BH371" i="27"/>
  <c r="BH372" i="27" s="1"/>
  <c r="BH374" i="27" s="1"/>
  <c r="I222" i="27"/>
  <c r="I223" i="27" s="1"/>
  <c r="I391" i="27" s="1"/>
  <c r="I212" i="27"/>
  <c r="I309" i="27" s="1"/>
  <c r="I312" i="27" s="1"/>
  <c r="Q222" i="27"/>
  <c r="Q223" i="27" s="1"/>
  <c r="Q391" i="27" s="1"/>
  <c r="Q212" i="27"/>
  <c r="Q309" i="27" s="1"/>
  <c r="Y222" i="27"/>
  <c r="Y223" i="27" s="1"/>
  <c r="Y391" i="27" s="1"/>
  <c r="Y212" i="27"/>
  <c r="Y309" i="27" s="1"/>
  <c r="G389" i="27"/>
  <c r="G390" i="27" s="1"/>
  <c r="G243" i="27"/>
  <c r="AX320" i="27"/>
  <c r="AX356" i="27"/>
  <c r="AX303" i="27" s="1"/>
  <c r="Z356" i="27"/>
  <c r="Z321" i="27"/>
  <c r="AU356" i="27"/>
  <c r="AU303" i="27" s="1"/>
  <c r="AU396" i="27"/>
  <c r="U320" i="27"/>
  <c r="AW320" i="27"/>
  <c r="BE320" i="27"/>
  <c r="AI356" i="27"/>
  <c r="AI303" i="27" s="1"/>
  <c r="BD332" i="27"/>
  <c r="BD398" i="27" s="1"/>
  <c r="BL396" i="27"/>
  <c r="BL322" i="27"/>
  <c r="BE371" i="27"/>
  <c r="BE60" i="15"/>
  <c r="BJ371" i="28"/>
  <c r="BJ60" i="15"/>
  <c r="BT371" i="28"/>
  <c r="BT60" i="15"/>
  <c r="G356" i="28"/>
  <c r="AD395" i="28"/>
  <c r="AD323" i="28"/>
  <c r="AL395" i="28"/>
  <c r="AL321" i="28"/>
  <c r="AM396" i="28"/>
  <c r="AM322" i="28"/>
  <c r="G374" i="28"/>
  <c r="J172" i="27"/>
  <c r="J71" i="15"/>
  <c r="J166" i="27"/>
  <c r="N40" i="22"/>
  <c r="N76" i="22"/>
  <c r="BR205" i="27"/>
  <c r="BR390" i="27"/>
  <c r="BR392" i="27" s="1"/>
  <c r="BH205" i="27"/>
  <c r="BH270" i="27"/>
  <c r="BH272" i="27" s="1"/>
  <c r="AR390" i="27"/>
  <c r="AR392" i="27" s="1"/>
  <c r="BQ205" i="28"/>
  <c r="BQ390" i="28"/>
  <c r="AN205" i="28"/>
  <c r="AN390" i="28"/>
  <c r="AN392" i="28" s="1"/>
  <c r="O205" i="28"/>
  <c r="O390" i="28"/>
  <c r="O392" i="28" s="1"/>
  <c r="AZ372" i="28"/>
  <c r="AZ374" i="28" s="1"/>
  <c r="K66" i="27"/>
  <c r="J82" i="27"/>
  <c r="J83" i="27"/>
  <c r="J84" i="27"/>
  <c r="J76" i="27"/>
  <c r="AR371" i="27"/>
  <c r="AR372" i="27" s="1"/>
  <c r="AR60" i="15"/>
  <c r="BN222" i="27"/>
  <c r="BN223" i="27" s="1"/>
  <c r="BN212" i="27"/>
  <c r="BN309" i="27" s="1"/>
  <c r="BN312" i="27" s="1"/>
  <c r="BN313" i="27" s="1"/>
  <c r="BN400" i="27" s="1"/>
  <c r="AB320" i="27"/>
  <c r="AB397" i="27"/>
  <c r="AO321" i="27"/>
  <c r="AO395" i="27"/>
  <c r="AX323" i="27"/>
  <c r="AX321" i="27"/>
  <c r="AG320" i="27"/>
  <c r="AG356" i="27"/>
  <c r="AG303" i="27" s="1"/>
  <c r="BG322" i="27"/>
  <c r="BG396" i="27"/>
  <c r="BT396" i="27"/>
  <c r="BT322" i="27"/>
  <c r="N320" i="27"/>
  <c r="BI356" i="27"/>
  <c r="BI303" i="27" s="1"/>
  <c r="V332" i="27"/>
  <c r="V398" i="27" s="1"/>
  <c r="V321" i="27"/>
  <c r="V323" i="27"/>
  <c r="V395" i="27"/>
  <c r="AS321" i="27"/>
  <c r="AS395" i="27"/>
  <c r="BK321" i="27"/>
  <c r="BK332" i="27"/>
  <c r="BK398" i="27" s="1"/>
  <c r="BS332" i="27"/>
  <c r="BS398" i="27" s="1"/>
  <c r="BS321" i="27"/>
  <c r="K396" i="27"/>
  <c r="K323" i="27"/>
  <c r="K322" i="27"/>
  <c r="S322" i="27"/>
  <c r="S396" i="27"/>
  <c r="X396" i="27"/>
  <c r="X322" i="27"/>
  <c r="BO41" i="28"/>
  <c r="BO42" i="28" s="1"/>
  <c r="BO89" i="28" s="1"/>
  <c r="BO91" i="28" s="1"/>
  <c r="BO31" i="28"/>
  <c r="BO128" i="28" s="1"/>
  <c r="BO131" i="28" s="1"/>
  <c r="BA371" i="28"/>
  <c r="BA60" i="15"/>
  <c r="AH320" i="28"/>
  <c r="AH356" i="28"/>
  <c r="AH303" i="28" s="1"/>
  <c r="Q395" i="28"/>
  <c r="Q323" i="28"/>
  <c r="BD395" i="28"/>
  <c r="BD320" i="28"/>
  <c r="Q396" i="28"/>
  <c r="Q322" i="28"/>
  <c r="P395" i="28"/>
  <c r="BD356" i="28"/>
  <c r="J320" i="28"/>
  <c r="J332" i="28"/>
  <c r="J398" i="28" s="1"/>
  <c r="P320" i="28"/>
  <c r="P356" i="28"/>
  <c r="P303" i="28" s="1"/>
  <c r="BO320" i="28"/>
  <c r="BO397" i="28"/>
  <c r="AT321" i="28"/>
  <c r="AT395" i="28"/>
  <c r="AT323" i="28"/>
  <c r="AG320" i="28"/>
  <c r="AJ397" i="28"/>
  <c r="AT322" i="28"/>
  <c r="AT396" i="28"/>
  <c r="BH396" i="28"/>
  <c r="BH322" i="28"/>
  <c r="BO396" i="28"/>
  <c r="BO323" i="28"/>
  <c r="BO322" i="28"/>
  <c r="AA372" i="28"/>
  <c r="AA374" i="28" s="1"/>
  <c r="K247" i="27"/>
  <c r="J263" i="27"/>
  <c r="Q138" i="22"/>
  <c r="O76" i="22"/>
  <c r="O40" i="22"/>
  <c r="AO222" i="28"/>
  <c r="AO223" i="28" s="1"/>
  <c r="AO391" i="28" s="1"/>
  <c r="R76" i="22"/>
  <c r="Y132" i="28"/>
  <c r="AP62" i="15"/>
  <c r="BS62" i="15"/>
  <c r="U322" i="28"/>
  <c r="Y332" i="28"/>
  <c r="Y398" i="28" s="1"/>
  <c r="BI323" i="28"/>
  <c r="BA372" i="27"/>
  <c r="AB270" i="27"/>
  <c r="AB272" i="27" s="1"/>
  <c r="J390" i="27"/>
  <c r="J392" i="27" s="1"/>
  <c r="T272" i="28"/>
  <c r="BM175" i="28"/>
  <c r="AM175" i="28"/>
  <c r="AD175" i="28"/>
  <c r="AP72" i="15"/>
  <c r="BL72" i="15"/>
  <c r="H139" i="28"/>
  <c r="P72" i="15"/>
  <c r="Y175" i="28"/>
  <c r="AW379" i="28"/>
  <c r="BI151" i="28"/>
  <c r="BI380" i="28" s="1"/>
  <c r="AH379" i="28"/>
  <c r="AM151" i="28"/>
  <c r="AM380" i="28" s="1"/>
  <c r="AU72" i="15"/>
  <c r="M151" i="28"/>
  <c r="M380" i="28" s="1"/>
  <c r="W70" i="15"/>
  <c r="AF379" i="28"/>
  <c r="AN140" i="28"/>
  <c r="BA377" i="28"/>
  <c r="M378" i="28"/>
  <c r="AE141" i="28"/>
  <c r="BI378" i="28"/>
  <c r="K151" i="28"/>
  <c r="K380" i="28" s="1"/>
  <c r="AY151" i="28"/>
  <c r="AY380" i="28" s="1"/>
  <c r="BD175" i="28"/>
  <c r="G224" i="22"/>
  <c r="G273" i="22"/>
  <c r="H333" i="27"/>
  <c r="G62" i="27"/>
  <c r="R62" i="15"/>
  <c r="L140" i="27"/>
  <c r="AB140" i="27"/>
  <c r="G377" i="27"/>
  <c r="J41" i="27"/>
  <c r="Z131" i="27"/>
  <c r="T89" i="28"/>
  <c r="T91" i="28" s="1"/>
  <c r="BT313" i="28"/>
  <c r="BT400" i="28" s="1"/>
  <c r="P132" i="28"/>
  <c r="AX72" i="15"/>
  <c r="BF379" i="27"/>
  <c r="AT175" i="27"/>
  <c r="X151" i="27"/>
  <c r="BL175" i="27"/>
  <c r="W141" i="27"/>
  <c r="BJ72" i="15"/>
  <c r="I151" i="27"/>
  <c r="I380" i="27" s="1"/>
  <c r="BQ142" i="27"/>
  <c r="AA379" i="27"/>
  <c r="T141" i="27"/>
  <c r="Z142" i="27"/>
  <c r="BA379" i="27"/>
  <c r="BQ379" i="27"/>
  <c r="S379" i="28"/>
  <c r="BN379" i="28"/>
  <c r="AL72" i="15"/>
  <c r="AG377" i="28"/>
  <c r="AS142" i="28"/>
  <c r="AM141" i="28"/>
  <c r="O379" i="28"/>
  <c r="BK151" i="28"/>
  <c r="BK380" i="28" s="1"/>
  <c r="AJ72" i="15"/>
  <c r="H377" i="28"/>
  <c r="K140" i="28"/>
  <c r="W151" i="28"/>
  <c r="W380" i="28" s="1"/>
  <c r="BM139" i="28"/>
  <c r="BS151" i="28"/>
  <c r="BS380" i="28" s="1"/>
  <c r="BP151" i="28"/>
  <c r="BP380" i="28" s="1"/>
  <c r="U151" i="28"/>
  <c r="U380" i="28" s="1"/>
  <c r="AM372" i="27"/>
  <c r="AM374" i="27" s="1"/>
  <c r="AV372" i="27"/>
  <c r="K374" i="27"/>
  <c r="BM69" i="15"/>
  <c r="V312" i="27"/>
  <c r="AE390" i="27"/>
  <c r="BP392" i="27"/>
  <c r="BS89" i="28"/>
  <c r="BQ61" i="15"/>
  <c r="AX131" i="27"/>
  <c r="AR372" i="28"/>
  <c r="BS140" i="27"/>
  <c r="AP142" i="27"/>
  <c r="AL142" i="27"/>
  <c r="Y72" i="15"/>
  <c r="AI142" i="27"/>
  <c r="Y377" i="27"/>
  <c r="AP151" i="27"/>
  <c r="AP380" i="27" s="1"/>
  <c r="AN72" i="15"/>
  <c r="BK70" i="15"/>
  <c r="AX142" i="27"/>
  <c r="Z72" i="15"/>
  <c r="R141" i="27"/>
  <c r="AS142" i="27"/>
  <c r="AK141" i="27"/>
  <c r="AH377" i="28"/>
  <c r="BL378" i="28"/>
  <c r="AS151" i="28"/>
  <c r="AS380" i="28" s="1"/>
  <c r="AG141" i="28"/>
  <c r="BD141" i="28"/>
  <c r="BI390" i="27"/>
  <c r="BI392" i="27" s="1"/>
  <c r="O58" i="19"/>
  <c r="AJ372" i="28"/>
  <c r="AJ374" i="28" s="1"/>
  <c r="BL392" i="28"/>
  <c r="AD131" i="27"/>
  <c r="Y222" i="28"/>
  <c r="Y223" i="28" s="1"/>
  <c r="BJ377" i="28"/>
  <c r="R131" i="27"/>
  <c r="G62" i="15"/>
  <c r="N147" i="22"/>
  <c r="N245" i="22"/>
  <c r="R236" i="22"/>
  <c r="BK61" i="15"/>
  <c r="AO61" i="15"/>
  <c r="M236" i="22"/>
  <c r="AR139" i="28"/>
  <c r="AR175" i="28"/>
  <c r="BG379" i="28"/>
  <c r="BG72" i="15"/>
  <c r="AE140" i="28"/>
  <c r="AE377" i="28"/>
  <c r="BG140" i="28"/>
  <c r="BG377" i="28"/>
  <c r="Q141" i="28"/>
  <c r="Q378" i="28"/>
  <c r="BO378" i="28"/>
  <c r="BO142" i="28"/>
  <c r="BI141" i="28"/>
  <c r="AT131" i="27"/>
  <c r="AR140" i="28"/>
  <c r="AR377" i="28"/>
  <c r="AR142" i="28"/>
  <c r="U378" i="28"/>
  <c r="U139" i="28"/>
  <c r="BT142" i="28"/>
  <c r="BT141" i="28"/>
  <c r="BT378" i="28"/>
  <c r="BH141" i="28"/>
  <c r="AE175" i="28"/>
  <c r="BA139" i="28"/>
  <c r="AE70" i="15"/>
  <c r="U132" i="27"/>
  <c r="U131" i="27"/>
  <c r="Q139" i="28"/>
  <c r="Q72" i="15"/>
  <c r="AB142" i="28"/>
  <c r="AB140" i="28"/>
  <c r="AP378" i="28"/>
  <c r="AP70" i="15"/>
  <c r="P139" i="28"/>
  <c r="K142" i="28"/>
  <c r="BA140" i="28"/>
  <c r="BQ72" i="15"/>
  <c r="W377" i="28"/>
  <c r="G140" i="27"/>
  <c r="N131" i="27"/>
  <c r="N132" i="27" s="1"/>
  <c r="AN63" i="15"/>
  <c r="AN42" i="28"/>
  <c r="AN373" i="28" s="1"/>
  <c r="G31" i="27"/>
  <c r="G128" i="27" s="1"/>
  <c r="G131" i="27" s="1"/>
  <c r="G41" i="27"/>
  <c r="G42" i="27" s="1"/>
  <c r="O41" i="27"/>
  <c r="O42" i="27" s="1"/>
  <c r="O89" i="27" s="1"/>
  <c r="O91" i="27" s="1"/>
  <c r="O31" i="27"/>
  <c r="O128" i="27" s="1"/>
  <c r="O131" i="27" s="1"/>
  <c r="W31" i="27"/>
  <c r="W128" i="27" s="1"/>
  <c r="W131" i="27" s="1"/>
  <c r="W132" i="27" s="1"/>
  <c r="W41" i="27"/>
  <c r="W42" i="27" s="1"/>
  <c r="W89" i="27" s="1"/>
  <c r="W91" i="27" s="1"/>
  <c r="AE41" i="27"/>
  <c r="AE42" i="27" s="1"/>
  <c r="AE31" i="27"/>
  <c r="AE128" i="27" s="1"/>
  <c r="AE131" i="27" s="1"/>
  <c r="AM41" i="27"/>
  <c r="AM42" i="27" s="1"/>
  <c r="AM31" i="27"/>
  <c r="AM128" i="27" s="1"/>
  <c r="AM131" i="27" s="1"/>
  <c r="AU41" i="27"/>
  <c r="AU42" i="27" s="1"/>
  <c r="AU373" i="27" s="1"/>
  <c r="AU31" i="27"/>
  <c r="AU128" i="27" s="1"/>
  <c r="AU131" i="27" s="1"/>
  <c r="BC41" i="27"/>
  <c r="BC42" i="27" s="1"/>
  <c r="BC373" i="27" s="1"/>
  <c r="BC31" i="27"/>
  <c r="BC128" i="27" s="1"/>
  <c r="BC131" i="27" s="1"/>
  <c r="BC132" i="27" s="1"/>
  <c r="BC382" i="27" s="1"/>
  <c r="BK31" i="27"/>
  <c r="BK128" i="27" s="1"/>
  <c r="BK131" i="27" s="1"/>
  <c r="BK41" i="27"/>
  <c r="BT41" i="27"/>
  <c r="BT63" i="15" s="1"/>
  <c r="BT31" i="27"/>
  <c r="BT128" i="27" s="1"/>
  <c r="BT131" i="27" s="1"/>
  <c r="V371" i="27"/>
  <c r="V60" i="15"/>
  <c r="AL60" i="15"/>
  <c r="AL371" i="27"/>
  <c r="BC371" i="27"/>
  <c r="BC60" i="15"/>
  <c r="AR151" i="27"/>
  <c r="AR380" i="27" s="1"/>
  <c r="AR140" i="27"/>
  <c r="AZ142" i="27"/>
  <c r="AZ140" i="27"/>
  <c r="H175" i="27"/>
  <c r="M212" i="27"/>
  <c r="M309" i="27" s="1"/>
  <c r="M222" i="27"/>
  <c r="M223" i="27" s="1"/>
  <c r="U212" i="27"/>
  <c r="U309" i="27" s="1"/>
  <c r="U312" i="27" s="1"/>
  <c r="U222" i="27"/>
  <c r="U223" i="27" s="1"/>
  <c r="U391" i="27" s="1"/>
  <c r="BQ212" i="27"/>
  <c r="BQ309" i="27" s="1"/>
  <c r="BQ312" i="27" s="1"/>
  <c r="BQ313" i="27" s="1"/>
  <c r="BQ222" i="27"/>
  <c r="BQ223" i="27" s="1"/>
  <c r="AA72" i="15"/>
  <c r="AA379" i="28"/>
  <c r="J378" i="28"/>
  <c r="J141" i="28"/>
  <c r="AV378" i="28"/>
  <c r="AV141" i="28"/>
  <c r="W139" i="27"/>
  <c r="W72" i="15"/>
  <c r="S142" i="27"/>
  <c r="S70" i="15"/>
  <c r="R377" i="27"/>
  <c r="R142" i="27"/>
  <c r="AW142" i="27"/>
  <c r="AW377" i="27"/>
  <c r="AG72" i="15"/>
  <c r="AG379" i="27"/>
  <c r="BO139" i="27"/>
  <c r="AQ72" i="15"/>
  <c r="BB378" i="27"/>
  <c r="BB141" i="27"/>
  <c r="V378" i="27"/>
  <c r="V141" i="27"/>
  <c r="AQ139" i="28"/>
  <c r="BC139" i="28"/>
  <c r="BI379" i="28"/>
  <c r="BN142" i="27"/>
  <c r="H175" i="28"/>
  <c r="X175" i="28"/>
  <c r="AB139" i="28"/>
  <c r="AY72" i="15"/>
  <c r="J175" i="28"/>
  <c r="AN89" i="27"/>
  <c r="AN91" i="27" s="1"/>
  <c r="AN373" i="27"/>
  <c r="N139" i="27"/>
  <c r="M142" i="28"/>
  <c r="M377" i="28"/>
  <c r="M139" i="28"/>
  <c r="AU140" i="28"/>
  <c r="AU377" i="28"/>
  <c r="BS140" i="28"/>
  <c r="BS377" i="28"/>
  <c r="BS175" i="28"/>
  <c r="BS139" i="28"/>
  <c r="BC378" i="28"/>
  <c r="BC141" i="28"/>
  <c r="AV175" i="28"/>
  <c r="AV74" i="15" s="1"/>
  <c r="BB70" i="15"/>
  <c r="BD142" i="27"/>
  <c r="AV175" i="27"/>
  <c r="AV142" i="27"/>
  <c r="AE139" i="27"/>
  <c r="BN379" i="27"/>
  <c r="BE378" i="27"/>
  <c r="BQ70" i="15"/>
  <c r="AW72" i="15"/>
  <c r="I72" i="15"/>
  <c r="Y139" i="28"/>
  <c r="Y141" i="28"/>
  <c r="AR312" i="27"/>
  <c r="AR313" i="27" s="1"/>
  <c r="AR400" i="27" s="1"/>
  <c r="W142" i="28"/>
  <c r="AC222" i="27"/>
  <c r="AC223" i="27" s="1"/>
  <c r="AC391" i="27" s="1"/>
  <c r="P175" i="28"/>
  <c r="AP141" i="28"/>
  <c r="AL131" i="27"/>
  <c r="M303" i="28"/>
  <c r="AE72" i="15"/>
  <c r="BN72" i="15"/>
  <c r="AV72" i="15"/>
  <c r="O72" i="15"/>
  <c r="N72" i="15"/>
  <c r="AJ139" i="28"/>
  <c r="AP139" i="27"/>
  <c r="AF140" i="27"/>
  <c r="AL141" i="27"/>
  <c r="AM60" i="15"/>
  <c r="AS378" i="27"/>
  <c r="BT140" i="28"/>
  <c r="O378" i="28"/>
  <c r="AL139" i="28"/>
  <c r="AQ142" i="28"/>
  <c r="BJ142" i="28"/>
  <c r="BQ141" i="28"/>
  <c r="W175" i="28"/>
  <c r="AP175" i="28"/>
  <c r="BF175" i="28"/>
  <c r="I31" i="27"/>
  <c r="I128" i="27" s="1"/>
  <c r="I131" i="27" s="1"/>
  <c r="I41" i="27"/>
  <c r="I42" i="27" s="1"/>
  <c r="I373" i="27" s="1"/>
  <c r="AO42" i="27"/>
  <c r="BM131" i="27"/>
  <c r="X31" i="27"/>
  <c r="X128" i="27" s="1"/>
  <c r="X131" i="27" s="1"/>
  <c r="X41" i="27"/>
  <c r="BC175" i="28"/>
  <c r="L141" i="28"/>
  <c r="AE60" i="15"/>
  <c r="N222" i="27"/>
  <c r="N223" i="27" s="1"/>
  <c r="N391" i="27" s="1"/>
  <c r="BK139" i="28"/>
  <c r="AP140" i="27"/>
  <c r="AL391" i="27"/>
  <c r="AV313" i="28"/>
  <c r="AV400" i="28" s="1"/>
  <c r="BG142" i="27"/>
  <c r="W175" i="27"/>
  <c r="BQ140" i="27"/>
  <c r="J140" i="27"/>
  <c r="W151" i="27"/>
  <c r="BT142" i="27"/>
  <c r="AU142" i="27"/>
  <c r="BO142" i="27"/>
  <c r="BI175" i="27"/>
  <c r="BM151" i="27"/>
  <c r="BM380" i="27" s="1"/>
  <c r="AV151" i="27"/>
  <c r="AV380" i="27" s="1"/>
  <c r="V175" i="27"/>
  <c r="M25" i="19" s="1"/>
  <c r="M142" i="27"/>
  <c r="K139" i="27"/>
  <c r="BG378" i="27"/>
  <c r="BB175" i="27"/>
  <c r="AG175" i="27"/>
  <c r="BC379" i="28"/>
  <c r="AO142" i="28"/>
  <c r="Q151" i="28"/>
  <c r="Q380" i="28" s="1"/>
  <c r="X70" i="15"/>
  <c r="AQ140" i="28"/>
  <c r="J131" i="27"/>
  <c r="BM41" i="27"/>
  <c r="BM42" i="27" s="1"/>
  <c r="BR378" i="27"/>
  <c r="BN131" i="27"/>
  <c r="AF31" i="27"/>
  <c r="AF128" i="27" s="1"/>
  <c r="AF131" i="27" s="1"/>
  <c r="AW151" i="27"/>
  <c r="AW380" i="27" s="1"/>
  <c r="AV379" i="27"/>
  <c r="AL212" i="27"/>
  <c r="AL309" i="27" s="1"/>
  <c r="AI31" i="27"/>
  <c r="AI128" i="27" s="1"/>
  <c r="AI131" i="27" s="1"/>
  <c r="AI41" i="27"/>
  <c r="BO31" i="27"/>
  <c r="BO128" i="27" s="1"/>
  <c r="BO131" i="27" s="1"/>
  <c r="BO132" i="27" s="1"/>
  <c r="BO382" i="27" s="1"/>
  <c r="BO41" i="27"/>
  <c r="S303" i="27"/>
  <c r="M320" i="27"/>
  <c r="L356" i="27"/>
  <c r="L303" i="27" s="1"/>
  <c r="T356" i="27"/>
  <c r="T303" i="27" s="1"/>
  <c r="AC303" i="27"/>
  <c r="AK303" i="27"/>
  <c r="BO303" i="27"/>
  <c r="AG131" i="27"/>
  <c r="AG132" i="27" s="1"/>
  <c r="BM142" i="28"/>
  <c r="AI140" i="27"/>
  <c r="BM140" i="28"/>
  <c r="BD60" i="15"/>
  <c r="AM303" i="27"/>
  <c r="AE63" i="15"/>
  <c r="AD222" i="27"/>
  <c r="AD223" i="27" s="1"/>
  <c r="AB72" i="15"/>
  <c r="AF142" i="27"/>
  <c r="AR374" i="27"/>
  <c r="AS377" i="27"/>
  <c r="BA374" i="27"/>
  <c r="BJ212" i="27"/>
  <c r="BJ309" i="27" s="1"/>
  <c r="H62" i="27"/>
  <c r="AZ41" i="27"/>
  <c r="AZ42" i="27" s="1"/>
  <c r="BH41" i="27"/>
  <c r="BH42" i="27" s="1"/>
  <c r="BP42" i="27"/>
  <c r="BP373" i="27" s="1"/>
  <c r="BP41" i="27"/>
  <c r="L379" i="27"/>
  <c r="AB379" i="27"/>
  <c r="AJ379" i="27"/>
  <c r="AR379" i="27"/>
  <c r="BM312" i="28"/>
  <c r="BI312" i="28"/>
  <c r="BI313" i="28" s="1"/>
  <c r="BI400" i="28" s="1"/>
  <c r="BE312" i="28"/>
  <c r="BA312" i="28"/>
  <c r="AW312" i="28"/>
  <c r="AS312" i="28"/>
  <c r="AS313" i="28" s="1"/>
  <c r="AS360" i="28" s="1"/>
  <c r="AS362" i="28" s="1"/>
  <c r="AO312" i="28"/>
  <c r="AG312" i="28"/>
  <c r="Y312" i="28"/>
  <c r="U312" i="28"/>
  <c r="U313" i="28" s="1"/>
  <c r="U400" i="28" s="1"/>
  <c r="Q312" i="28"/>
  <c r="M312" i="28"/>
  <c r="Y41" i="27"/>
  <c r="Y42" i="27" s="1"/>
  <c r="W303" i="27"/>
  <c r="BD31" i="27"/>
  <c r="BD128" i="27" s="1"/>
  <c r="AQ379" i="28"/>
  <c r="N142" i="28"/>
  <c r="BH70" i="15"/>
  <c r="BE141" i="27"/>
  <c r="N140" i="28"/>
  <c r="AW175" i="27"/>
  <c r="BL31" i="27"/>
  <c r="BL128" i="27" s="1"/>
  <c r="BL131" i="27" s="1"/>
  <c r="BL132" i="27" s="1"/>
  <c r="BL382" i="27" s="1"/>
  <c r="AN31" i="27"/>
  <c r="AN128" i="27" s="1"/>
  <c r="AF377" i="28"/>
  <c r="P31" i="27"/>
  <c r="P128" i="27" s="1"/>
  <c r="P131" i="27" s="1"/>
  <c r="AC31" i="27"/>
  <c r="AC128" i="27" s="1"/>
  <c r="AC131" i="27" s="1"/>
  <c r="AC41" i="27"/>
  <c r="AS31" i="27"/>
  <c r="AS128" i="27" s="1"/>
  <c r="AS131" i="27" s="1"/>
  <c r="AS41" i="27"/>
  <c r="BA31" i="27"/>
  <c r="BA128" i="27" s="1"/>
  <c r="BA131" i="27" s="1"/>
  <c r="BA41" i="27"/>
  <c r="BQ31" i="27"/>
  <c r="BQ128" i="27" s="1"/>
  <c r="BQ131" i="27" s="1"/>
  <c r="BQ41" i="27"/>
  <c r="BQ42" i="27" s="1"/>
  <c r="BQ373" i="27" s="1"/>
  <c r="R41" i="27"/>
  <c r="R42" i="27" s="1"/>
  <c r="BH140" i="28"/>
  <c r="BR132" i="27"/>
  <c r="BR382" i="27" s="1"/>
  <c r="AO131" i="27"/>
  <c r="AO76" i="15" s="1"/>
  <c r="BS131" i="27"/>
  <c r="BS132" i="27" s="1"/>
  <c r="BS382" i="27" s="1"/>
  <c r="AM63" i="15"/>
  <c r="BA378" i="27"/>
  <c r="N42" i="27"/>
  <c r="N64" i="15" s="1"/>
  <c r="N41" i="27"/>
  <c r="BB31" i="27"/>
  <c r="BB128" i="27" s="1"/>
  <c r="BB131" i="27" s="1"/>
  <c r="BB41" i="27"/>
  <c r="BJ91" i="28"/>
  <c r="L77" i="22"/>
  <c r="K169" i="22"/>
  <c r="S273" i="22"/>
  <c r="Q254" i="22"/>
  <c r="Q267" i="22" s="1"/>
  <c r="S175" i="22"/>
  <c r="Z273" i="22"/>
  <c r="L273" i="22"/>
  <c r="BO60" i="15"/>
  <c r="BN62" i="15"/>
  <c r="O69" i="15"/>
  <c r="N75" i="15"/>
  <c r="AD75" i="15"/>
  <c r="AT75" i="15"/>
  <c r="BJ75" i="15"/>
  <c r="BR75" i="15"/>
  <c r="K390" i="28"/>
  <c r="K392" i="28" s="1"/>
  <c r="H320" i="28"/>
  <c r="AR322" i="28"/>
  <c r="BF332" i="28"/>
  <c r="BF398" i="28" s="1"/>
  <c r="Q397" i="28"/>
  <c r="BJ397" i="28"/>
  <c r="Y323" i="28"/>
  <c r="AI332" i="28"/>
  <c r="AI398" i="28" s="1"/>
  <c r="AM332" i="28"/>
  <c r="AM398" i="28" s="1"/>
  <c r="AT332" i="28"/>
  <c r="AT398" i="28" s="1"/>
  <c r="U332" i="28"/>
  <c r="U398" i="28" s="1"/>
  <c r="J61" i="15"/>
  <c r="S77" i="22"/>
  <c r="BG372" i="28"/>
  <c r="BG374" i="28" s="1"/>
  <c r="J303" i="27"/>
  <c r="AA356" i="27"/>
  <c r="AA303" i="27" s="1"/>
  <c r="AR356" i="27"/>
  <c r="AR303" i="27" s="1"/>
  <c r="AZ356" i="27"/>
  <c r="AZ303" i="27" s="1"/>
  <c r="K332" i="27"/>
  <c r="K398" i="27" s="1"/>
  <c r="S332" i="27"/>
  <c r="S398" i="27" s="1"/>
  <c r="AT356" i="27"/>
  <c r="AT303" i="27" s="1"/>
  <c r="BC332" i="27"/>
  <c r="BC398" i="27" s="1"/>
  <c r="BL397" i="27"/>
  <c r="I320" i="27"/>
  <c r="P332" i="27"/>
  <c r="P398" i="27" s="1"/>
  <c r="W397" i="27"/>
  <c r="AF332" i="27"/>
  <c r="AF398" i="27" s="1"/>
  <c r="AM320" i="27"/>
  <c r="AT332" i="27"/>
  <c r="AT398" i="27" s="1"/>
  <c r="BM332" i="27"/>
  <c r="BM398" i="27" s="1"/>
  <c r="N395" i="27"/>
  <c r="U395" i="27"/>
  <c r="AK323" i="27"/>
  <c r="AR320" i="27"/>
  <c r="BC321" i="27"/>
  <c r="BJ321" i="27"/>
  <c r="BQ395" i="27"/>
  <c r="J323" i="27"/>
  <c r="R322" i="27"/>
  <c r="Z322" i="27"/>
  <c r="AS320" i="27"/>
  <c r="AY322" i="27"/>
  <c r="BD323" i="27"/>
  <c r="M356" i="27"/>
  <c r="U356" i="27"/>
  <c r="U303" i="27" s="1"/>
  <c r="AD332" i="27"/>
  <c r="AD398" i="27" s="1"/>
  <c r="AV356" i="27"/>
  <c r="AV303" i="27" s="1"/>
  <c r="BB397" i="27"/>
  <c r="BH332" i="27"/>
  <c r="BH398" i="27" s="1"/>
  <c r="BL356" i="27"/>
  <c r="BL303" i="27" s="1"/>
  <c r="I356" i="27"/>
  <c r="I303" i="27" s="1"/>
  <c r="K356" i="27"/>
  <c r="K303" i="27" s="1"/>
  <c r="X356" i="27"/>
  <c r="X303" i="27" s="1"/>
  <c r="AB356" i="27"/>
  <c r="AJ356" i="27"/>
  <c r="AJ303" i="27" s="1"/>
  <c r="AP356" i="27"/>
  <c r="AP303" i="27" s="1"/>
  <c r="AS356" i="27"/>
  <c r="BD356" i="27"/>
  <c r="BT332" i="27"/>
  <c r="BT398" i="27" s="1"/>
  <c r="AL372" i="27"/>
  <c r="AL374" i="27" s="1"/>
  <c r="AU372" i="27"/>
  <c r="P372" i="27"/>
  <c r="P374" i="27" s="1"/>
  <c r="AN372" i="27"/>
  <c r="AN374" i="27" s="1"/>
  <c r="BF372" i="27"/>
  <c r="BF374" i="27" s="1"/>
  <c r="AN390" i="27"/>
  <c r="BS390" i="27"/>
  <c r="AF390" i="27"/>
  <c r="AO390" i="27"/>
  <c r="AO392" i="27" s="1"/>
  <c r="AX390" i="27"/>
  <c r="AX392" i="27" s="1"/>
  <c r="BF390" i="27"/>
  <c r="AD390" i="27"/>
  <c r="AD392" i="27" s="1"/>
  <c r="AQ390" i="27"/>
  <c r="AV390" i="27"/>
  <c r="AV392" i="27" s="1"/>
  <c r="BD390" i="27"/>
  <c r="BL390" i="27"/>
  <c r="O372" i="28"/>
  <c r="O374" i="28" s="1"/>
  <c r="U61" i="15"/>
  <c r="AQ61" i="15"/>
  <c r="BJ372" i="27"/>
  <c r="BJ374" i="27" s="1"/>
  <c r="AM390" i="27"/>
  <c r="AM392" i="27" s="1"/>
  <c r="AG397" i="28"/>
  <c r="Q272" i="22"/>
  <c r="Q273" i="22" s="1"/>
  <c r="R75" i="22"/>
  <c r="R77" i="22" s="1"/>
  <c r="M173" i="22"/>
  <c r="U42" i="27"/>
  <c r="BI42" i="27"/>
  <c r="BI89" i="27" s="1"/>
  <c r="S42" i="27"/>
  <c r="S89" i="27" s="1"/>
  <c r="O138" i="22"/>
  <c r="W380" i="27"/>
  <c r="M332" i="27"/>
  <c r="M398" i="27" s="1"/>
  <c r="AL332" i="27"/>
  <c r="AL398" i="27" s="1"/>
  <c r="J332" i="27"/>
  <c r="BS356" i="27"/>
  <c r="AY390" i="28"/>
  <c r="AY392" i="28" s="1"/>
  <c r="Z320" i="27"/>
  <c r="BG320" i="27"/>
  <c r="AB332" i="27"/>
  <c r="AB398" i="27" s="1"/>
  <c r="T320" i="27"/>
  <c r="AM397" i="27"/>
  <c r="AL323" i="27"/>
  <c r="BF323" i="27"/>
  <c r="AH356" i="27"/>
  <c r="AH303" i="27" s="1"/>
  <c r="AX397" i="27"/>
  <c r="S371" i="27"/>
  <c r="S60" i="15"/>
  <c r="AA371" i="27"/>
  <c r="AA372" i="27" s="1"/>
  <c r="AA374" i="27" s="1"/>
  <c r="AA60" i="15"/>
  <c r="AI371" i="27"/>
  <c r="AI60" i="15"/>
  <c r="J69" i="15"/>
  <c r="BD397" i="27"/>
  <c r="O320" i="27"/>
  <c r="AL320" i="27"/>
  <c r="J320" i="27"/>
  <c r="S320" i="27"/>
  <c r="BC320" i="27"/>
  <c r="AF356" i="27"/>
  <c r="AF303" i="27" s="1"/>
  <c r="Z397" i="27"/>
  <c r="AS332" i="27"/>
  <c r="AS398" i="27" s="1"/>
  <c r="AO356" i="27"/>
  <c r="I332" i="27"/>
  <c r="AT320" i="27"/>
  <c r="AF323" i="27"/>
  <c r="BO377" i="27"/>
  <c r="AW356" i="27"/>
  <c r="AW303" i="27" s="1"/>
  <c r="Z323" i="27"/>
  <c r="BJ395" i="27"/>
  <c r="AR323" i="27"/>
  <c r="BB379" i="27"/>
  <c r="K397" i="27"/>
  <c r="W332" i="27"/>
  <c r="W398" i="27" s="1"/>
  <c r="W399" i="27" s="1"/>
  <c r="W401" i="27" s="1"/>
  <c r="BQ332" i="27"/>
  <c r="BQ398" i="27" s="1"/>
  <c r="S397" i="27"/>
  <c r="BS396" i="27"/>
  <c r="U372" i="28"/>
  <c r="X397" i="27"/>
  <c r="AH320" i="27"/>
  <c r="BG356" i="27"/>
  <c r="BG303" i="27" s="1"/>
  <c r="BP356" i="27"/>
  <c r="BP399" i="27" s="1"/>
  <c r="BP401" i="27" s="1"/>
  <c r="AQ141" i="28"/>
  <c r="BO140" i="27"/>
  <c r="O321" i="27"/>
  <c r="AY320" i="27"/>
  <c r="BL323" i="27"/>
  <c r="J139" i="27"/>
  <c r="AR321" i="27"/>
  <c r="AL141" i="28"/>
  <c r="AM131" i="28"/>
  <c r="BO371" i="28"/>
  <c r="BO372" i="28" s="1"/>
  <c r="BG395" i="27"/>
  <c r="AY270" i="28"/>
  <c r="AY272" i="28" s="1"/>
  <c r="AE42" i="28"/>
  <c r="AT397" i="27"/>
  <c r="BF312" i="27"/>
  <c r="AQ372" i="28"/>
  <c r="AQ374" i="28" s="1"/>
  <c r="Y399" i="27"/>
  <c r="Y401" i="27" s="1"/>
  <c r="BP320" i="27"/>
  <c r="BS323" i="27"/>
  <c r="BC323" i="27"/>
  <c r="X320" i="27"/>
  <c r="AD397" i="27"/>
  <c r="AE395" i="27"/>
  <c r="BT356" i="27"/>
  <c r="BT303" i="27" s="1"/>
  <c r="BF356" i="27"/>
  <c r="BF303" i="27" s="1"/>
  <c r="BJ356" i="27"/>
  <c r="O323" i="27"/>
  <c r="BF322" i="27"/>
  <c r="AE320" i="27"/>
  <c r="N323" i="27"/>
  <c r="K355" i="27"/>
  <c r="AK321" i="27"/>
  <c r="K320" i="27"/>
  <c r="BL332" i="27"/>
  <c r="BL398" i="27" s="1"/>
  <c r="BM397" i="27"/>
  <c r="BA356" i="27"/>
  <c r="AF320" i="27"/>
  <c r="AA320" i="27"/>
  <c r="H321" i="27"/>
  <c r="BF396" i="27"/>
  <c r="L320" i="27"/>
  <c r="R41" i="28"/>
  <c r="R42" i="28" s="1"/>
  <c r="BL320" i="27"/>
  <c r="H372" i="27"/>
  <c r="H374" i="27" s="1"/>
  <c r="R320" i="27"/>
  <c r="AC397" i="27"/>
  <c r="L323" i="27"/>
  <c r="BF31" i="28"/>
  <c r="BF128" i="28" s="1"/>
  <c r="BF131" i="28" s="1"/>
  <c r="BF76" i="15" s="1"/>
  <c r="AF322" i="27"/>
  <c r="AY332" i="27"/>
  <c r="AY398" i="27" s="1"/>
  <c r="AE332" i="27"/>
  <c r="AE398" i="27" s="1"/>
  <c r="G378" i="28"/>
  <c r="G141" i="28"/>
  <c r="U323" i="28"/>
  <c r="U321" i="28"/>
  <c r="U395" i="28"/>
  <c r="AP395" i="28"/>
  <c r="AP321" i="28"/>
  <c r="I322" i="28"/>
  <c r="I396" i="28"/>
  <c r="AN356" i="28"/>
  <c r="AN303" i="28" s="1"/>
  <c r="AN323" i="28"/>
  <c r="BK322" i="28"/>
  <c r="BK396" i="28"/>
  <c r="AQ395" i="28"/>
  <c r="AQ321" i="28"/>
  <c r="AU395" i="28"/>
  <c r="AU321" i="28"/>
  <c r="Y322" i="28"/>
  <c r="Y396" i="28"/>
  <c r="Y399" i="28" s="1"/>
  <c r="Y401" i="28" s="1"/>
  <c r="S396" i="28"/>
  <c r="S323" i="28"/>
  <c r="S322" i="28"/>
  <c r="L356" i="28"/>
  <c r="L303" i="28" s="1"/>
  <c r="J264" i="28"/>
  <c r="J263" i="28"/>
  <c r="J265" i="28"/>
  <c r="K247" i="28"/>
  <c r="Z64" i="15"/>
  <c r="BA397" i="27"/>
  <c r="AN356" i="27"/>
  <c r="AN303" i="27" s="1"/>
  <c r="T323" i="27"/>
  <c r="N332" i="27"/>
  <c r="N398" i="27" s="1"/>
  <c r="N399" i="27" s="1"/>
  <c r="N401" i="27" s="1"/>
  <c r="U332" i="27"/>
  <c r="U398" i="27" s="1"/>
  <c r="BT377" i="28"/>
  <c r="AU377" i="27"/>
  <c r="BJ377" i="27"/>
  <c r="BJ140" i="27"/>
  <c r="BM140" i="27"/>
  <c r="BM142" i="27"/>
  <c r="I142" i="27"/>
  <c r="I378" i="27"/>
  <c r="BO140" i="28"/>
  <c r="BO377" i="28"/>
  <c r="O141" i="28"/>
  <c r="Y142" i="28"/>
  <c r="Y377" i="28"/>
  <c r="Y140" i="28"/>
  <c r="AZ142" i="28"/>
  <c r="AZ378" i="28"/>
  <c r="AK372" i="28"/>
  <c r="AK374" i="28" s="1"/>
  <c r="AU131" i="28"/>
  <c r="G132" i="27"/>
  <c r="G382" i="27" s="1"/>
  <c r="BT372" i="27"/>
  <c r="BT374" i="27" s="1"/>
  <c r="BE303" i="27"/>
  <c r="AO303" i="28"/>
  <c r="U313" i="27"/>
  <c r="U400" i="27" s="1"/>
  <c r="M397" i="27"/>
  <c r="AR395" i="27"/>
  <c r="AY396" i="27"/>
  <c r="AH321" i="27"/>
  <c r="BF395" i="27"/>
  <c r="AO320" i="28"/>
  <c r="AV320" i="28"/>
  <c r="Y320" i="28"/>
  <c r="AP320" i="28"/>
  <c r="Q356" i="28"/>
  <c r="Q303" i="28" s="1"/>
  <c r="BB397" i="28"/>
  <c r="R332" i="28"/>
  <c r="R398" i="28" s="1"/>
  <c r="AV332" i="28"/>
  <c r="AV398" i="28" s="1"/>
  <c r="P245" i="22"/>
  <c r="I273" i="22"/>
  <c r="R156" i="22"/>
  <c r="K355" i="28"/>
  <c r="G312" i="27"/>
  <c r="AE69" i="15"/>
  <c r="AM69" i="15"/>
  <c r="AU69" i="15"/>
  <c r="M132" i="28"/>
  <c r="M382" i="28" s="1"/>
  <c r="AZ321" i="28"/>
  <c r="AS322" i="28"/>
  <c r="X332" i="28"/>
  <c r="X398" i="28" s="1"/>
  <c r="BH321" i="28"/>
  <c r="AR396" i="28"/>
  <c r="AY396" i="28"/>
  <c r="BN396" i="28"/>
  <c r="AA332" i="28"/>
  <c r="AA398" i="28" s="1"/>
  <c r="BQ374" i="27"/>
  <c r="W77" i="22"/>
  <c r="I77" i="22"/>
  <c r="BI131" i="28"/>
  <c r="BI132" i="28" s="1"/>
  <c r="BC132" i="28"/>
  <c r="BC382" i="28" s="1"/>
  <c r="AF372" i="27"/>
  <c r="AF374" i="27" s="1"/>
  <c r="BO222" i="28"/>
  <c r="BO223" i="28" s="1"/>
  <c r="AG140" i="28"/>
  <c r="BC140" i="27"/>
  <c r="AD377" i="28"/>
  <c r="H69" i="15"/>
  <c r="N390" i="27"/>
  <c r="N392" i="27" s="1"/>
  <c r="AD313" i="28"/>
  <c r="AD400" i="28" s="1"/>
  <c r="AF89" i="27"/>
  <c r="AF91" i="27" s="1"/>
  <c r="AC175" i="28"/>
  <c r="H379" i="28"/>
  <c r="T72" i="15"/>
  <c r="AR72" i="15"/>
  <c r="BB72" i="15"/>
  <c r="AM379" i="28"/>
  <c r="AM381" i="28" s="1"/>
  <c r="AM383" i="28" s="1"/>
  <c r="AU139" i="28"/>
  <c r="BD139" i="28"/>
  <c r="BJ379" i="28"/>
  <c r="BQ379" i="28"/>
  <c r="O175" i="28"/>
  <c r="AT70" i="15"/>
  <c r="BI139" i="28"/>
  <c r="AN175" i="28"/>
  <c r="AX139" i="28"/>
  <c r="AA175" i="28"/>
  <c r="N57" i="19" s="1"/>
  <c r="BQ175" i="28"/>
  <c r="BA72" i="15"/>
  <c r="BL379" i="28"/>
  <c r="L139" i="28"/>
  <c r="AJ379" i="28"/>
  <c r="AO379" i="28"/>
  <c r="BF72" i="15"/>
  <c r="K72" i="15"/>
  <c r="O151" i="28"/>
  <c r="O380" i="28" s="1"/>
  <c r="X142" i="28"/>
  <c r="AC377" i="28"/>
  <c r="AG151" i="28"/>
  <c r="AG380" i="28" s="1"/>
  <c r="AP151" i="28"/>
  <c r="AP380" i="28" s="1"/>
  <c r="AV139" i="28"/>
  <c r="BC72" i="15"/>
  <c r="BN151" i="28"/>
  <c r="BN380" i="28" s="1"/>
  <c r="R378" i="28"/>
  <c r="Z378" i="28"/>
  <c r="AF378" i="28"/>
  <c r="AL377" i="28"/>
  <c r="AQ378" i="28"/>
  <c r="AW142" i="28"/>
  <c r="BC142" i="28"/>
  <c r="BJ141" i="28"/>
  <c r="BP378" i="28"/>
  <c r="AD151" i="28"/>
  <c r="AD380" i="28" s="1"/>
  <c r="AI72" i="15"/>
  <c r="L377" i="27"/>
  <c r="AB377" i="27"/>
  <c r="AJ140" i="27"/>
  <c r="AR377" i="27"/>
  <c r="H141" i="27"/>
  <c r="H131" i="28"/>
  <c r="H132" i="28" s="1"/>
  <c r="H382" i="28" s="1"/>
  <c r="G69" i="15"/>
  <c r="R321" i="28"/>
  <c r="P49" i="22"/>
  <c r="P61" i="15"/>
  <c r="AN61" i="15"/>
  <c r="Y61" i="15"/>
  <c r="AB372" i="28"/>
  <c r="AS132" i="27"/>
  <c r="AS382" i="27" s="1"/>
  <c r="BK395" i="27"/>
  <c r="BE396" i="27"/>
  <c r="BM61" i="15"/>
  <c r="W131" i="28"/>
  <c r="BB69" i="15"/>
  <c r="AZ141" i="27"/>
  <c r="BP378" i="27"/>
  <c r="G378" i="27"/>
  <c r="G62" i="28"/>
  <c r="V169" i="22"/>
  <c r="Q156" i="22"/>
  <c r="M312" i="27"/>
  <c r="M313" i="27" s="1"/>
  <c r="M400" i="27" s="1"/>
  <c r="I312" i="28"/>
  <c r="I313" i="28" s="1"/>
  <c r="I400" i="28" s="1"/>
  <c r="AH312" i="28"/>
  <c r="AH313" i="28" s="1"/>
  <c r="AH400" i="28" s="1"/>
  <c r="N312" i="27"/>
  <c r="AC312" i="27"/>
  <c r="AQ303" i="27"/>
  <c r="BS303" i="27"/>
  <c r="N303" i="27"/>
  <c r="Y312" i="27"/>
  <c r="Y313" i="27" s="1"/>
  <c r="Y400" i="27" s="1"/>
  <c r="Y303" i="27"/>
  <c r="BD303" i="28"/>
  <c r="AW303" i="28"/>
  <c r="O303" i="27"/>
  <c r="BJ312" i="27"/>
  <c r="BJ313" i="27" s="1"/>
  <c r="BJ400" i="27" s="1"/>
  <c r="Z303" i="27"/>
  <c r="Q303" i="27"/>
  <c r="AB312" i="27"/>
  <c r="AB313" i="27" s="1"/>
  <c r="AB400" i="27" s="1"/>
  <c r="Q312" i="27"/>
  <c r="Q313" i="27" s="1"/>
  <c r="AG312" i="27"/>
  <c r="AG313" i="27" s="1"/>
  <c r="AG400" i="27" s="1"/>
  <c r="BJ303" i="27"/>
  <c r="AN312" i="27"/>
  <c r="AN313" i="27" s="1"/>
  <c r="AB303" i="27"/>
  <c r="AI313" i="28"/>
  <c r="AI400" i="28" s="1"/>
  <c r="BG313" i="28"/>
  <c r="BA313" i="28"/>
  <c r="BA400" i="28" s="1"/>
  <c r="AT313" i="28"/>
  <c r="AT400" i="28" s="1"/>
  <c r="T272" i="27"/>
  <c r="BS392" i="27"/>
  <c r="BC392" i="27"/>
  <c r="P392" i="28"/>
  <c r="BQ392" i="28"/>
  <c r="BF392" i="28"/>
  <c r="H392" i="28"/>
  <c r="AT392" i="28"/>
  <c r="BP392" i="28"/>
  <c r="AF392" i="28"/>
  <c r="AE312" i="27"/>
  <c r="AE313" i="27" s="1"/>
  <c r="AE400" i="27" s="1"/>
  <c r="AU312" i="27"/>
  <c r="AU313" i="27" s="1"/>
  <c r="AU400" i="27" s="1"/>
  <c r="BO312" i="28"/>
  <c r="BO313" i="28" s="1"/>
  <c r="BO400" i="28" s="1"/>
  <c r="BC312" i="28"/>
  <c r="BC313" i="28" s="1"/>
  <c r="AY312" i="28"/>
  <c r="AY313" i="28" s="1"/>
  <c r="AY400" i="28" s="1"/>
  <c r="AM312" i="28"/>
  <c r="AM313" i="28" s="1"/>
  <c r="AE312" i="28"/>
  <c r="S312" i="28"/>
  <c r="S313" i="28" s="1"/>
  <c r="S400" i="28" s="1"/>
  <c r="O312" i="28"/>
  <c r="O313" i="28" s="1"/>
  <c r="O400" i="28" s="1"/>
  <c r="BC312" i="27"/>
  <c r="BC313" i="27" s="1"/>
  <c r="BC400" i="27" s="1"/>
  <c r="AD312" i="27"/>
  <c r="AD313" i="27" s="1"/>
  <c r="AD400" i="27" s="1"/>
  <c r="BD303" i="27"/>
  <c r="P303" i="27"/>
  <c r="AQ312" i="27"/>
  <c r="AO303" i="27"/>
  <c r="AO312" i="27"/>
  <c r="AO313" i="27" s="1"/>
  <c r="AO400" i="27" s="1"/>
  <c r="BM312" i="27"/>
  <c r="BM313" i="27" s="1"/>
  <c r="BM400" i="27" s="1"/>
  <c r="AO222" i="27"/>
  <c r="AO223" i="27" s="1"/>
  <c r="AO391" i="27" s="1"/>
  <c r="N270" i="27"/>
  <c r="N272" i="27" s="1"/>
  <c r="AG222" i="27"/>
  <c r="AG223" i="27" s="1"/>
  <c r="AG270" i="27" s="1"/>
  <c r="AG272" i="27" s="1"/>
  <c r="BE212" i="27"/>
  <c r="BE309" i="27" s="1"/>
  <c r="BE312" i="27" s="1"/>
  <c r="BE313" i="27" s="1"/>
  <c r="BM391" i="27"/>
  <c r="AX212" i="27"/>
  <c r="AX309" i="27" s="1"/>
  <c r="AX312" i="27" s="1"/>
  <c r="AX313" i="27" s="1"/>
  <c r="AX400" i="27" s="1"/>
  <c r="W212" i="27"/>
  <c r="W309" i="27" s="1"/>
  <c r="W312" i="27" s="1"/>
  <c r="W313" i="27" s="1"/>
  <c r="W400" i="27" s="1"/>
  <c r="AM222" i="27"/>
  <c r="AM223" i="27" s="1"/>
  <c r="AM391" i="27" s="1"/>
  <c r="AK222" i="28"/>
  <c r="AK223" i="28" s="1"/>
  <c r="AK391" i="28" s="1"/>
  <c r="BQ212" i="28"/>
  <c r="BQ309" i="28" s="1"/>
  <c r="BQ312" i="28" s="1"/>
  <c r="BQ313" i="28" s="1"/>
  <c r="BQ400" i="28" s="1"/>
  <c r="BA222" i="28"/>
  <c r="BA223" i="28" s="1"/>
  <c r="BA391" i="28" s="1"/>
  <c r="BQ270" i="28"/>
  <c r="BQ272" i="28" s="1"/>
  <c r="AA270" i="27"/>
  <c r="AA272" i="27" s="1"/>
  <c r="AI222" i="27"/>
  <c r="AI223" i="27" s="1"/>
  <c r="AI270" i="27" s="1"/>
  <c r="AY212" i="27"/>
  <c r="AY309" i="27" s="1"/>
  <c r="AY312" i="27" s="1"/>
  <c r="AY313" i="27" s="1"/>
  <c r="AY400" i="27" s="1"/>
  <c r="AQ222" i="27"/>
  <c r="AQ223" i="27" s="1"/>
  <c r="AQ391" i="27" s="1"/>
  <c r="BO222" i="27"/>
  <c r="BO223" i="27" s="1"/>
  <c r="BC222" i="27"/>
  <c r="BC223" i="27" s="1"/>
  <c r="BC391" i="27" s="1"/>
  <c r="AE222" i="27"/>
  <c r="AE223" i="27" s="1"/>
  <c r="AE391" i="27" s="1"/>
  <c r="O222" i="27"/>
  <c r="O223" i="27" s="1"/>
  <c r="O270" i="27" s="1"/>
  <c r="O272" i="27" s="1"/>
  <c r="AU222" i="27"/>
  <c r="AU223" i="27" s="1"/>
  <c r="BS313" i="28"/>
  <c r="BS400" i="28" s="1"/>
  <c r="AR270" i="27"/>
  <c r="AR272" i="27" s="1"/>
  <c r="I270" i="27"/>
  <c r="I272" i="27" s="1"/>
  <c r="BP313" i="28"/>
  <c r="BP400" i="28" s="1"/>
  <c r="AG313" i="28"/>
  <c r="AG400" i="28" s="1"/>
  <c r="N313" i="27"/>
  <c r="BR270" i="28"/>
  <c r="BR272" i="28" s="1"/>
  <c r="L313" i="28"/>
  <c r="L360" i="28" s="1"/>
  <c r="L362" i="28" s="1"/>
  <c r="BH270" i="28"/>
  <c r="BH272" i="28" s="1"/>
  <c r="I313" i="27"/>
  <c r="I400" i="27" s="1"/>
  <c r="BJ270" i="27"/>
  <c r="BJ272" i="27" s="1"/>
  <c r="Q270" i="27"/>
  <c r="Q272" i="27" s="1"/>
  <c r="AQ313" i="27"/>
  <c r="AW313" i="28"/>
  <c r="AW400" i="28" s="1"/>
  <c r="AO313" i="28"/>
  <c r="AO360" i="28" s="1"/>
  <c r="AO362" i="28" s="1"/>
  <c r="Y313" i="28"/>
  <c r="Y400" i="28" s="1"/>
  <c r="Q313" i="28"/>
  <c r="Q400" i="28" s="1"/>
  <c r="AH75" i="15"/>
  <c r="AX75" i="15"/>
  <c r="BF75" i="15"/>
  <c r="BK132" i="27"/>
  <c r="BK382" i="27" s="1"/>
  <c r="BJ132" i="27"/>
  <c r="BJ382" i="27" s="1"/>
  <c r="R131" i="28"/>
  <c r="AH131" i="28"/>
  <c r="AM132" i="28"/>
  <c r="AM382" i="28" s="1"/>
  <c r="AE132" i="27"/>
  <c r="AE382" i="27" s="1"/>
  <c r="BF132" i="27"/>
  <c r="BF382" i="27" s="1"/>
  <c r="BQ132" i="28"/>
  <c r="V91" i="27"/>
  <c r="V65" i="15" s="1"/>
  <c r="AV374" i="27"/>
  <c r="BT62" i="15"/>
  <c r="AX62" i="15"/>
  <c r="J62" i="15"/>
  <c r="BF62" i="15"/>
  <c r="U374" i="28"/>
  <c r="BI374" i="28"/>
  <c r="BA62" i="15"/>
  <c r="BC374" i="28"/>
  <c r="R132" i="27"/>
  <c r="R382" i="27" s="1"/>
  <c r="AX132" i="27"/>
  <c r="I132" i="27"/>
  <c r="BP69" i="15"/>
  <c r="Z31" i="28"/>
  <c r="Z128" i="28" s="1"/>
  <c r="Z131" i="28" s="1"/>
  <c r="AX31" i="28"/>
  <c r="AX128" i="28" s="1"/>
  <c r="AX131" i="28" s="1"/>
  <c r="AX132" i="28" s="1"/>
  <c r="AP41" i="28"/>
  <c r="Z63" i="15"/>
  <c r="N63" i="15"/>
  <c r="M31" i="27"/>
  <c r="M128" i="27" s="1"/>
  <c r="BS63" i="15"/>
  <c r="AA132" i="28"/>
  <c r="AA382" i="28" s="1"/>
  <c r="P89" i="28"/>
  <c r="P91" i="28" s="1"/>
  <c r="S31" i="27"/>
  <c r="S128" i="27" s="1"/>
  <c r="AI42" i="27"/>
  <c r="AI89" i="27" s="1"/>
  <c r="AI91" i="27" s="1"/>
  <c r="M41" i="28"/>
  <c r="M42" i="28" s="1"/>
  <c r="M89" i="28" s="1"/>
  <c r="M91" i="28" s="1"/>
  <c r="W89" i="28"/>
  <c r="W91" i="28" s="1"/>
  <c r="BP31" i="27"/>
  <c r="BP128" i="27" s="1"/>
  <c r="AR31" i="27"/>
  <c r="AR128" i="27" s="1"/>
  <c r="AZ31" i="27"/>
  <c r="AZ128" i="27" s="1"/>
  <c r="AZ131" i="27" s="1"/>
  <c r="AL89" i="27"/>
  <c r="AL91" i="27" s="1"/>
  <c r="BH31" i="27"/>
  <c r="BH128" i="27" s="1"/>
  <c r="AK132" i="27"/>
  <c r="AK382" i="27" s="1"/>
  <c r="P26" i="19"/>
  <c r="P28" i="19" s="1"/>
  <c r="W64" i="15"/>
  <c r="W373" i="27"/>
  <c r="BA42" i="27"/>
  <c r="BA373" i="27" s="1"/>
  <c r="BI31" i="27"/>
  <c r="BI128" i="27" s="1"/>
  <c r="AS42" i="27"/>
  <c r="AS89" i="27" s="1"/>
  <c r="AS91" i="27" s="1"/>
  <c r="BL89" i="28"/>
  <c r="BL91" i="28" s="1"/>
  <c r="BL65" i="15" s="1"/>
  <c r="BT31" i="28"/>
  <c r="BT128" i="28" s="1"/>
  <c r="BR41" i="28"/>
  <c r="BR42" i="28" s="1"/>
  <c r="BR373" i="28" s="1"/>
  <c r="BJ31" i="28"/>
  <c r="BJ128" i="28" s="1"/>
  <c r="BJ131" i="28" s="1"/>
  <c r="BJ132" i="28" s="1"/>
  <c r="AF41" i="28"/>
  <c r="AL41" i="28"/>
  <c r="AL42" i="28" s="1"/>
  <c r="AL89" i="28" s="1"/>
  <c r="AL91" i="28" s="1"/>
  <c r="AL65" i="15" s="1"/>
  <c r="X31" i="28"/>
  <c r="X128" i="28" s="1"/>
  <c r="X131" i="28" s="1"/>
  <c r="X132" i="28" s="1"/>
  <c r="BL31" i="28"/>
  <c r="BL128" i="28" s="1"/>
  <c r="BL131" i="28" s="1"/>
  <c r="BL132" i="28" s="1"/>
  <c r="BL382" i="28" s="1"/>
  <c r="BL64" i="15"/>
  <c r="V41" i="28"/>
  <c r="V42" i="28" s="1"/>
  <c r="V89" i="28" s="1"/>
  <c r="V91" i="28" s="1"/>
  <c r="BS373" i="27"/>
  <c r="BS89" i="27"/>
  <c r="BS91" i="27" s="1"/>
  <c r="AF373" i="27"/>
  <c r="J132" i="27"/>
  <c r="J382" i="27" s="1"/>
  <c r="AO132" i="28"/>
  <c r="L60" i="19"/>
  <c r="AW132" i="28"/>
  <c r="AW382" i="28" s="1"/>
  <c r="AG89" i="28"/>
  <c r="AG91" i="28" s="1"/>
  <c r="Z89" i="27"/>
  <c r="Z91" i="27" s="1"/>
  <c r="BJ373" i="27"/>
  <c r="M373" i="28"/>
  <c r="AT89" i="27"/>
  <c r="AT91" i="27" s="1"/>
  <c r="AT373" i="27"/>
  <c r="AS270" i="28"/>
  <c r="AS272" i="28" s="1"/>
  <c r="AS391" i="28"/>
  <c r="AW132" i="27"/>
  <c r="AW179" i="27" s="1"/>
  <c r="AW181" i="27" s="1"/>
  <c r="AW76" i="15"/>
  <c r="AZ89" i="28"/>
  <c r="AZ91" i="28" s="1"/>
  <c r="AA89" i="28"/>
  <c r="AA91" i="28" s="1"/>
  <c r="N91" i="28"/>
  <c r="BL373" i="27"/>
  <c r="R141" i="28"/>
  <c r="AN141" i="28"/>
  <c r="BF151" i="28"/>
  <c r="BF380" i="28" s="1"/>
  <c r="BL151" i="28"/>
  <c r="BL380" i="28" s="1"/>
  <c r="L72" i="15"/>
  <c r="L379" i="28"/>
  <c r="R270" i="28"/>
  <c r="R272" i="28" s="1"/>
  <c r="AS303" i="27"/>
  <c r="BL63" i="15"/>
  <c r="AG222" i="28"/>
  <c r="AG223" i="28" s="1"/>
  <c r="BP142" i="28"/>
  <c r="AW222" i="27"/>
  <c r="AW223" i="27" s="1"/>
  <c r="AW391" i="27" s="1"/>
  <c r="AI41" i="28"/>
  <c r="AI31" i="28"/>
  <c r="AI128" i="28" s="1"/>
  <c r="AI131" i="28" s="1"/>
  <c r="AI132" i="28" s="1"/>
  <c r="Z60" i="15"/>
  <c r="AN142" i="28"/>
  <c r="BP139" i="28"/>
  <c r="BL139" i="28"/>
  <c r="AM270" i="28"/>
  <c r="AM272" i="28" s="1"/>
  <c r="BG60" i="15"/>
  <c r="AO151" i="28"/>
  <c r="AO380" i="28" s="1"/>
  <c r="BI70" i="15"/>
  <c r="BJ378" i="28"/>
  <c r="K379" i="28"/>
  <c r="AV151" i="28"/>
  <c r="AV380" i="28" s="1"/>
  <c r="AK60" i="15"/>
  <c r="AX142" i="28"/>
  <c r="AI379" i="28"/>
  <c r="AX141" i="28"/>
  <c r="Q222" i="28"/>
  <c r="Q223" i="28" s="1"/>
  <c r="AR270" i="28"/>
  <c r="AR272" i="28" s="1"/>
  <c r="BP141" i="28"/>
  <c r="AP142" i="28"/>
  <c r="BI222" i="28"/>
  <c r="BI223" i="28" s="1"/>
  <c r="BK303" i="28"/>
  <c r="AX70" i="15"/>
  <c r="AP140" i="28"/>
  <c r="AV140" i="28"/>
  <c r="W74" i="15"/>
  <c r="AJ313" i="27"/>
  <c r="AJ400" i="27" s="1"/>
  <c r="AV142" i="28"/>
  <c r="AV377" i="28"/>
  <c r="AF142" i="28"/>
  <c r="AS379" i="28"/>
  <c r="AS139" i="28"/>
  <c r="BM222" i="28"/>
  <c r="BM223" i="28" s="1"/>
  <c r="BM391" i="28" s="1"/>
  <c r="I243" i="28"/>
  <c r="Q132" i="28"/>
  <c r="Q382" i="28" s="1"/>
  <c r="W63" i="15"/>
  <c r="AN139" i="28"/>
  <c r="K175" i="28"/>
  <c r="I222" i="28"/>
  <c r="I223" i="28" s="1"/>
  <c r="I391" i="28" s="1"/>
  <c r="BE222" i="28"/>
  <c r="BE223" i="28" s="1"/>
  <c r="BE391" i="28" s="1"/>
  <c r="AM139" i="28"/>
  <c r="N77" i="22"/>
  <c r="AP377" i="28"/>
  <c r="AF151" i="28"/>
  <c r="AF380" i="28" s="1"/>
  <c r="AL151" i="28"/>
  <c r="AL380" i="28" s="1"/>
  <c r="AV70" i="15"/>
  <c r="BT391" i="28"/>
  <c r="M222" i="28"/>
  <c r="M223" i="28" s="1"/>
  <c r="M270" i="28" s="1"/>
  <c r="M272" i="28" s="1"/>
  <c r="AC222" i="28"/>
  <c r="AC223" i="28" s="1"/>
  <c r="AC391" i="28" s="1"/>
  <c r="Z142" i="28"/>
  <c r="J313" i="28"/>
  <c r="J400" i="28" s="1"/>
  <c r="U222" i="28"/>
  <c r="U223" i="28" s="1"/>
  <c r="Y270" i="27"/>
  <c r="Y272" i="27" s="1"/>
  <c r="BF313" i="27"/>
  <c r="BF400" i="27" s="1"/>
  <c r="BF392" i="27"/>
  <c r="AF141" i="28"/>
  <c r="BL175" i="28"/>
  <c r="BL74" i="15" s="1"/>
  <c r="V313" i="27"/>
  <c r="V400" i="27" s="1"/>
  <c r="Z141" i="28"/>
  <c r="AS323" i="28"/>
  <c r="P379" i="27"/>
  <c r="AF141" i="27"/>
  <c r="BL303" i="28"/>
  <c r="W372" i="27"/>
  <c r="BA396" i="27"/>
  <c r="T332" i="28"/>
  <c r="T398" i="28" s="1"/>
  <c r="AX61" i="15"/>
  <c r="AA61" i="15"/>
  <c r="R61" i="15"/>
  <c r="P271" i="22"/>
  <c r="BI61" i="15"/>
  <c r="AI270" i="28"/>
  <c r="AI272" i="28" s="1"/>
  <c r="AE313" i="28"/>
  <c r="AE400" i="28" s="1"/>
  <c r="K126" i="22"/>
  <c r="V175" i="22"/>
  <c r="K267" i="22"/>
  <c r="U273" i="22"/>
  <c r="AP377" i="27"/>
  <c r="AV140" i="27"/>
  <c r="AW390" i="27"/>
  <c r="U77" i="22"/>
  <c r="U175" i="22"/>
  <c r="AY142" i="27"/>
  <c r="T377" i="27"/>
  <c r="BH377" i="27"/>
  <c r="M141" i="27"/>
  <c r="AU151" i="28"/>
  <c r="AU380" i="28" s="1"/>
  <c r="AB377" i="28"/>
  <c r="AN377" i="28"/>
  <c r="AO378" i="28"/>
  <c r="AZ69" i="15"/>
  <c r="AY75" i="15"/>
  <c r="R96" i="22"/>
  <c r="X372" i="27"/>
  <c r="X374" i="27" s="1"/>
  <c r="O61" i="15"/>
  <c r="BD372" i="27"/>
  <c r="BD374" i="27" s="1"/>
  <c r="BA372" i="28"/>
  <c r="BA374" i="28" s="1"/>
  <c r="X28" i="22"/>
  <c r="T77" i="22"/>
  <c r="T175" i="22"/>
  <c r="R292" i="22"/>
  <c r="R293" i="22" s="1"/>
  <c r="S292" i="22" s="1"/>
  <c r="S293" i="22" s="1"/>
  <c r="T292" i="22" s="1"/>
  <c r="BB151" i="27"/>
  <c r="K379" i="27"/>
  <c r="BG141" i="27"/>
  <c r="AT378" i="27"/>
  <c r="AQ175" i="28"/>
  <c r="H140" i="28"/>
  <c r="AY372" i="27"/>
  <c r="AY374" i="27" s="1"/>
  <c r="AG139" i="27"/>
  <c r="AZ70" i="15"/>
  <c r="BE139" i="27"/>
  <c r="BM139" i="27"/>
  <c r="H72" i="15"/>
  <c r="P312" i="27"/>
  <c r="P313" i="27" s="1"/>
  <c r="P400" i="27" s="1"/>
  <c r="AP390" i="27"/>
  <c r="AP392" i="27" s="1"/>
  <c r="Z395" i="27"/>
  <c r="BR397" i="27"/>
  <c r="AK395" i="27"/>
  <c r="AK399" i="27" s="1"/>
  <c r="AK401" i="27" s="1"/>
  <c r="AL322" i="27"/>
  <c r="X62" i="15"/>
  <c r="AJ62" i="15"/>
  <c r="AU374" i="27"/>
  <c r="BM62" i="15"/>
  <c r="BS390" i="28"/>
  <c r="BS392" i="28" s="1"/>
  <c r="M313" i="28"/>
  <c r="AJ313" i="28"/>
  <c r="BH313" i="28"/>
  <c r="BH400" i="28" s="1"/>
  <c r="BM313" i="28"/>
  <c r="BM400" i="28" s="1"/>
  <c r="Z320" i="28"/>
  <c r="BL320" i="28"/>
  <c r="AB397" i="28"/>
  <c r="BG356" i="28"/>
  <c r="BG303" i="28" s="1"/>
  <c r="K320" i="28"/>
  <c r="S320" i="28"/>
  <c r="BF320" i="28"/>
  <c r="BN320" i="28"/>
  <c r="BS320" i="28"/>
  <c r="BS356" i="28"/>
  <c r="BS303" i="28" s="1"/>
  <c r="O356" i="28"/>
  <c r="O303" i="28" s="1"/>
  <c r="U356" i="28"/>
  <c r="U303" i="28" s="1"/>
  <c r="AR356" i="28"/>
  <c r="AR303" i="28" s="1"/>
  <c r="BA356" i="28"/>
  <c r="BA303" i="28" s="1"/>
  <c r="BI356" i="28"/>
  <c r="BI303" i="28" s="1"/>
  <c r="AK320" i="28"/>
  <c r="BI320" i="28"/>
  <c r="H332" i="28"/>
  <c r="H333" i="28" s="1"/>
  <c r="W320" i="28"/>
  <c r="AB332" i="28"/>
  <c r="AB398" i="28" s="1"/>
  <c r="AU332" i="28"/>
  <c r="AU398" i="28" s="1"/>
  <c r="AY320" i="28"/>
  <c r="BE397" i="28"/>
  <c r="N321" i="28"/>
  <c r="AB321" i="28"/>
  <c r="BH332" i="28"/>
  <c r="BH398" i="28" s="1"/>
  <c r="G397" i="28"/>
  <c r="AQ332" i="28"/>
  <c r="AQ398" i="28" s="1"/>
  <c r="AQ399" i="28" s="1"/>
  <c r="AQ401" i="28" s="1"/>
  <c r="AW396" i="28"/>
  <c r="BM320" i="28"/>
  <c r="BS323" i="28"/>
  <c r="S397" i="28"/>
  <c r="AG332" i="28"/>
  <c r="AG398" i="28" s="1"/>
  <c r="AO332" i="28"/>
  <c r="AO398" i="28" s="1"/>
  <c r="BL332" i="28"/>
  <c r="BL398" i="28" s="1"/>
  <c r="BT332" i="28"/>
  <c r="BT398" i="28" s="1"/>
  <c r="V356" i="28"/>
  <c r="V360" i="28" s="1"/>
  <c r="V362" i="28" s="1"/>
  <c r="AD332" i="28"/>
  <c r="AD398" i="28" s="1"/>
  <c r="BB332" i="28"/>
  <c r="BB398" i="28" s="1"/>
  <c r="BM356" i="28"/>
  <c r="BM303" i="28" s="1"/>
  <c r="AF372" i="28"/>
  <c r="AF374" i="28" s="1"/>
  <c r="BS372" i="28"/>
  <c r="BS374" i="28" s="1"/>
  <c r="AN62" i="15"/>
  <c r="BH372" i="28"/>
  <c r="BH374" i="28" s="1"/>
  <c r="AC372" i="28"/>
  <c r="AC374" i="28" s="1"/>
  <c r="Q390" i="28"/>
  <c r="Q392" i="28" s="1"/>
  <c r="AM390" i="28"/>
  <c r="AM392" i="28" s="1"/>
  <c r="AR390" i="28"/>
  <c r="AR392" i="28" s="1"/>
  <c r="BI62" i="15"/>
  <c r="BQ75" i="15"/>
  <c r="AH312" i="27"/>
  <c r="AH313" i="27" s="1"/>
  <c r="AH400" i="27" s="1"/>
  <c r="BS395" i="27"/>
  <c r="AA321" i="27"/>
  <c r="AA396" i="27"/>
  <c r="O245" i="22"/>
  <c r="M58" i="22"/>
  <c r="AR141" i="28"/>
  <c r="Y62" i="15"/>
  <c r="AJ151" i="27"/>
  <c r="AJ380" i="27" s="1"/>
  <c r="S323" i="27"/>
  <c r="U396" i="27"/>
  <c r="AN396" i="27"/>
  <c r="P62" i="15"/>
  <c r="W321" i="28"/>
  <c r="BA322" i="28"/>
  <c r="BK323" i="28"/>
  <c r="AA390" i="28"/>
  <c r="AA392" i="28" s="1"/>
  <c r="R272" i="22"/>
  <c r="X270" i="28"/>
  <c r="X272" i="28" s="1"/>
  <c r="T312" i="28"/>
  <c r="T313" i="28" s="1"/>
  <c r="T400" i="28" s="1"/>
  <c r="L175" i="22"/>
  <c r="R254" i="22"/>
  <c r="R267" i="22" s="1"/>
  <c r="AI312" i="27"/>
  <c r="AI313" i="27" s="1"/>
  <c r="V131" i="28"/>
  <c r="V76" i="15" s="1"/>
  <c r="BR69" i="15"/>
  <c r="P75" i="15"/>
  <c r="AV75" i="15"/>
  <c r="Z77" i="22"/>
  <c r="AV89" i="28"/>
  <c r="AV91" i="28" s="1"/>
  <c r="AV373" i="28"/>
  <c r="BN205" i="28"/>
  <c r="BN270" i="28"/>
  <c r="BN272" i="28" s="1"/>
  <c r="BB205" i="28"/>
  <c r="BB270" i="28"/>
  <c r="BB272" i="28" s="1"/>
  <c r="AE205" i="28"/>
  <c r="AE390" i="28"/>
  <c r="AE392" i="28" s="1"/>
  <c r="N205" i="28"/>
  <c r="N270" i="28"/>
  <c r="N272" i="28" s="1"/>
  <c r="BF61" i="15"/>
  <c r="AS372" i="28"/>
  <c r="AS374" i="28" s="1"/>
  <c r="AS61" i="15"/>
  <c r="S61" i="15"/>
  <c r="S372" i="28"/>
  <c r="S374" i="28" s="1"/>
  <c r="BK212" i="28"/>
  <c r="BK309" i="28" s="1"/>
  <c r="BK312" i="28" s="1"/>
  <c r="BK313" i="28" s="1"/>
  <c r="BK400" i="28" s="1"/>
  <c r="BK222" i="28"/>
  <c r="BK223" i="28" s="1"/>
  <c r="BK391" i="28" s="1"/>
  <c r="AQ212" i="28"/>
  <c r="AQ309" i="28" s="1"/>
  <c r="AQ312" i="28" s="1"/>
  <c r="AQ313" i="28" s="1"/>
  <c r="AQ222" i="28"/>
  <c r="AQ223" i="28" s="1"/>
  <c r="AA212" i="28"/>
  <c r="AA309" i="28" s="1"/>
  <c r="AA312" i="28" s="1"/>
  <c r="AA313" i="28" s="1"/>
  <c r="AA400" i="28" s="1"/>
  <c r="AA222" i="28"/>
  <c r="AA223" i="28" s="1"/>
  <c r="AA270" i="28" s="1"/>
  <c r="AA272" i="28" s="1"/>
  <c r="W212" i="28"/>
  <c r="W309" i="28" s="1"/>
  <c r="W312" i="28" s="1"/>
  <c r="W313" i="28" s="1"/>
  <c r="W222" i="28"/>
  <c r="W223" i="28" s="1"/>
  <c r="W270" i="28" s="1"/>
  <c r="W272" i="28" s="1"/>
  <c r="K212" i="28"/>
  <c r="K309" i="28" s="1"/>
  <c r="K312" i="28" s="1"/>
  <c r="K313" i="28" s="1"/>
  <c r="K400" i="28" s="1"/>
  <c r="K222" i="28"/>
  <c r="K223" i="28" s="1"/>
  <c r="K391" i="28" s="1"/>
  <c r="M254" i="22"/>
  <c r="M271" i="22"/>
  <c r="T391" i="28"/>
  <c r="J390" i="28"/>
  <c r="J392" i="28" s="1"/>
  <c r="J270" i="28"/>
  <c r="J272" i="28" s="1"/>
  <c r="J391" i="28"/>
  <c r="N390" i="28"/>
  <c r="N392" i="28" s="1"/>
  <c r="AT205" i="28"/>
  <c r="AT270" i="28"/>
  <c r="AT272" i="28" s="1"/>
  <c r="AL205" i="28"/>
  <c r="AL270" i="28"/>
  <c r="AL272" i="28" s="1"/>
  <c r="AL390" i="28"/>
  <c r="AL392" i="28" s="1"/>
  <c r="AC205" i="28"/>
  <c r="AC390" i="28"/>
  <c r="AC392" i="28" s="1"/>
  <c r="N271" i="22"/>
  <c r="N236" i="22"/>
  <c r="I205" i="28"/>
  <c r="I390" i="28"/>
  <c r="I392" i="28" s="1"/>
  <c r="BE41" i="28"/>
  <c r="BE42" i="28" s="1"/>
  <c r="BE373" i="28" s="1"/>
  <c r="BE31" i="28"/>
  <c r="BE128" i="28" s="1"/>
  <c r="BE131" i="28" s="1"/>
  <c r="BE132" i="28" s="1"/>
  <c r="BE382" i="28" s="1"/>
  <c r="BM31" i="28"/>
  <c r="BM128" i="28" s="1"/>
  <c r="BM131" i="28" s="1"/>
  <c r="BM132" i="28" s="1"/>
  <c r="BM382" i="28" s="1"/>
  <c r="BM41" i="28"/>
  <c r="BM42" i="28" s="1"/>
  <c r="BM373" i="28" s="1"/>
  <c r="BF371" i="28"/>
  <c r="BF372" i="28" s="1"/>
  <c r="BF374" i="28" s="1"/>
  <c r="BF60" i="15"/>
  <c r="BN371" i="28"/>
  <c r="BN372" i="28" s="1"/>
  <c r="BN374" i="28" s="1"/>
  <c r="BN60" i="15"/>
  <c r="N356" i="28"/>
  <c r="N303" i="28" s="1"/>
  <c r="N320" i="28"/>
  <c r="AM397" i="28"/>
  <c r="AM356" i="28"/>
  <c r="I323" i="28"/>
  <c r="I320" i="28"/>
  <c r="I321" i="28"/>
  <c r="I356" i="28"/>
  <c r="I303" i="28" s="1"/>
  <c r="AI356" i="28"/>
  <c r="AI303" i="28" s="1"/>
  <c r="AI320" i="28"/>
  <c r="AX323" i="28"/>
  <c r="AX321" i="28"/>
  <c r="AX356" i="28"/>
  <c r="AX303" i="28" s="1"/>
  <c r="K397" i="28"/>
  <c r="K356" i="28"/>
  <c r="AQ322" i="28"/>
  <c r="AQ320" i="28"/>
  <c r="AQ396" i="28"/>
  <c r="BC396" i="28"/>
  <c r="BC320" i="28"/>
  <c r="BP356" i="28"/>
  <c r="BP303" i="28" s="1"/>
  <c r="BP321" i="28"/>
  <c r="BF396" i="28"/>
  <c r="BF322" i="28"/>
  <c r="BJ322" i="28"/>
  <c r="BJ396" i="28"/>
  <c r="AG356" i="28"/>
  <c r="AG303" i="28" s="1"/>
  <c r="BN356" i="28"/>
  <c r="BN303" i="28" s="1"/>
  <c r="BR397" i="28"/>
  <c r="BR332" i="28"/>
  <c r="BR398" i="28" s="1"/>
  <c r="AL322" i="28"/>
  <c r="AL396" i="28"/>
  <c r="AR332" i="28"/>
  <c r="AR398" i="28" s="1"/>
  <c r="AR321" i="28"/>
  <c r="AW332" i="28"/>
  <c r="AW398" i="28" s="1"/>
  <c r="AW323" i="28"/>
  <c r="AW395" i="28"/>
  <c r="AW321" i="28"/>
  <c r="BN395" i="28"/>
  <c r="BN321" i="28"/>
  <c r="L323" i="28"/>
  <c r="L396" i="28"/>
  <c r="V320" i="28"/>
  <c r="AC396" i="28"/>
  <c r="AC332" i="28"/>
  <c r="AC398" i="28" s="1"/>
  <c r="AC320" i="28"/>
  <c r="AJ396" i="28"/>
  <c r="AJ322" i="28"/>
  <c r="BE322" i="28"/>
  <c r="BE323" i="28"/>
  <c r="O397" i="28"/>
  <c r="O332" i="28"/>
  <c r="O398" i="28" s="1"/>
  <c r="AA395" i="28"/>
  <c r="AA321" i="28"/>
  <c r="AA356" i="28"/>
  <c r="AA303" i="28" s="1"/>
  <c r="AE396" i="28"/>
  <c r="AE320" i="28"/>
  <c r="AU320" i="28"/>
  <c r="AU397" i="28"/>
  <c r="AX395" i="28"/>
  <c r="H397" i="28"/>
  <c r="M332" i="28"/>
  <c r="M398" i="28" s="1"/>
  <c r="M320" i="28"/>
  <c r="BJ356" i="28"/>
  <c r="BJ303" i="28" s="1"/>
  <c r="M371" i="28"/>
  <c r="M372" i="28" s="1"/>
  <c r="M374" i="28" s="1"/>
  <c r="M60" i="15"/>
  <c r="M360" i="27"/>
  <c r="M362" i="27" s="1"/>
  <c r="M42" i="27"/>
  <c r="M89" i="27" s="1"/>
  <c r="M91" i="27" s="1"/>
  <c r="M65" i="15" s="1"/>
  <c r="M63" i="15"/>
  <c r="AJ31" i="27"/>
  <c r="AJ128" i="27" s="1"/>
  <c r="BT212" i="27"/>
  <c r="BT309" i="27" s="1"/>
  <c r="BT312" i="27" s="1"/>
  <c r="BT313" i="27" s="1"/>
  <c r="BT400" i="27" s="1"/>
  <c r="BT222" i="27"/>
  <c r="BT223" i="27" s="1"/>
  <c r="BJ373" i="28"/>
  <c r="BF270" i="27"/>
  <c r="BF272" i="27" s="1"/>
  <c r="P73" i="15"/>
  <c r="BC372" i="27"/>
  <c r="BC374" i="27" s="1"/>
  <c r="BC89" i="27"/>
  <c r="BC91" i="27" s="1"/>
  <c r="BC222" i="28"/>
  <c r="BC223" i="28" s="1"/>
  <c r="BC391" i="28" s="1"/>
  <c r="X61" i="15"/>
  <c r="J372" i="28"/>
  <c r="J374" i="28" s="1"/>
  <c r="AW320" i="28"/>
  <c r="L320" i="28"/>
  <c r="R397" i="28"/>
  <c r="BB356" i="28"/>
  <c r="BB303" i="28" s="1"/>
  <c r="R372" i="28"/>
  <c r="R374" i="28" s="1"/>
  <c r="BS396" i="28"/>
  <c r="P236" i="22"/>
  <c r="AZ377" i="27"/>
  <c r="Z322" i="28"/>
  <c r="BH320" i="28"/>
  <c r="AE322" i="28"/>
  <c r="AK332" i="28"/>
  <c r="AK398" i="28" s="1"/>
  <c r="BJ332" i="28"/>
  <c r="BJ398" i="28" s="1"/>
  <c r="AC323" i="28"/>
  <c r="AJ323" i="28"/>
  <c r="AF320" i="28"/>
  <c r="T31" i="27"/>
  <c r="T128" i="27" s="1"/>
  <c r="V379" i="28"/>
  <c r="V72" i="15"/>
  <c r="K29" i="19"/>
  <c r="L75" i="15"/>
  <c r="BD222" i="27"/>
  <c r="BD223" i="27" s="1"/>
  <c r="BD270" i="27" s="1"/>
  <c r="BD272" i="27" s="1"/>
  <c r="BD212" i="27"/>
  <c r="BD309" i="27" s="1"/>
  <c r="BD312" i="27" s="1"/>
  <c r="BD313" i="27" s="1"/>
  <c r="N373" i="28"/>
  <c r="AU212" i="28"/>
  <c r="AU309" i="28" s="1"/>
  <c r="AU312" i="28" s="1"/>
  <c r="AU313" i="28" s="1"/>
  <c r="AU400" i="28" s="1"/>
  <c r="AX372" i="28"/>
  <c r="AX374" i="28" s="1"/>
  <c r="AK397" i="28"/>
  <c r="BB320" i="28"/>
  <c r="BE320" i="28"/>
  <c r="AM320" i="28"/>
  <c r="H378" i="27"/>
  <c r="AO270" i="28"/>
  <c r="AO272" i="28" s="1"/>
  <c r="AP313" i="28"/>
  <c r="AP400" i="28" s="1"/>
  <c r="G70" i="26"/>
  <c r="J222" i="27"/>
  <c r="J223" i="27" s="1"/>
  <c r="J212" i="27"/>
  <c r="J309" i="27" s="1"/>
  <c r="J312" i="27" s="1"/>
  <c r="J313" i="27" s="1"/>
  <c r="Z222" i="27"/>
  <c r="Z223" i="27" s="1"/>
  <c r="Z391" i="27" s="1"/>
  <c r="Z212" i="27"/>
  <c r="Z309" i="27" s="1"/>
  <c r="Z312" i="27" s="1"/>
  <c r="Z313" i="27" s="1"/>
  <c r="Z400" i="27" s="1"/>
  <c r="L399" i="28"/>
  <c r="L401" i="28" s="1"/>
  <c r="BP70" i="15"/>
  <c r="BP142" i="27"/>
  <c r="BP140" i="27"/>
  <c r="H139" i="27"/>
  <c r="H222" i="27"/>
  <c r="H223" i="27" s="1"/>
  <c r="H212" i="27"/>
  <c r="H309" i="27" s="1"/>
  <c r="AF212" i="27"/>
  <c r="AF309" i="27" s="1"/>
  <c r="AF312" i="27" s="1"/>
  <c r="AF313" i="27" s="1"/>
  <c r="AF222" i="27"/>
  <c r="AF223" i="27" s="1"/>
  <c r="BQ390" i="27"/>
  <c r="BQ392" i="27" s="1"/>
  <c r="N63" i="19"/>
  <c r="I333" i="28"/>
  <c r="V373" i="27"/>
  <c r="AV63" i="15"/>
  <c r="BT390" i="27"/>
  <c r="BT392" i="27" s="1"/>
  <c r="M392" i="27"/>
  <c r="AR320" i="28"/>
  <c r="O320" i="28"/>
  <c r="BL397" i="28"/>
  <c r="R320" i="28"/>
  <c r="AK356" i="28"/>
  <c r="AK303" i="28" s="1"/>
  <c r="BG320" i="28"/>
  <c r="BG397" i="28"/>
  <c r="BE396" i="28"/>
  <c r="BL321" i="28"/>
  <c r="BP377" i="27"/>
  <c r="O222" i="28"/>
  <c r="O223" i="28" s="1"/>
  <c r="O391" i="28" s="1"/>
  <c r="AU356" i="28"/>
  <c r="AU303" i="28" s="1"/>
  <c r="AW89" i="27"/>
  <c r="AW91" i="27" s="1"/>
  <c r="AW373" i="27"/>
  <c r="S222" i="28"/>
  <c r="S223" i="28" s="1"/>
  <c r="BC322" i="28"/>
  <c r="AK42" i="27"/>
  <c r="AK89" i="27" s="1"/>
  <c r="AK91" i="27" s="1"/>
  <c r="AK63" i="15"/>
  <c r="K265" i="28"/>
  <c r="K264" i="28"/>
  <c r="AW42" i="28"/>
  <c r="AW373" i="28" s="1"/>
  <c r="AW63" i="15"/>
  <c r="AN270" i="27"/>
  <c r="AN272" i="27" s="1"/>
  <c r="AN391" i="27"/>
  <c r="V63" i="15"/>
  <c r="Z323" i="28"/>
  <c r="BN397" i="28"/>
  <c r="AL320" i="28"/>
  <c r="BT356" i="28"/>
  <c r="BT303" i="28" s="1"/>
  <c r="AA312" i="27"/>
  <c r="AA313" i="27" s="1"/>
  <c r="AA400" i="27" s="1"/>
  <c r="AV356" i="28"/>
  <c r="AV303" i="28" s="1"/>
  <c r="N397" i="28"/>
  <c r="G76" i="15"/>
  <c r="AZ175" i="27"/>
  <c r="R173" i="22"/>
  <c r="BP270" i="28"/>
  <c r="BP272" i="28" s="1"/>
  <c r="AE222" i="28"/>
  <c r="AE223" i="28" s="1"/>
  <c r="L322" i="28"/>
  <c r="AX313" i="28"/>
  <c r="K399" i="27"/>
  <c r="K401" i="27" s="1"/>
  <c r="BE313" i="28"/>
  <c r="BE360" i="28" s="1"/>
  <c r="BE362" i="28" s="1"/>
  <c r="M303" i="27"/>
  <c r="BM272" i="27"/>
  <c r="K396" i="28"/>
  <c r="BH323" i="28"/>
  <c r="AZ151" i="27"/>
  <c r="AZ380" i="27" s="1"/>
  <c r="AZ381" i="27" s="1"/>
  <c r="AZ383" i="27" s="1"/>
  <c r="AZ395" i="28"/>
  <c r="P29" i="19"/>
  <c r="AK75" i="15"/>
  <c r="M272" i="22"/>
  <c r="Z313" i="28"/>
  <c r="Z400" i="28" s="1"/>
  <c r="BK371" i="27"/>
  <c r="BK372" i="27" s="1"/>
  <c r="BK374" i="27" s="1"/>
  <c r="BK60" i="15"/>
  <c r="AY41" i="28"/>
  <c r="AY42" i="28" s="1"/>
  <c r="AY31" i="28"/>
  <c r="AY128" i="28" s="1"/>
  <c r="AY131" i="28" s="1"/>
  <c r="AY132" i="28" s="1"/>
  <c r="AY382" i="28" s="1"/>
  <c r="AW371" i="28"/>
  <c r="AW372" i="28" s="1"/>
  <c r="AW374" i="28" s="1"/>
  <c r="AW60" i="15"/>
  <c r="BF321" i="28"/>
  <c r="BF395" i="28"/>
  <c r="BF323" i="28"/>
  <c r="AF395" i="28"/>
  <c r="AF321" i="28"/>
  <c r="AC205" i="27"/>
  <c r="T312" i="27"/>
  <c r="T313" i="27" s="1"/>
  <c r="T360" i="27" s="1"/>
  <c r="T362" i="27" s="1"/>
  <c r="AE372" i="27"/>
  <c r="AE374" i="27" s="1"/>
  <c r="BN372" i="27"/>
  <c r="BN374" i="27" s="1"/>
  <c r="Z132" i="27"/>
  <c r="Z382" i="27" s="1"/>
  <c r="AC372" i="27"/>
  <c r="AC374" i="27" s="1"/>
  <c r="BI373" i="27"/>
  <c r="BD323" i="28"/>
  <c r="BQ76" i="15"/>
  <c r="AC379" i="27"/>
  <c r="AT379" i="27"/>
  <c r="BT151" i="27"/>
  <c r="BT380" i="27" s="1"/>
  <c r="AG378" i="27"/>
  <c r="AG141" i="27"/>
  <c r="AD371" i="27"/>
  <c r="AD372" i="27" s="1"/>
  <c r="AD374" i="27" s="1"/>
  <c r="AD60" i="15"/>
  <c r="AU60" i="15"/>
  <c r="BL371" i="27"/>
  <c r="BL372" i="27" s="1"/>
  <c r="BL374" i="27" s="1"/>
  <c r="BL60" i="15"/>
  <c r="BE321" i="27"/>
  <c r="BE323" i="27"/>
  <c r="T390" i="27"/>
  <c r="T392" i="27" s="1"/>
  <c r="AJ31" i="28"/>
  <c r="AJ128" i="28" s="1"/>
  <c r="AJ131" i="28" s="1"/>
  <c r="AJ132" i="28" s="1"/>
  <c r="AJ41" i="28"/>
  <c r="AJ42" i="28" s="1"/>
  <c r="AJ373" i="28" s="1"/>
  <c r="AR41" i="28"/>
  <c r="AR42" i="28" s="1"/>
  <c r="AR31" i="28"/>
  <c r="AR128" i="28" s="1"/>
  <c r="AR131" i="28" s="1"/>
  <c r="P272" i="22"/>
  <c r="BH61" i="15"/>
  <c r="BA61" i="15"/>
  <c r="I372" i="27"/>
  <c r="I374" i="27" s="1"/>
  <c r="BM372" i="28"/>
  <c r="BA132" i="27"/>
  <c r="BA382" i="27" s="1"/>
  <c r="BN31" i="28"/>
  <c r="BN128" i="28" s="1"/>
  <c r="BN131" i="28" s="1"/>
  <c r="BN132" i="28" s="1"/>
  <c r="BN382" i="28" s="1"/>
  <c r="BP41" i="28"/>
  <c r="BP31" i="28"/>
  <c r="BP128" i="28" s="1"/>
  <c r="BP131" i="28" s="1"/>
  <c r="AN321" i="28"/>
  <c r="AN395" i="28"/>
  <c r="X323" i="28"/>
  <c r="X396" i="28"/>
  <c r="AF396" i="28"/>
  <c r="AI395" i="28"/>
  <c r="R390" i="28"/>
  <c r="J257" i="27"/>
  <c r="J243" i="27" s="1"/>
  <c r="J264" i="27"/>
  <c r="O147" i="22"/>
  <c r="O174" i="22"/>
  <c r="O175" i="22" s="1"/>
  <c r="AQ31" i="28"/>
  <c r="AQ128" i="28" s="1"/>
  <c r="AQ131" i="28" s="1"/>
  <c r="AQ132" i="28" s="1"/>
  <c r="BP396" i="28"/>
  <c r="L62" i="15"/>
  <c r="AD41" i="28"/>
  <c r="AD31" i="28"/>
  <c r="AD128" i="28" s="1"/>
  <c r="AD131" i="28" s="1"/>
  <c r="BL212" i="28"/>
  <c r="BL309" i="28" s="1"/>
  <c r="BL312" i="28" s="1"/>
  <c r="BL313" i="28" s="1"/>
  <c r="BL222" i="28"/>
  <c r="BL223" i="28" s="1"/>
  <c r="BL270" i="28" s="1"/>
  <c r="BL272" i="28" s="1"/>
  <c r="BD212" i="28"/>
  <c r="BD309" i="28" s="1"/>
  <c r="BD312" i="28" s="1"/>
  <c r="BD313" i="28" s="1"/>
  <c r="BD222" i="28"/>
  <c r="BD223" i="28" s="1"/>
  <c r="AZ212" i="28"/>
  <c r="AZ309" i="28" s="1"/>
  <c r="AZ312" i="28" s="1"/>
  <c r="AZ313" i="28" s="1"/>
  <c r="AZ400" i="28" s="1"/>
  <c r="AZ222" i="28"/>
  <c r="AZ223" i="28" s="1"/>
  <c r="AN212" i="28"/>
  <c r="AN309" i="28" s="1"/>
  <c r="AN312" i="28" s="1"/>
  <c r="AN313" i="28" s="1"/>
  <c r="AN400" i="28" s="1"/>
  <c r="AN222" i="28"/>
  <c r="AN223" i="28" s="1"/>
  <c r="AN391" i="28" s="1"/>
  <c r="AF212" i="28"/>
  <c r="AF309" i="28" s="1"/>
  <c r="AF312" i="28" s="1"/>
  <c r="AF313" i="28" s="1"/>
  <c r="AF400" i="28" s="1"/>
  <c r="AF222" i="28"/>
  <c r="AF223" i="28" s="1"/>
  <c r="AF391" i="28" s="1"/>
  <c r="AB212" i="28"/>
  <c r="AB309" i="28" s="1"/>
  <c r="AB312" i="28" s="1"/>
  <c r="AB313" i="28" s="1"/>
  <c r="AB400" i="28" s="1"/>
  <c r="AB222" i="28"/>
  <c r="AB223" i="28" s="1"/>
  <c r="P212" i="28"/>
  <c r="P309" i="28" s="1"/>
  <c r="P312" i="28" s="1"/>
  <c r="P313" i="28" s="1"/>
  <c r="P222" i="28"/>
  <c r="P223" i="28" s="1"/>
  <c r="P270" i="28" s="1"/>
  <c r="P272" i="28" s="1"/>
  <c r="BR312" i="27"/>
  <c r="BR313" i="27" s="1"/>
  <c r="BR400" i="27" s="1"/>
  <c r="BI91" i="27"/>
  <c r="BN63" i="15"/>
  <c r="AF323" i="28"/>
  <c r="W377" i="27"/>
  <c r="BH378" i="27"/>
  <c r="J379" i="28"/>
  <c r="BG31" i="27"/>
  <c r="BG128" i="27" s="1"/>
  <c r="BG42" i="27"/>
  <c r="Y371" i="27"/>
  <c r="Y60" i="15"/>
  <c r="AB322" i="27"/>
  <c r="AD323" i="27"/>
  <c r="P132" i="27"/>
  <c r="P382" i="27" s="1"/>
  <c r="BS131" i="28"/>
  <c r="BS76" i="15" s="1"/>
  <c r="AM140" i="27"/>
  <c r="AU141" i="27"/>
  <c r="AA62" i="15"/>
  <c r="K69" i="15"/>
  <c r="BL392" i="27"/>
  <c r="AI390" i="27"/>
  <c r="AI392" i="27" s="1"/>
  <c r="BA390" i="27"/>
  <c r="BA392" i="27" s="1"/>
  <c r="W390" i="27"/>
  <c r="W392" i="27" s="1"/>
  <c r="AT390" i="27"/>
  <c r="AT392" i="27" s="1"/>
  <c r="BB390" i="27"/>
  <c r="BB392" i="27" s="1"/>
  <c r="R390" i="27"/>
  <c r="R392" i="27" s="1"/>
  <c r="BO132" i="28"/>
  <c r="S69" i="15"/>
  <c r="AA69" i="15"/>
  <c r="AQ69" i="15"/>
  <c r="AY69" i="15"/>
  <c r="BT69" i="15"/>
  <c r="Z139" i="28"/>
  <c r="AH139" i="28"/>
  <c r="J75" i="15"/>
  <c r="Z75" i="15"/>
  <c r="AP75" i="15"/>
  <c r="BN75" i="15"/>
  <c r="BG390" i="28"/>
  <c r="BG392" i="28" s="1"/>
  <c r="AY356" i="28"/>
  <c r="AY303" i="28" s="1"/>
  <c r="BQ395" i="28"/>
  <c r="BQ399" i="28" s="1"/>
  <c r="BQ401" i="28" s="1"/>
  <c r="M322" i="28"/>
  <c r="P396" i="28"/>
  <c r="P399" i="28" s="1"/>
  <c r="P401" i="28" s="1"/>
  <c r="W356" i="28"/>
  <c r="AP332" i="28"/>
  <c r="AP398" i="28" s="1"/>
  <c r="AP399" i="28" s="1"/>
  <c r="AP401" i="28" s="1"/>
  <c r="BG332" i="28"/>
  <c r="BG398" i="28" s="1"/>
  <c r="AY323" i="28"/>
  <c r="BD332" i="28"/>
  <c r="BD398" i="28" s="1"/>
  <c r="BP395" i="28"/>
  <c r="AJ356" i="28"/>
  <c r="K332" i="28"/>
  <c r="K398" i="28" s="1"/>
  <c r="AA397" i="28"/>
  <c r="Z390" i="28"/>
  <c r="Z392" i="28" s="1"/>
  <c r="AI390" i="28"/>
  <c r="AI392" i="28" s="1"/>
  <c r="AK390" i="28"/>
  <c r="AK392" i="28" s="1"/>
  <c r="AP61" i="15"/>
  <c r="Z372" i="28"/>
  <c r="Z374" i="28" s="1"/>
  <c r="O236" i="22"/>
  <c r="U126" i="22"/>
  <c r="J126" i="22"/>
  <c r="R126" i="22"/>
  <c r="Z126" i="22"/>
  <c r="L267" i="22"/>
  <c r="V273" i="22"/>
  <c r="BF313" i="28"/>
  <c r="AK62" i="15"/>
  <c r="BL69" i="15"/>
  <c r="H75" i="15"/>
  <c r="X75" i="15"/>
  <c r="BD75" i="15"/>
  <c r="BL75" i="15"/>
  <c r="J169" i="22"/>
  <c r="P254" i="22"/>
  <c r="R379" i="27"/>
  <c r="N62" i="15"/>
  <c r="I75" i="15"/>
  <c r="AG75" i="15"/>
  <c r="AO75" i="15"/>
  <c r="AW75" i="15"/>
  <c r="BE75" i="15"/>
  <c r="BM75" i="15"/>
  <c r="AZ312" i="27"/>
  <c r="AZ313" i="27" s="1"/>
  <c r="AZ400" i="27" s="1"/>
  <c r="H390" i="27"/>
  <c r="BR131" i="28"/>
  <c r="BR76" i="15" s="1"/>
  <c r="AZ61" i="15"/>
  <c r="M245" i="22"/>
  <c r="M267" i="22" s="1"/>
  <c r="AU132" i="27"/>
  <c r="AU382" i="27" s="1"/>
  <c r="O175" i="27"/>
  <c r="S175" i="27"/>
  <c r="BA175" i="27"/>
  <c r="AW379" i="27"/>
  <c r="Q151" i="27"/>
  <c r="Q380" i="27" s="1"/>
  <c r="BL379" i="27"/>
  <c r="AO142" i="27"/>
  <c r="BJ151" i="27"/>
  <c r="BJ380" i="27" s="1"/>
  <c r="I379" i="27"/>
  <c r="AQ142" i="27"/>
  <c r="N175" i="27"/>
  <c r="N179" i="27" s="1"/>
  <c r="N181" i="27" s="1"/>
  <c r="AA151" i="27"/>
  <c r="AA380" i="27" s="1"/>
  <c r="AF151" i="27"/>
  <c r="AW140" i="27"/>
  <c r="AG151" i="27"/>
  <c r="BS175" i="27"/>
  <c r="AM142" i="27"/>
  <c r="BO379" i="27"/>
  <c r="BE142" i="27"/>
  <c r="AI151" i="27"/>
  <c r="V379" i="27"/>
  <c r="Q141" i="27"/>
  <c r="BN377" i="27"/>
  <c r="I70" i="15"/>
  <c r="S141" i="28"/>
  <c r="AD140" i="27"/>
  <c r="AU141" i="28"/>
  <c r="BG151" i="28"/>
  <c r="BG380" i="28" s="1"/>
  <c r="Z151" i="28"/>
  <c r="AE139" i="28"/>
  <c r="AL379" i="28"/>
  <c r="BB151" i="28"/>
  <c r="BB380" i="28" s="1"/>
  <c r="BH151" i="28"/>
  <c r="BH380" i="28" s="1"/>
  <c r="M140" i="28"/>
  <c r="U142" i="28"/>
  <c r="BL142" i="28"/>
  <c r="W378" i="28"/>
  <c r="AJ141" i="28"/>
  <c r="BM151" i="28"/>
  <c r="AY140" i="28"/>
  <c r="BJ151" i="28"/>
  <c r="BJ380" i="28" s="1"/>
  <c r="AS312" i="27"/>
  <c r="AS313" i="27" s="1"/>
  <c r="AR395" i="28"/>
  <c r="T379" i="27"/>
  <c r="BL377" i="27"/>
  <c r="AL378" i="27"/>
  <c r="I141" i="27"/>
  <c r="AP378" i="27"/>
  <c r="I379" i="28"/>
  <c r="AE142" i="28"/>
  <c r="BC378" i="27"/>
  <c r="BT70" i="15"/>
  <c r="AQ151" i="28"/>
  <c r="AQ380" i="28" s="1"/>
  <c r="AW151" i="28"/>
  <c r="AW73" i="15" s="1"/>
  <c r="BT379" i="28"/>
  <c r="AH151" i="28"/>
  <c r="AH380" i="28" s="1"/>
  <c r="AD142" i="28"/>
  <c r="AY379" i="28"/>
  <c r="AI141" i="28"/>
  <c r="X132" i="27"/>
  <c r="X382" i="27" s="1"/>
  <c r="AP131" i="28"/>
  <c r="AP132" i="28" s="1"/>
  <c r="AA175" i="22"/>
  <c r="W391" i="27"/>
  <c r="W270" i="27"/>
  <c r="W272" i="27" s="1"/>
  <c r="Q42" i="28"/>
  <c r="Q63" i="15"/>
  <c r="U41" i="28"/>
  <c r="U42" i="28" s="1"/>
  <c r="U31" i="28"/>
  <c r="U128" i="28" s="1"/>
  <c r="U131" i="28" s="1"/>
  <c r="AC31" i="28"/>
  <c r="AC128" i="28" s="1"/>
  <c r="AC131" i="28" s="1"/>
  <c r="AC132" i="28" s="1"/>
  <c r="AC41" i="28"/>
  <c r="AC42" i="28" s="1"/>
  <c r="AC373" i="28" s="1"/>
  <c r="AS41" i="28"/>
  <c r="AS42" i="28" s="1"/>
  <c r="AS31" i="28"/>
  <c r="AS128" i="28" s="1"/>
  <c r="AS131" i="28" s="1"/>
  <c r="AS132" i="28" s="1"/>
  <c r="H222" i="28"/>
  <c r="H223" i="28" s="1"/>
  <c r="H212" i="28"/>
  <c r="H309" i="28" s="1"/>
  <c r="H312" i="28" s="1"/>
  <c r="H313" i="28" s="1"/>
  <c r="H400" i="28" s="1"/>
  <c r="BH397" i="28"/>
  <c r="BH356" i="28"/>
  <c r="M321" i="28"/>
  <c r="M395" i="28"/>
  <c r="M323" i="28"/>
  <c r="AM395" i="28"/>
  <c r="AM321" i="28"/>
  <c r="BC323" i="28"/>
  <c r="BC321" i="28"/>
  <c r="AB320" i="28"/>
  <c r="AB396" i="28"/>
  <c r="AI322" i="28"/>
  <c r="AI323" i="28"/>
  <c r="AI396" i="28"/>
  <c r="BC356" i="28"/>
  <c r="BC303" i="28" s="1"/>
  <c r="BJ323" i="28"/>
  <c r="BJ320" i="28"/>
  <c r="G396" i="28"/>
  <c r="G322" i="28"/>
  <c r="G320" i="28"/>
  <c r="N323" i="28"/>
  <c r="N396" i="28"/>
  <c r="W396" i="28"/>
  <c r="W323" i="28"/>
  <c r="W322" i="28"/>
  <c r="AG323" i="28"/>
  <c r="AG395" i="28"/>
  <c r="AG321" i="28"/>
  <c r="AN322" i="28"/>
  <c r="AN396" i="28"/>
  <c r="AZ396" i="28"/>
  <c r="AZ322" i="28"/>
  <c r="AZ323" i="28"/>
  <c r="AZ332" i="28"/>
  <c r="AZ398" i="28" s="1"/>
  <c r="BG396" i="28"/>
  <c r="BG323" i="28"/>
  <c r="BG322" i="28"/>
  <c r="BM332" i="28"/>
  <c r="BM398" i="28" s="1"/>
  <c r="BM395" i="28"/>
  <c r="BM323" i="28"/>
  <c r="BN322" i="28"/>
  <c r="BN323" i="28"/>
  <c r="BT323" i="28"/>
  <c r="BT396" i="28"/>
  <c r="AE332" i="28"/>
  <c r="AE398" i="28" s="1"/>
  <c r="AE399" i="28" s="1"/>
  <c r="AE401" i="28" s="1"/>
  <c r="AE397" i="28"/>
  <c r="BM390" i="28"/>
  <c r="BM392" i="28" s="1"/>
  <c r="T390" i="28"/>
  <c r="T392" i="28" s="1"/>
  <c r="K156" i="27"/>
  <c r="J174" i="27"/>
  <c r="Z303" i="28"/>
  <c r="AM42" i="28"/>
  <c r="AR374" i="28"/>
  <c r="Q73" i="15"/>
  <c r="L247" i="28"/>
  <c r="G132" i="28"/>
  <c r="G77" i="15" s="1"/>
  <c r="BN140" i="27"/>
  <c r="BD89" i="27"/>
  <c r="BD91" i="27" s="1"/>
  <c r="N382" i="27"/>
  <c r="T391" i="27"/>
  <c r="BT89" i="28"/>
  <c r="BT91" i="28" s="1"/>
  <c r="J333" i="28"/>
  <c r="AJ399" i="27"/>
  <c r="AJ401" i="27" s="1"/>
  <c r="BL399" i="27"/>
  <c r="BL401" i="27" s="1"/>
  <c r="AO151" i="27"/>
  <c r="BM89" i="28"/>
  <c r="BM91" i="28" s="1"/>
  <c r="BQ321" i="28"/>
  <c r="BL391" i="28"/>
  <c r="BQ42" i="28"/>
  <c r="BG212" i="27"/>
  <c r="BG309" i="27" s="1"/>
  <c r="BG312" i="27" s="1"/>
  <c r="BG313" i="27" s="1"/>
  <c r="BG222" i="27"/>
  <c r="BG223" i="27" s="1"/>
  <c r="BQ303" i="28"/>
  <c r="AG391" i="27"/>
  <c r="AJ73" i="15"/>
  <c r="AR360" i="27"/>
  <c r="AR362" i="27" s="1"/>
  <c r="G63" i="15"/>
  <c r="BD392" i="27"/>
  <c r="AK31" i="28"/>
  <c r="AK128" i="28" s="1"/>
  <c r="AK131" i="28" s="1"/>
  <c r="I15" i="26"/>
  <c r="E75" i="26"/>
  <c r="E76" i="26" s="1"/>
  <c r="H75" i="26"/>
  <c r="I75" i="26"/>
  <c r="K257" i="28"/>
  <c r="K243" i="28" s="1"/>
  <c r="K263" i="28"/>
  <c r="BB140" i="27"/>
  <c r="BB142" i="27"/>
  <c r="Q70" i="15"/>
  <c r="Q142" i="27"/>
  <c r="Q139" i="27"/>
  <c r="S378" i="27"/>
  <c r="S141" i="27"/>
  <c r="R140" i="27"/>
  <c r="R139" i="27"/>
  <c r="AH141" i="27"/>
  <c r="AH378" i="27"/>
  <c r="T378" i="27"/>
  <c r="T142" i="27"/>
  <c r="Z378" i="27"/>
  <c r="Z70" i="15"/>
  <c r="BN175" i="27"/>
  <c r="BN139" i="27"/>
  <c r="AW70" i="15"/>
  <c r="BB142" i="28"/>
  <c r="BB377" i="28"/>
  <c r="AH70" i="15"/>
  <c r="AA142" i="28"/>
  <c r="AA151" i="28"/>
  <c r="AM142" i="28"/>
  <c r="AM70" i="15"/>
  <c r="BM63" i="15"/>
  <c r="AO60" i="15"/>
  <c r="AG42" i="27"/>
  <c r="AG63" i="15"/>
  <c r="BC76" i="15"/>
  <c r="AI377" i="27"/>
  <c r="AI175" i="27"/>
  <c r="AI70" i="15"/>
  <c r="BA70" i="15"/>
  <c r="BA140" i="27"/>
  <c r="BA142" i="27"/>
  <c r="AO139" i="27"/>
  <c r="BH175" i="27"/>
  <c r="AP379" i="28"/>
  <c r="Q175" i="28"/>
  <c r="X139" i="28"/>
  <c r="K141" i="28"/>
  <c r="BA142" i="28"/>
  <c r="AI175" i="28"/>
  <c r="BM373" i="27"/>
  <c r="O77" i="22"/>
  <c r="AV73" i="15"/>
  <c r="Q373" i="27"/>
  <c r="BM89" i="27"/>
  <c r="BM91" i="27" s="1"/>
  <c r="BE399" i="28"/>
  <c r="BE401" i="28" s="1"/>
  <c r="V390" i="27"/>
  <c r="V392" i="27" s="1"/>
  <c r="AB323" i="28"/>
  <c r="BC395" i="28"/>
  <c r="BQ151" i="27"/>
  <c r="BQ380" i="27" s="1"/>
  <c r="AV378" i="27"/>
  <c r="AJ378" i="28"/>
  <c r="AS390" i="28"/>
  <c r="AS392" i="28" s="1"/>
  <c r="Y71" i="22"/>
  <c r="H77" i="22"/>
  <c r="N254" i="22"/>
  <c r="N267" i="22" s="1"/>
  <c r="BA151" i="28"/>
  <c r="BA380" i="28" s="1"/>
  <c r="AI321" i="27"/>
  <c r="H64" i="15"/>
  <c r="AS139" i="27"/>
  <c r="BJ379" i="27"/>
  <c r="AN379" i="27"/>
  <c r="AC70" i="15"/>
  <c r="AD72" i="15"/>
  <c r="V142" i="27"/>
  <c r="BR151" i="27"/>
  <c r="BR380" i="27" s="1"/>
  <c r="Q175" i="27"/>
  <c r="N142" i="27"/>
  <c r="S139" i="27"/>
  <c r="X175" i="27"/>
  <c r="AI321" i="28"/>
  <c r="BC379" i="27"/>
  <c r="BQ377" i="27"/>
  <c r="J142" i="27"/>
  <c r="AQ151" i="27"/>
  <c r="AH142" i="28"/>
  <c r="AJ175" i="28"/>
  <c r="BA175" i="28"/>
  <c r="BI175" i="28"/>
  <c r="AI378" i="28"/>
  <c r="AQ75" i="15"/>
  <c r="BG75" i="15"/>
  <c r="BO75" i="15"/>
  <c r="AK61" i="15"/>
  <c r="BH175" i="28"/>
  <c r="BH142" i="28"/>
  <c r="AZ222" i="27"/>
  <c r="AZ223" i="27" s="1"/>
  <c r="AZ391" i="27" s="1"/>
  <c r="BI72" i="15"/>
  <c r="AZ175" i="28"/>
  <c r="AZ74" i="15" s="1"/>
  <c r="BP175" i="28"/>
  <c r="BP381" i="28" s="1"/>
  <c r="BP383" i="28" s="1"/>
  <c r="U175" i="28"/>
  <c r="AH175" i="28"/>
  <c r="AE379" i="28"/>
  <c r="O312" i="27"/>
  <c r="O313" i="27" s="1"/>
  <c r="O400" i="27" s="1"/>
  <c r="BK41" i="28"/>
  <c r="BK42" i="28" s="1"/>
  <c r="BK31" i="28"/>
  <c r="BK128" i="28" s="1"/>
  <c r="BK131" i="28" s="1"/>
  <c r="R174" i="22"/>
  <c r="AF70" i="15"/>
  <c r="BJ313" i="28"/>
  <c r="BJ400" i="28" s="1"/>
  <c r="AR313" i="28"/>
  <c r="AR400" i="28" s="1"/>
  <c r="AG132" i="28"/>
  <c r="AG382" i="28" s="1"/>
  <c r="AP31" i="27"/>
  <c r="AP128" i="27" s="1"/>
  <c r="AP42" i="27"/>
  <c r="AP373" i="27" s="1"/>
  <c r="I41" i="28"/>
  <c r="I31" i="28"/>
  <c r="I128" i="28" s="1"/>
  <c r="I131" i="28" s="1"/>
  <c r="I132" i="28" s="1"/>
  <c r="I382" i="28" s="1"/>
  <c r="BD41" i="28"/>
  <c r="BD42" i="28" s="1"/>
  <c r="BD373" i="28" s="1"/>
  <c r="BD31" i="28"/>
  <c r="BD128" i="28" s="1"/>
  <c r="BD131" i="28" s="1"/>
  <c r="P76" i="22"/>
  <c r="P77" i="22" s="1"/>
  <c r="AW139" i="28"/>
  <c r="BT139" i="28"/>
  <c r="AF322" i="28"/>
  <c r="BA322" i="27"/>
  <c r="AJ222" i="27"/>
  <c r="AJ223" i="27" s="1"/>
  <c r="AB42" i="27"/>
  <c r="AB31" i="27"/>
  <c r="AB128" i="27" s="1"/>
  <c r="Z390" i="27"/>
  <c r="Z392" i="27" s="1"/>
  <c r="AN392" i="27"/>
  <c r="L312" i="27"/>
  <c r="L313" i="27" s="1"/>
  <c r="BR313" i="28"/>
  <c r="AC377" i="27"/>
  <c r="W374" i="27"/>
  <c r="J371" i="27"/>
  <c r="J62" i="27"/>
  <c r="J60" i="15"/>
  <c r="BN320" i="27"/>
  <c r="BL321" i="27"/>
  <c r="BT323" i="27"/>
  <c r="W320" i="27"/>
  <c r="BR356" i="27"/>
  <c r="AL356" i="27"/>
  <c r="AF397" i="27"/>
  <c r="AA332" i="27"/>
  <c r="AA398" i="27" s="1"/>
  <c r="AH323" i="27"/>
  <c r="AB396" i="27"/>
  <c r="AB399" i="27" s="1"/>
  <c r="AB401" i="27" s="1"/>
  <c r="AH396" i="27"/>
  <c r="AZ395" i="27"/>
  <c r="AP323" i="27"/>
  <c r="Q372" i="27"/>
  <c r="Q374" i="27" s="1"/>
  <c r="Y372" i="27"/>
  <c r="Y374" i="27" s="1"/>
  <c r="S372" i="27"/>
  <c r="S374" i="27" s="1"/>
  <c r="AC395" i="28"/>
  <c r="AC321" i="28"/>
  <c r="AL323" i="28"/>
  <c r="AS395" i="28"/>
  <c r="AS399" i="28" s="1"/>
  <c r="AS401" i="28" s="1"/>
  <c r="AJ395" i="28"/>
  <c r="AJ321" i="28"/>
  <c r="N174" i="22"/>
  <c r="N175" i="22" s="1"/>
  <c r="N272" i="22"/>
  <c r="U379" i="27"/>
  <c r="BL70" i="15"/>
  <c r="AX175" i="27"/>
  <c r="U175" i="27"/>
  <c r="AY151" i="27"/>
  <c r="Z151" i="27"/>
  <c r="Z380" i="27" s="1"/>
  <c r="AF175" i="27"/>
  <c r="O25" i="19" s="1"/>
  <c r="AO72" i="15"/>
  <c r="AA175" i="27"/>
  <c r="N25" i="19" s="1"/>
  <c r="BF175" i="27"/>
  <c r="BF74" i="15" s="1"/>
  <c r="AA378" i="27"/>
  <c r="Y175" i="27"/>
  <c r="Y74" i="15" s="1"/>
  <c r="AU151" i="27"/>
  <c r="J175" i="27"/>
  <c r="BJ175" i="27"/>
  <c r="AD175" i="27"/>
  <c r="BH139" i="27"/>
  <c r="BG151" i="27"/>
  <c r="BG380" i="27" s="1"/>
  <c r="AH72" i="15"/>
  <c r="BD379" i="27"/>
  <c r="BS151" i="27"/>
  <c r="BR139" i="27"/>
  <c r="K151" i="27"/>
  <c r="X72" i="15"/>
  <c r="BK142" i="27"/>
  <c r="AM141" i="27"/>
  <c r="BK175" i="27"/>
  <c r="AM72" i="15"/>
  <c r="AE175" i="27"/>
  <c r="AE74" i="15" s="1"/>
  <c r="AX141" i="27"/>
  <c r="S175" i="28"/>
  <c r="S74" i="15" s="1"/>
  <c r="AO175" i="28"/>
  <c r="AX175" i="28"/>
  <c r="BG175" i="28"/>
  <c r="BG381" i="28" s="1"/>
  <c r="BG383" i="28" s="1"/>
  <c r="AW175" i="28"/>
  <c r="AW179" i="28" s="1"/>
  <c r="AW181" i="28" s="1"/>
  <c r="AG379" i="28"/>
  <c r="R379" i="28"/>
  <c r="AD139" i="28"/>
  <c r="AU379" i="28"/>
  <c r="BD379" i="28"/>
  <c r="O142" i="28"/>
  <c r="W141" i="28"/>
  <c r="X379" i="28"/>
  <c r="BE151" i="28"/>
  <c r="BE380" i="28" s="1"/>
  <c r="K70" i="15"/>
  <c r="N151" i="28"/>
  <c r="N380" i="28" s="1"/>
  <c r="W140" i="28"/>
  <c r="AC141" i="28"/>
  <c r="AO70" i="15"/>
  <c r="BB140" i="28"/>
  <c r="BM377" i="28"/>
  <c r="BS142" i="28"/>
  <c r="M141" i="28"/>
  <c r="Y378" i="28"/>
  <c r="AE378" i="28"/>
  <c r="AK141" i="28"/>
  <c r="BD151" i="28"/>
  <c r="BD380" i="28" s="1"/>
  <c r="AI140" i="28"/>
  <c r="H62" i="15"/>
  <c r="AF62" i="15"/>
  <c r="BR140" i="28"/>
  <c r="AS75" i="15"/>
  <c r="Q147" i="22"/>
  <c r="BN61" i="15"/>
  <c r="AK312" i="28"/>
  <c r="AK313" i="28" s="1"/>
  <c r="AK400" i="28" s="1"/>
  <c r="AC312" i="28"/>
  <c r="AC313" i="28" s="1"/>
  <c r="O254" i="22"/>
  <c r="BT377" i="27"/>
  <c r="J141" i="27"/>
  <c r="AQ62" i="15"/>
  <c r="BJ62" i="15"/>
  <c r="AT69" i="15"/>
  <c r="AL131" i="28"/>
  <c r="AL76" i="15" s="1"/>
  <c r="BB396" i="28"/>
  <c r="BB399" i="28" s="1"/>
  <c r="BB401" i="28" s="1"/>
  <c r="BM397" i="28"/>
  <c r="O272" i="22"/>
  <c r="BT131" i="28"/>
  <c r="BT132" i="28" s="1"/>
  <c r="M377" i="27"/>
  <c r="AT141" i="27"/>
  <c r="U377" i="28"/>
  <c r="BB132" i="27"/>
  <c r="S62" i="15"/>
  <c r="BK62" i="15"/>
  <c r="M397" i="28"/>
  <c r="BN390" i="28"/>
  <c r="BN392" i="28" s="1"/>
  <c r="AV390" i="28"/>
  <c r="AV392" i="28" s="1"/>
  <c r="AZ390" i="28"/>
  <c r="AZ392" i="28" s="1"/>
  <c r="BT372" i="28"/>
  <c r="BT374" i="28" s="1"/>
  <c r="V61" i="15"/>
  <c r="L372" i="28"/>
  <c r="L374" i="28" s="1"/>
  <c r="X273" i="22"/>
  <c r="J273" i="22"/>
  <c r="AO378" i="27"/>
  <c r="BD377" i="28"/>
  <c r="G28" i="22"/>
  <c r="M372" i="27"/>
  <c r="M374" i="27" s="1"/>
  <c r="BC62" i="15"/>
  <c r="BL312" i="27"/>
  <c r="BL313" i="27" s="1"/>
  <c r="BL400" i="27" s="1"/>
  <c r="AQ397" i="27"/>
  <c r="AQ399" i="27" s="1"/>
  <c r="AQ401" i="27" s="1"/>
  <c r="BS397" i="27"/>
  <c r="L396" i="27"/>
  <c r="L399" i="27" s="1"/>
  <c r="T322" i="27"/>
  <c r="BC397" i="27"/>
  <c r="I397" i="27"/>
  <c r="P397" i="27"/>
  <c r="P399" i="27" s="1"/>
  <c r="P401" i="27" s="1"/>
  <c r="N321" i="27"/>
  <c r="AE323" i="27"/>
  <c r="BC395" i="27"/>
  <c r="BQ321" i="27"/>
  <c r="J322" i="27"/>
  <c r="Z396" i="27"/>
  <c r="N372" i="27"/>
  <c r="N374" i="27" s="1"/>
  <c r="BE62" i="15"/>
  <c r="AC390" i="27"/>
  <c r="AC392" i="27" s="1"/>
  <c r="BK390" i="27"/>
  <c r="BK392" i="27" s="1"/>
  <c r="P174" i="22"/>
  <c r="P175" i="22" s="1"/>
  <c r="AV61" i="15"/>
  <c r="K28" i="22"/>
  <c r="V224" i="22"/>
  <c r="AA224" i="22"/>
  <c r="S224" i="22"/>
  <c r="S203" i="22" s="1"/>
  <c r="S205" i="22" s="1"/>
  <c r="S267" i="22"/>
  <c r="BM175" i="27"/>
  <c r="BM381" i="27" s="1"/>
  <c r="BM383" i="27" s="1"/>
  <c r="S151" i="27"/>
  <c r="S380" i="27" s="1"/>
  <c r="M379" i="27"/>
  <c r="AW139" i="27"/>
  <c r="P175" i="27"/>
  <c r="X142" i="27"/>
  <c r="BA141" i="28"/>
  <c r="BT151" i="28"/>
  <c r="BT380" i="28" s="1"/>
  <c r="AZ60" i="15"/>
  <c r="U62" i="15"/>
  <c r="AT62" i="15"/>
  <c r="AR397" i="27"/>
  <c r="AR399" i="27" s="1"/>
  <c r="AR401" i="27" s="1"/>
  <c r="AX395" i="27"/>
  <c r="AG390" i="28"/>
  <c r="AX396" i="28"/>
  <c r="H321" i="28"/>
  <c r="M396" i="28"/>
  <c r="Q174" i="22"/>
  <c r="Q175" i="22" s="1"/>
  <c r="BN312" i="28"/>
  <c r="R312" i="28"/>
  <c r="R313" i="28" s="1"/>
  <c r="R400" i="28" s="1"/>
  <c r="N312" i="28"/>
  <c r="N313" i="28" s="1"/>
  <c r="R147" i="22"/>
  <c r="BP372" i="28"/>
  <c r="BP374" i="28" s="1"/>
  <c r="AW61" i="15"/>
  <c r="I61" i="15"/>
  <c r="I372" i="28"/>
  <c r="I374" i="28" s="1"/>
  <c r="O399" i="27"/>
  <c r="O73" i="15"/>
  <c r="Y373" i="27"/>
  <c r="Y89" i="27"/>
  <c r="Y91" i="27" s="1"/>
  <c r="AD132" i="27"/>
  <c r="BR270" i="27"/>
  <c r="BR272" i="27" s="1"/>
  <c r="BR391" i="27"/>
  <c r="BE372" i="28"/>
  <c r="AY303" i="27"/>
  <c r="AC74" i="15"/>
  <c r="BA360" i="28"/>
  <c r="BA362" i="28" s="1"/>
  <c r="O271" i="22"/>
  <c r="V391" i="27"/>
  <c r="V270" i="27"/>
  <c r="V272" i="27" s="1"/>
  <c r="BK270" i="28"/>
  <c r="BK272" i="28" s="1"/>
  <c r="BN373" i="27"/>
  <c r="BN89" i="27"/>
  <c r="BN91" i="27" s="1"/>
  <c r="BN65" i="15" s="1"/>
  <c r="BB372" i="27"/>
  <c r="BB374" i="27" s="1"/>
  <c r="BT132" i="27"/>
  <c r="BT382" i="27" s="1"/>
  <c r="P382" i="28"/>
  <c r="BP303" i="27"/>
  <c r="AH270" i="27"/>
  <c r="AH272" i="27" s="1"/>
  <c r="AS303" i="28"/>
  <c r="I152" i="27"/>
  <c r="BF89" i="28"/>
  <c r="BF91" i="28" s="1"/>
  <c r="U270" i="27"/>
  <c r="U272" i="27" s="1"/>
  <c r="Y390" i="28"/>
  <c r="Y392" i="28" s="1"/>
  <c r="BB42" i="27"/>
  <c r="BB373" i="27" s="1"/>
  <c r="BB63" i="15"/>
  <c r="Y42" i="28"/>
  <c r="Y63" i="15"/>
  <c r="BQ380" i="28"/>
  <c r="BQ73" i="15"/>
  <c r="BF381" i="28"/>
  <c r="BF383" i="28" s="1"/>
  <c r="K82" i="28"/>
  <c r="L66" i="28"/>
  <c r="L82" i="28" s="1"/>
  <c r="K84" i="28"/>
  <c r="K83" i="28"/>
  <c r="K58" i="15"/>
  <c r="K89" i="28"/>
  <c r="K91" i="28" s="1"/>
  <c r="K373" i="28"/>
  <c r="S205" i="27"/>
  <c r="S390" i="27"/>
  <c r="S392" i="27" s="1"/>
  <c r="AH61" i="15"/>
  <c r="AH89" i="27"/>
  <c r="AH91" i="27" s="1"/>
  <c r="AH63" i="15"/>
  <c r="AI391" i="28"/>
  <c r="BS381" i="28"/>
  <c r="BS383" i="28" s="1"/>
  <c r="X380" i="27"/>
  <c r="X73" i="15"/>
  <c r="Y270" i="28"/>
  <c r="Y272" i="28" s="1"/>
  <c r="Y391" i="28"/>
  <c r="M205" i="28"/>
  <c r="M390" i="28"/>
  <c r="M392" i="28" s="1"/>
  <c r="BE61" i="15"/>
  <c r="Z89" i="28"/>
  <c r="Z91" i="28" s="1"/>
  <c r="Z61" i="15"/>
  <c r="BP89" i="27"/>
  <c r="BP91" i="27" s="1"/>
  <c r="AH89" i="28"/>
  <c r="AH91" i="28" s="1"/>
  <c r="BJ64" i="15"/>
  <c r="AG76" i="15"/>
  <c r="BJ63" i="15"/>
  <c r="AQ303" i="28"/>
  <c r="T373" i="28"/>
  <c r="BD72" i="15"/>
  <c r="BK72" i="15"/>
  <c r="U72" i="15"/>
  <c r="BT72" i="15"/>
  <c r="BI379" i="27"/>
  <c r="BR379" i="27"/>
  <c r="BL140" i="27"/>
  <c r="O139" i="28"/>
  <c r="AX139" i="27"/>
  <c r="BL139" i="27"/>
  <c r="Z140" i="27"/>
  <c r="BR140" i="27"/>
  <c r="AC140" i="27"/>
  <c r="AI69" i="15"/>
  <c r="BA212" i="27"/>
  <c r="BA309" i="27" s="1"/>
  <c r="BA312" i="27" s="1"/>
  <c r="BA313" i="27" s="1"/>
  <c r="BA222" i="27"/>
  <c r="BA223" i="27" s="1"/>
  <c r="BA391" i="27" s="1"/>
  <c r="AD356" i="27"/>
  <c r="AT396" i="27"/>
  <c r="AT399" i="27" s="1"/>
  <c r="AT401" i="27" s="1"/>
  <c r="AT323" i="27"/>
  <c r="AT322" i="27"/>
  <c r="BN396" i="27"/>
  <c r="BN323" i="27"/>
  <c r="K390" i="27"/>
  <c r="K392" i="27" s="1"/>
  <c r="J41" i="28"/>
  <c r="J42" i="28" s="1"/>
  <c r="J31" i="28"/>
  <c r="J128" i="28" s="1"/>
  <c r="J131" i="28" s="1"/>
  <c r="J76" i="15" s="1"/>
  <c r="S31" i="28"/>
  <c r="S128" i="28" s="1"/>
  <c r="S131" i="28" s="1"/>
  <c r="S132" i="28" s="1"/>
  <c r="S41" i="28"/>
  <c r="AQ70" i="15"/>
  <c r="AQ140" i="27"/>
  <c r="AN142" i="27"/>
  <c r="AN378" i="27"/>
  <c r="AN141" i="27"/>
  <c r="BH151" i="27"/>
  <c r="BH380" i="27" s="1"/>
  <c r="Y70" i="15"/>
  <c r="Y141" i="27"/>
  <c r="AK142" i="27"/>
  <c r="AK378" i="27"/>
  <c r="BB379" i="28"/>
  <c r="BB175" i="28"/>
  <c r="BB74" i="15" s="1"/>
  <c r="BO175" i="28"/>
  <c r="AS72" i="15"/>
  <c r="AS70" i="15"/>
  <c r="AS377" i="28"/>
  <c r="BC139" i="27"/>
  <c r="N140" i="27"/>
  <c r="AY377" i="27"/>
  <c r="BH142" i="27"/>
  <c r="X379" i="27"/>
  <c r="T175" i="27"/>
  <c r="BG175" i="27"/>
  <c r="AG399" i="27"/>
  <c r="AG401" i="27" s="1"/>
  <c r="M77" i="22"/>
  <c r="N151" i="27"/>
  <c r="J72" i="15"/>
  <c r="V139" i="27"/>
  <c r="AS140" i="28"/>
  <c r="BH140" i="27"/>
  <c r="BT360" i="27"/>
  <c r="BT362" i="27" s="1"/>
  <c r="BK139" i="27"/>
  <c r="N377" i="27"/>
  <c r="O70" i="15"/>
  <c r="T139" i="27"/>
  <c r="O377" i="28"/>
  <c r="Y139" i="27"/>
  <c r="Y151" i="27"/>
  <c r="L337" i="28"/>
  <c r="K347" i="28"/>
  <c r="K333" i="28" s="1"/>
  <c r="K353" i="28"/>
  <c r="BB139" i="28"/>
  <c r="AS151" i="27"/>
  <c r="AS73" i="15" s="1"/>
  <c r="AE399" i="27"/>
  <c r="AE401" i="27" s="1"/>
  <c r="BF63" i="15"/>
  <c r="S72" i="15"/>
  <c r="V377" i="27"/>
  <c r="AS379" i="27"/>
  <c r="AN70" i="15"/>
  <c r="AS175" i="28"/>
  <c r="S379" i="27"/>
  <c r="G389" i="28"/>
  <c r="G390" i="28" s="1"/>
  <c r="G392" i="28" s="1"/>
  <c r="G243" i="28"/>
  <c r="V390" i="28"/>
  <c r="V392" i="28" s="1"/>
  <c r="J166" i="28"/>
  <c r="K156" i="28"/>
  <c r="J172" i="28"/>
  <c r="J80" i="15"/>
  <c r="E100" i="22"/>
  <c r="E198" i="22"/>
  <c r="R303" i="28"/>
  <c r="M381" i="28"/>
  <c r="M383" i="28" s="1"/>
  <c r="R72" i="15"/>
  <c r="AS141" i="27"/>
  <c r="AF72" i="15"/>
  <c r="BS139" i="27"/>
  <c r="Y142" i="27"/>
  <c r="Y378" i="27"/>
  <c r="O140" i="28"/>
  <c r="H398" i="28"/>
  <c r="BJ175" i="28"/>
  <c r="AC42" i="27"/>
  <c r="AO89" i="28"/>
  <c r="AO91" i="28" s="1"/>
  <c r="AO373" i="28"/>
  <c r="AP42" i="28"/>
  <c r="AP89" i="28" s="1"/>
  <c r="AP91" i="28" s="1"/>
  <c r="AD391" i="28"/>
  <c r="AD270" i="28"/>
  <c r="AD272" i="28" s="1"/>
  <c r="BS212" i="27"/>
  <c r="BS309" i="27" s="1"/>
  <c r="BS312" i="27" s="1"/>
  <c r="BS313" i="27" s="1"/>
  <c r="BS222" i="27"/>
  <c r="BS223" i="27" s="1"/>
  <c r="AN395" i="27"/>
  <c r="AN321" i="27"/>
  <c r="AW395" i="27"/>
  <c r="AW321" i="27"/>
  <c r="AU323" i="27"/>
  <c r="AM332" i="27"/>
  <c r="AM398" i="27" s="1"/>
  <c r="AM399" i="27" s="1"/>
  <c r="AM401" i="27" s="1"/>
  <c r="H323" i="27"/>
  <c r="H356" i="27"/>
  <c r="H399" i="27" s="1"/>
  <c r="H401" i="27" s="1"/>
  <c r="U321" i="27"/>
  <c r="U323" i="27"/>
  <c r="R396" i="27"/>
  <c r="R399" i="27" s="1"/>
  <c r="R401" i="27" s="1"/>
  <c r="R323" i="27"/>
  <c r="AS322" i="27"/>
  <c r="AS396" i="27"/>
  <c r="AS399" i="27" s="1"/>
  <c r="AS401" i="27" s="1"/>
  <c r="BD322" i="27"/>
  <c r="BD396" i="27"/>
  <c r="BD399" i="27" s="1"/>
  <c r="BD401" i="27" s="1"/>
  <c r="BQ396" i="27"/>
  <c r="BQ399" i="27" s="1"/>
  <c r="BQ401" i="27" s="1"/>
  <c r="BQ322" i="27"/>
  <c r="AW372" i="27"/>
  <c r="AW374" i="27" s="1"/>
  <c r="H392" i="27"/>
  <c r="AE392" i="27"/>
  <c r="AW392" i="27"/>
  <c r="O31" i="28"/>
  <c r="O128" i="28" s="1"/>
  <c r="O131" i="28" s="1"/>
  <c r="O132" i="28" s="1"/>
  <c r="O41" i="28"/>
  <c r="BB373" i="28"/>
  <c r="BB89" i="28"/>
  <c r="BB91" i="28" s="1"/>
  <c r="AD379" i="28"/>
  <c r="AK151" i="27"/>
  <c r="AK380" i="27" s="1"/>
  <c r="BS141" i="27"/>
  <c r="H391" i="28"/>
  <c r="H270" i="28"/>
  <c r="H272" i="28" s="1"/>
  <c r="AJ391" i="28"/>
  <c r="AJ270" i="28"/>
  <c r="AJ272" i="28" s="1"/>
  <c r="AA141" i="27"/>
  <c r="AX378" i="27"/>
  <c r="AS222" i="27"/>
  <c r="AS223" i="27" s="1"/>
  <c r="AK139" i="27"/>
  <c r="AK379" i="27"/>
  <c r="BH379" i="27"/>
  <c r="AL70" i="15"/>
  <c r="AL175" i="27"/>
  <c r="AL140" i="27"/>
  <c r="O139" i="27"/>
  <c r="O140" i="27"/>
  <c r="O377" i="27"/>
  <c r="O381" i="27" s="1"/>
  <c r="O383" i="27" s="1"/>
  <c r="O142" i="27"/>
  <c r="BE140" i="27"/>
  <c r="BE70" i="15"/>
  <c r="BL378" i="27"/>
  <c r="BL141" i="27"/>
  <c r="AE151" i="28"/>
  <c r="AE380" i="28" s="1"/>
  <c r="AJ399" i="28"/>
  <c r="AJ401" i="28" s="1"/>
  <c r="AC378" i="28"/>
  <c r="AT41" i="28"/>
  <c r="AT42" i="28" s="1"/>
  <c r="AT31" i="28"/>
  <c r="AT128" i="28" s="1"/>
  <c r="AT131" i="28" s="1"/>
  <c r="AT132" i="28" s="1"/>
  <c r="AT382" i="28" s="1"/>
  <c r="Q224" i="22"/>
  <c r="R194" i="22"/>
  <c r="AA71" i="22"/>
  <c r="S71" i="22"/>
  <c r="X77" i="22"/>
  <c r="J77" i="22"/>
  <c r="L126" i="22"/>
  <c r="T126" i="22"/>
  <c r="O126" i="22"/>
  <c r="W126" i="22"/>
  <c r="AA169" i="22"/>
  <c r="H175" i="22"/>
  <c r="K347" i="27"/>
  <c r="K333" i="27" s="1"/>
  <c r="Y151" i="28"/>
  <c r="Y380" i="28" s="1"/>
  <c r="K377" i="28"/>
  <c r="BJ61" i="15"/>
  <c r="W71" i="22"/>
  <c r="AV132" i="27"/>
  <c r="M70" i="15"/>
  <c r="AQ175" i="27"/>
  <c r="AQ74" i="15" s="1"/>
  <c r="AL313" i="28"/>
  <c r="Z141" i="27"/>
  <c r="AW378" i="27"/>
  <c r="AW381" i="27" s="1"/>
  <c r="AW383" i="27" s="1"/>
  <c r="I139" i="27"/>
  <c r="BP61" i="15"/>
  <c r="H63" i="15"/>
  <c r="J377" i="27"/>
  <c r="BB313" i="28"/>
  <c r="W303" i="28"/>
  <c r="AP372" i="27"/>
  <c r="AP374" i="27" s="1"/>
  <c r="BQ139" i="27"/>
  <c r="I141" i="28"/>
  <c r="AO140" i="28"/>
  <c r="AB379" i="28"/>
  <c r="X377" i="28"/>
  <c r="AN69" i="15"/>
  <c r="AW312" i="27"/>
  <c r="AW313" i="27" s="1"/>
  <c r="BT395" i="28"/>
  <c r="BD321" i="28"/>
  <c r="AO321" i="28"/>
  <c r="G71" i="22"/>
  <c r="BN313" i="28"/>
  <c r="BN400" i="28" s="1"/>
  <c r="J71" i="22"/>
  <c r="AA77" i="22"/>
  <c r="BG140" i="27"/>
  <c r="BO378" i="27"/>
  <c r="BN151" i="27"/>
  <c r="BN380" i="27" s="1"/>
  <c r="P377" i="28"/>
  <c r="BK141" i="28"/>
  <c r="BQ378" i="28"/>
  <c r="M62" i="15"/>
  <c r="H379" i="27"/>
  <c r="BQ323" i="27"/>
  <c r="J396" i="27"/>
  <c r="AG372" i="28"/>
  <c r="AG374" i="28" s="1"/>
  <c r="Q58" i="22"/>
  <c r="P156" i="22"/>
  <c r="P169" i="22" s="1"/>
  <c r="AS141" i="28"/>
  <c r="G175" i="22"/>
  <c r="BG321" i="28"/>
  <c r="J396" i="28"/>
  <c r="J399" i="28" s="1"/>
  <c r="J401" i="28" s="1"/>
  <c r="BI321" i="28"/>
  <c r="G61" i="15"/>
  <c r="AC61" i="15"/>
  <c r="H169" i="22"/>
  <c r="M156" i="22"/>
  <c r="M169" i="22" s="1"/>
  <c r="N156" i="22"/>
  <c r="N169" i="22" s="1"/>
  <c r="BT175" i="27"/>
  <c r="W142" i="27"/>
  <c r="BQ175" i="27"/>
  <c r="BQ74" i="15" s="1"/>
  <c r="Y140" i="27"/>
  <c r="BF70" i="15"/>
  <c r="AS175" i="27"/>
  <c r="AS179" i="27" s="1"/>
  <c r="AS181" i="27" s="1"/>
  <c r="AM175" i="27"/>
  <c r="AM74" i="15" s="1"/>
  <c r="AB151" i="27"/>
  <c r="AB380" i="27" s="1"/>
  <c r="G126" i="22"/>
  <c r="AZ63" i="15"/>
  <c r="BF69" i="15"/>
  <c r="BT397" i="27"/>
  <c r="BT399" i="27" s="1"/>
  <c r="BT401" i="27" s="1"/>
  <c r="M322" i="27"/>
  <c r="U322" i="27"/>
  <c r="Y390" i="27"/>
  <c r="Y392" i="27" s="1"/>
  <c r="BD397" i="28"/>
  <c r="BD399" i="28" s="1"/>
  <c r="BD401" i="28" s="1"/>
  <c r="Q76" i="22"/>
  <c r="Q77" i="22" s="1"/>
  <c r="M174" i="22"/>
  <c r="M175" i="22" s="1"/>
  <c r="Z175" i="22"/>
  <c r="W175" i="22"/>
  <c r="H267" i="22"/>
  <c r="Z267" i="22"/>
  <c r="W273" i="22"/>
  <c r="O156" i="22"/>
  <c r="O169" i="22" s="1"/>
  <c r="P378" i="27"/>
  <c r="T151" i="27"/>
  <c r="T380" i="27" s="1"/>
  <c r="Y379" i="27"/>
  <c r="AU379" i="27"/>
  <c r="BM379" i="28"/>
  <c r="BI142" i="28"/>
  <c r="X141" i="28"/>
  <c r="G141" i="27"/>
  <c r="AH322" i="27"/>
  <c r="N395" i="28"/>
  <c r="V322" i="28"/>
  <c r="AE372" i="28"/>
  <c r="AE374" i="28" s="1"/>
  <c r="P28" i="22"/>
  <c r="U28" i="22"/>
  <c r="R28" i="22"/>
  <c r="J28" i="22"/>
  <c r="Z71" i="22"/>
  <c r="P126" i="22"/>
  <c r="X126" i="22"/>
  <c r="S169" i="22"/>
  <c r="J175" i="22"/>
  <c r="H273" i="22"/>
  <c r="O141" i="27"/>
  <c r="AP141" i="27"/>
  <c r="W378" i="27"/>
  <c r="AL151" i="27"/>
  <c r="AC142" i="28"/>
  <c r="AW378" i="28"/>
  <c r="K62" i="15"/>
  <c r="AW62" i="15"/>
  <c r="X69" i="15"/>
  <c r="AF69" i="15"/>
  <c r="BP72" i="15"/>
  <c r="G139" i="27"/>
  <c r="V151" i="28"/>
  <c r="V380" i="28" s="1"/>
  <c r="BR175" i="28"/>
  <c r="G151" i="27"/>
  <c r="G152" i="27" s="1"/>
  <c r="AO396" i="27"/>
  <c r="AV323" i="27"/>
  <c r="AZ323" i="27"/>
  <c r="BO320" i="27"/>
  <c r="BP372" i="27"/>
  <c r="BP374" i="27" s="1"/>
  <c r="AH372" i="27"/>
  <c r="AH374" i="27" s="1"/>
  <c r="AS372" i="27"/>
  <c r="AS374" i="27" s="1"/>
  <c r="AB390" i="27"/>
  <c r="AB392" i="27" s="1"/>
  <c r="P390" i="27"/>
  <c r="P392" i="27" s="1"/>
  <c r="AY390" i="27"/>
  <c r="AY392" i="27" s="1"/>
  <c r="BJ372" i="28"/>
  <c r="BJ374" i="28" s="1"/>
  <c r="BB132" i="28"/>
  <c r="BB179" i="28" s="1"/>
  <c r="BB181" i="28" s="1"/>
  <c r="BR132" i="28"/>
  <c r="BR382" i="28" s="1"/>
  <c r="AZ132" i="28"/>
  <c r="AZ179" i="28" s="1"/>
  <c r="AZ181" i="28" s="1"/>
  <c r="AH132" i="28"/>
  <c r="AH382" i="28" s="1"/>
  <c r="AN132" i="28"/>
  <c r="AN382" i="28" s="1"/>
  <c r="T69" i="15"/>
  <c r="AB69" i="15"/>
  <c r="AJ69" i="15"/>
  <c r="BG69" i="15"/>
  <c r="S139" i="28"/>
  <c r="AA139" i="28"/>
  <c r="AI139" i="28"/>
  <c r="AY139" i="28"/>
  <c r="BG139" i="28"/>
  <c r="BO139" i="28"/>
  <c r="G151" i="28"/>
  <c r="G380" i="28" s="1"/>
  <c r="S75" i="15"/>
  <c r="AG392" i="28"/>
  <c r="AY321" i="28"/>
  <c r="BS322" i="28"/>
  <c r="Q49" i="22"/>
  <c r="AD61" i="15"/>
  <c r="G175" i="27"/>
  <c r="K222" i="27"/>
  <c r="K223" i="27" s="1"/>
  <c r="K212" i="27"/>
  <c r="K309" i="27" s="1"/>
  <c r="K312" i="27" s="1"/>
  <c r="K313" i="27" s="1"/>
  <c r="G322" i="27"/>
  <c r="G356" i="27"/>
  <c r="G320" i="27"/>
  <c r="G323" i="27"/>
  <c r="G396" i="27"/>
  <c r="BK322" i="27"/>
  <c r="BK396" i="27"/>
  <c r="BK356" i="27"/>
  <c r="BK303" i="27" s="1"/>
  <c r="BH396" i="27"/>
  <c r="BH323" i="27"/>
  <c r="BH356" i="27"/>
  <c r="Z372" i="27"/>
  <c r="Z374" i="27" s="1"/>
  <c r="AR69" i="15"/>
  <c r="BF89" i="27"/>
  <c r="BF91" i="27" s="1"/>
  <c r="P270" i="27"/>
  <c r="P272" i="27" s="1"/>
  <c r="BA303" i="27"/>
  <c r="BR373" i="27"/>
  <c r="BH381" i="28"/>
  <c r="BH383" i="28" s="1"/>
  <c r="BE374" i="28"/>
  <c r="AO332" i="27"/>
  <c r="AO398" i="27" s="1"/>
  <c r="G379" i="27"/>
  <c r="J42" i="27"/>
  <c r="AV270" i="28"/>
  <c r="AV272" i="28" s="1"/>
  <c r="AV391" i="28"/>
  <c r="BO373" i="28"/>
  <c r="AG62" i="15"/>
  <c r="AI323" i="27"/>
  <c r="AI396" i="27"/>
  <c r="AI320" i="27"/>
  <c r="L390" i="27"/>
  <c r="L392" i="27" s="1"/>
  <c r="BF64" i="15"/>
  <c r="P179" i="28"/>
  <c r="P181" i="28" s="1"/>
  <c r="BH320" i="27"/>
  <c r="T399" i="27"/>
  <c r="T401" i="27" s="1"/>
  <c r="V303" i="27"/>
  <c r="AD141" i="27"/>
  <c r="AD139" i="27"/>
  <c r="AD378" i="27"/>
  <c r="AG139" i="28"/>
  <c r="AG175" i="28"/>
  <c r="AG74" i="15" s="1"/>
  <c r="AG142" i="28"/>
  <c r="AG378" i="28"/>
  <c r="AT139" i="28"/>
  <c r="AT141" i="28"/>
  <c r="AT142" i="28"/>
  <c r="AC151" i="28"/>
  <c r="AC380" i="28" s="1"/>
  <c r="AC139" i="28"/>
  <c r="AC72" i="15"/>
  <c r="AK151" i="28"/>
  <c r="AK379" i="28"/>
  <c r="AK139" i="28"/>
  <c r="AK72" i="15"/>
  <c r="AR379" i="28"/>
  <c r="AR151" i="28"/>
  <c r="AZ151" i="28"/>
  <c r="AZ379" i="28"/>
  <c r="AZ72" i="15"/>
  <c r="AZ139" i="28"/>
  <c r="BH139" i="28"/>
  <c r="BH72" i="15"/>
  <c r="BO151" i="28"/>
  <c r="BO379" i="28"/>
  <c r="BO72" i="15"/>
  <c r="J151" i="28"/>
  <c r="J142" i="28"/>
  <c r="J139" i="28"/>
  <c r="J70" i="15"/>
  <c r="J140" i="28"/>
  <c r="L140" i="28"/>
  <c r="L142" i="28"/>
  <c r="L70" i="15"/>
  <c r="L377" i="28"/>
  <c r="R70" i="15"/>
  <c r="R377" i="28"/>
  <c r="R142" i="28"/>
  <c r="R151" i="28"/>
  <c r="R380" i="28" s="1"/>
  <c r="R303" i="27"/>
  <c r="AB371" i="27"/>
  <c r="AB372" i="27" s="1"/>
  <c r="AB374" i="27" s="1"/>
  <c r="AB60" i="15"/>
  <c r="BB212" i="27"/>
  <c r="BB309" i="27" s="1"/>
  <c r="BB312" i="27" s="1"/>
  <c r="BB313" i="27" s="1"/>
  <c r="BB222" i="27"/>
  <c r="BB223" i="27" s="1"/>
  <c r="BR89" i="27"/>
  <c r="BR91" i="27" s="1"/>
  <c r="AO323" i="27"/>
  <c r="N132" i="28"/>
  <c r="N76" i="15"/>
  <c r="AX89" i="28"/>
  <c r="AX91" i="28" s="1"/>
  <c r="AX373" i="28"/>
  <c r="BP139" i="27"/>
  <c r="BP379" i="27"/>
  <c r="BP175" i="27"/>
  <c r="BR378" i="28"/>
  <c r="BR141" i="28"/>
  <c r="BR70" i="15"/>
  <c r="BR142" i="28"/>
  <c r="Z270" i="27"/>
  <c r="Z272" i="27" s="1"/>
  <c r="BB321" i="27"/>
  <c r="BB395" i="27"/>
  <c r="BB356" i="27"/>
  <c r="BB323" i="27"/>
  <c r="BB320" i="27"/>
  <c r="AV322" i="27"/>
  <c r="AV396" i="27"/>
  <c r="AV320" i="27"/>
  <c r="AV332" i="27"/>
  <c r="AV398" i="27" s="1"/>
  <c r="BM371" i="27"/>
  <c r="BM372" i="27" s="1"/>
  <c r="BM374" i="27" s="1"/>
  <c r="BM60" i="15"/>
  <c r="G72" i="15"/>
  <c r="G379" i="28"/>
  <c r="G139" i="28"/>
  <c r="O60" i="19"/>
  <c r="G398" i="27"/>
  <c r="AO322" i="27"/>
  <c r="AT132" i="27"/>
  <c r="BH303" i="28"/>
  <c r="K31" i="27"/>
  <c r="K128" i="27" s="1"/>
  <c r="K131" i="27" s="1"/>
  <c r="T374" i="27"/>
  <c r="AT222" i="27"/>
  <c r="AT223" i="27" s="1"/>
  <c r="AT212" i="27"/>
  <c r="AT309" i="27" s="1"/>
  <c r="AT312" i="27" s="1"/>
  <c r="AT313" i="27" s="1"/>
  <c r="AT400" i="27" s="1"/>
  <c r="BM321" i="27"/>
  <c r="BM356" i="27"/>
  <c r="BM320" i="27"/>
  <c r="BM323" i="27"/>
  <c r="BO323" i="27"/>
  <c r="BO396" i="27"/>
  <c r="BO332" i="27"/>
  <c r="BO398" i="27" s="1"/>
  <c r="BO322" i="27"/>
  <c r="AO390" i="28"/>
  <c r="AO392" i="28" s="1"/>
  <c r="AI360" i="28"/>
  <c r="AI362" i="28" s="1"/>
  <c r="M179" i="28"/>
  <c r="M181" i="28" s="1"/>
  <c r="AO320" i="27"/>
  <c r="U382" i="27"/>
  <c r="BH322" i="27"/>
  <c r="AI322" i="27"/>
  <c r="BL270" i="27"/>
  <c r="BL272" i="27" s="1"/>
  <c r="BL391" i="27"/>
  <c r="P42" i="27"/>
  <c r="P63" i="15"/>
  <c r="N89" i="27"/>
  <c r="N91" i="27" s="1"/>
  <c r="N373" i="27"/>
  <c r="AL132" i="27"/>
  <c r="AA31" i="27"/>
  <c r="AA128" i="27" s="1"/>
  <c r="AZ396" i="27"/>
  <c r="AZ332" i="27"/>
  <c r="AZ398" i="27" s="1"/>
  <c r="AZ322" i="27"/>
  <c r="J372" i="27"/>
  <c r="J374" i="27" s="1"/>
  <c r="U390" i="27"/>
  <c r="U392" i="27" s="1"/>
  <c r="AB31" i="28"/>
  <c r="AB128" i="28" s="1"/>
  <c r="AB131" i="28" s="1"/>
  <c r="AB41" i="28"/>
  <c r="AA75" i="15"/>
  <c r="N61" i="19"/>
  <c r="X390" i="28"/>
  <c r="X392" i="28" s="1"/>
  <c r="AP303" i="28"/>
  <c r="AX391" i="27"/>
  <c r="AX270" i="27"/>
  <c r="AX272" i="27" s="1"/>
  <c r="G175" i="28"/>
  <c r="G179" i="28" s="1"/>
  <c r="G181" i="28" s="1"/>
  <c r="AE303" i="28"/>
  <c r="AX42" i="27"/>
  <c r="AX63" i="15"/>
  <c r="BM395" i="27"/>
  <c r="T60" i="15"/>
  <c r="R373" i="28"/>
  <c r="R89" i="28"/>
  <c r="R91" i="28" s="1"/>
  <c r="R64" i="15"/>
  <c r="AM303" i="28"/>
  <c r="AM399" i="28"/>
  <c r="AM401" i="28" s="1"/>
  <c r="L270" i="27"/>
  <c r="L272" i="27" s="1"/>
  <c r="L391" i="27"/>
  <c r="AQ373" i="28"/>
  <c r="AQ89" i="28"/>
  <c r="AQ91" i="28" s="1"/>
  <c r="AP391" i="28"/>
  <c r="AP270" i="28"/>
  <c r="AP272" i="28" s="1"/>
  <c r="V391" i="28"/>
  <c r="V270" i="28"/>
  <c r="V272" i="28" s="1"/>
  <c r="AG399" i="28"/>
  <c r="AG401" i="28" s="1"/>
  <c r="T131" i="28"/>
  <c r="AH64" i="15"/>
  <c r="BE270" i="27"/>
  <c r="BE272" i="27" s="1"/>
  <c r="BE391" i="27"/>
  <c r="AH391" i="28"/>
  <c r="AH270" i="28"/>
  <c r="AH272" i="28" s="1"/>
  <c r="BD140" i="27"/>
  <c r="BD377" i="27"/>
  <c r="BD139" i="27"/>
  <c r="AM151" i="27"/>
  <c r="AM379" i="27"/>
  <c r="BK151" i="27"/>
  <c r="BK379" i="27"/>
  <c r="AH142" i="27"/>
  <c r="AH175" i="27"/>
  <c r="AH140" i="27"/>
  <c r="AH377" i="27"/>
  <c r="O371" i="27"/>
  <c r="O60" i="15"/>
  <c r="BF391" i="28"/>
  <c r="BF270" i="28"/>
  <c r="BF272" i="28" s="1"/>
  <c r="R132" i="28"/>
  <c r="S91" i="27"/>
  <c r="G270" i="28"/>
  <c r="G272" i="28" s="1"/>
  <c r="G391" i="28"/>
  <c r="BE139" i="28"/>
  <c r="BE379" i="28"/>
  <c r="I140" i="28"/>
  <c r="I139" i="28"/>
  <c r="AK142" i="28"/>
  <c r="AK70" i="15"/>
  <c r="AU142" i="28"/>
  <c r="AU70" i="15"/>
  <c r="BC142" i="27"/>
  <c r="BC377" i="27"/>
  <c r="BN140" i="28"/>
  <c r="BN377" i="28"/>
  <c r="N141" i="28"/>
  <c r="N70" i="15"/>
  <c r="AC399" i="27"/>
  <c r="AC401" i="27" s="1"/>
  <c r="AD74" i="15"/>
  <c r="AF132" i="28"/>
  <c r="AU63" i="15"/>
  <c r="AU42" i="28"/>
  <c r="AE179" i="27"/>
  <c r="AE181" i="27" s="1"/>
  <c r="W132" i="28"/>
  <c r="W179" i="28" s="1"/>
  <c r="W181" i="28" s="1"/>
  <c r="W76" i="15"/>
  <c r="AJ42" i="27"/>
  <c r="BK42" i="27"/>
  <c r="BE175" i="27"/>
  <c r="BE151" i="27"/>
  <c r="Z379" i="27"/>
  <c r="Z175" i="27"/>
  <c r="Z139" i="27"/>
  <c r="AC141" i="27"/>
  <c r="AC378" i="27"/>
  <c r="AC142" i="27"/>
  <c r="U377" i="27"/>
  <c r="U140" i="27"/>
  <c r="U139" i="27"/>
  <c r="U70" i="15"/>
  <c r="N175" i="28"/>
  <c r="N139" i="28"/>
  <c r="W379" i="28"/>
  <c r="W139" i="28"/>
  <c r="W65" i="15"/>
  <c r="I360" i="27"/>
  <c r="I362" i="27" s="1"/>
  <c r="M71" i="22"/>
  <c r="BQ270" i="27"/>
  <c r="BQ272" i="27" s="1"/>
  <c r="BQ391" i="27"/>
  <c r="BN64" i="15"/>
  <c r="BN373" i="28"/>
  <c r="K265" i="27"/>
  <c r="K257" i="27"/>
  <c r="K243" i="27" s="1"/>
  <c r="L247" i="27"/>
  <c r="AY391" i="27"/>
  <c r="AY270" i="27"/>
  <c r="AY272" i="27" s="1"/>
  <c r="BF151" i="27"/>
  <c r="AF139" i="28"/>
  <c r="BI212" i="27"/>
  <c r="BI309" i="27" s="1"/>
  <c r="BI312" i="27" s="1"/>
  <c r="BI313" i="27" s="1"/>
  <c r="BI222" i="27"/>
  <c r="BI223" i="27" s="1"/>
  <c r="BP212" i="27"/>
  <c r="BP309" i="27" s="1"/>
  <c r="BP312" i="27" s="1"/>
  <c r="BP313" i="27" s="1"/>
  <c r="BP222" i="27"/>
  <c r="BP223" i="27" s="1"/>
  <c r="Q397" i="27"/>
  <c r="AD322" i="27"/>
  <c r="AD396" i="27"/>
  <c r="BH390" i="27"/>
  <c r="BH392" i="27" s="1"/>
  <c r="L41" i="28"/>
  <c r="L42" i="28" s="1"/>
  <c r="L89" i="28" s="1"/>
  <c r="L91" i="28" s="1"/>
  <c r="L31" i="28"/>
  <c r="L128" i="28" s="1"/>
  <c r="L131" i="28" s="1"/>
  <c r="N379" i="28"/>
  <c r="AD142" i="27"/>
  <c r="BE31" i="27"/>
  <c r="BE128" i="27" s="1"/>
  <c r="G60" i="15"/>
  <c r="G371" i="27"/>
  <c r="AV222" i="27"/>
  <c r="AV223" i="27" s="1"/>
  <c r="AV212" i="27"/>
  <c r="AV309" i="27" s="1"/>
  <c r="AV312" i="27" s="1"/>
  <c r="AV313" i="27" s="1"/>
  <c r="AK89" i="28"/>
  <c r="AK91" i="28" s="1"/>
  <c r="AK373" i="28"/>
  <c r="AV395" i="27"/>
  <c r="AV321" i="27"/>
  <c r="X141" i="27"/>
  <c r="BR142" i="27"/>
  <c r="AX379" i="28"/>
  <c r="AL175" i="28"/>
  <c r="AP222" i="27"/>
  <c r="AP223" i="27" s="1"/>
  <c r="AP212" i="27"/>
  <c r="AP309" i="27" s="1"/>
  <c r="AP312" i="27" s="1"/>
  <c r="AP313" i="27" s="1"/>
  <c r="AY175" i="27"/>
  <c r="AY379" i="27"/>
  <c r="BF141" i="27"/>
  <c r="Q75" i="15"/>
  <c r="L29" i="19"/>
  <c r="N371" i="28"/>
  <c r="N60" i="15"/>
  <c r="BQ371" i="28"/>
  <c r="BQ372" i="28" s="1"/>
  <c r="BQ374" i="28" s="1"/>
  <c r="BQ60" i="15"/>
  <c r="AU205" i="28"/>
  <c r="AU390" i="28"/>
  <c r="AU392" i="28" s="1"/>
  <c r="R71" i="22"/>
  <c r="BI74" i="15"/>
  <c r="T70" i="15"/>
  <c r="BG377" i="27"/>
  <c r="AE379" i="27"/>
  <c r="AK175" i="27"/>
  <c r="K139" i="28"/>
  <c r="T151" i="28"/>
  <c r="AN151" i="28"/>
  <c r="AN380" i="28" s="1"/>
  <c r="AC313" i="27"/>
  <c r="AX60" i="15"/>
  <c r="AX371" i="27"/>
  <c r="AX372" i="27" s="1"/>
  <c r="AX374" i="27" s="1"/>
  <c r="X212" i="27"/>
  <c r="X309" i="27" s="1"/>
  <c r="X312" i="27" s="1"/>
  <c r="X313" i="27" s="1"/>
  <c r="X222" i="27"/>
  <c r="X223" i="27" s="1"/>
  <c r="AK212" i="27"/>
  <c r="AK309" i="27" s="1"/>
  <c r="AK312" i="27" s="1"/>
  <c r="AK313" i="27" s="1"/>
  <c r="AK222" i="27"/>
  <c r="AK223" i="27" s="1"/>
  <c r="BI396" i="27"/>
  <c r="BI151" i="27"/>
  <c r="K75" i="15"/>
  <c r="BO312" i="27"/>
  <c r="BO313" i="27" s="1"/>
  <c r="AP321" i="27"/>
  <c r="AP395" i="27"/>
  <c r="BH31" i="28"/>
  <c r="BH128" i="28" s="1"/>
  <c r="BH131" i="28" s="1"/>
  <c r="BH132" i="28" s="1"/>
  <c r="BH41" i="28"/>
  <c r="AF356" i="28"/>
  <c r="AF303" i="28" s="1"/>
  <c r="AF397" i="28"/>
  <c r="AO379" i="27"/>
  <c r="L151" i="27"/>
  <c r="BO70" i="15"/>
  <c r="AM378" i="27"/>
  <c r="AC139" i="27"/>
  <c r="H151" i="28"/>
  <c r="G77" i="22"/>
  <c r="F75" i="26"/>
  <c r="V397" i="27"/>
  <c r="V399" i="27" s="1"/>
  <c r="I322" i="27"/>
  <c r="Q396" i="27"/>
  <c r="BE372" i="27"/>
  <c r="BE374" i="27" s="1"/>
  <c r="AU390" i="27"/>
  <c r="AU392" i="27" s="1"/>
  <c r="I395" i="28"/>
  <c r="I399" i="28" s="1"/>
  <c r="I401" i="28" s="1"/>
  <c r="AA28" i="22"/>
  <c r="AA7" i="22" s="1"/>
  <c r="AA9" i="22" s="1"/>
  <c r="AO377" i="27"/>
  <c r="I175" i="27"/>
  <c r="I381" i="27" s="1"/>
  <c r="I383" i="27" s="1"/>
  <c r="BP151" i="27"/>
  <c r="AC151" i="27"/>
  <c r="M140" i="27"/>
  <c r="AI379" i="27"/>
  <c r="Q379" i="27"/>
  <c r="P379" i="28"/>
  <c r="AM140" i="28"/>
  <c r="AL378" i="28"/>
  <c r="I62" i="27"/>
  <c r="AU397" i="27"/>
  <c r="AG390" i="27"/>
  <c r="AG392" i="27" s="1"/>
  <c r="AX140" i="27"/>
  <c r="BD141" i="27"/>
  <c r="M175" i="27"/>
  <c r="BL151" i="27"/>
  <c r="BF139" i="28"/>
  <c r="BK379" i="28"/>
  <c r="BD378" i="28"/>
  <c r="BJ139" i="28"/>
  <c r="AX151" i="28"/>
  <c r="AX380" i="28" s="1"/>
  <c r="AY175" i="28"/>
  <c r="AY381" i="28" s="1"/>
  <c r="AY383" i="28" s="1"/>
  <c r="S151" i="28"/>
  <c r="AJ303" i="28"/>
  <c r="J151" i="27"/>
  <c r="J152" i="27" s="1"/>
  <c r="K175" i="27"/>
  <c r="K74" i="15" s="1"/>
  <c r="AF379" i="27"/>
  <c r="AO175" i="27"/>
  <c r="AK140" i="27"/>
  <c r="N378" i="27"/>
  <c r="R139" i="28"/>
  <c r="L151" i="28"/>
  <c r="L380" i="28" s="1"/>
  <c r="G169" i="22"/>
  <c r="G142" i="27"/>
  <c r="AU322" i="27"/>
  <c r="BR332" i="27"/>
  <c r="BR398" i="27" s="1"/>
  <c r="AU62" i="15"/>
  <c r="AN372" i="28"/>
  <c r="AN374" i="28" s="1"/>
  <c r="AF61" i="15"/>
  <c r="Y267" i="22"/>
  <c r="H312" i="27"/>
  <c r="H313" i="27" s="1"/>
  <c r="AX379" i="27"/>
  <c r="V151" i="27"/>
  <c r="AF175" i="28"/>
  <c r="I151" i="28"/>
  <c r="T379" i="28"/>
  <c r="AP139" i="28"/>
  <c r="BE377" i="28"/>
  <c r="U141" i="28"/>
  <c r="BN69" i="15"/>
  <c r="BB332" i="27"/>
  <c r="BB398" i="27" s="1"/>
  <c r="I169" i="22"/>
  <c r="I175" i="22"/>
  <c r="G313" i="27"/>
  <c r="AD151" i="27"/>
  <c r="M139" i="27"/>
  <c r="BK377" i="27"/>
  <c r="BS378" i="27"/>
  <c r="AL312" i="27"/>
  <c r="AL313" i="27" s="1"/>
  <c r="AL400" i="27" s="1"/>
  <c r="I175" i="28"/>
  <c r="R175" i="28"/>
  <c r="AB175" i="28"/>
  <c r="AU175" i="28"/>
  <c r="BE175" i="28"/>
  <c r="L175" i="28"/>
  <c r="T175" i="28"/>
  <c r="AT175" i="28"/>
  <c r="AT74" i="15" s="1"/>
  <c r="BK175" i="28"/>
  <c r="BT175" i="28"/>
  <c r="BT74" i="15" s="1"/>
  <c r="BL377" i="28"/>
  <c r="P139" i="27"/>
  <c r="X139" i="27"/>
  <c r="AF139" i="27"/>
  <c r="AV139" i="27"/>
  <c r="AS390" i="27"/>
  <c r="AS392" i="27" s="1"/>
  <c r="Q28" i="22"/>
  <c r="Z169" i="22"/>
  <c r="BG390" i="27"/>
  <c r="BG392" i="27" s="1"/>
  <c r="BO390" i="27"/>
  <c r="BO392" i="27" s="1"/>
  <c r="BM396" i="28"/>
  <c r="S332" i="28"/>
  <c r="S398" i="28" s="1"/>
  <c r="T356" i="28"/>
  <c r="T399" i="28" s="1"/>
  <c r="T401" i="28" s="1"/>
  <c r="AU372" i="28"/>
  <c r="AU374" i="28" s="1"/>
  <c r="AM372" i="28"/>
  <c r="AM374" i="28" s="1"/>
  <c r="Y372" i="28"/>
  <c r="Y374" i="28" s="1"/>
  <c r="R271" i="22"/>
  <c r="R273" i="22" s="1"/>
  <c r="O28" i="22"/>
  <c r="U169" i="22"/>
  <c r="U105" i="22" s="1"/>
  <c r="U107" i="22" s="1"/>
  <c r="L69" i="15"/>
  <c r="S28" i="22"/>
  <c r="S7" i="22" s="1"/>
  <c r="S9" i="22" s="1"/>
  <c r="Z28" i="22"/>
  <c r="T71" i="22"/>
  <c r="AA126" i="22"/>
  <c r="AA105" i="22" s="1"/>
  <c r="AA107" i="22" s="1"/>
  <c r="N126" i="22"/>
  <c r="V126" i="22"/>
  <c r="V105" i="22" s="1"/>
  <c r="V107" i="22" s="1"/>
  <c r="I126" i="22"/>
  <c r="Q126" i="22"/>
  <c r="Y126" i="22"/>
  <c r="N224" i="22"/>
  <c r="Y224" i="22"/>
  <c r="L224" i="22"/>
  <c r="T224" i="22"/>
  <c r="K224" i="22"/>
  <c r="AA267" i="22"/>
  <c r="AA203" i="22" s="1"/>
  <c r="AA205" i="22" s="1"/>
  <c r="P58" i="22"/>
  <c r="AJ320" i="28"/>
  <c r="H356" i="28"/>
  <c r="H360" i="28" s="1"/>
  <c r="H362" i="28" s="1"/>
  <c r="AI372" i="28"/>
  <c r="H126" i="22"/>
  <c r="S126" i="22"/>
  <c r="L169" i="22"/>
  <c r="O58" i="22"/>
  <c r="O71" i="22" s="1"/>
  <c r="BO62" i="15"/>
  <c r="V77" i="22"/>
  <c r="Y169" i="22"/>
  <c r="N58" i="22"/>
  <c r="N71" i="22" s="1"/>
  <c r="N332" i="28"/>
  <c r="N398" i="28" s="1"/>
  <c r="AB395" i="28"/>
  <c r="I28" i="22"/>
  <c r="Y28" i="22"/>
  <c r="Y7" i="22" s="1"/>
  <c r="Y9" i="22" s="1"/>
  <c r="V28" i="22"/>
  <c r="N28" i="22"/>
  <c r="L71" i="22"/>
  <c r="X71" i="22"/>
  <c r="X7" i="22" s="1"/>
  <c r="X9" i="22" s="1"/>
  <c r="V71" i="22"/>
  <c r="I71" i="22"/>
  <c r="M126" i="22"/>
  <c r="W169" i="22"/>
  <c r="W105" i="22" s="1"/>
  <c r="W107" i="22" s="1"/>
  <c r="R224" i="22"/>
  <c r="H224" i="22"/>
  <c r="P224" i="22"/>
  <c r="X224" i="22"/>
  <c r="W224" i="22"/>
  <c r="O224" i="22"/>
  <c r="W267" i="22"/>
  <c r="J267" i="22"/>
  <c r="BS91" i="28"/>
  <c r="W28" i="22"/>
  <c r="M28" i="22"/>
  <c r="K71" i="22"/>
  <c r="U71" i="22"/>
  <c r="H71" i="22"/>
  <c r="Y77" i="22"/>
  <c r="K77" i="22"/>
  <c r="Y175" i="22"/>
  <c r="I224" i="22"/>
  <c r="X267" i="22"/>
  <c r="V267" i="22"/>
  <c r="I267" i="22"/>
  <c r="H28" i="22"/>
  <c r="T28" i="22"/>
  <c r="L28" i="22"/>
  <c r="T169" i="22"/>
  <c r="X169" i="22"/>
  <c r="X175" i="22"/>
  <c r="K175" i="22"/>
  <c r="J224" i="22"/>
  <c r="Z224" i="22"/>
  <c r="U224" i="22"/>
  <c r="M224" i="22"/>
  <c r="U267" i="22"/>
  <c r="T267" i="22"/>
  <c r="AA273" i="22"/>
  <c r="AP381" i="28"/>
  <c r="AP383" i="28" s="1"/>
  <c r="AX398" i="27"/>
  <c r="BC399" i="28"/>
  <c r="BC401" i="28" s="1"/>
  <c r="X303" i="28"/>
  <c r="X399" i="28"/>
  <c r="X401" i="28" s="1"/>
  <c r="X360" i="28"/>
  <c r="X362" i="28" s="1"/>
  <c r="W399" i="28"/>
  <c r="W401" i="28" s="1"/>
  <c r="AE76" i="15"/>
  <c r="AE132" i="28"/>
  <c r="X399" i="27"/>
  <c r="X401" i="27" s="1"/>
  <c r="BG399" i="27"/>
  <c r="BG401" i="27" s="1"/>
  <c r="M391" i="27"/>
  <c r="M270" i="27"/>
  <c r="M272" i="27" s="1"/>
  <c r="BA399" i="28"/>
  <c r="BA401" i="28" s="1"/>
  <c r="AU132" i="28"/>
  <c r="AU76" i="15"/>
  <c r="BC179" i="28"/>
  <c r="BC181" i="28" s="1"/>
  <c r="BI382" i="28"/>
  <c r="BI179" i="28"/>
  <c r="BI181" i="28" s="1"/>
  <c r="AW391" i="28"/>
  <c r="AW270" i="28"/>
  <c r="AW272" i="28" s="1"/>
  <c r="Y76" i="15"/>
  <c r="Y132" i="27"/>
  <c r="G360" i="28"/>
  <c r="G362" i="28" s="1"/>
  <c r="G382" i="28"/>
  <c r="AV89" i="27"/>
  <c r="AV91" i="27" s="1"/>
  <c r="AV65" i="15" s="1"/>
  <c r="AV373" i="27"/>
  <c r="AV64" i="15"/>
  <c r="AO381" i="28"/>
  <c r="AO383" i="28" s="1"/>
  <c r="X76" i="15"/>
  <c r="L401" i="27"/>
  <c r="AH179" i="28"/>
  <c r="AH181" i="28" s="1"/>
  <c r="AD373" i="27"/>
  <c r="AD89" i="27"/>
  <c r="AD91" i="27" s="1"/>
  <c r="AC399" i="28"/>
  <c r="AC401" i="28" s="1"/>
  <c r="AO399" i="28"/>
  <c r="AO401" i="28" s="1"/>
  <c r="AC132" i="27"/>
  <c r="AD270" i="27"/>
  <c r="AD272" i="27" s="1"/>
  <c r="AD391" i="27"/>
  <c r="BJ76" i="15"/>
  <c r="J74" i="15"/>
  <c r="L372" i="27"/>
  <c r="L374" i="27" s="1"/>
  <c r="AN64" i="15"/>
  <c r="AN89" i="28"/>
  <c r="AN91" i="28" s="1"/>
  <c r="AN65" i="15" s="1"/>
  <c r="BJ65" i="15"/>
  <c r="BQ382" i="28"/>
  <c r="BQ179" i="28"/>
  <c r="BQ181" i="28" s="1"/>
  <c r="K179" i="28"/>
  <c r="K181" i="28" s="1"/>
  <c r="V373" i="28"/>
  <c r="V64" i="15"/>
  <c r="Z399" i="28"/>
  <c r="Z401" i="28" s="1"/>
  <c r="BI399" i="28"/>
  <c r="BI401" i="28" s="1"/>
  <c r="AD399" i="28"/>
  <c r="AD401" i="28" s="1"/>
  <c r="AH399" i="28"/>
  <c r="AH401" i="28" s="1"/>
  <c r="K372" i="28"/>
  <c r="K374" i="28" s="1"/>
  <c r="AQ381" i="28"/>
  <c r="AQ383" i="28" s="1"/>
  <c r="BN270" i="27"/>
  <c r="BN272" i="27" s="1"/>
  <c r="BN391" i="27"/>
  <c r="AE89" i="28"/>
  <c r="AE91" i="28" s="1"/>
  <c r="AE373" i="28"/>
  <c r="BO399" i="28"/>
  <c r="BO401" i="28" s="1"/>
  <c r="AV381" i="28"/>
  <c r="AV383" i="28" s="1"/>
  <c r="BS399" i="28"/>
  <c r="BS401" i="28" s="1"/>
  <c r="BG400" i="28"/>
  <c r="X89" i="28"/>
  <c r="X91" i="28" s="1"/>
  <c r="X373" i="28"/>
  <c r="O401" i="27"/>
  <c r="Y179" i="28"/>
  <c r="Y181" i="28" s="1"/>
  <c r="Y382" i="28"/>
  <c r="BE399" i="27"/>
  <c r="BE401" i="27" s="1"/>
  <c r="X74" i="15"/>
  <c r="T381" i="27"/>
  <c r="T383" i="27" s="1"/>
  <c r="AV76" i="15"/>
  <c r="AV132" i="28"/>
  <c r="AG372" i="27"/>
  <c r="AG374" i="27" s="1"/>
  <c r="O132" i="27"/>
  <c r="BN142" i="28"/>
  <c r="BN141" i="28"/>
  <c r="BN378" i="28"/>
  <c r="AQ42" i="27"/>
  <c r="AQ63" i="15"/>
  <c r="L139" i="27"/>
  <c r="L142" i="27"/>
  <c r="L175" i="27"/>
  <c r="L141" i="27"/>
  <c r="L378" i="27"/>
  <c r="AB70" i="15"/>
  <c r="AB378" i="27"/>
  <c r="AB142" i="27"/>
  <c r="AB175" i="27"/>
  <c r="AB141" i="27"/>
  <c r="AR142" i="27"/>
  <c r="AR70" i="15"/>
  <c r="AR378" i="27"/>
  <c r="AR141" i="27"/>
  <c r="V378" i="28"/>
  <c r="V141" i="28"/>
  <c r="V142" i="28"/>
  <c r="V175" i="28"/>
  <c r="BR379" i="28"/>
  <c r="BR72" i="15"/>
  <c r="H377" i="27"/>
  <c r="H140" i="27"/>
  <c r="H142" i="27"/>
  <c r="H151" i="27"/>
  <c r="H70" i="15"/>
  <c r="R222" i="27"/>
  <c r="R223" i="27" s="1"/>
  <c r="R212" i="27"/>
  <c r="R309" i="27" s="1"/>
  <c r="R312" i="27" s="1"/>
  <c r="R313" i="27" s="1"/>
  <c r="AQ392" i="27"/>
  <c r="BK397" i="27"/>
  <c r="BK320" i="27"/>
  <c r="BJ332" i="27"/>
  <c r="BJ396" i="27"/>
  <c r="BJ320" i="27"/>
  <c r="BJ322" i="27"/>
  <c r="BJ323" i="27"/>
  <c r="BA41" i="28"/>
  <c r="BA31" i="28"/>
  <c r="BA128" i="28" s="1"/>
  <c r="BA131" i="28" s="1"/>
  <c r="BG31" i="28"/>
  <c r="BG128" i="28" s="1"/>
  <c r="BG131" i="28" s="1"/>
  <c r="BG41" i="28"/>
  <c r="U205" i="28"/>
  <c r="U390" i="28"/>
  <c r="U392" i="28" s="1"/>
  <c r="Q372" i="28"/>
  <c r="Q374" i="28" s="1"/>
  <c r="Q61" i="15"/>
  <c r="H372" i="28"/>
  <c r="H374" i="28" s="1"/>
  <c r="H61" i="15"/>
  <c r="H89" i="28"/>
  <c r="H91" i="28" s="1"/>
  <c r="AA205" i="27"/>
  <c r="AA390" i="27"/>
  <c r="AA392" i="27" s="1"/>
  <c r="BM374" i="28"/>
  <c r="AI380" i="27"/>
  <c r="Z380" i="28"/>
  <c r="Z73" i="15"/>
  <c r="AY399" i="27"/>
  <c r="AY401" i="27" s="1"/>
  <c r="AK372" i="27"/>
  <c r="AK374" i="27" s="1"/>
  <c r="AM312" i="27"/>
  <c r="AM313" i="27" s="1"/>
  <c r="AX391" i="28"/>
  <c r="AX270" i="28"/>
  <c r="AX272" i="28" s="1"/>
  <c r="V132" i="27"/>
  <c r="AB374" i="28"/>
  <c r="M26" i="19"/>
  <c r="M28" i="19" s="1"/>
  <c r="M31" i="19" s="1"/>
  <c r="M32" i="19" s="1"/>
  <c r="P76" i="15"/>
  <c r="BT73" i="15"/>
  <c r="I390" i="27"/>
  <c r="I392" i="27" s="1"/>
  <c r="AV381" i="27"/>
  <c r="AV383" i="27" s="1"/>
  <c r="BR151" i="28"/>
  <c r="H132" i="27"/>
  <c r="M64" i="15"/>
  <c r="S373" i="27"/>
  <c r="H89" i="27"/>
  <c r="H91" i="27" s="1"/>
  <c r="H373" i="27"/>
  <c r="BO270" i="28"/>
  <c r="BO272" i="28" s="1"/>
  <c r="BO391" i="28"/>
  <c r="BJ141" i="27"/>
  <c r="BJ70" i="15"/>
  <c r="BI141" i="27"/>
  <c r="BI139" i="27"/>
  <c r="BG142" i="28"/>
  <c r="BG70" i="15"/>
  <c r="AR42" i="27"/>
  <c r="AR63" i="15"/>
  <c r="AY31" i="27"/>
  <c r="AY128" i="27" s="1"/>
  <c r="AY131" i="27" s="1"/>
  <c r="BR372" i="27"/>
  <c r="BR374" i="27" s="1"/>
  <c r="AJ139" i="27"/>
  <c r="AJ70" i="15"/>
  <c r="AJ175" i="27"/>
  <c r="AJ142" i="27"/>
  <c r="AJ377" i="27"/>
  <c r="S212" i="27"/>
  <c r="S309" i="27" s="1"/>
  <c r="S312" i="27" s="1"/>
  <c r="S313" i="27" s="1"/>
  <c r="S222" i="27"/>
  <c r="S223" i="27" s="1"/>
  <c r="AF392" i="27"/>
  <c r="BM390" i="27"/>
  <c r="BM392" i="27" s="1"/>
  <c r="G392" i="27"/>
  <c r="AN320" i="27"/>
  <c r="AN397" i="27"/>
  <c r="BA390" i="28"/>
  <c r="BA392" i="28" s="1"/>
  <c r="Z391" i="28"/>
  <c r="Z270" i="28"/>
  <c r="Z272" i="28" s="1"/>
  <c r="AA377" i="27"/>
  <c r="AA142" i="27"/>
  <c r="AA140" i="27"/>
  <c r="AA70" i="15"/>
  <c r="AU175" i="27"/>
  <c r="AU139" i="27"/>
  <c r="BI42" i="28"/>
  <c r="BI63" i="15"/>
  <c r="P377" i="27"/>
  <c r="P140" i="27"/>
  <c r="BN132" i="27"/>
  <c r="BC63" i="15"/>
  <c r="BC42" i="28"/>
  <c r="AE151" i="27"/>
  <c r="AE142" i="27"/>
  <c r="AE377" i="27"/>
  <c r="AI42" i="28"/>
  <c r="AY378" i="27"/>
  <c r="AY141" i="27"/>
  <c r="AY139" i="27"/>
  <c r="S377" i="27"/>
  <c r="S140" i="27"/>
  <c r="AT142" i="27"/>
  <c r="AT151" i="27"/>
  <c r="AT139" i="27"/>
  <c r="BC175" i="27"/>
  <c r="BC151" i="27"/>
  <c r="U89" i="27"/>
  <c r="U91" i="27" s="1"/>
  <c r="U373" i="27"/>
  <c r="BI372" i="27"/>
  <c r="BI374" i="27" s="1"/>
  <c r="AQ270" i="27"/>
  <c r="AQ272" i="27" s="1"/>
  <c r="AX151" i="27"/>
  <c r="BG379" i="27"/>
  <c r="BG139" i="27"/>
  <c r="BF139" i="27"/>
  <c r="BF377" i="27"/>
  <c r="BF142" i="27"/>
  <c r="BF140" i="27"/>
  <c r="BK378" i="27"/>
  <c r="BK141" i="27"/>
  <c r="AQ379" i="27"/>
  <c r="AQ139" i="27"/>
  <c r="AL139" i="27"/>
  <c r="U378" i="27"/>
  <c r="U151" i="27"/>
  <c r="U142" i="27"/>
  <c r="BC141" i="27"/>
  <c r="BC70" i="15"/>
  <c r="BN70" i="15"/>
  <c r="G267" i="22"/>
  <c r="L31" i="27"/>
  <c r="L128" i="27" s="1"/>
  <c r="L131" i="27" s="1"/>
  <c r="V140" i="27"/>
  <c r="V70" i="15"/>
  <c r="AR175" i="27"/>
  <c r="BD175" i="27"/>
  <c r="BO175" i="27"/>
  <c r="BS377" i="27"/>
  <c r="BS142" i="27"/>
  <c r="BS70" i="15"/>
  <c r="AG70" i="15"/>
  <c r="AG377" i="27"/>
  <c r="AG140" i="27"/>
  <c r="R151" i="27"/>
  <c r="R175" i="27"/>
  <c r="AH139" i="27"/>
  <c r="AH379" i="27"/>
  <c r="AK377" i="28"/>
  <c r="AK140" i="28"/>
  <c r="Q89" i="28"/>
  <c r="Q91" i="28" s="1"/>
  <c r="Q65" i="15" s="1"/>
  <c r="BJ142" i="27"/>
  <c r="BJ139" i="27"/>
  <c r="AA139" i="27"/>
  <c r="AK175" i="28"/>
  <c r="I377" i="28"/>
  <c r="I142" i="28"/>
  <c r="Q379" i="28"/>
  <c r="AG142" i="27"/>
  <c r="L337" i="27"/>
  <c r="K354" i="27"/>
  <c r="BT139" i="27"/>
  <c r="BA151" i="27"/>
  <c r="BA139" i="27"/>
  <c r="AP175" i="27"/>
  <c r="BN139" i="28"/>
  <c r="AL140" i="28"/>
  <c r="AL142" i="28"/>
  <c r="AI142" i="28"/>
  <c r="AI377" i="28"/>
  <c r="BN175" i="28"/>
  <c r="AD379" i="27"/>
  <c r="AN151" i="27"/>
  <c r="AN139" i="27"/>
  <c r="BQ141" i="27"/>
  <c r="BD151" i="27"/>
  <c r="AN175" i="27"/>
  <c r="R60" i="15"/>
  <c r="R371" i="27"/>
  <c r="M151" i="27"/>
  <c r="AI272" i="27"/>
  <c r="AB378" i="28"/>
  <c r="AB151" i="28"/>
  <c r="AK390" i="27"/>
  <c r="AK392" i="27" s="1"/>
  <c r="AK205" i="27"/>
  <c r="BI140" i="28"/>
  <c r="BI377" i="28"/>
  <c r="AI151" i="28"/>
  <c r="AR139" i="27"/>
  <c r="BN332" i="27"/>
  <c r="W379" i="27"/>
  <c r="AT379" i="28"/>
  <c r="Q377" i="27"/>
  <c r="Q140" i="27"/>
  <c r="BT379" i="27"/>
  <c r="R378" i="27"/>
  <c r="AY141" i="28"/>
  <c r="AZ371" i="27"/>
  <c r="BR175" i="27"/>
  <c r="AO139" i="28"/>
  <c r="AD70" i="15"/>
  <c r="BK212" i="27"/>
  <c r="BK309" i="27" s="1"/>
  <c r="BK312" i="27" s="1"/>
  <c r="BK313" i="27" s="1"/>
  <c r="BK222" i="27"/>
  <c r="BK223" i="27" s="1"/>
  <c r="AA395" i="27"/>
  <c r="AO372" i="27"/>
  <c r="AO374" i="27" s="1"/>
  <c r="AL332" i="28"/>
  <c r="Q142" i="28"/>
  <c r="BC151" i="28"/>
  <c r="AP89" i="27"/>
  <c r="AP91" i="27" s="1"/>
  <c r="AT356" i="28"/>
  <c r="AK377" i="27"/>
  <c r="AH151" i="27"/>
  <c r="BL141" i="28"/>
  <c r="E70" i="26"/>
  <c r="H70" i="26"/>
  <c r="F70" i="26"/>
  <c r="AY323" i="27"/>
  <c r="AY321" i="27"/>
  <c r="BF397" i="27"/>
  <c r="BF399" i="27" s="1"/>
  <c r="BI321" i="27"/>
  <c r="BR323" i="27"/>
  <c r="AI332" i="27"/>
  <c r="AU332" i="27"/>
  <c r="AB356" i="28"/>
  <c r="AX332" i="28"/>
  <c r="BE390" i="27"/>
  <c r="BE392" i="27" s="1"/>
  <c r="BC390" i="28"/>
  <c r="BC392" i="28" s="1"/>
  <c r="V139" i="28"/>
  <c r="V397" i="28"/>
  <c r="G332" i="28"/>
  <c r="AB139" i="27"/>
  <c r="BR139" i="28"/>
  <c r="AD390" i="28"/>
  <c r="AD392" i="28" s="1"/>
  <c r="BO372" i="27"/>
  <c r="BO374" i="27" s="1"/>
  <c r="BI205" i="28"/>
  <c r="BI390" i="28"/>
  <c r="BI392" i="28" s="1"/>
  <c r="Q31" i="27"/>
  <c r="Q128" i="27" s="1"/>
  <c r="Q131" i="27" s="1"/>
  <c r="AQ31" i="27"/>
  <c r="AQ128" i="27" s="1"/>
  <c r="AQ131" i="27" s="1"/>
  <c r="BK332" i="28"/>
  <c r="W390" i="28"/>
  <c r="W392" i="28" s="1"/>
  <c r="AZ139" i="27"/>
  <c r="BH69" i="15"/>
  <c r="BD61" i="15"/>
  <c r="BD390" i="28"/>
  <c r="BD392" i="28" s="1"/>
  <c r="AF332" i="28"/>
  <c r="R392" i="28"/>
  <c r="AG61" i="15"/>
  <c r="BR396" i="28"/>
  <c r="AI374" i="28"/>
  <c r="BG61" i="15"/>
  <c r="BK390" i="28"/>
  <c r="BK392" i="28" s="1"/>
  <c r="AG179" i="27" l="1"/>
  <c r="AG181" i="27" s="1"/>
  <c r="AG382" i="27"/>
  <c r="AZ89" i="27"/>
  <c r="AZ91" i="27" s="1"/>
  <c r="AZ64" i="15"/>
  <c r="AZ373" i="27"/>
  <c r="AZ399" i="28"/>
  <c r="AZ401" i="28" s="1"/>
  <c r="BC270" i="27"/>
  <c r="BC272" i="27" s="1"/>
  <c r="I89" i="27"/>
  <c r="I91" i="27" s="1"/>
  <c r="AJ381" i="28"/>
  <c r="AJ383" i="28" s="1"/>
  <c r="U399" i="27"/>
  <c r="U401" i="27" s="1"/>
  <c r="BB73" i="15"/>
  <c r="K264" i="27"/>
  <c r="K263" i="27"/>
  <c r="Q203" i="22"/>
  <c r="Q205" i="22" s="1"/>
  <c r="K84" i="27"/>
  <c r="K76" i="27"/>
  <c r="K62" i="27" s="1"/>
  <c r="K83" i="27"/>
  <c r="L66" i="27"/>
  <c r="K82" i="27"/>
  <c r="V372" i="27"/>
  <c r="V374" i="27" s="1"/>
  <c r="BJ399" i="28"/>
  <c r="BJ401" i="28" s="1"/>
  <c r="W73" i="15"/>
  <c r="AQ372" i="27"/>
  <c r="AQ374" i="27" s="1"/>
  <c r="U7" i="22"/>
  <c r="U9" i="22" s="1"/>
  <c r="AC381" i="28"/>
  <c r="AC383" i="28" s="1"/>
  <c r="U74" i="15"/>
  <c r="R175" i="22"/>
  <c r="BH399" i="28"/>
  <c r="BH401" i="28" s="1"/>
  <c r="BL399" i="28"/>
  <c r="BL401" i="28" s="1"/>
  <c r="O373" i="27"/>
  <c r="O74" i="15"/>
  <c r="O360" i="28"/>
  <c r="O362" i="28" s="1"/>
  <c r="R63" i="15"/>
  <c r="Q399" i="28"/>
  <c r="Q401" i="28" s="1"/>
  <c r="BH373" i="27"/>
  <c r="BH89" i="27"/>
  <c r="BH91" i="27" s="1"/>
  <c r="BQ400" i="27"/>
  <c r="BQ360" i="27"/>
  <c r="BQ362" i="27" s="1"/>
  <c r="W382" i="27"/>
  <c r="W179" i="27"/>
  <c r="W181" i="27" s="1"/>
  <c r="AM373" i="27"/>
  <c r="AM89" i="27"/>
  <c r="AM91" i="27" s="1"/>
  <c r="AE373" i="27"/>
  <c r="AE89" i="27"/>
  <c r="AE91" i="27" s="1"/>
  <c r="AE65" i="15" s="1"/>
  <c r="AM64" i="15"/>
  <c r="P273" i="22"/>
  <c r="AR131" i="27"/>
  <c r="AR132" i="27" s="1"/>
  <c r="AN131" i="27"/>
  <c r="AN76" i="15" s="1"/>
  <c r="BD131" i="27"/>
  <c r="BD132" i="27" s="1"/>
  <c r="BP131" i="27"/>
  <c r="BP132" i="27" s="1"/>
  <c r="N399" i="28"/>
  <c r="N401" i="28" s="1"/>
  <c r="Z105" i="22"/>
  <c r="Z107" i="22" s="1"/>
  <c r="AA131" i="27"/>
  <c r="N26" i="19" s="1"/>
  <c r="N28" i="19" s="1"/>
  <c r="N31" i="19" s="1"/>
  <c r="N32" i="19" s="1"/>
  <c r="AD381" i="28"/>
  <c r="AD383" i="28" s="1"/>
  <c r="BG399" i="28"/>
  <c r="BG401" i="28" s="1"/>
  <c r="AA399" i="28"/>
  <c r="AA401" i="28" s="1"/>
  <c r="AW399" i="28"/>
  <c r="AW401" i="28" s="1"/>
  <c r="AM270" i="27"/>
  <c r="AM272" i="27" s="1"/>
  <c r="L400" i="28"/>
  <c r="AX179" i="27"/>
  <c r="AX181" i="27" s="1"/>
  <c r="S399" i="27"/>
  <c r="S401" i="27" s="1"/>
  <c r="AO132" i="27"/>
  <c r="AO382" i="27" s="1"/>
  <c r="BT42" i="27"/>
  <c r="AP131" i="27"/>
  <c r="AP132" i="27" s="1"/>
  <c r="M131" i="27"/>
  <c r="M132" i="27" s="1"/>
  <c r="H76" i="15"/>
  <c r="BN360" i="28"/>
  <c r="BN362" i="28" s="1"/>
  <c r="BK74" i="15"/>
  <c r="X381" i="28"/>
  <c r="O381" i="28"/>
  <c r="O383" i="28" s="1"/>
  <c r="P74" i="15"/>
  <c r="Z399" i="27"/>
  <c r="Z401" i="27" s="1"/>
  <c r="BA74" i="15"/>
  <c r="AE270" i="27"/>
  <c r="AE272" i="27" s="1"/>
  <c r="G64" i="15"/>
  <c r="G373" i="27"/>
  <c r="G89" i="27"/>
  <c r="G91" i="27" s="1"/>
  <c r="G65" i="15" s="1"/>
  <c r="AW74" i="15"/>
  <c r="BE131" i="27"/>
  <c r="BE132" i="27" s="1"/>
  <c r="BQ381" i="28"/>
  <c r="BQ383" i="28" s="1"/>
  <c r="AB132" i="27"/>
  <c r="AB382" i="27" s="1"/>
  <c r="AB131" i="27"/>
  <c r="BD76" i="15"/>
  <c r="BH74" i="15"/>
  <c r="AU399" i="28"/>
  <c r="AU401" i="28" s="1"/>
  <c r="BO76" i="15"/>
  <c r="AZ65" i="15"/>
  <c r="BA399" i="27"/>
  <c r="BA401" i="27" s="1"/>
  <c r="H74" i="15"/>
  <c r="AJ131" i="27"/>
  <c r="AJ132" i="27" s="1"/>
  <c r="AC270" i="27"/>
  <c r="AC272" i="27" s="1"/>
  <c r="T131" i="27"/>
  <c r="T76" i="15" s="1"/>
  <c r="AU89" i="27"/>
  <c r="AU91" i="27" s="1"/>
  <c r="BH131" i="27"/>
  <c r="BH132" i="27" s="1"/>
  <c r="S131" i="27"/>
  <c r="S132" i="27" s="1"/>
  <c r="R89" i="27"/>
  <c r="R91" i="27" s="1"/>
  <c r="R65" i="15" s="1"/>
  <c r="R373" i="27"/>
  <c r="G152" i="28"/>
  <c r="BJ381" i="28"/>
  <c r="BJ383" i="28" s="1"/>
  <c r="BS399" i="27"/>
  <c r="BS401" i="27" s="1"/>
  <c r="BG131" i="27"/>
  <c r="BG132" i="27" s="1"/>
  <c r="BP76" i="15"/>
  <c r="U360" i="27"/>
  <c r="U362" i="27" s="1"/>
  <c r="AO373" i="27"/>
  <c r="AO89" i="27"/>
  <c r="AO91" i="27" s="1"/>
  <c r="AO65" i="15" s="1"/>
  <c r="AO64" i="15"/>
  <c r="BG360" i="28"/>
  <c r="BG362" i="28" s="1"/>
  <c r="AW380" i="28"/>
  <c r="BN381" i="27"/>
  <c r="BN383" i="27" s="1"/>
  <c r="AI399" i="28"/>
  <c r="AI401" i="28" s="1"/>
  <c r="BB381" i="28"/>
  <c r="BB383" i="28" s="1"/>
  <c r="BS179" i="27"/>
  <c r="BS181" i="27" s="1"/>
  <c r="BI131" i="27"/>
  <c r="BI76" i="15" s="1"/>
  <c r="M399" i="27"/>
  <c r="M401" i="27" s="1"/>
  <c r="AE64" i="15"/>
  <c r="R169" i="22"/>
  <c r="R105" i="22" s="1"/>
  <c r="R107" i="22" s="1"/>
  <c r="O267" i="22"/>
  <c r="O203" i="22" s="1"/>
  <c r="O205" i="22" s="1"/>
  <c r="P71" i="22"/>
  <c r="P7" i="22" s="1"/>
  <c r="P9" i="22" s="1"/>
  <c r="P77" i="15"/>
  <c r="BO77" i="15"/>
  <c r="Z203" i="22"/>
  <c r="Z205" i="22" s="1"/>
  <c r="BL381" i="28"/>
  <c r="G360" i="27"/>
  <c r="G362" i="27" s="1"/>
  <c r="BB380" i="27"/>
  <c r="BB381" i="27" s="1"/>
  <c r="BB383" i="27" s="1"/>
  <c r="O273" i="22"/>
  <c r="BK179" i="27"/>
  <c r="BK181" i="27" s="1"/>
  <c r="AH399" i="27"/>
  <c r="AH401" i="27" s="1"/>
  <c r="BT360" i="28"/>
  <c r="BT362" i="28" s="1"/>
  <c r="O399" i="28"/>
  <c r="O401" i="28" s="1"/>
  <c r="AP73" i="15"/>
  <c r="BP74" i="15"/>
  <c r="BF65" i="15"/>
  <c r="K381" i="28"/>
  <c r="K383" i="28" s="1"/>
  <c r="BS74" i="15"/>
  <c r="BK76" i="15"/>
  <c r="U399" i="28"/>
  <c r="U401" i="28" s="1"/>
  <c r="BO374" i="28"/>
  <c r="AK270" i="28"/>
  <c r="AK272" i="28" s="1"/>
  <c r="AI391" i="27"/>
  <c r="AI372" i="27"/>
  <c r="AI374" i="27" s="1"/>
  <c r="BT381" i="27"/>
  <c r="BT383" i="27" s="1"/>
  <c r="BP399" i="28"/>
  <c r="BP401" i="28" s="1"/>
  <c r="BR399" i="27"/>
  <c r="BR401" i="27" s="1"/>
  <c r="AV360" i="28"/>
  <c r="AV362" i="28" s="1"/>
  <c r="G399" i="27"/>
  <c r="G401" i="27" s="1"/>
  <c r="Y381" i="28"/>
  <c r="Y383" i="28" s="1"/>
  <c r="U381" i="28"/>
  <c r="U383" i="28" s="1"/>
  <c r="AO270" i="27"/>
  <c r="AO272" i="27" s="1"/>
  <c r="J398" i="27"/>
  <c r="J399" i="27" s="1"/>
  <c r="J401" i="27" s="1"/>
  <c r="J333" i="27"/>
  <c r="BC77" i="15"/>
  <c r="BH73" i="15"/>
  <c r="N273" i="22"/>
  <c r="BN399" i="28"/>
  <c r="BN401" i="28" s="1"/>
  <c r="I398" i="27"/>
  <c r="I399" i="27" s="1"/>
  <c r="I401" i="27" s="1"/>
  <c r="I333" i="27"/>
  <c r="H179" i="28"/>
  <c r="H181" i="28" s="1"/>
  <c r="AV399" i="28"/>
  <c r="AV401" i="28" s="1"/>
  <c r="BJ73" i="15"/>
  <c r="Q169" i="22"/>
  <c r="Q105" i="22" s="1"/>
  <c r="Q107" i="22" s="1"/>
  <c r="AF399" i="27"/>
  <c r="AF401" i="27" s="1"/>
  <c r="AY399" i="28"/>
  <c r="AY401" i="28" s="1"/>
  <c r="AR399" i="28"/>
  <c r="AR401" i="28" s="1"/>
  <c r="AK399" i="28"/>
  <c r="AK401" i="28" s="1"/>
  <c r="BI360" i="28"/>
  <c r="BI362" i="28" s="1"/>
  <c r="AD360" i="28"/>
  <c r="AD362" i="28" s="1"/>
  <c r="AH381" i="28"/>
  <c r="AH383" i="28" s="1"/>
  <c r="AI179" i="28"/>
  <c r="AI181" i="28" s="1"/>
  <c r="BM399" i="28"/>
  <c r="AS380" i="27"/>
  <c r="AS381" i="27" s="1"/>
  <c r="AS383" i="27" s="1"/>
  <c r="U179" i="27"/>
  <c r="U181" i="27" s="1"/>
  <c r="AO400" i="28"/>
  <c r="AJ360" i="28"/>
  <c r="AJ362" i="28" s="1"/>
  <c r="AM360" i="28"/>
  <c r="AM362" i="28" s="1"/>
  <c r="AN360" i="27"/>
  <c r="AN362" i="27" s="1"/>
  <c r="AN400" i="27"/>
  <c r="AB360" i="27"/>
  <c r="AB362" i="27" s="1"/>
  <c r="BN360" i="27"/>
  <c r="BN362" i="27" s="1"/>
  <c r="AX360" i="27"/>
  <c r="AX362" i="27" s="1"/>
  <c r="AU360" i="27"/>
  <c r="AU362" i="27" s="1"/>
  <c r="BC360" i="27"/>
  <c r="BC362" i="27" s="1"/>
  <c r="AS400" i="28"/>
  <c r="AE360" i="27"/>
  <c r="AE362" i="27" s="1"/>
  <c r="I360" i="28"/>
  <c r="I362" i="28" s="1"/>
  <c r="AH360" i="27"/>
  <c r="AH362" i="27" s="1"/>
  <c r="BC400" i="28"/>
  <c r="BC360" i="28"/>
  <c r="BC362" i="28" s="1"/>
  <c r="AJ400" i="28"/>
  <c r="AO360" i="27"/>
  <c r="AO362" i="27" s="1"/>
  <c r="Z360" i="27"/>
  <c r="Z362" i="27" s="1"/>
  <c r="Y360" i="28"/>
  <c r="Y362" i="28" s="1"/>
  <c r="BJ360" i="28"/>
  <c r="BJ362" i="28" s="1"/>
  <c r="AF270" i="28"/>
  <c r="AF272" i="28" s="1"/>
  <c r="AM400" i="28"/>
  <c r="AY360" i="27"/>
  <c r="AY362" i="27" s="1"/>
  <c r="W360" i="27"/>
  <c r="W362" i="27" s="1"/>
  <c r="T400" i="27"/>
  <c r="BA270" i="28"/>
  <c r="BA272" i="28" s="1"/>
  <c r="K270" i="28"/>
  <c r="K272" i="28" s="1"/>
  <c r="R360" i="28"/>
  <c r="R362" i="28" s="1"/>
  <c r="O391" i="27"/>
  <c r="AY360" i="28"/>
  <c r="AY362" i="28" s="1"/>
  <c r="BS360" i="28"/>
  <c r="BS362" i="28" s="1"/>
  <c r="AA360" i="28"/>
  <c r="AA362" i="28" s="1"/>
  <c r="BO270" i="27"/>
  <c r="BO272" i="27" s="1"/>
  <c r="BO391" i="27"/>
  <c r="AU391" i="27"/>
  <c r="AU270" i="27"/>
  <c r="AU272" i="27" s="1"/>
  <c r="P400" i="28"/>
  <c r="P360" i="28"/>
  <c r="P362" i="28" s="1"/>
  <c r="AG360" i="28"/>
  <c r="AG362" i="28" s="1"/>
  <c r="J360" i="28"/>
  <c r="J362" i="28" s="1"/>
  <c r="BA270" i="27"/>
  <c r="BA272" i="27" s="1"/>
  <c r="BL360" i="27"/>
  <c r="BL362" i="27" s="1"/>
  <c r="AA360" i="27"/>
  <c r="AA362" i="27" s="1"/>
  <c r="BJ360" i="27"/>
  <c r="BJ362" i="27" s="1"/>
  <c r="Y360" i="27"/>
  <c r="Y362" i="27" s="1"/>
  <c r="AJ360" i="27"/>
  <c r="AJ362" i="27" s="1"/>
  <c r="P360" i="27"/>
  <c r="P362" i="27" s="1"/>
  <c r="BQ360" i="28"/>
  <c r="BQ362" i="28" s="1"/>
  <c r="I270" i="28"/>
  <c r="I272" i="28" s="1"/>
  <c r="BD391" i="27"/>
  <c r="AW270" i="27"/>
  <c r="AW272" i="27" s="1"/>
  <c r="N400" i="27"/>
  <c r="N360" i="27"/>
  <c r="N362" i="27" s="1"/>
  <c r="AG360" i="27"/>
  <c r="AG362" i="27" s="1"/>
  <c r="AW360" i="28"/>
  <c r="AW362" i="28" s="1"/>
  <c r="AK360" i="28"/>
  <c r="AK362" i="28" s="1"/>
  <c r="BO360" i="28"/>
  <c r="BO362" i="28" s="1"/>
  <c r="AC270" i="28"/>
  <c r="AC272" i="28" s="1"/>
  <c r="BK360" i="28"/>
  <c r="BK362" i="28" s="1"/>
  <c r="P391" i="28"/>
  <c r="W391" i="28"/>
  <c r="AA391" i="28"/>
  <c r="BM360" i="28"/>
  <c r="BM362" i="28" s="1"/>
  <c r="AN360" i="28"/>
  <c r="AN362" i="28" s="1"/>
  <c r="AN270" i="28"/>
  <c r="AN272" i="28" s="1"/>
  <c r="AR360" i="28"/>
  <c r="AR362" i="28" s="1"/>
  <c r="S360" i="28"/>
  <c r="S362" i="28" s="1"/>
  <c r="BM270" i="28"/>
  <c r="BM272" i="28" s="1"/>
  <c r="BE400" i="28"/>
  <c r="U360" i="28"/>
  <c r="U362" i="28" s="1"/>
  <c r="AQ360" i="27"/>
  <c r="AQ362" i="27" s="1"/>
  <c r="AQ400" i="27"/>
  <c r="Q400" i="27"/>
  <c r="Q360" i="27"/>
  <c r="Q362" i="27" s="1"/>
  <c r="BF360" i="27"/>
  <c r="BF362" i="27" s="1"/>
  <c r="AU360" i="28"/>
  <c r="AU362" i="28" s="1"/>
  <c r="K360" i="28"/>
  <c r="K362" i="28" s="1"/>
  <c r="M391" i="28"/>
  <c r="O270" i="28"/>
  <c r="O272" i="28" s="1"/>
  <c r="BH360" i="28"/>
  <c r="BH362" i="28" s="1"/>
  <c r="BE270" i="28"/>
  <c r="BE272" i="28" s="1"/>
  <c r="Q360" i="28"/>
  <c r="Q362" i="28" s="1"/>
  <c r="BC270" i="28"/>
  <c r="BC272" i="28" s="1"/>
  <c r="AE360" i="28"/>
  <c r="AE362" i="28" s="1"/>
  <c r="AM179" i="28"/>
  <c r="AM181" i="28" s="1"/>
  <c r="AX76" i="15"/>
  <c r="Z76" i="15"/>
  <c r="Z132" i="28"/>
  <c r="Z382" i="28" s="1"/>
  <c r="BL179" i="27"/>
  <c r="BL181" i="27" s="1"/>
  <c r="AX77" i="15"/>
  <c r="AX382" i="27"/>
  <c r="AA179" i="28"/>
  <c r="AA181" i="28" s="1"/>
  <c r="BS65" i="15"/>
  <c r="M76" i="15"/>
  <c r="AI63" i="15"/>
  <c r="AK179" i="27"/>
  <c r="AK181" i="27" s="1"/>
  <c r="AS373" i="27"/>
  <c r="AS64" i="15"/>
  <c r="R76" i="15"/>
  <c r="AI373" i="27"/>
  <c r="AW64" i="15"/>
  <c r="BP132" i="28"/>
  <c r="BP179" i="28" s="1"/>
  <c r="BP181" i="28" s="1"/>
  <c r="AW89" i="28"/>
  <c r="AW91" i="28" s="1"/>
  <c r="AW65" i="15" s="1"/>
  <c r="BR63" i="15"/>
  <c r="BR89" i="28"/>
  <c r="BR91" i="28" s="1"/>
  <c r="BR65" i="15" s="1"/>
  <c r="BR77" i="15"/>
  <c r="BL76" i="15"/>
  <c r="AS63" i="15"/>
  <c r="BR64" i="15"/>
  <c r="M373" i="27"/>
  <c r="BQ89" i="27"/>
  <c r="BQ91" i="27" s="1"/>
  <c r="J179" i="27"/>
  <c r="J181" i="27" s="1"/>
  <c r="BQ63" i="15"/>
  <c r="BQ132" i="27"/>
  <c r="BQ382" i="27" s="1"/>
  <c r="AM373" i="28"/>
  <c r="BD89" i="28"/>
  <c r="BD91" i="28" s="1"/>
  <c r="BD65" i="15" s="1"/>
  <c r="BS132" i="28"/>
  <c r="BS382" i="28" s="1"/>
  <c r="BI132" i="27"/>
  <c r="BI382" i="27" s="1"/>
  <c r="BO42" i="27"/>
  <c r="BO63" i="15"/>
  <c r="BA89" i="27"/>
  <c r="BA91" i="27" s="1"/>
  <c r="Z65" i="15"/>
  <c r="AW382" i="27"/>
  <c r="AF42" i="28"/>
  <c r="AF63" i="15"/>
  <c r="AS76" i="15"/>
  <c r="AW77" i="15"/>
  <c r="AL64" i="15"/>
  <c r="AL63" i="15"/>
  <c r="AL373" i="28"/>
  <c r="AM89" i="28"/>
  <c r="AM91" i="28" s="1"/>
  <c r="BE179" i="28"/>
  <c r="BE181" i="28" s="1"/>
  <c r="BB64" i="15"/>
  <c r="AD132" i="28"/>
  <c r="AD382" i="28" s="1"/>
  <c r="AD76" i="15"/>
  <c r="AO179" i="28"/>
  <c r="AO181" i="28" s="1"/>
  <c r="AJ89" i="28"/>
  <c r="AJ91" i="28" s="1"/>
  <c r="M58" i="19"/>
  <c r="M60" i="19" s="1"/>
  <c r="L373" i="28"/>
  <c r="AC76" i="15"/>
  <c r="BD132" i="28"/>
  <c r="Z179" i="28"/>
  <c r="Z181" i="28" s="1"/>
  <c r="J63" i="15"/>
  <c r="AO382" i="28"/>
  <c r="V132" i="28"/>
  <c r="V382" i="28" s="1"/>
  <c r="AJ63" i="15"/>
  <c r="BK132" i="28"/>
  <c r="BK382" i="28" s="1"/>
  <c r="Z77" i="15"/>
  <c r="I77" i="15"/>
  <c r="BM64" i="15"/>
  <c r="I382" i="27"/>
  <c r="BJ179" i="27"/>
  <c r="BJ181" i="27" s="1"/>
  <c r="AC89" i="28"/>
  <c r="AC91" i="28" s="1"/>
  <c r="N65" i="15"/>
  <c r="N64" i="19"/>
  <c r="BB89" i="27"/>
  <c r="BB91" i="27" s="1"/>
  <c r="BB65" i="15" s="1"/>
  <c r="BA179" i="27"/>
  <c r="BA181" i="27" s="1"/>
  <c r="AK373" i="27"/>
  <c r="BT179" i="27"/>
  <c r="BT181" i="27" s="1"/>
  <c r="AK64" i="15"/>
  <c r="AW78" i="15"/>
  <c r="I179" i="28"/>
  <c r="I181" i="28" s="1"/>
  <c r="BE89" i="28"/>
  <c r="BE91" i="28" s="1"/>
  <c r="AI382" i="28"/>
  <c r="BB77" i="15"/>
  <c r="AP373" i="28"/>
  <c r="AP64" i="15"/>
  <c r="BO179" i="28"/>
  <c r="BO181" i="28" s="1"/>
  <c r="BM179" i="28"/>
  <c r="BM181" i="28" s="1"/>
  <c r="BO382" i="28"/>
  <c r="M400" i="28"/>
  <c r="M360" i="28"/>
  <c r="M362" i="28" s="1"/>
  <c r="AG391" i="28"/>
  <c r="AG270" i="28"/>
  <c r="AG272" i="28" s="1"/>
  <c r="BH381" i="27"/>
  <c r="BH383" i="27" s="1"/>
  <c r="V203" i="22"/>
  <c r="V205" i="22" s="1"/>
  <c r="O76" i="15"/>
  <c r="BM401" i="28"/>
  <c r="AL132" i="28"/>
  <c r="AL382" i="28" s="1"/>
  <c r="BC399" i="27"/>
  <c r="BC401" i="27" s="1"/>
  <c r="BB76" i="15"/>
  <c r="V303" i="28"/>
  <c r="R97" i="22"/>
  <c r="S96" i="22" s="1"/>
  <c r="S97" i="22" s="1"/>
  <c r="T96" i="22" s="1"/>
  <c r="R203" i="22"/>
  <c r="R205" i="22" s="1"/>
  <c r="G380" i="27"/>
  <c r="G381" i="27" s="1"/>
  <c r="G383" i="27" s="1"/>
  <c r="BF399" i="28"/>
  <c r="BF401" i="28" s="1"/>
  <c r="BT381" i="28"/>
  <c r="BT383" i="28" s="1"/>
  <c r="AP65" i="15"/>
  <c r="I179" i="27"/>
  <c r="I181" i="27" s="1"/>
  <c r="O7" i="22"/>
  <c r="O9" i="22" s="1"/>
  <c r="AN179" i="28"/>
  <c r="AN181" i="28" s="1"/>
  <c r="AL74" i="15"/>
  <c r="AP63" i="15"/>
  <c r="I76" i="15"/>
  <c r="BG73" i="15"/>
  <c r="BA381" i="28"/>
  <c r="BA383" i="28" s="1"/>
  <c r="AI400" i="27"/>
  <c r="AI360" i="27"/>
  <c r="AI362" i="27" s="1"/>
  <c r="Q391" i="28"/>
  <c r="Q270" i="28"/>
  <c r="Q272" i="28" s="1"/>
  <c r="AV399" i="27"/>
  <c r="AV401" i="27" s="1"/>
  <c r="U270" i="28"/>
  <c r="U272" i="28" s="1"/>
  <c r="U391" i="28"/>
  <c r="P179" i="27"/>
  <c r="P181" i="27" s="1"/>
  <c r="P78" i="15" s="1"/>
  <c r="AL381" i="28"/>
  <c r="AL383" i="28" s="1"/>
  <c r="AH65" i="15"/>
  <c r="AA74" i="15"/>
  <c r="V360" i="27"/>
  <c r="V362" i="27" s="1"/>
  <c r="BI391" i="28"/>
  <c r="BI270" i="28"/>
  <c r="BI272" i="28" s="1"/>
  <c r="BT382" i="28"/>
  <c r="BT179" i="28"/>
  <c r="BT181" i="28" s="1"/>
  <c r="M203" i="22"/>
  <c r="M205" i="22" s="1"/>
  <c r="P25" i="19"/>
  <c r="P31" i="19" s="1"/>
  <c r="P32" i="19" s="1"/>
  <c r="G73" i="15"/>
  <c r="R381" i="28"/>
  <c r="R383" i="28" s="1"/>
  <c r="O360" i="27"/>
  <c r="O362" i="27" s="1"/>
  <c r="BJ381" i="27"/>
  <c r="BJ383" i="27" s="1"/>
  <c r="AI74" i="15"/>
  <c r="AF380" i="27"/>
  <c r="AF73" i="15"/>
  <c r="AD42" i="28"/>
  <c r="AD63" i="15"/>
  <c r="AX400" i="28"/>
  <c r="AX360" i="28"/>
  <c r="AX362" i="28" s="1"/>
  <c r="R7" i="22"/>
  <c r="R9" i="22" s="1"/>
  <c r="AZ270" i="28"/>
  <c r="AZ272" i="28" s="1"/>
  <c r="AZ391" i="28"/>
  <c r="AR89" i="28"/>
  <c r="AR91" i="28" s="1"/>
  <c r="AR373" i="28"/>
  <c r="AF391" i="27"/>
  <c r="AF270" i="27"/>
  <c r="AF272" i="27" s="1"/>
  <c r="M273" i="22"/>
  <c r="BH76" i="15"/>
  <c r="BT76" i="15"/>
  <c r="AE391" i="28"/>
  <c r="AE270" i="28"/>
  <c r="AE272" i="28" s="1"/>
  <c r="AP360" i="28"/>
  <c r="AP362" i="28" s="1"/>
  <c r="P267" i="22"/>
  <c r="P203" i="22" s="1"/>
  <c r="P205" i="22" s="1"/>
  <c r="AQ391" i="28"/>
  <c r="AQ270" i="28"/>
  <c r="AQ272" i="28" s="1"/>
  <c r="N105" i="22"/>
  <c r="N107" i="22" s="1"/>
  <c r="AG77" i="15"/>
  <c r="BM74" i="15"/>
  <c r="P105" i="22"/>
  <c r="P107" i="22" s="1"/>
  <c r="AX74" i="15"/>
  <c r="AS400" i="27"/>
  <c r="AS360" i="27"/>
  <c r="AS362" i="27" s="1"/>
  <c r="AB270" i="28"/>
  <c r="AB272" i="28" s="1"/>
  <c r="AB391" i="28"/>
  <c r="BD391" i="28"/>
  <c r="BD270" i="28"/>
  <c r="BD272" i="28" s="1"/>
  <c r="BP42" i="28"/>
  <c r="BP63" i="15"/>
  <c r="AZ360" i="27"/>
  <c r="AZ362" i="27" s="1"/>
  <c r="AQ360" i="28"/>
  <c r="AQ362" i="28" s="1"/>
  <c r="AQ400" i="28"/>
  <c r="AU381" i="28"/>
  <c r="AU383" i="28" s="1"/>
  <c r="N203" i="22"/>
  <c r="N205" i="22" s="1"/>
  <c r="AZ382" i="28"/>
  <c r="S76" i="15"/>
  <c r="AZ270" i="27"/>
  <c r="AZ272" i="27" s="1"/>
  <c r="M399" i="28"/>
  <c r="M401" i="28" s="1"/>
  <c r="BF400" i="28"/>
  <c r="BF360" i="28"/>
  <c r="BF362" i="28" s="1"/>
  <c r="BD360" i="28"/>
  <c r="BD362" i="28" s="1"/>
  <c r="BD400" i="28"/>
  <c r="AH132" i="27"/>
  <c r="AH382" i="27" s="1"/>
  <c r="AH76" i="15"/>
  <c r="S391" i="28"/>
  <c r="S270" i="28"/>
  <c r="S272" i="28" s="1"/>
  <c r="H391" i="27"/>
  <c r="H270" i="27"/>
  <c r="H272" i="27" s="1"/>
  <c r="K399" i="28"/>
  <c r="K401" i="28" s="1"/>
  <c r="K303" i="28"/>
  <c r="W78" i="15"/>
  <c r="J132" i="28"/>
  <c r="J77" i="15" s="1"/>
  <c r="AE381" i="28"/>
  <c r="AE383" i="28" s="1"/>
  <c r="AS74" i="15"/>
  <c r="U63" i="15"/>
  <c r="BG373" i="27"/>
  <c r="BG89" i="27"/>
  <c r="BG91" i="27" s="1"/>
  <c r="J391" i="27"/>
  <c r="J270" i="27"/>
  <c r="J272" i="27" s="1"/>
  <c r="T42" i="27"/>
  <c r="T63" i="15"/>
  <c r="Z360" i="28"/>
  <c r="Z362" i="28" s="1"/>
  <c r="X179" i="27"/>
  <c r="X181" i="27" s="1"/>
  <c r="BM380" i="28"/>
  <c r="BM381" i="28" s="1"/>
  <c r="BM383" i="28" s="1"/>
  <c r="BM73" i="15"/>
  <c r="AG73" i="15"/>
  <c r="AG380" i="27"/>
  <c r="BL400" i="28"/>
  <c r="BL360" i="28"/>
  <c r="BL362" i="28" s="1"/>
  <c r="AY373" i="28"/>
  <c r="AY89" i="28"/>
  <c r="AY91" i="28" s="1"/>
  <c r="W400" i="28"/>
  <c r="W360" i="28"/>
  <c r="W362" i="28" s="1"/>
  <c r="BP360" i="28"/>
  <c r="BP362" i="28" s="1"/>
  <c r="BT391" i="27"/>
  <c r="BT270" i="27"/>
  <c r="BT272" i="27" s="1"/>
  <c r="G400" i="27"/>
  <c r="AJ76" i="15"/>
  <c r="BB382" i="28"/>
  <c r="K380" i="27"/>
  <c r="K381" i="27" s="1"/>
  <c r="K383" i="27" s="1"/>
  <c r="K73" i="15"/>
  <c r="AQ380" i="27"/>
  <c r="AQ381" i="27" s="1"/>
  <c r="AQ383" i="27" s="1"/>
  <c r="AQ73" i="15"/>
  <c r="BQ64" i="15"/>
  <c r="BQ89" i="28"/>
  <c r="BQ91" i="28" s="1"/>
  <c r="BQ65" i="15" s="1"/>
  <c r="BQ373" i="28"/>
  <c r="L264" i="28"/>
  <c r="M247" i="28"/>
  <c r="L265" i="28"/>
  <c r="L257" i="28"/>
  <c r="L243" i="28" s="1"/>
  <c r="L263" i="28"/>
  <c r="AC382" i="28"/>
  <c r="AC179" i="28"/>
  <c r="AC181" i="28" s="1"/>
  <c r="X42" i="27"/>
  <c r="X63" i="15"/>
  <c r="Q373" i="28"/>
  <c r="Q64" i="15"/>
  <c r="S105" i="22"/>
  <c r="S107" i="22" s="1"/>
  <c r="BD381" i="28"/>
  <c r="BD383" i="28" s="1"/>
  <c r="AS381" i="28"/>
  <c r="AS383" i="28" s="1"/>
  <c r="BM399" i="27"/>
  <c r="BM401" i="27" s="1"/>
  <c r="AC63" i="15"/>
  <c r="AL303" i="27"/>
  <c r="AL399" i="27"/>
  <c r="AL401" i="27" s="1"/>
  <c r="AQ382" i="28"/>
  <c r="AQ179" i="28"/>
  <c r="AQ181" i="28" s="1"/>
  <c r="AG89" i="27"/>
  <c r="AG91" i="27" s="1"/>
  <c r="AG65" i="15" s="1"/>
  <c r="AG64" i="15"/>
  <c r="AG373" i="27"/>
  <c r="K173" i="27"/>
  <c r="K172" i="27"/>
  <c r="L156" i="27"/>
  <c r="K174" i="27"/>
  <c r="K166" i="27"/>
  <c r="K152" i="27" s="1"/>
  <c r="U132" i="28"/>
  <c r="U76" i="15"/>
  <c r="BS380" i="27"/>
  <c r="BS73" i="15"/>
  <c r="AU380" i="27"/>
  <c r="AU73" i="15"/>
  <c r="AY73" i="15"/>
  <c r="AY380" i="27"/>
  <c r="AY381" i="27" s="1"/>
  <c r="AY383" i="27" s="1"/>
  <c r="BR303" i="27"/>
  <c r="BR360" i="27"/>
  <c r="BR362" i="27" s="1"/>
  <c r="AB89" i="27"/>
  <c r="AB91" i="27" s="1"/>
  <c r="AB373" i="27"/>
  <c r="L25" i="19"/>
  <c r="Q74" i="15"/>
  <c r="U373" i="28"/>
  <c r="U89" i="28"/>
  <c r="U91" i="28" s="1"/>
  <c r="U65" i="15" s="1"/>
  <c r="U64" i="15"/>
  <c r="BK89" i="28"/>
  <c r="BK91" i="28" s="1"/>
  <c r="BK373" i="28"/>
  <c r="AP76" i="15"/>
  <c r="O105" i="22"/>
  <c r="O107" i="22" s="1"/>
  <c r="AJ391" i="27"/>
  <c r="AJ270" i="27"/>
  <c r="AJ272" i="27" s="1"/>
  <c r="F74" i="26"/>
  <c r="F76" i="26" s="1"/>
  <c r="G74" i="26" s="1"/>
  <c r="E77" i="26"/>
  <c r="E78" i="26" s="1"/>
  <c r="E79" i="26" s="1"/>
  <c r="AT76" i="15"/>
  <c r="W7" i="22"/>
  <c r="W9" i="22" s="1"/>
  <c r="BR179" i="28"/>
  <c r="BR181" i="28" s="1"/>
  <c r="BT399" i="28"/>
  <c r="BT401" i="28" s="1"/>
  <c r="N400" i="28"/>
  <c r="N360" i="28"/>
  <c r="N362" i="28" s="1"/>
  <c r="BB382" i="27"/>
  <c r="BB179" i="27"/>
  <c r="BB181" i="27" s="1"/>
  <c r="BB78" i="15" s="1"/>
  <c r="AC400" i="28"/>
  <c r="AC360" i="28"/>
  <c r="AC362" i="28" s="1"/>
  <c r="BR400" i="28"/>
  <c r="BR360" i="28"/>
  <c r="BR362" i="28" s="1"/>
  <c r="L57" i="19"/>
  <c r="L63" i="19" s="1"/>
  <c r="L64" i="19" s="1"/>
  <c r="Q179" i="28"/>
  <c r="Q181" i="28" s="1"/>
  <c r="BD63" i="15"/>
  <c r="AW381" i="28"/>
  <c r="BK63" i="15"/>
  <c r="BF132" i="28"/>
  <c r="BF77" i="15" s="1"/>
  <c r="L400" i="27"/>
  <c r="L360" i="27"/>
  <c r="L362" i="27" s="1"/>
  <c r="I42" i="28"/>
  <c r="I63" i="15"/>
  <c r="P58" i="19"/>
  <c r="P60" i="19" s="1"/>
  <c r="AK132" i="28"/>
  <c r="AK179" i="28" s="1"/>
  <c r="AK181" i="28" s="1"/>
  <c r="AK76" i="15"/>
  <c r="BG391" i="27"/>
  <c r="BG270" i="27"/>
  <c r="BG272" i="27" s="1"/>
  <c r="AO380" i="27"/>
  <c r="AO381" i="27" s="1"/>
  <c r="AO383" i="27" s="1"/>
  <c r="AO73" i="15"/>
  <c r="AN399" i="28"/>
  <c r="AN401" i="28" s="1"/>
  <c r="BD400" i="27"/>
  <c r="BD360" i="27"/>
  <c r="BD362" i="27" s="1"/>
  <c r="BM65" i="15"/>
  <c r="AA380" i="28"/>
  <c r="AA381" i="28" s="1"/>
  <c r="AA383" i="28" s="1"/>
  <c r="AA73" i="15"/>
  <c r="BF179" i="27"/>
  <c r="BF181" i="27" s="1"/>
  <c r="AH360" i="28"/>
  <c r="AH362" i="28" s="1"/>
  <c r="BD64" i="15"/>
  <c r="AW399" i="27"/>
  <c r="AW401" i="27" s="1"/>
  <c r="X381" i="27"/>
  <c r="X383" i="27" s="1"/>
  <c r="BK381" i="28"/>
  <c r="BK383" i="28" s="1"/>
  <c r="M105" i="22"/>
  <c r="M107" i="22" s="1"/>
  <c r="AL380" i="27"/>
  <c r="AL381" i="27" s="1"/>
  <c r="AL383" i="27" s="1"/>
  <c r="AL73" i="15"/>
  <c r="BQ381" i="27"/>
  <c r="BQ383" i="27" s="1"/>
  <c r="Q71" i="22"/>
  <c r="Q7" i="22" s="1"/>
  <c r="Q9" i="22" s="1"/>
  <c r="S42" i="28"/>
  <c r="S63" i="15"/>
  <c r="AZ360" i="28"/>
  <c r="AZ362" i="28" s="1"/>
  <c r="L58" i="15"/>
  <c r="BL77" i="15"/>
  <c r="W203" i="22"/>
  <c r="W205" i="22" s="1"/>
  <c r="AL400" i="28"/>
  <c r="AL360" i="28"/>
  <c r="AL362" i="28" s="1"/>
  <c r="O382" i="28"/>
  <c r="O179" i="28"/>
  <c r="O181" i="28" s="1"/>
  <c r="BS391" i="27"/>
  <c r="BS270" i="27"/>
  <c r="BS272" i="27" s="1"/>
  <c r="L354" i="28"/>
  <c r="M337" i="28"/>
  <c r="L355" i="28"/>
  <c r="L353" i="28"/>
  <c r="L347" i="28"/>
  <c r="L333" i="28" s="1"/>
  <c r="AX381" i="28"/>
  <c r="L156" i="28"/>
  <c r="K172" i="28"/>
  <c r="K166" i="28"/>
  <c r="K152" i="28" s="1"/>
  <c r="K173" i="28"/>
  <c r="K174" i="28"/>
  <c r="K71" i="15"/>
  <c r="K80" i="15"/>
  <c r="N380" i="27"/>
  <c r="N381" i="27" s="1"/>
  <c r="N383" i="27" s="1"/>
  <c r="N73" i="15"/>
  <c r="M66" i="28"/>
  <c r="N66" i="28" s="1"/>
  <c r="AF360" i="28"/>
  <c r="AF362" i="28" s="1"/>
  <c r="BL179" i="28"/>
  <c r="BL181" i="28" s="1"/>
  <c r="AS270" i="27"/>
  <c r="AS272" i="27" s="1"/>
  <c r="AS391" i="27"/>
  <c r="BS400" i="27"/>
  <c r="BS360" i="27"/>
  <c r="BS362" i="27" s="1"/>
  <c r="AC89" i="27"/>
  <c r="AC91" i="27" s="1"/>
  <c r="AC64" i="15"/>
  <c r="AC373" i="27"/>
  <c r="AT63" i="15"/>
  <c r="J89" i="28"/>
  <c r="J91" i="28" s="1"/>
  <c r="J373" i="28"/>
  <c r="AD303" i="27"/>
  <c r="AD360" i="27"/>
  <c r="AD362" i="27" s="1"/>
  <c r="S382" i="28"/>
  <c r="S179" i="28"/>
  <c r="S181" i="28" s="1"/>
  <c r="AT360" i="27"/>
  <c r="AT362" i="27" s="1"/>
  <c r="X383" i="28"/>
  <c r="L76" i="28"/>
  <c r="L62" i="28" s="1"/>
  <c r="Q399" i="27"/>
  <c r="Q401" i="27" s="1"/>
  <c r="BM132" i="27"/>
  <c r="BM76" i="15"/>
  <c r="Y380" i="27"/>
  <c r="Y381" i="27" s="1"/>
  <c r="Y73" i="15"/>
  <c r="BT77" i="15"/>
  <c r="AD382" i="27"/>
  <c r="AD179" i="27"/>
  <c r="AD181" i="27" s="1"/>
  <c r="AT373" i="28"/>
  <c r="AT89" i="28"/>
  <c r="AT91" i="28" s="1"/>
  <c r="AT65" i="15" s="1"/>
  <c r="AT64" i="15"/>
  <c r="O42" i="28"/>
  <c r="O63" i="15"/>
  <c r="BK399" i="27"/>
  <c r="BK401" i="27" s="1"/>
  <c r="I74" i="15"/>
  <c r="L83" i="28"/>
  <c r="BE76" i="15"/>
  <c r="X105" i="22"/>
  <c r="X107" i="22" s="1"/>
  <c r="Y203" i="22"/>
  <c r="Y205" i="22" s="1"/>
  <c r="AZ399" i="27"/>
  <c r="AZ401" i="27" s="1"/>
  <c r="G381" i="28"/>
  <c r="G383" i="28" s="1"/>
  <c r="BH399" i="27"/>
  <c r="BH401" i="27" s="1"/>
  <c r="AW400" i="27"/>
  <c r="AW360" i="27"/>
  <c r="AW362" i="27" s="1"/>
  <c r="AV179" i="27"/>
  <c r="AV181" i="27" s="1"/>
  <c r="AV382" i="27"/>
  <c r="R195" i="22"/>
  <c r="S194" i="22" s="1"/>
  <c r="S195" i="22" s="1"/>
  <c r="T194" i="22" s="1"/>
  <c r="BG74" i="15"/>
  <c r="BA400" i="27"/>
  <c r="BA360" i="27"/>
  <c r="BA362" i="27" s="1"/>
  <c r="L84" i="28"/>
  <c r="T105" i="22"/>
  <c r="T107" i="22" s="1"/>
  <c r="Z7" i="22"/>
  <c r="Z9" i="22" s="1"/>
  <c r="AP382" i="28"/>
  <c r="AP179" i="28"/>
  <c r="AP181" i="28" s="1"/>
  <c r="BB400" i="28"/>
  <c r="BB360" i="28"/>
  <c r="BB362" i="28" s="1"/>
  <c r="BN73" i="15"/>
  <c r="AI132" i="27"/>
  <c r="AI76" i="15"/>
  <c r="Y64" i="15"/>
  <c r="Y373" i="28"/>
  <c r="Y89" i="28"/>
  <c r="Y91" i="28" s="1"/>
  <c r="Y65" i="15" s="1"/>
  <c r="BJ74" i="15"/>
  <c r="AF400" i="27"/>
  <c r="AF360" i="27"/>
  <c r="AF362" i="27" s="1"/>
  <c r="P381" i="28"/>
  <c r="P383" i="28" s="1"/>
  <c r="AC400" i="27"/>
  <c r="AC360" i="27"/>
  <c r="AC362" i="27" s="1"/>
  <c r="AP391" i="27"/>
  <c r="AP270" i="27"/>
  <c r="AP272" i="27" s="1"/>
  <c r="G372" i="27"/>
  <c r="G374" i="27" s="1"/>
  <c r="L257" i="27"/>
  <c r="L243" i="27" s="1"/>
  <c r="L263" i="27"/>
  <c r="L265" i="27"/>
  <c r="M247" i="27"/>
  <c r="L264" i="27"/>
  <c r="W381" i="28"/>
  <c r="W383" i="28" s="1"/>
  <c r="BK89" i="27"/>
  <c r="BK91" i="27" s="1"/>
  <c r="BK373" i="27"/>
  <c r="BK64" i="15"/>
  <c r="AF382" i="28"/>
  <c r="AF179" i="28"/>
  <c r="AF181" i="28" s="1"/>
  <c r="O372" i="27"/>
  <c r="O374" i="27" s="1"/>
  <c r="AM380" i="27"/>
  <c r="AM381" i="27" s="1"/>
  <c r="AM383" i="27" s="1"/>
  <c r="AM73" i="15"/>
  <c r="AA42" i="27"/>
  <c r="AA63" i="15"/>
  <c r="K132" i="27"/>
  <c r="K76" i="15"/>
  <c r="BB303" i="27"/>
  <c r="BB399" i="27"/>
  <c r="BB401" i="27" s="1"/>
  <c r="N382" i="28"/>
  <c r="N179" i="28"/>
  <c r="N181" i="28" s="1"/>
  <c r="N78" i="15" s="1"/>
  <c r="N77" i="15"/>
  <c r="BB391" i="27"/>
  <c r="BB270" i="27"/>
  <c r="BB272" i="27" s="1"/>
  <c r="J64" i="15"/>
  <c r="J89" i="27"/>
  <c r="J91" i="27" s="1"/>
  <c r="J373" i="27"/>
  <c r="AR132" i="28"/>
  <c r="AR76" i="15"/>
  <c r="S399" i="28"/>
  <c r="S401" i="28" s="1"/>
  <c r="T74" i="15"/>
  <c r="V380" i="27"/>
  <c r="V381" i="27" s="1"/>
  <c r="V383" i="27" s="1"/>
  <c r="V73" i="15"/>
  <c r="AO74" i="15"/>
  <c r="AO179" i="27"/>
  <c r="AO181" i="27" s="1"/>
  <c r="H380" i="28"/>
  <c r="H152" i="28"/>
  <c r="BH42" i="28"/>
  <c r="BH63" i="15"/>
  <c r="BI399" i="27"/>
  <c r="BI401" i="27" s="1"/>
  <c r="AN381" i="28"/>
  <c r="AN383" i="28" s="1"/>
  <c r="AD399" i="27"/>
  <c r="AD401" i="27" s="1"/>
  <c r="BF380" i="27"/>
  <c r="BF381" i="27" s="1"/>
  <c r="BF383" i="27" s="1"/>
  <c r="BF73" i="15"/>
  <c r="R179" i="28"/>
  <c r="R181" i="28" s="1"/>
  <c r="R77" i="15"/>
  <c r="R382" i="28"/>
  <c r="AY179" i="28"/>
  <c r="AY181" i="28" s="1"/>
  <c r="K42" i="27"/>
  <c r="K63" i="15"/>
  <c r="BB400" i="27"/>
  <c r="BB360" i="27"/>
  <c r="BB362" i="27" s="1"/>
  <c r="AK380" i="28"/>
  <c r="AK381" i="28" s="1"/>
  <c r="AK383" i="28" s="1"/>
  <c r="AK73" i="15"/>
  <c r="K400" i="27"/>
  <c r="K360" i="27"/>
  <c r="K362" i="27" s="1"/>
  <c r="X203" i="22"/>
  <c r="X205" i="22" s="1"/>
  <c r="T203" i="22"/>
  <c r="T205" i="22" s="1"/>
  <c r="L381" i="28"/>
  <c r="L383" i="28" s="1"/>
  <c r="K57" i="19"/>
  <c r="BG400" i="27"/>
  <c r="BG360" i="27"/>
  <c r="BG362" i="27" s="1"/>
  <c r="BH179" i="28"/>
  <c r="BH181" i="28" s="1"/>
  <c r="BH382" i="28"/>
  <c r="AK391" i="27"/>
  <c r="AK270" i="27"/>
  <c r="AK272" i="27" s="1"/>
  <c r="T380" i="28"/>
  <c r="T381" i="28" s="1"/>
  <c r="T383" i="28" s="1"/>
  <c r="T73" i="15"/>
  <c r="AF132" i="27"/>
  <c r="O26" i="19"/>
  <c r="O28" i="19" s="1"/>
  <c r="O31" i="19" s="1"/>
  <c r="O32" i="19" s="1"/>
  <c r="AF76" i="15"/>
  <c r="AY74" i="15"/>
  <c r="BE42" i="27"/>
  <c r="BE63" i="15"/>
  <c r="N381" i="28"/>
  <c r="N383" i="28" s="1"/>
  <c r="AJ373" i="27"/>
  <c r="AJ64" i="15"/>
  <c r="AJ89" i="27"/>
  <c r="AJ91" i="27" s="1"/>
  <c r="AF381" i="27"/>
  <c r="AF383" i="27" s="1"/>
  <c r="AM132" i="27"/>
  <c r="AM76" i="15"/>
  <c r="AL382" i="27"/>
  <c r="AL179" i="27"/>
  <c r="AL181" i="27" s="1"/>
  <c r="AJ382" i="28"/>
  <c r="AJ179" i="28"/>
  <c r="AJ181" i="28" s="1"/>
  <c r="J380" i="28"/>
  <c r="J381" i="28" s="1"/>
  <c r="J383" i="28" s="1"/>
  <c r="J152" i="28"/>
  <c r="AG381" i="28"/>
  <c r="AG383" i="28" s="1"/>
  <c r="AG179" i="28"/>
  <c r="AG181" i="28" s="1"/>
  <c r="AG78" i="15" s="1"/>
  <c r="K270" i="27"/>
  <c r="K272" i="27" s="1"/>
  <c r="K391" i="27"/>
  <c r="AL360" i="27"/>
  <c r="AL362" i="27" s="1"/>
  <c r="N7" i="22"/>
  <c r="N9" i="22" s="1"/>
  <c r="BE74" i="15"/>
  <c r="BE381" i="28"/>
  <c r="BE383" i="28" s="1"/>
  <c r="H400" i="27"/>
  <c r="H360" i="27"/>
  <c r="H362" i="27" s="1"/>
  <c r="AP399" i="27"/>
  <c r="AP401" i="27" s="1"/>
  <c r="AK400" i="27"/>
  <c r="AK360" i="27"/>
  <c r="AK362" i="27" s="1"/>
  <c r="M7" i="22"/>
  <c r="M9" i="22" s="1"/>
  <c r="Z74" i="15"/>
  <c r="Z381" i="27"/>
  <c r="Z383" i="27" s="1"/>
  <c r="AH74" i="15"/>
  <c r="BM360" i="27"/>
  <c r="BM362" i="27" s="1"/>
  <c r="BM303" i="27"/>
  <c r="AZ73" i="15"/>
  <c r="AZ380" i="28"/>
  <c r="AT179" i="28"/>
  <c r="AT181" i="28" s="1"/>
  <c r="G179" i="27"/>
  <c r="G181" i="27" s="1"/>
  <c r="G78" i="15" s="1"/>
  <c r="G74" i="15"/>
  <c r="AD380" i="27"/>
  <c r="AD381" i="27" s="1"/>
  <c r="AD383" i="27" s="1"/>
  <c r="AD73" i="15"/>
  <c r="J73" i="15"/>
  <c r="J380" i="27"/>
  <c r="J381" i="27" s="1"/>
  <c r="J383" i="27" s="1"/>
  <c r="AC380" i="27"/>
  <c r="AC381" i="27" s="1"/>
  <c r="AC383" i="27" s="1"/>
  <c r="AC73" i="15"/>
  <c r="X270" i="27"/>
  <c r="X272" i="27" s="1"/>
  <c r="X391" i="27"/>
  <c r="N372" i="28"/>
  <c r="N374" i="28" s="1"/>
  <c r="BP391" i="27"/>
  <c r="BP270" i="27"/>
  <c r="BP272" i="27" s="1"/>
  <c r="W382" i="28"/>
  <c r="W77" i="15"/>
  <c r="AR73" i="15"/>
  <c r="AR380" i="28"/>
  <c r="AR381" i="28" s="1"/>
  <c r="AR383" i="28" s="1"/>
  <c r="Z179" i="27"/>
  <c r="Z181" i="27" s="1"/>
  <c r="V7" i="22"/>
  <c r="V9" i="22" s="1"/>
  <c r="BL383" i="28"/>
  <c r="BP380" i="27"/>
  <c r="BP73" i="15"/>
  <c r="L73" i="15"/>
  <c r="L380" i="27"/>
  <c r="L381" i="27" s="1"/>
  <c r="L383" i="27" s="1"/>
  <c r="BO400" i="27"/>
  <c r="BO360" i="27"/>
  <c r="BO362" i="27" s="1"/>
  <c r="X400" i="27"/>
  <c r="X360" i="27"/>
  <c r="X362" i="27" s="1"/>
  <c r="BP360" i="27"/>
  <c r="BP362" i="27" s="1"/>
  <c r="BP400" i="27"/>
  <c r="AS373" i="28"/>
  <c r="AS89" i="28"/>
  <c r="AS91" i="28" s="1"/>
  <c r="AS65" i="15" s="1"/>
  <c r="BE380" i="27"/>
  <c r="BE381" i="27" s="1"/>
  <c r="BE73" i="15"/>
  <c r="AB42" i="28"/>
  <c r="AB63" i="15"/>
  <c r="BO380" i="28"/>
  <c r="BO381" i="28" s="1"/>
  <c r="BO73" i="15"/>
  <c r="N74" i="15"/>
  <c r="Y105" i="22"/>
  <c r="Y107" i="22" s="1"/>
  <c r="I380" i="28"/>
  <c r="I381" i="28" s="1"/>
  <c r="I383" i="28" s="1"/>
  <c r="I152" i="28"/>
  <c r="I73" i="15"/>
  <c r="J400" i="27"/>
  <c r="J360" i="27"/>
  <c r="J362" i="27" s="1"/>
  <c r="BL380" i="27"/>
  <c r="BL73" i="15"/>
  <c r="V401" i="27"/>
  <c r="H399" i="28"/>
  <c r="H401" i="28" s="1"/>
  <c r="AV400" i="27"/>
  <c r="AV360" i="27"/>
  <c r="AV362" i="27" s="1"/>
  <c r="K58" i="19"/>
  <c r="K60" i="19" s="1"/>
  <c r="L132" i="28"/>
  <c r="BI270" i="27"/>
  <c r="BI272" i="27" s="1"/>
  <c r="BI391" i="27"/>
  <c r="AU89" i="28"/>
  <c r="AU91" i="28" s="1"/>
  <c r="AU65" i="15" s="1"/>
  <c r="AU373" i="28"/>
  <c r="AU64" i="15"/>
  <c r="BK380" i="27"/>
  <c r="BK381" i="27" s="1"/>
  <c r="BK383" i="27" s="1"/>
  <c r="BK73" i="15"/>
  <c r="AK65" i="15"/>
  <c r="T132" i="28"/>
  <c r="AX89" i="27"/>
  <c r="AX91" i="27" s="1"/>
  <c r="AX65" i="15" s="1"/>
  <c r="AX64" i="15"/>
  <c r="AX373" i="27"/>
  <c r="AB76" i="15"/>
  <c r="AB132" i="28"/>
  <c r="AX383" i="28"/>
  <c r="AT391" i="27"/>
  <c r="AT270" i="27"/>
  <c r="AT272" i="27" s="1"/>
  <c r="BN76" i="15"/>
  <c r="AO399" i="27"/>
  <c r="AO401" i="27" s="1"/>
  <c r="BH303" i="27"/>
  <c r="BH360" i="27"/>
  <c r="BH362" i="27" s="1"/>
  <c r="U203" i="22"/>
  <c r="U205" i="22" s="1"/>
  <c r="T7" i="22"/>
  <c r="T9" i="22" s="1"/>
  <c r="T303" i="28"/>
  <c r="T360" i="28"/>
  <c r="T362" i="28" s="1"/>
  <c r="O57" i="19"/>
  <c r="O63" i="19" s="1"/>
  <c r="O64" i="19" s="1"/>
  <c r="AF381" i="28"/>
  <c r="AF383" i="28" s="1"/>
  <c r="AF74" i="15"/>
  <c r="S380" i="28"/>
  <c r="S73" i="15"/>
  <c r="M74" i="15"/>
  <c r="BI380" i="27"/>
  <c r="BI381" i="27" s="1"/>
  <c r="BI383" i="27" s="1"/>
  <c r="BI73" i="15"/>
  <c r="AP400" i="27"/>
  <c r="AP360" i="27"/>
  <c r="AP362" i="27" s="1"/>
  <c r="BE400" i="27"/>
  <c r="BE360" i="27"/>
  <c r="BE362" i="27" s="1"/>
  <c r="AV391" i="27"/>
  <c r="AV270" i="27"/>
  <c r="AV272" i="27" s="1"/>
  <c r="BI400" i="27"/>
  <c r="BI360" i="27"/>
  <c r="BI362" i="27" s="1"/>
  <c r="AZ132" i="27"/>
  <c r="AZ76" i="15"/>
  <c r="P64" i="15"/>
  <c r="P373" i="27"/>
  <c r="P89" i="27"/>
  <c r="P91" i="27" s="1"/>
  <c r="P65" i="15" s="1"/>
  <c r="BO399" i="27"/>
  <c r="BO401" i="27" s="1"/>
  <c r="BJ382" i="28"/>
  <c r="BJ77" i="15"/>
  <c r="BJ179" i="28"/>
  <c r="BJ181" i="28" s="1"/>
  <c r="AE382" i="28"/>
  <c r="AE77" i="15"/>
  <c r="AE179" i="28"/>
  <c r="AE181" i="28" s="1"/>
  <c r="AE78" i="15" s="1"/>
  <c r="BG381" i="27"/>
  <c r="BG383" i="27" s="1"/>
  <c r="AB303" i="28"/>
  <c r="AB399" i="28"/>
  <c r="AB401" i="28" s="1"/>
  <c r="AB360" i="28"/>
  <c r="AB362" i="28" s="1"/>
  <c r="AA399" i="27"/>
  <c r="AA401" i="27" s="1"/>
  <c r="BD380" i="27"/>
  <c r="BD381" i="27" s="1"/>
  <c r="BD73" i="15"/>
  <c r="BS381" i="27"/>
  <c r="BS383" i="27" s="1"/>
  <c r="AE380" i="27"/>
  <c r="AE73" i="15"/>
  <c r="BI373" i="28"/>
  <c r="BI64" i="15"/>
  <c r="BI89" i="28"/>
  <c r="BI91" i="28" s="1"/>
  <c r="BI65" i="15" s="1"/>
  <c r="AA381" i="27"/>
  <c r="AA383" i="27" s="1"/>
  <c r="AN399" i="27"/>
  <c r="AN401" i="27" s="1"/>
  <c r="S391" i="27"/>
  <c r="S270" i="27"/>
  <c r="S272" i="27" s="1"/>
  <c r="BG42" i="28"/>
  <c r="BG63" i="15"/>
  <c r="BJ398" i="27"/>
  <c r="BJ399" i="27" s="1"/>
  <c r="BJ401" i="27" s="1"/>
  <c r="AQ89" i="27"/>
  <c r="AQ91" i="27" s="1"/>
  <c r="AQ65" i="15" s="1"/>
  <c r="AQ373" i="27"/>
  <c r="AQ64" i="15"/>
  <c r="R399" i="28"/>
  <c r="R401" i="28" s="1"/>
  <c r="AC382" i="27"/>
  <c r="AC77" i="15"/>
  <c r="AC179" i="27"/>
  <c r="AC181" i="27" s="1"/>
  <c r="AS77" i="15"/>
  <c r="AS382" i="28"/>
  <c r="AS179" i="28"/>
  <c r="AS181" i="28" s="1"/>
  <c r="AS78" i="15" s="1"/>
  <c r="R74" i="15"/>
  <c r="AM400" i="27"/>
  <c r="AM360" i="27"/>
  <c r="AM362" i="27" s="1"/>
  <c r="AI398" i="27"/>
  <c r="Q381" i="27"/>
  <c r="Q383" i="27" s="1"/>
  <c r="AN73" i="15"/>
  <c r="AN380" i="27"/>
  <c r="AN381" i="27" s="1"/>
  <c r="AR381" i="27"/>
  <c r="AR383" i="27" s="1"/>
  <c r="AR74" i="15"/>
  <c r="AX380" i="27"/>
  <c r="AX73" i="15"/>
  <c r="BC74" i="15"/>
  <c r="BC179" i="27"/>
  <c r="BC181" i="27" s="1"/>
  <c r="BC78" i="15" s="1"/>
  <c r="H179" i="27"/>
  <c r="H181" i="27" s="1"/>
  <c r="H78" i="15" s="1"/>
  <c r="H382" i="27"/>
  <c r="H77" i="15"/>
  <c r="BF401" i="27"/>
  <c r="BA42" i="28"/>
  <c r="BA63" i="15"/>
  <c r="AT382" i="27"/>
  <c r="AT77" i="15"/>
  <c r="AT179" i="27"/>
  <c r="AT181" i="27" s="1"/>
  <c r="AW383" i="28"/>
  <c r="AT381" i="28"/>
  <c r="AT383" i="28" s="1"/>
  <c r="Z381" i="28"/>
  <c r="Z383" i="28" s="1"/>
  <c r="BK400" i="27"/>
  <c r="BK360" i="27"/>
  <c r="BK362" i="27" s="1"/>
  <c r="R380" i="27"/>
  <c r="R381" i="27" s="1"/>
  <c r="R73" i="15"/>
  <c r="H65" i="15"/>
  <c r="BA132" i="28"/>
  <c r="BA76" i="15"/>
  <c r="AV382" i="28"/>
  <c r="AV77" i="15"/>
  <c r="AV179" i="28"/>
  <c r="AV181" i="28" s="1"/>
  <c r="BK398" i="28"/>
  <c r="AI380" i="28"/>
  <c r="AI381" i="28" s="1"/>
  <c r="AI383" i="28" s="1"/>
  <c r="M380" i="27"/>
  <c r="M73" i="15"/>
  <c r="Q381" i="28"/>
  <c r="Q383" i="28" s="1"/>
  <c r="AG381" i="27"/>
  <c r="AG383" i="27" s="1"/>
  <c r="BN382" i="27"/>
  <c r="BN179" i="27"/>
  <c r="BN181" i="27" s="1"/>
  <c r="BN77" i="15"/>
  <c r="AU74" i="15"/>
  <c r="AU381" i="27"/>
  <c r="AU383" i="27" s="1"/>
  <c r="AU179" i="27"/>
  <c r="AU181" i="27" s="1"/>
  <c r="AJ74" i="15"/>
  <c r="AJ381" i="27"/>
  <c r="AJ383" i="27" s="1"/>
  <c r="AR64" i="15"/>
  <c r="AR89" i="27"/>
  <c r="AR91" i="27" s="1"/>
  <c r="AR373" i="27"/>
  <c r="R400" i="27"/>
  <c r="R360" i="27"/>
  <c r="R362" i="27" s="1"/>
  <c r="K25" i="19"/>
  <c r="L74" i="15"/>
  <c r="O77" i="15"/>
  <c r="O179" i="27"/>
  <c r="O181" i="27" s="1"/>
  <c r="O382" i="27"/>
  <c r="S381" i="27"/>
  <c r="S383" i="27" s="1"/>
  <c r="Y179" i="27"/>
  <c r="Y181" i="27" s="1"/>
  <c r="Y78" i="15" s="1"/>
  <c r="Y382" i="27"/>
  <c r="Y77" i="15"/>
  <c r="AU398" i="27"/>
  <c r="AB73" i="15"/>
  <c r="AB380" i="28"/>
  <c r="AB381" i="28" s="1"/>
  <c r="BO74" i="15"/>
  <c r="BO179" i="27"/>
  <c r="BO181" i="27" s="1"/>
  <c r="BO381" i="27"/>
  <c r="BO383" i="27" s="1"/>
  <c r="S400" i="27"/>
  <c r="S360" i="27"/>
  <c r="S362" i="27" s="1"/>
  <c r="BC380" i="28"/>
  <c r="L355" i="27"/>
  <c r="L353" i="27"/>
  <c r="M337" i="27"/>
  <c r="L354" i="27"/>
  <c r="L347" i="27"/>
  <c r="L333" i="27" s="1"/>
  <c r="AY76" i="15"/>
  <c r="AY132" i="27"/>
  <c r="AH380" i="27"/>
  <c r="AH381" i="27" s="1"/>
  <c r="AH383" i="27" s="1"/>
  <c r="AH73" i="15"/>
  <c r="AQ76" i="15"/>
  <c r="AQ132" i="27"/>
  <c r="AK381" i="27"/>
  <c r="AK383" i="27" s="1"/>
  <c r="AL398" i="28"/>
  <c r="BR74" i="15"/>
  <c r="BR381" i="27"/>
  <c r="BR383" i="27" s="1"/>
  <c r="BR179" i="27"/>
  <c r="BR181" i="27" s="1"/>
  <c r="BI381" i="28"/>
  <c r="BI383" i="28" s="1"/>
  <c r="R372" i="27"/>
  <c r="R374" i="27" s="1"/>
  <c r="AP74" i="15"/>
  <c r="AP381" i="27"/>
  <c r="AP383" i="27" s="1"/>
  <c r="U380" i="27"/>
  <c r="U381" i="27" s="1"/>
  <c r="U73" i="15"/>
  <c r="AT380" i="27"/>
  <c r="AT73" i="15"/>
  <c r="AI89" i="28"/>
  <c r="AI91" i="28" s="1"/>
  <c r="AI65" i="15" s="1"/>
  <c r="AI373" i="28"/>
  <c r="AI64" i="15"/>
  <c r="AI73" i="15"/>
  <c r="R391" i="27"/>
  <c r="R270" i="27"/>
  <c r="R272" i="27" s="1"/>
  <c r="V381" i="28"/>
  <c r="V383" i="28" s="1"/>
  <c r="M57" i="19"/>
  <c r="V74" i="15"/>
  <c r="AX382" i="28"/>
  <c r="AX179" i="28"/>
  <c r="AX181" i="28" s="1"/>
  <c r="AX78" i="15" s="1"/>
  <c r="AY42" i="27"/>
  <c r="AY63" i="15"/>
  <c r="BR380" i="28"/>
  <c r="BR381" i="28" s="1"/>
  <c r="BR73" i="15"/>
  <c r="BG76" i="15"/>
  <c r="BG132" i="28"/>
  <c r="BD74" i="15"/>
  <c r="BC373" i="28"/>
  <c r="BC89" i="28"/>
  <c r="BC91" i="28" s="1"/>
  <c r="BC65" i="15" s="1"/>
  <c r="BC64" i="15"/>
  <c r="BR399" i="28"/>
  <c r="BR401" i="28" s="1"/>
  <c r="Q76" i="15"/>
  <c r="Q132" i="27"/>
  <c r="L26" i="19"/>
  <c r="L28" i="19" s="1"/>
  <c r="L31" i="19" s="1"/>
  <c r="L32" i="19" s="1"/>
  <c r="G333" i="28"/>
  <c r="G398" i="28"/>
  <c r="AT399" i="28"/>
  <c r="AT401" i="28" s="1"/>
  <c r="AT303" i="28"/>
  <c r="AT360" i="28"/>
  <c r="AT362" i="28" s="1"/>
  <c r="AZ372" i="27"/>
  <c r="AZ374" i="27" s="1"/>
  <c r="W381" i="27"/>
  <c r="W383" i="27" s="1"/>
  <c r="L42" i="27"/>
  <c r="L63" i="15"/>
  <c r="AE381" i="27"/>
  <c r="AE383" i="27" s="1"/>
  <c r="P381" i="27"/>
  <c r="P383" i="27" s="1"/>
  <c r="V382" i="27"/>
  <c r="V179" i="27"/>
  <c r="V181" i="27" s="1"/>
  <c r="R179" i="27"/>
  <c r="R181" i="27" s="1"/>
  <c r="AI381" i="27"/>
  <c r="AI383" i="27" s="1"/>
  <c r="AB381" i="27"/>
  <c r="AB383" i="27" s="1"/>
  <c r="AB74" i="15"/>
  <c r="BK270" i="27"/>
  <c r="BK272" i="27" s="1"/>
  <c r="BK391" i="27"/>
  <c r="AF398" i="28"/>
  <c r="BN398" i="27"/>
  <c r="BC73" i="15"/>
  <c r="BC380" i="27"/>
  <c r="V399" i="28"/>
  <c r="V401" i="28" s="1"/>
  <c r="AX398" i="28"/>
  <c r="AN74" i="15"/>
  <c r="BN381" i="28"/>
  <c r="BN383" i="28" s="1"/>
  <c r="BN74" i="15"/>
  <c r="BN179" i="28"/>
  <c r="BN181" i="28" s="1"/>
  <c r="BA380" i="27"/>
  <c r="BA73" i="15"/>
  <c r="P57" i="19"/>
  <c r="L76" i="15"/>
  <c r="L132" i="27"/>
  <c r="K26" i="19"/>
  <c r="K28" i="19" s="1"/>
  <c r="AK74" i="15"/>
  <c r="H152" i="27"/>
  <c r="H73" i="15"/>
  <c r="H380" i="27"/>
  <c r="H381" i="27" s="1"/>
  <c r="T293" i="22"/>
  <c r="U292" i="22" s="1"/>
  <c r="U293" i="22" s="1"/>
  <c r="M82" i="28"/>
  <c r="M76" i="28"/>
  <c r="M62" i="28" s="1"/>
  <c r="X77" i="15"/>
  <c r="X382" i="28"/>
  <c r="X179" i="28"/>
  <c r="X181" i="28" s="1"/>
  <c r="AU179" i="28"/>
  <c r="AU181" i="28" s="1"/>
  <c r="AU382" i="28"/>
  <c r="AU77" i="15"/>
  <c r="AX399" i="27"/>
  <c r="AX401" i="27" s="1"/>
  <c r="S382" i="27" l="1"/>
  <c r="S179" i="27"/>
  <c r="S181" i="27" s="1"/>
  <c r="S77" i="15"/>
  <c r="BE77" i="15"/>
  <c r="BE382" i="27"/>
  <c r="BE179" i="27"/>
  <c r="BE181" i="27" s="1"/>
  <c r="BE78" i="15" s="1"/>
  <c r="BG382" i="27"/>
  <c r="BG179" i="27"/>
  <c r="BG181" i="27" s="1"/>
  <c r="AP179" i="27"/>
  <c r="AP181" i="27" s="1"/>
  <c r="AP77" i="15"/>
  <c r="AP382" i="27"/>
  <c r="BL78" i="15"/>
  <c r="L84" i="27"/>
  <c r="L82" i="27"/>
  <c r="M66" i="27"/>
  <c r="L76" i="27"/>
  <c r="L62" i="27" s="1"/>
  <c r="L83" i="27"/>
  <c r="AO77" i="15"/>
  <c r="AB179" i="27"/>
  <c r="AB181" i="27" s="1"/>
  <c r="BH382" i="27"/>
  <c r="BH179" i="27"/>
  <c r="BH181" i="27" s="1"/>
  <c r="BH77" i="15"/>
  <c r="M77" i="15"/>
  <c r="M382" i="27"/>
  <c r="M179" i="27"/>
  <c r="M181" i="27" s="1"/>
  <c r="M78" i="15" s="1"/>
  <c r="BD382" i="27"/>
  <c r="BD179" i="27"/>
  <c r="BD181" i="27" s="1"/>
  <c r="AR382" i="27"/>
  <c r="AR179" i="27"/>
  <c r="AR181" i="27" s="1"/>
  <c r="BP382" i="27"/>
  <c r="BP179" i="27"/>
  <c r="BP181" i="27" s="1"/>
  <c r="AJ77" i="15"/>
  <c r="AJ382" i="27"/>
  <c r="AJ179" i="27"/>
  <c r="AJ181" i="27" s="1"/>
  <c r="AJ78" i="15" s="1"/>
  <c r="T132" i="27"/>
  <c r="T77" i="15" s="1"/>
  <c r="AA76" i="15"/>
  <c r="AN132" i="27"/>
  <c r="K31" i="19"/>
  <c r="K32" i="19" s="1"/>
  <c r="AA132" i="27"/>
  <c r="BT373" i="27"/>
  <c r="BT89" i="27"/>
  <c r="BT91" i="27" s="1"/>
  <c r="BT65" i="15" s="1"/>
  <c r="BT64" i="15"/>
  <c r="AM65" i="15"/>
  <c r="M83" i="28"/>
  <c r="M84" i="28"/>
  <c r="M58" i="15"/>
  <c r="BR78" i="15"/>
  <c r="S78" i="15"/>
  <c r="BK77" i="15"/>
  <c r="BI77" i="15"/>
  <c r="BO78" i="15"/>
  <c r="BI179" i="27"/>
  <c r="BI181" i="27" s="1"/>
  <c r="BI78" i="15" s="1"/>
  <c r="BP77" i="15"/>
  <c r="BP78" i="15"/>
  <c r="BP382" i="28"/>
  <c r="I78" i="15"/>
  <c r="AK78" i="15"/>
  <c r="AD179" i="28"/>
  <c r="AD181" i="28" s="1"/>
  <c r="AD78" i="15" s="1"/>
  <c r="Z78" i="15"/>
  <c r="BF382" i="28"/>
  <c r="AD77" i="15"/>
  <c r="AT78" i="15"/>
  <c r="M63" i="19"/>
  <c r="M64" i="19" s="1"/>
  <c r="BS179" i="28"/>
  <c r="BS181" i="28" s="1"/>
  <c r="BS78" i="15" s="1"/>
  <c r="AR65" i="15"/>
  <c r="AC65" i="15"/>
  <c r="BS77" i="15"/>
  <c r="BQ77" i="15"/>
  <c r="BQ179" i="27"/>
  <c r="BQ181" i="27" s="1"/>
  <c r="BQ78" i="15" s="1"/>
  <c r="BJ78" i="15"/>
  <c r="BO89" i="27"/>
  <c r="BO91" i="27" s="1"/>
  <c r="BO65" i="15" s="1"/>
  <c r="BO64" i="15"/>
  <c r="BO373" i="27"/>
  <c r="BF179" i="28"/>
  <c r="BF181" i="28" s="1"/>
  <c r="BF78" i="15" s="1"/>
  <c r="AO78" i="15"/>
  <c r="V77" i="15"/>
  <c r="AJ65" i="15"/>
  <c r="V179" i="28"/>
  <c r="V181" i="28" s="1"/>
  <c r="V78" i="15" s="1"/>
  <c r="AF89" i="28"/>
  <c r="AF91" i="28" s="1"/>
  <c r="AF65" i="15" s="1"/>
  <c r="AF373" i="28"/>
  <c r="AF64" i="15"/>
  <c r="BD179" i="28"/>
  <c r="BD181" i="28" s="1"/>
  <c r="BD382" i="28"/>
  <c r="BK179" i="28"/>
  <c r="BK181" i="28" s="1"/>
  <c r="BK78" i="15" s="1"/>
  <c r="BD77" i="15"/>
  <c r="BT78" i="15"/>
  <c r="AL77" i="15"/>
  <c r="BH78" i="15"/>
  <c r="AH179" i="27"/>
  <c r="AH181" i="27" s="1"/>
  <c r="AH78" i="15" s="1"/>
  <c r="AH77" i="15"/>
  <c r="AL179" i="28"/>
  <c r="AL181" i="28" s="1"/>
  <c r="AL78" i="15" s="1"/>
  <c r="X78" i="15"/>
  <c r="O78" i="15"/>
  <c r="AC78" i="15"/>
  <c r="AP78" i="15"/>
  <c r="T97" i="22"/>
  <c r="U96" i="22"/>
  <c r="U97" i="22" s="1"/>
  <c r="J65" i="15"/>
  <c r="BP373" i="28"/>
  <c r="BP89" i="28"/>
  <c r="BP91" i="28" s="1"/>
  <c r="BP65" i="15" s="1"/>
  <c r="BP64" i="15"/>
  <c r="T89" i="27"/>
  <c r="T91" i="27" s="1"/>
  <c r="T65" i="15" s="1"/>
  <c r="T373" i="27"/>
  <c r="T64" i="15"/>
  <c r="J179" i="28"/>
  <c r="J181" i="28" s="1"/>
  <c r="J78" i="15" s="1"/>
  <c r="J382" i="28"/>
  <c r="AD64" i="15"/>
  <c r="AD373" i="28"/>
  <c r="AD89" i="28"/>
  <c r="AD91" i="28" s="1"/>
  <c r="AD65" i="15" s="1"/>
  <c r="F77" i="26"/>
  <c r="F78" i="26" s="1"/>
  <c r="F79" i="26" s="1"/>
  <c r="M264" i="28"/>
  <c r="M265" i="28"/>
  <c r="M263" i="28"/>
  <c r="N247" i="28"/>
  <c r="M257" i="28"/>
  <c r="M243" i="28" s="1"/>
  <c r="AV78" i="15"/>
  <c r="U77" i="15"/>
  <c r="U382" i="28"/>
  <c r="U179" i="28"/>
  <c r="U181" i="28" s="1"/>
  <c r="U78" i="15" s="1"/>
  <c r="X373" i="27"/>
  <c r="X89" i="27"/>
  <c r="X91" i="27" s="1"/>
  <c r="X65" i="15" s="1"/>
  <c r="X64" i="15"/>
  <c r="BK65" i="15"/>
  <c r="AK382" i="28"/>
  <c r="AK77" i="15"/>
  <c r="R78" i="15"/>
  <c r="P63" i="19"/>
  <c r="P64" i="19" s="1"/>
  <c r="I373" i="28"/>
  <c r="I64" i="15"/>
  <c r="I89" i="28"/>
  <c r="I91" i="28" s="1"/>
  <c r="I65" i="15" s="1"/>
  <c r="L172" i="27"/>
  <c r="M156" i="27"/>
  <c r="L174" i="27"/>
  <c r="L166" i="27"/>
  <c r="L152" i="27" s="1"/>
  <c r="L173" i="27"/>
  <c r="T195" i="22"/>
  <c r="U194" i="22" s="1"/>
  <c r="U195" i="22" s="1"/>
  <c r="AI382" i="27"/>
  <c r="AI179" i="27"/>
  <c r="AI181" i="27" s="1"/>
  <c r="AI78" i="15" s="1"/>
  <c r="AI77" i="15"/>
  <c r="O89" i="28"/>
  <c r="O91" i="28" s="1"/>
  <c r="O65" i="15" s="1"/>
  <c r="O373" i="28"/>
  <c r="O64" i="15"/>
  <c r="M347" i="28"/>
  <c r="M333" i="28" s="1"/>
  <c r="N337" i="28"/>
  <c r="M354" i="28"/>
  <c r="M353" i="28"/>
  <c r="M355" i="28"/>
  <c r="BM382" i="27"/>
  <c r="BM179" i="27"/>
  <c r="BM181" i="27" s="1"/>
  <c r="BM78" i="15" s="1"/>
  <c r="BM77" i="15"/>
  <c r="L172" i="28"/>
  <c r="L166" i="28"/>
  <c r="L152" i="28" s="1"/>
  <c r="M156" i="28"/>
  <c r="L173" i="28"/>
  <c r="L80" i="15"/>
  <c r="L174" i="28"/>
  <c r="L71" i="15"/>
  <c r="S89" i="28"/>
  <c r="S91" i="28" s="1"/>
  <c r="S65" i="15" s="1"/>
  <c r="S373" i="28"/>
  <c r="S64" i="15"/>
  <c r="Y383" i="27"/>
  <c r="AM382" i="27"/>
  <c r="AM179" i="27"/>
  <c r="AM181" i="27" s="1"/>
  <c r="AM78" i="15" s="1"/>
  <c r="AM77" i="15"/>
  <c r="BP381" i="27"/>
  <c r="BP383" i="27" s="1"/>
  <c r="BH89" i="28"/>
  <c r="BH91" i="28" s="1"/>
  <c r="BH65" i="15" s="1"/>
  <c r="BH373" i="28"/>
  <c r="BH64" i="15"/>
  <c r="M264" i="27"/>
  <c r="M263" i="27"/>
  <c r="N247" i="27"/>
  <c r="M265" i="27"/>
  <c r="M257" i="27"/>
  <c r="M243" i="27" s="1"/>
  <c r="AU78" i="15"/>
  <c r="AB64" i="15"/>
  <c r="AB89" i="28"/>
  <c r="AB91" i="28" s="1"/>
  <c r="AB65" i="15" s="1"/>
  <c r="AB373" i="28"/>
  <c r="K382" i="27"/>
  <c r="K179" i="27"/>
  <c r="K181" i="27" s="1"/>
  <c r="K78" i="15" s="1"/>
  <c r="K77" i="15"/>
  <c r="K89" i="27"/>
  <c r="K91" i="27" s="1"/>
  <c r="K65" i="15" s="1"/>
  <c r="K64" i="15"/>
  <c r="K373" i="27"/>
  <c r="H381" i="28"/>
  <c r="H383" i="28" s="1"/>
  <c r="T179" i="28"/>
  <c r="T181" i="28" s="1"/>
  <c r="T382" i="28"/>
  <c r="BE383" i="27"/>
  <c r="AF179" i="27"/>
  <c r="AF181" i="27" s="1"/>
  <c r="AF78" i="15" s="1"/>
  <c r="AF77" i="15"/>
  <c r="AF382" i="27"/>
  <c r="AA89" i="27"/>
  <c r="AA91" i="27" s="1"/>
  <c r="AA65" i="15" s="1"/>
  <c r="AA373" i="27"/>
  <c r="AA64" i="15"/>
  <c r="U383" i="27"/>
  <c r="AZ382" i="27"/>
  <c r="AZ77" i="15"/>
  <c r="AZ179" i="27"/>
  <c r="AZ181" i="27" s="1"/>
  <c r="AZ78" i="15" s="1"/>
  <c r="BL381" i="27"/>
  <c r="BL383" i="27" s="1"/>
  <c r="AZ381" i="28"/>
  <c r="AZ383" i="28" s="1"/>
  <c r="AR179" i="28"/>
  <c r="AR181" i="28" s="1"/>
  <c r="AR78" i="15" s="1"/>
  <c r="AR77" i="15"/>
  <c r="AR382" i="28"/>
  <c r="AB179" i="28"/>
  <c r="AB181" i="28" s="1"/>
  <c r="AB78" i="15" s="1"/>
  <c r="AB382" i="28"/>
  <c r="AB77" i="15"/>
  <c r="L179" i="28"/>
  <c r="L181" i="28" s="1"/>
  <c r="L382" i="28"/>
  <c r="K63" i="19"/>
  <c r="K64" i="19" s="1"/>
  <c r="BR383" i="28"/>
  <c r="S381" i="28"/>
  <c r="S383" i="28" s="1"/>
  <c r="R383" i="27"/>
  <c r="AA179" i="27"/>
  <c r="AA181" i="27" s="1"/>
  <c r="AA78" i="15" s="1"/>
  <c r="AA382" i="27"/>
  <c r="AA77" i="15"/>
  <c r="BO383" i="28"/>
  <c r="BE89" i="27"/>
  <c r="BE91" i="27" s="1"/>
  <c r="BE65" i="15" s="1"/>
  <c r="BE373" i="27"/>
  <c r="BE64" i="15"/>
  <c r="G76" i="26"/>
  <c r="H74" i="26" s="1"/>
  <c r="H76" i="26" s="1"/>
  <c r="I74" i="26" s="1"/>
  <c r="I76" i="26" s="1"/>
  <c r="I77" i="26" s="1"/>
  <c r="I78" i="26" s="1"/>
  <c r="I79" i="26" s="1"/>
  <c r="BK399" i="28"/>
  <c r="BK401" i="28" s="1"/>
  <c r="G399" i="28"/>
  <c r="G401" i="28" s="1"/>
  <c r="M355" i="27"/>
  <c r="M353" i="27"/>
  <c r="M354" i="27"/>
  <c r="N337" i="27"/>
  <c r="M347" i="27"/>
  <c r="M333" i="27" s="1"/>
  <c r="BC381" i="27"/>
  <c r="BC383" i="27" s="1"/>
  <c r="AI399" i="27"/>
  <c r="AI401" i="27" s="1"/>
  <c r="BG89" i="28"/>
  <c r="BG91" i="28" s="1"/>
  <c r="BG65" i="15" s="1"/>
  <c r="BG373" i="28"/>
  <c r="BG64" i="15"/>
  <c r="BN78" i="15"/>
  <c r="M381" i="27"/>
  <c r="M383" i="27" s="1"/>
  <c r="AY89" i="27"/>
  <c r="AY91" i="27" s="1"/>
  <c r="AY65" i="15" s="1"/>
  <c r="AY64" i="15"/>
  <c r="AY373" i="27"/>
  <c r="BA77" i="15"/>
  <c r="BA382" i="28"/>
  <c r="BA179" i="28"/>
  <c r="BA181" i="28" s="1"/>
  <c r="BA78" i="15" s="1"/>
  <c r="AQ77" i="15"/>
  <c r="AQ382" i="27"/>
  <c r="AQ179" i="27"/>
  <c r="AQ181" i="27" s="1"/>
  <c r="AQ78" i="15" s="1"/>
  <c r="AX399" i="28"/>
  <c r="AX401" i="28" s="1"/>
  <c r="BN399" i="27"/>
  <c r="BN401" i="27" s="1"/>
  <c r="H383" i="27"/>
  <c r="AB383" i="28"/>
  <c r="AN383" i="27"/>
  <c r="BD383" i="27"/>
  <c r="AT381" i="27"/>
  <c r="AT383" i="27" s="1"/>
  <c r="AU399" i="27"/>
  <c r="AU401" i="27" s="1"/>
  <c r="N82" i="28"/>
  <c r="O66" i="28"/>
  <c r="N83" i="28"/>
  <c r="N76" i="28"/>
  <c r="N62" i="28" s="1"/>
  <c r="N84" i="28"/>
  <c r="L382" i="27"/>
  <c r="L77" i="15"/>
  <c r="L179" i="27"/>
  <c r="L181" i="27" s="1"/>
  <c r="BA381" i="27"/>
  <c r="BA383" i="27" s="1"/>
  <c r="Q179" i="27"/>
  <c r="Q181" i="27" s="1"/>
  <c r="Q78" i="15" s="1"/>
  <c r="Q382" i="27"/>
  <c r="Q77" i="15"/>
  <c r="AL399" i="28"/>
  <c r="AL401" i="28" s="1"/>
  <c r="AX381" i="27"/>
  <c r="AX383" i="27" s="1"/>
  <c r="BG77" i="15"/>
  <c r="BG382" i="28"/>
  <c r="BG179" i="28"/>
  <c r="BG181" i="28" s="1"/>
  <c r="BG78" i="15" s="1"/>
  <c r="BA89" i="28"/>
  <c r="BA91" i="28" s="1"/>
  <c r="BA65" i="15" s="1"/>
  <c r="BA373" i="28"/>
  <c r="BA64" i="15"/>
  <c r="AF399" i="28"/>
  <c r="AF401" i="28" s="1"/>
  <c r="L373" i="27"/>
  <c r="L89" i="27"/>
  <c r="L91" i="27" s="1"/>
  <c r="L65" i="15" s="1"/>
  <c r="L64" i="15"/>
  <c r="AY77" i="15"/>
  <c r="AY382" i="27"/>
  <c r="AY179" i="27"/>
  <c r="AY181" i="27" s="1"/>
  <c r="AY78" i="15" s="1"/>
  <c r="BC381" i="28"/>
  <c r="BC383" i="28" s="1"/>
  <c r="M76" i="27" l="1"/>
  <c r="M62" i="27" s="1"/>
  <c r="M84" i="27"/>
  <c r="N66" i="27"/>
  <c r="M83" i="27"/>
  <c r="M82" i="27"/>
  <c r="T179" i="27"/>
  <c r="T181" i="27" s="1"/>
  <c r="T78" i="15" s="1"/>
  <c r="T382" i="27"/>
  <c r="AN382" i="27"/>
  <c r="AN179" i="27"/>
  <c r="AN181" i="27" s="1"/>
  <c r="AN78" i="15" s="1"/>
  <c r="AN77" i="15"/>
  <c r="BD78" i="15"/>
  <c r="L78" i="15"/>
  <c r="H77" i="26"/>
  <c r="H78" i="26" s="1"/>
  <c r="H79" i="26" s="1"/>
  <c r="M173" i="27"/>
  <c r="M172" i="27"/>
  <c r="N156" i="27"/>
  <c r="M174" i="27"/>
  <c r="M166" i="27"/>
  <c r="M152" i="27" s="1"/>
  <c r="N257" i="28"/>
  <c r="N243" i="28" s="1"/>
  <c r="N264" i="28"/>
  <c r="O247" i="28"/>
  <c r="N263" i="28"/>
  <c r="N265" i="28"/>
  <c r="M174" i="28"/>
  <c r="M172" i="28"/>
  <c r="M173" i="28"/>
  <c r="M166" i="28"/>
  <c r="M152" i="28" s="1"/>
  <c r="N156" i="28"/>
  <c r="M71" i="15"/>
  <c r="M80" i="15"/>
  <c r="N353" i="28"/>
  <c r="N354" i="28"/>
  <c r="N355" i="28"/>
  <c r="O337" i="28"/>
  <c r="N347" i="28"/>
  <c r="N333" i="28" s="1"/>
  <c r="N263" i="27"/>
  <c r="O247" i="27"/>
  <c r="N265" i="27"/>
  <c r="N257" i="27"/>
  <c r="N243" i="27" s="1"/>
  <c r="N264" i="27"/>
  <c r="G77" i="26"/>
  <c r="G78" i="26" s="1"/>
  <c r="G79" i="26" s="1"/>
  <c r="O84" i="28"/>
  <c r="O82" i="28"/>
  <c r="O83" i="28"/>
  <c r="P66" i="28"/>
  <c r="O76" i="28"/>
  <c r="O62" i="28" s="1"/>
  <c r="N355" i="27"/>
  <c r="N354" i="27"/>
  <c r="N347" i="27"/>
  <c r="N333" i="27" s="1"/>
  <c r="N353" i="27"/>
  <c r="O337" i="27"/>
  <c r="N84" i="27" l="1"/>
  <c r="N58" i="15"/>
  <c r="N82" i="27"/>
  <c r="O66" i="27"/>
  <c r="N76" i="27"/>
  <c r="N62" i="27" s="1"/>
  <c r="N83" i="27"/>
  <c r="E81" i="26"/>
  <c r="N166" i="27"/>
  <c r="N152" i="27" s="1"/>
  <c r="N173" i="27"/>
  <c r="O156" i="27"/>
  <c r="N174" i="27"/>
  <c r="N172" i="27"/>
  <c r="O264" i="28"/>
  <c r="O263" i="28"/>
  <c r="P247" i="28"/>
  <c r="O257" i="28"/>
  <c r="O243" i="28" s="1"/>
  <c r="O265" i="28"/>
  <c r="O156" i="28"/>
  <c r="N172" i="28"/>
  <c r="N174" i="28"/>
  <c r="N173" i="28"/>
  <c r="N166" i="28"/>
  <c r="N152" i="28" s="1"/>
  <c r="N71" i="15"/>
  <c r="N80" i="15"/>
  <c r="P337" i="28"/>
  <c r="O353" i="28"/>
  <c r="O347" i="28"/>
  <c r="O333" i="28" s="1"/>
  <c r="O355" i="28"/>
  <c r="O354" i="28"/>
  <c r="O265" i="27"/>
  <c r="P247" i="27"/>
  <c r="O257" i="27"/>
  <c r="O243" i="27" s="1"/>
  <c r="O263" i="27"/>
  <c r="O264" i="27"/>
  <c r="P83" i="28"/>
  <c r="P82" i="28"/>
  <c r="Q66" i="28"/>
  <c r="P76" i="28"/>
  <c r="P62" i="28" s="1"/>
  <c r="P84" i="28"/>
  <c r="P337" i="27"/>
  <c r="O355" i="27"/>
  <c r="O353" i="27"/>
  <c r="O347" i="27"/>
  <c r="O333" i="27" s="1"/>
  <c r="O354" i="27"/>
  <c r="O82" i="27" l="1"/>
  <c r="O76" i="27"/>
  <c r="O62" i="27" s="1"/>
  <c r="O58" i="15"/>
  <c r="O83" i="27"/>
  <c r="O84" i="27"/>
  <c r="P66" i="27"/>
  <c r="P265" i="28"/>
  <c r="Q247" i="28"/>
  <c r="P257" i="28"/>
  <c r="P243" i="28" s="1"/>
  <c r="P264" i="28"/>
  <c r="P263" i="28"/>
  <c r="O173" i="27"/>
  <c r="O166" i="27"/>
  <c r="O152" i="27" s="1"/>
  <c r="P156" i="27"/>
  <c r="O174" i="27"/>
  <c r="O172" i="27"/>
  <c r="P355" i="28"/>
  <c r="P347" i="28"/>
  <c r="P333" i="28" s="1"/>
  <c r="P353" i="28"/>
  <c r="Q337" i="28"/>
  <c r="P354" i="28"/>
  <c r="O174" i="28"/>
  <c r="P156" i="28"/>
  <c r="O166" i="28"/>
  <c r="O152" i="28" s="1"/>
  <c r="O172" i="28"/>
  <c r="O173" i="28"/>
  <c r="O71" i="15"/>
  <c r="O80" i="15"/>
  <c r="P257" i="27"/>
  <c r="P243" i="27" s="1"/>
  <c r="P264" i="27"/>
  <c r="Q247" i="27"/>
  <c r="P263" i="27"/>
  <c r="P265" i="27"/>
  <c r="Q83" i="28"/>
  <c r="Q84" i="28"/>
  <c r="Q82" i="28"/>
  <c r="R66" i="28"/>
  <c r="Q76" i="28"/>
  <c r="Q62" i="28" s="1"/>
  <c r="P353" i="27"/>
  <c r="Q337" i="27"/>
  <c r="P355" i="27"/>
  <c r="P354" i="27"/>
  <c r="P347" i="27"/>
  <c r="P333" i="27" s="1"/>
  <c r="P83" i="27" l="1"/>
  <c r="P58" i="15"/>
  <c r="P82" i="27"/>
  <c r="P76" i="27"/>
  <c r="P62" i="27" s="1"/>
  <c r="Q66" i="27"/>
  <c r="P84" i="27"/>
  <c r="P166" i="27"/>
  <c r="P152" i="27" s="1"/>
  <c r="P173" i="27"/>
  <c r="P172" i="27"/>
  <c r="P174" i="27"/>
  <c r="Q156" i="27"/>
  <c r="R247" i="28"/>
  <c r="Q264" i="28"/>
  <c r="Q265" i="28"/>
  <c r="Q263" i="28"/>
  <c r="Q257" i="28"/>
  <c r="Q243" i="28" s="1"/>
  <c r="P166" i="28"/>
  <c r="P152" i="28" s="1"/>
  <c r="Q156" i="28"/>
  <c r="P173" i="28"/>
  <c r="P174" i="28"/>
  <c r="P172" i="28"/>
  <c r="P80" i="15"/>
  <c r="P71" i="15"/>
  <c r="Q353" i="28"/>
  <c r="Q355" i="28"/>
  <c r="R337" i="28"/>
  <c r="Q347" i="28"/>
  <c r="Q333" i="28" s="1"/>
  <c r="Q354" i="28"/>
  <c r="R247" i="27"/>
  <c r="Q264" i="27"/>
  <c r="Q263" i="27"/>
  <c r="Q265" i="27"/>
  <c r="Q257" i="27"/>
  <c r="Q243" i="27" s="1"/>
  <c r="S66" i="28"/>
  <c r="R82" i="28"/>
  <c r="R84" i="28"/>
  <c r="R76" i="28"/>
  <c r="R62" i="28" s="1"/>
  <c r="R83" i="28"/>
  <c r="Q353" i="27"/>
  <c r="Q354" i="27"/>
  <c r="Q355" i="27"/>
  <c r="Q347" i="27"/>
  <c r="Q333" i="27" s="1"/>
  <c r="R337" i="27"/>
  <c r="Q82" i="27" l="1"/>
  <c r="Q84" i="27"/>
  <c r="Q58" i="15"/>
  <c r="R66" i="27"/>
  <c r="Q76" i="27"/>
  <c r="Q62" i="27" s="1"/>
  <c r="Q83" i="27"/>
  <c r="R257" i="28"/>
  <c r="R243" i="28" s="1"/>
  <c r="R264" i="28"/>
  <c r="S247" i="28"/>
  <c r="R263" i="28"/>
  <c r="R265" i="28"/>
  <c r="Q166" i="27"/>
  <c r="Q152" i="27" s="1"/>
  <c r="Q173" i="27"/>
  <c r="R156" i="27"/>
  <c r="Q174" i="27"/>
  <c r="Q172" i="27"/>
  <c r="R355" i="28"/>
  <c r="R354" i="28"/>
  <c r="S337" i="28"/>
  <c r="R353" i="28"/>
  <c r="R347" i="28"/>
  <c r="R333" i="28" s="1"/>
  <c r="Q166" i="28"/>
  <c r="Q152" i="28" s="1"/>
  <c r="Q174" i="28"/>
  <c r="Q173" i="28"/>
  <c r="Q172" i="28"/>
  <c r="R156" i="28"/>
  <c r="Q80" i="15"/>
  <c r="Q71" i="15"/>
  <c r="R265" i="27"/>
  <c r="S247" i="27"/>
  <c r="R264" i="27"/>
  <c r="R257" i="27"/>
  <c r="R243" i="27" s="1"/>
  <c r="R263" i="27"/>
  <c r="S84" i="28"/>
  <c r="S83" i="28"/>
  <c r="S82" i="28"/>
  <c r="T66" i="28"/>
  <c r="S76" i="28"/>
  <c r="S62" i="28" s="1"/>
  <c r="R347" i="27"/>
  <c r="R333" i="27" s="1"/>
  <c r="R353" i="27"/>
  <c r="S337" i="27"/>
  <c r="R355" i="27"/>
  <c r="R354" i="27"/>
  <c r="S66" i="27" l="1"/>
  <c r="R84" i="27"/>
  <c r="R76" i="27"/>
  <c r="R62" i="27" s="1"/>
  <c r="R58" i="15"/>
  <c r="R82" i="27"/>
  <c r="R83" i="27"/>
  <c r="S265" i="28"/>
  <c r="T247" i="28"/>
  <c r="S257" i="28"/>
  <c r="S243" i="28" s="1"/>
  <c r="S263" i="28"/>
  <c r="S264" i="28"/>
  <c r="R174" i="27"/>
  <c r="R166" i="27"/>
  <c r="R152" i="27" s="1"/>
  <c r="R172" i="27"/>
  <c r="R173" i="27"/>
  <c r="S156" i="27"/>
  <c r="S354" i="28"/>
  <c r="S353" i="28"/>
  <c r="S347" i="28"/>
  <c r="S333" i="28" s="1"/>
  <c r="S355" i="28"/>
  <c r="T337" i="28"/>
  <c r="R172" i="28"/>
  <c r="S156" i="28"/>
  <c r="R174" i="28"/>
  <c r="R173" i="28"/>
  <c r="R166" i="28"/>
  <c r="R152" i="28" s="1"/>
  <c r="R71" i="15"/>
  <c r="R80" i="15"/>
  <c r="S263" i="27"/>
  <c r="S264" i="27"/>
  <c r="T247" i="27"/>
  <c r="S257" i="27"/>
  <c r="S243" i="27" s="1"/>
  <c r="S265" i="27"/>
  <c r="T337" i="27"/>
  <c r="S347" i="27"/>
  <c r="S333" i="27" s="1"/>
  <c r="S353" i="27"/>
  <c r="S354" i="27"/>
  <c r="S355" i="27"/>
  <c r="T76" i="28"/>
  <c r="T62" i="28" s="1"/>
  <c r="T82" i="28"/>
  <c r="T84" i="28"/>
  <c r="U66" i="28"/>
  <c r="T83" i="28"/>
  <c r="S82" i="27" l="1"/>
  <c r="S84" i="27"/>
  <c r="S76" i="27"/>
  <c r="S62" i="27" s="1"/>
  <c r="T66" i="27"/>
  <c r="S83" i="27"/>
  <c r="S58" i="15"/>
  <c r="S166" i="27"/>
  <c r="S152" i="27" s="1"/>
  <c r="S173" i="27"/>
  <c r="S174" i="27"/>
  <c r="T156" i="27"/>
  <c r="S172" i="27"/>
  <c r="T264" i="28"/>
  <c r="U247" i="28"/>
  <c r="T263" i="28"/>
  <c r="T257" i="28"/>
  <c r="T243" i="28" s="1"/>
  <c r="T265" i="28"/>
  <c r="T347" i="28"/>
  <c r="T333" i="28" s="1"/>
  <c r="U337" i="28"/>
  <c r="T355" i="28"/>
  <c r="T353" i="28"/>
  <c r="T354" i="28"/>
  <c r="S172" i="28"/>
  <c r="S173" i="28"/>
  <c r="S174" i="28"/>
  <c r="S166" i="28"/>
  <c r="S152" i="28" s="1"/>
  <c r="T156" i="28"/>
  <c r="S80" i="15"/>
  <c r="S71" i="15"/>
  <c r="T265" i="27"/>
  <c r="U247" i="27"/>
  <c r="T263" i="27"/>
  <c r="T257" i="27"/>
  <c r="T243" i="27" s="1"/>
  <c r="T264" i="27"/>
  <c r="U337" i="27"/>
  <c r="T347" i="27"/>
  <c r="T333" i="27" s="1"/>
  <c r="T353" i="27"/>
  <c r="T354" i="27"/>
  <c r="T355" i="27"/>
  <c r="V66" i="28"/>
  <c r="U76" i="28"/>
  <c r="U62" i="28" s="1"/>
  <c r="U83" i="28"/>
  <c r="U82" i="28"/>
  <c r="U84" i="28"/>
  <c r="T82" i="27" l="1"/>
  <c r="T58" i="15"/>
  <c r="U66" i="27"/>
  <c r="T84" i="27"/>
  <c r="T83" i="27"/>
  <c r="T76" i="27"/>
  <c r="T62" i="27" s="1"/>
  <c r="T172" i="27"/>
  <c r="T166" i="27"/>
  <c r="T152" i="27" s="1"/>
  <c r="T173" i="27"/>
  <c r="T174" i="27"/>
  <c r="U156" i="27"/>
  <c r="U263" i="28"/>
  <c r="U264" i="28"/>
  <c r="U257" i="28"/>
  <c r="U243" i="28" s="1"/>
  <c r="U265" i="28"/>
  <c r="V247" i="28"/>
  <c r="T173" i="28"/>
  <c r="U156" i="28"/>
  <c r="T174" i="28"/>
  <c r="T172" i="28"/>
  <c r="T166" i="28"/>
  <c r="T152" i="28" s="1"/>
  <c r="T71" i="15"/>
  <c r="T80" i="15"/>
  <c r="V337" i="28"/>
  <c r="U354" i="28"/>
  <c r="U353" i="28"/>
  <c r="U355" i="28"/>
  <c r="U347" i="28"/>
  <c r="U333" i="28" s="1"/>
  <c r="U263" i="27"/>
  <c r="V247" i="27"/>
  <c r="U265" i="27"/>
  <c r="U257" i="27"/>
  <c r="U243" i="27" s="1"/>
  <c r="U264" i="27"/>
  <c r="V82" i="28"/>
  <c r="V84" i="28"/>
  <c r="V83" i="28"/>
  <c r="W66" i="28"/>
  <c r="V76" i="28"/>
  <c r="V62" i="28" s="1"/>
  <c r="U353" i="27"/>
  <c r="U354" i="27"/>
  <c r="U355" i="27"/>
  <c r="V337" i="27"/>
  <c r="U347" i="27"/>
  <c r="U333" i="27" s="1"/>
  <c r="V66" i="27" l="1"/>
  <c r="U58" i="15"/>
  <c r="U83" i="27"/>
  <c r="U82" i="27"/>
  <c r="U84" i="27"/>
  <c r="U76" i="27"/>
  <c r="U62" i="27" s="1"/>
  <c r="U172" i="27"/>
  <c r="U174" i="27"/>
  <c r="U166" i="27"/>
  <c r="U152" i="27" s="1"/>
  <c r="U173" i="27"/>
  <c r="V156" i="27"/>
  <c r="W247" i="28"/>
  <c r="V257" i="28"/>
  <c r="V243" i="28" s="1"/>
  <c r="V264" i="28"/>
  <c r="V265" i="28"/>
  <c r="V263" i="28"/>
  <c r="U166" i="28"/>
  <c r="U152" i="28" s="1"/>
  <c r="U173" i="28"/>
  <c r="U172" i="28"/>
  <c r="U174" i="28"/>
  <c r="V156" i="28"/>
  <c r="U80" i="15"/>
  <c r="U71" i="15"/>
  <c r="V354" i="28"/>
  <c r="V353" i="28"/>
  <c r="V355" i="28"/>
  <c r="V347" i="28"/>
  <c r="V333" i="28" s="1"/>
  <c r="W337" i="28"/>
  <c r="W247" i="27"/>
  <c r="V264" i="27"/>
  <c r="V263" i="27"/>
  <c r="V257" i="27"/>
  <c r="V243" i="27" s="1"/>
  <c r="V265" i="27"/>
  <c r="W82" i="28"/>
  <c r="W76" i="28"/>
  <c r="W62" i="28" s="1"/>
  <c r="W83" i="28"/>
  <c r="X66" i="28"/>
  <c r="W84" i="28"/>
  <c r="W337" i="27"/>
  <c r="V353" i="27"/>
  <c r="V354" i="27"/>
  <c r="V355" i="27"/>
  <c r="V347" i="27"/>
  <c r="V333" i="27" s="1"/>
  <c r="V82" i="27" l="1"/>
  <c r="V83" i="27"/>
  <c r="V76" i="27"/>
  <c r="V62" i="27" s="1"/>
  <c r="V58" i="15"/>
  <c r="V84" i="27"/>
  <c r="W66" i="27"/>
  <c r="W263" i="28"/>
  <c r="W265" i="28"/>
  <c r="W257" i="28"/>
  <c r="W243" i="28" s="1"/>
  <c r="X247" i="28"/>
  <c r="W264" i="28"/>
  <c r="V172" i="27"/>
  <c r="V166" i="27"/>
  <c r="V152" i="27" s="1"/>
  <c r="W156" i="27"/>
  <c r="V173" i="27"/>
  <c r="V174" i="27"/>
  <c r="V173" i="28"/>
  <c r="V174" i="28"/>
  <c r="V166" i="28"/>
  <c r="V152" i="28" s="1"/>
  <c r="V172" i="28"/>
  <c r="W156" i="28"/>
  <c r="V80" i="15"/>
  <c r="V71" i="15"/>
  <c r="W353" i="28"/>
  <c r="X337" i="28"/>
  <c r="W354" i="28"/>
  <c r="W355" i="28"/>
  <c r="W347" i="28"/>
  <c r="W333" i="28" s="1"/>
  <c r="X247" i="27"/>
  <c r="W264" i="27"/>
  <c r="W263" i="27"/>
  <c r="W265" i="27"/>
  <c r="W257" i="27"/>
  <c r="W243" i="27" s="1"/>
  <c r="W355" i="27"/>
  <c r="W354" i="27"/>
  <c r="W347" i="27"/>
  <c r="W333" i="27" s="1"/>
  <c r="W353" i="27"/>
  <c r="X337" i="27"/>
  <c r="Y66" i="28"/>
  <c r="X76" i="28"/>
  <c r="X62" i="28" s="1"/>
  <c r="X83" i="28"/>
  <c r="X84" i="28"/>
  <c r="X82" i="28"/>
  <c r="W82" i="27" l="1"/>
  <c r="X66" i="27"/>
  <c r="W76" i="27"/>
  <c r="W62" i="27" s="1"/>
  <c r="W58" i="15"/>
  <c r="W83" i="27"/>
  <c r="W84" i="27"/>
  <c r="X264" i="28"/>
  <c r="X265" i="28"/>
  <c r="X257" i="28"/>
  <c r="X243" i="28" s="1"/>
  <c r="X263" i="28"/>
  <c r="Y247" i="28"/>
  <c r="W172" i="27"/>
  <c r="W174" i="27"/>
  <c r="W173" i="27"/>
  <c r="X156" i="27"/>
  <c r="W166" i="27"/>
  <c r="W152" i="27" s="1"/>
  <c r="W172" i="28"/>
  <c r="W173" i="28"/>
  <c r="X156" i="28"/>
  <c r="W174" i="28"/>
  <c r="W166" i="28"/>
  <c r="W152" i="28" s="1"/>
  <c r="W71" i="15"/>
  <c r="W80" i="15"/>
  <c r="Y337" i="28"/>
  <c r="X347" i="28"/>
  <c r="X333" i="28" s="1"/>
  <c r="X355" i="28"/>
  <c r="X354" i="28"/>
  <c r="X353" i="28"/>
  <c r="X265" i="27"/>
  <c r="X264" i="27"/>
  <c r="X263" i="27"/>
  <c r="X257" i="27"/>
  <c r="X243" i="27" s="1"/>
  <c r="Y247" i="27"/>
  <c r="Y76" i="28"/>
  <c r="Y62" i="28" s="1"/>
  <c r="Y82" i="28"/>
  <c r="Y84" i="28"/>
  <c r="Y83" i="28"/>
  <c r="Z66" i="28"/>
  <c r="X355" i="27"/>
  <c r="Y337" i="27"/>
  <c r="X347" i="27"/>
  <c r="X333" i="27" s="1"/>
  <c r="X354" i="27"/>
  <c r="X353" i="27"/>
  <c r="X76" i="27" l="1"/>
  <c r="X62" i="27" s="1"/>
  <c r="X58" i="15"/>
  <c r="X83" i="27"/>
  <c r="X84" i="27"/>
  <c r="X82" i="27"/>
  <c r="Y66" i="27"/>
  <c r="X173" i="27"/>
  <c r="X174" i="27"/>
  <c r="X172" i="27"/>
  <c r="Y156" i="27"/>
  <c r="X166" i="27"/>
  <c r="X152" i="27" s="1"/>
  <c r="Y265" i="28"/>
  <c r="Y263" i="28"/>
  <c r="Y264" i="28"/>
  <c r="Z247" i="28"/>
  <c r="Y257" i="28"/>
  <c r="Y243" i="28" s="1"/>
  <c r="Y353" i="28"/>
  <c r="Y354" i="28"/>
  <c r="Y347" i="28"/>
  <c r="Y333" i="28" s="1"/>
  <c r="Z337" i="28"/>
  <c r="Y355" i="28"/>
  <c r="X174" i="28"/>
  <c r="X172" i="28"/>
  <c r="Y156" i="28"/>
  <c r="X166" i="28"/>
  <c r="X152" i="28" s="1"/>
  <c r="X173" i="28"/>
  <c r="X71" i="15"/>
  <c r="X80" i="15"/>
  <c r="Y263" i="27"/>
  <c r="Y265" i="27"/>
  <c r="Y257" i="27"/>
  <c r="Y243" i="27" s="1"/>
  <c r="Y264" i="27"/>
  <c r="Z247" i="27"/>
  <c r="Y353" i="27"/>
  <c r="Z337" i="27"/>
  <c r="Y355" i="27"/>
  <c r="Y347" i="27"/>
  <c r="Y333" i="27" s="1"/>
  <c r="Y354" i="27"/>
  <c r="Z84" i="28"/>
  <c r="AA66" i="28"/>
  <c r="Z83" i="28"/>
  <c r="Z82" i="28"/>
  <c r="Z76" i="28"/>
  <c r="Z62" i="28" s="1"/>
  <c r="Y84" i="27" l="1"/>
  <c r="Z66" i="27"/>
  <c r="Y83" i="27"/>
  <c r="Y82" i="27"/>
  <c r="Y58" i="15"/>
  <c r="Y76" i="27"/>
  <c r="Y62" i="27" s="1"/>
  <c r="Y172" i="27"/>
  <c r="Y166" i="27"/>
  <c r="Y152" i="27" s="1"/>
  <c r="Y173" i="27"/>
  <c r="Y174" i="27"/>
  <c r="Z156" i="27"/>
  <c r="Z257" i="28"/>
  <c r="Z243" i="28" s="1"/>
  <c r="Z264" i="28"/>
  <c r="Z263" i="28"/>
  <c r="Z265" i="28"/>
  <c r="AA247" i="28"/>
  <c r="Z156" i="28"/>
  <c r="Y172" i="28"/>
  <c r="Y174" i="28"/>
  <c r="Y166" i="28"/>
  <c r="Y152" i="28" s="1"/>
  <c r="Y173" i="28"/>
  <c r="Y80" i="15"/>
  <c r="Y71" i="15"/>
  <c r="Z353" i="28"/>
  <c r="Z354" i="28"/>
  <c r="Z347" i="28"/>
  <c r="Z333" i="28" s="1"/>
  <c r="Z355" i="28"/>
  <c r="AA337" i="28"/>
  <c r="Z263" i="27"/>
  <c r="Z265" i="27"/>
  <c r="Z257" i="27"/>
  <c r="Z243" i="27" s="1"/>
  <c r="Z264" i="27"/>
  <c r="AA247" i="27"/>
  <c r="Z353" i="27"/>
  <c r="Z347" i="27"/>
  <c r="Z333" i="27" s="1"/>
  <c r="Z354" i="27"/>
  <c r="Z355" i="27"/>
  <c r="AA337" i="27"/>
  <c r="AA83" i="28"/>
  <c r="AA84" i="28"/>
  <c r="AA82" i="28"/>
  <c r="AA76" i="28"/>
  <c r="AA62" i="28" s="1"/>
  <c r="AB66" i="28"/>
  <c r="AA66" i="27" l="1"/>
  <c r="Z58" i="15"/>
  <c r="Z84" i="27"/>
  <c r="Z82" i="27"/>
  <c r="Z83" i="27"/>
  <c r="Z76" i="27"/>
  <c r="Z62" i="27" s="1"/>
  <c r="Z166" i="27"/>
  <c r="Z152" i="27" s="1"/>
  <c r="Z174" i="27"/>
  <c r="Z173" i="27"/>
  <c r="AA156" i="27"/>
  <c r="Z172" i="27"/>
  <c r="AA257" i="28"/>
  <c r="AA243" i="28" s="1"/>
  <c r="AB247" i="28"/>
  <c r="AA263" i="28"/>
  <c r="AA265" i="28"/>
  <c r="AA264" i="28"/>
  <c r="AB337" i="28"/>
  <c r="AA347" i="28"/>
  <c r="AA333" i="28" s="1"/>
  <c r="AA353" i="28"/>
  <c r="AA354" i="28"/>
  <c r="AA355" i="28"/>
  <c r="AA156" i="28"/>
  <c r="Z173" i="28"/>
  <c r="Z166" i="28"/>
  <c r="Z152" i="28" s="1"/>
  <c r="Z172" i="28"/>
  <c r="Z174" i="28"/>
  <c r="Z80" i="15"/>
  <c r="Z71" i="15"/>
  <c r="AA263" i="27"/>
  <c r="AA265" i="27"/>
  <c r="AA257" i="27"/>
  <c r="AA243" i="27" s="1"/>
  <c r="AB247" i="27"/>
  <c r="AA264" i="27"/>
  <c r="AB337" i="27"/>
  <c r="AA354" i="27"/>
  <c r="AA355" i="27"/>
  <c r="AA353" i="27"/>
  <c r="AA347" i="27"/>
  <c r="AA333" i="27" s="1"/>
  <c r="AB82" i="28"/>
  <c r="AB83" i="28"/>
  <c r="AB84" i="28"/>
  <c r="AB76" i="28"/>
  <c r="AB62" i="28" s="1"/>
  <c r="AC66" i="28"/>
  <c r="AA82" i="27" l="1"/>
  <c r="AA58" i="15"/>
  <c r="AA84" i="27"/>
  <c r="AA83" i="27"/>
  <c r="AB66" i="27"/>
  <c r="AA76" i="27"/>
  <c r="AA62" i="27" s="1"/>
  <c r="AB265" i="28"/>
  <c r="AB264" i="28"/>
  <c r="AB263" i="28"/>
  <c r="AC247" i="28"/>
  <c r="AB257" i="28"/>
  <c r="AB243" i="28" s="1"/>
  <c r="AA172" i="27"/>
  <c r="AA173" i="27"/>
  <c r="AA174" i="27"/>
  <c r="AB156" i="27"/>
  <c r="AA166" i="27"/>
  <c r="AA152" i="27" s="1"/>
  <c r="AB156" i="28"/>
  <c r="AA166" i="28"/>
  <c r="AA152" i="28" s="1"/>
  <c r="AA172" i="28"/>
  <c r="AA174" i="28"/>
  <c r="AA173" i="28"/>
  <c r="AA71" i="15"/>
  <c r="AA80" i="15"/>
  <c r="AB347" i="28"/>
  <c r="AB333" i="28" s="1"/>
  <c r="AB354" i="28"/>
  <c r="AB353" i="28"/>
  <c r="AC337" i="28"/>
  <c r="AB355" i="28"/>
  <c r="AB264" i="27"/>
  <c r="AB257" i="27"/>
  <c r="AB243" i="27" s="1"/>
  <c r="AC247" i="27"/>
  <c r="AB263" i="27"/>
  <c r="AB265" i="27"/>
  <c r="AC84" i="28"/>
  <c r="AC76" i="28"/>
  <c r="AC62" i="28" s="1"/>
  <c r="AC83" i="28"/>
  <c r="AC82" i="28"/>
  <c r="AD66" i="28"/>
  <c r="AB355" i="27"/>
  <c r="AB354" i="27"/>
  <c r="AB347" i="27"/>
  <c r="AB333" i="27" s="1"/>
  <c r="AC337" i="27"/>
  <c r="AB353" i="27"/>
  <c r="AC66" i="27" l="1"/>
  <c r="AB58" i="15"/>
  <c r="AB82" i="27"/>
  <c r="AB83" i="27"/>
  <c r="AB76" i="27"/>
  <c r="AB62" i="27" s="1"/>
  <c r="AB84" i="27"/>
  <c r="AC265" i="28"/>
  <c r="AC257" i="28"/>
  <c r="AC243" i="28" s="1"/>
  <c r="AD247" i="28"/>
  <c r="AC264" i="28"/>
  <c r="AC263" i="28"/>
  <c r="AC156" i="27"/>
  <c r="AB172" i="27"/>
  <c r="AB166" i="27"/>
  <c r="AB152" i="27" s="1"/>
  <c r="AB174" i="27"/>
  <c r="AB173" i="27"/>
  <c r="AC347" i="28"/>
  <c r="AC333" i="28" s="1"/>
  <c r="AD337" i="28"/>
  <c r="AC355" i="28"/>
  <c r="AC353" i="28"/>
  <c r="AC354" i="28"/>
  <c r="AB172" i="28"/>
  <c r="AB166" i="28"/>
  <c r="AB152" i="28" s="1"/>
  <c r="AB173" i="28"/>
  <c r="AB174" i="28"/>
  <c r="AC156" i="28"/>
  <c r="AB71" i="15"/>
  <c r="AB80" i="15"/>
  <c r="AC257" i="27"/>
  <c r="AC243" i="27" s="1"/>
  <c r="AD247" i="27"/>
  <c r="AC265" i="27"/>
  <c r="AC264" i="27"/>
  <c r="AC263" i="27"/>
  <c r="AD82" i="28"/>
  <c r="AD76" i="28"/>
  <c r="AD62" i="28" s="1"/>
  <c r="AD83" i="28"/>
  <c r="AE66" i="28"/>
  <c r="AD84" i="28"/>
  <c r="AC355" i="27"/>
  <c r="AD337" i="27"/>
  <c r="AC353" i="27"/>
  <c r="AC354" i="27"/>
  <c r="AC347" i="27"/>
  <c r="AC333" i="27" s="1"/>
  <c r="AC83" i="27" l="1"/>
  <c r="AD66" i="27"/>
  <c r="AC82" i="27"/>
  <c r="AC58" i="15"/>
  <c r="AC84" i="27"/>
  <c r="AC76" i="27"/>
  <c r="AC62" i="27" s="1"/>
  <c r="AC173" i="27"/>
  <c r="AD156" i="27"/>
  <c r="AC172" i="27"/>
  <c r="AC166" i="27"/>
  <c r="AC152" i="27" s="1"/>
  <c r="AC174" i="27"/>
  <c r="AD264" i="28"/>
  <c r="AE247" i="28"/>
  <c r="AD265" i="28"/>
  <c r="AD257" i="28"/>
  <c r="AD243" i="28" s="1"/>
  <c r="AD263" i="28"/>
  <c r="AC166" i="28"/>
  <c r="AC152" i="28" s="1"/>
  <c r="AC174" i="28"/>
  <c r="AC172" i="28"/>
  <c r="AD156" i="28"/>
  <c r="AC173" i="28"/>
  <c r="AC71" i="15"/>
  <c r="AC80" i="15"/>
  <c r="AD354" i="28"/>
  <c r="AD347" i="28"/>
  <c r="AD333" i="28" s="1"/>
  <c r="AD355" i="28"/>
  <c r="AD353" i="28"/>
  <c r="AE337" i="28"/>
  <c r="AD263" i="27"/>
  <c r="AD265" i="27"/>
  <c r="AE247" i="27"/>
  <c r="AD264" i="27"/>
  <c r="AD257" i="27"/>
  <c r="AD243" i="27" s="1"/>
  <c r="AD354" i="27"/>
  <c r="AD355" i="27"/>
  <c r="AD353" i="27"/>
  <c r="AD347" i="27"/>
  <c r="AD333" i="27" s="1"/>
  <c r="AE337" i="27"/>
  <c r="AE83" i="28"/>
  <c r="AE82" i="28"/>
  <c r="AE84" i="28"/>
  <c r="AE76" i="28"/>
  <c r="AE62" i="28" s="1"/>
  <c r="AF66" i="28"/>
  <c r="AE66" i="27" l="1"/>
  <c r="AD84" i="27"/>
  <c r="AD76" i="27"/>
  <c r="AD62" i="27" s="1"/>
  <c r="AD58" i="15"/>
  <c r="AD82" i="27"/>
  <c r="AD83" i="27"/>
  <c r="AE264" i="28"/>
  <c r="AF247" i="28"/>
  <c r="AE257" i="28"/>
  <c r="AE243" i="28" s="1"/>
  <c r="AE265" i="28"/>
  <c r="AE263" i="28"/>
  <c r="AD166" i="27"/>
  <c r="AD152" i="27" s="1"/>
  <c r="AD174" i="27"/>
  <c r="AD173" i="27"/>
  <c r="AD172" i="27"/>
  <c r="AE156" i="27"/>
  <c r="AE347" i="28"/>
  <c r="AE333" i="28" s="1"/>
  <c r="AF337" i="28"/>
  <c r="AE353" i="28"/>
  <c r="AE355" i="28"/>
  <c r="AE354" i="28"/>
  <c r="AD174" i="28"/>
  <c r="AD173" i="28"/>
  <c r="AE156" i="28"/>
  <c r="AD172" i="28"/>
  <c r="AD166" i="28"/>
  <c r="AD152" i="28" s="1"/>
  <c r="AD71" i="15"/>
  <c r="AD80" i="15"/>
  <c r="AF247" i="27"/>
  <c r="AE257" i="27"/>
  <c r="AE243" i="27" s="1"/>
  <c r="AE264" i="27"/>
  <c r="AE265" i="27"/>
  <c r="AE263" i="27"/>
  <c r="AG66" i="28"/>
  <c r="AF82" i="28"/>
  <c r="AF83" i="28"/>
  <c r="AF84" i="28"/>
  <c r="AF76" i="28"/>
  <c r="AF62" i="28" s="1"/>
  <c r="AF337" i="27"/>
  <c r="AE354" i="27"/>
  <c r="AE355" i="27"/>
  <c r="AE347" i="27"/>
  <c r="AE333" i="27" s="1"/>
  <c r="AE353" i="27"/>
  <c r="AE83" i="27" l="1"/>
  <c r="AE58" i="15"/>
  <c r="AE82" i="27"/>
  <c r="AE76" i="27"/>
  <c r="AE62" i="27" s="1"/>
  <c r="AF66" i="27"/>
  <c r="AE84" i="27"/>
  <c r="AF156" i="27"/>
  <c r="AE174" i="27"/>
  <c r="AE166" i="27"/>
  <c r="AE152" i="27" s="1"/>
  <c r="AE173" i="27"/>
  <c r="AE172" i="27"/>
  <c r="AG247" i="28"/>
  <c r="AF264" i="28"/>
  <c r="AF265" i="28"/>
  <c r="AF263" i="28"/>
  <c r="AF257" i="28"/>
  <c r="AF243" i="28" s="1"/>
  <c r="AF156" i="28"/>
  <c r="AE172" i="28"/>
  <c r="AE166" i="28"/>
  <c r="AE152" i="28" s="1"/>
  <c r="AE173" i="28"/>
  <c r="AE174" i="28"/>
  <c r="AE80" i="15"/>
  <c r="AE71" i="15"/>
  <c r="AF353" i="28"/>
  <c r="AG337" i="28"/>
  <c r="AF355" i="28"/>
  <c r="AF354" i="28"/>
  <c r="AF347" i="28"/>
  <c r="AF333" i="28" s="1"/>
  <c r="AG247" i="27"/>
  <c r="AF265" i="27"/>
  <c r="AF263" i="27"/>
  <c r="AF264" i="27"/>
  <c r="AF257" i="27"/>
  <c r="AF243" i="27" s="1"/>
  <c r="AF353" i="27"/>
  <c r="AG337" i="27"/>
  <c r="AF347" i="27"/>
  <c r="AF333" i="27" s="1"/>
  <c r="AF355" i="27"/>
  <c r="AF354" i="27"/>
  <c r="AG76" i="28"/>
  <c r="AG62" i="28" s="1"/>
  <c r="AG84" i="28"/>
  <c r="AH66" i="28"/>
  <c r="AG83" i="28"/>
  <c r="AG82" i="28"/>
  <c r="AF84" i="27" l="1"/>
  <c r="AF83" i="27"/>
  <c r="AG66" i="27"/>
  <c r="AF58" i="15"/>
  <c r="AF76" i="27"/>
  <c r="AF62" i="27" s="1"/>
  <c r="AF82" i="27"/>
  <c r="AG263" i="28"/>
  <c r="AH247" i="28"/>
  <c r="AG264" i="28"/>
  <c r="AG257" i="28"/>
  <c r="AG243" i="28" s="1"/>
  <c r="AG265" i="28"/>
  <c r="AF174" i="27"/>
  <c r="AF173" i="27"/>
  <c r="AF172" i="27"/>
  <c r="AF166" i="27"/>
  <c r="AF152" i="27" s="1"/>
  <c r="AG156" i="27"/>
  <c r="AG353" i="28"/>
  <c r="AH337" i="28"/>
  <c r="AG347" i="28"/>
  <c r="AG333" i="28" s="1"/>
  <c r="AG354" i="28"/>
  <c r="AG355" i="28"/>
  <c r="AF173" i="28"/>
  <c r="AF172" i="28"/>
  <c r="AF174" i="28"/>
  <c r="AG156" i="28"/>
  <c r="AF166" i="28"/>
  <c r="AF152" i="28" s="1"/>
  <c r="AF80" i="15"/>
  <c r="AF71" i="15"/>
  <c r="AG257" i="27"/>
  <c r="AG243" i="27" s="1"/>
  <c r="AG264" i="27"/>
  <c r="AG265" i="27"/>
  <c r="AG263" i="27"/>
  <c r="AH247" i="27"/>
  <c r="AH84" i="28"/>
  <c r="AH76" i="28"/>
  <c r="AH62" i="28" s="1"/>
  <c r="AH83" i="28"/>
  <c r="AH82" i="28"/>
  <c r="AI66" i="28"/>
  <c r="AH337" i="27"/>
  <c r="AG353" i="27"/>
  <c r="AG354" i="27"/>
  <c r="AG347" i="27"/>
  <c r="AG333" i="27" s="1"/>
  <c r="AG355" i="27"/>
  <c r="AG76" i="27" l="1"/>
  <c r="AG62" i="27" s="1"/>
  <c r="AG58" i="15"/>
  <c r="AG84" i="27"/>
  <c r="AG82" i="27"/>
  <c r="AH66" i="27"/>
  <c r="AG83" i="27"/>
  <c r="AG166" i="27"/>
  <c r="AG152" i="27" s="1"/>
  <c r="AG173" i="27"/>
  <c r="AH156" i="27"/>
  <c r="AG172" i="27"/>
  <c r="AG174" i="27"/>
  <c r="AH263" i="28"/>
  <c r="AH265" i="28"/>
  <c r="AH264" i="28"/>
  <c r="AH257" i="28"/>
  <c r="AH243" i="28" s="1"/>
  <c r="AI247" i="28"/>
  <c r="AH353" i="28"/>
  <c r="AI337" i="28"/>
  <c r="AH355" i="28"/>
  <c r="AH347" i="28"/>
  <c r="AH333" i="28" s="1"/>
  <c r="AH354" i="28"/>
  <c r="AH156" i="28"/>
  <c r="AG174" i="28"/>
  <c r="AG172" i="28"/>
  <c r="AG173" i="28"/>
  <c r="AG166" i="28"/>
  <c r="AG152" i="28" s="1"/>
  <c r="AG80" i="15"/>
  <c r="AG71" i="15"/>
  <c r="AH263" i="27"/>
  <c r="AH265" i="27"/>
  <c r="AH257" i="27"/>
  <c r="AH243" i="27" s="1"/>
  <c r="AI247" i="27"/>
  <c r="AH264" i="27"/>
  <c r="AH354" i="27"/>
  <c r="AH355" i="27"/>
  <c r="AH347" i="27"/>
  <c r="AH333" i="27" s="1"/>
  <c r="AH353" i="27"/>
  <c r="AI337" i="27"/>
  <c r="AI82" i="28"/>
  <c r="AJ66" i="28"/>
  <c r="AI83" i="28"/>
  <c r="AI76" i="28"/>
  <c r="AI62" i="28" s="1"/>
  <c r="AI84" i="28"/>
  <c r="AH83" i="27" l="1"/>
  <c r="AH84" i="27"/>
  <c r="AH82" i="27"/>
  <c r="AH76" i="27"/>
  <c r="AH62" i="27" s="1"/>
  <c r="AH58" i="15"/>
  <c r="AI66" i="27"/>
  <c r="AH173" i="27"/>
  <c r="AH174" i="27"/>
  <c r="AI156" i="27"/>
  <c r="AH172" i="27"/>
  <c r="AH166" i="27"/>
  <c r="AH152" i="27" s="1"/>
  <c r="AI257" i="28"/>
  <c r="AI243" i="28" s="1"/>
  <c r="AI264" i="28"/>
  <c r="AJ247" i="28"/>
  <c r="AI265" i="28"/>
  <c r="AI263" i="28"/>
  <c r="AH166" i="28"/>
  <c r="AH152" i="28" s="1"/>
  <c r="AI156" i="28"/>
  <c r="AH173" i="28"/>
  <c r="AH174" i="28"/>
  <c r="AH172" i="28"/>
  <c r="AH71" i="15"/>
  <c r="AH80" i="15"/>
  <c r="AI355" i="28"/>
  <c r="AI353" i="28"/>
  <c r="AJ337" i="28"/>
  <c r="AI354" i="28"/>
  <c r="AI347" i="28"/>
  <c r="AI333" i="28" s="1"/>
  <c r="AI265" i="27"/>
  <c r="AI264" i="27"/>
  <c r="AI263" i="27"/>
  <c r="AJ247" i="27"/>
  <c r="AI257" i="27"/>
  <c r="AI243" i="27" s="1"/>
  <c r="AJ84" i="28"/>
  <c r="AK66" i="28"/>
  <c r="AJ83" i="28"/>
  <c r="AJ76" i="28"/>
  <c r="AJ62" i="28" s="1"/>
  <c r="AJ82" i="28"/>
  <c r="AJ337" i="27"/>
  <c r="AI354" i="27"/>
  <c r="AI355" i="27"/>
  <c r="AI347" i="27"/>
  <c r="AI333" i="27" s="1"/>
  <c r="AI353" i="27"/>
  <c r="AI76" i="27" l="1"/>
  <c r="AI62" i="27" s="1"/>
  <c r="AI58" i="15"/>
  <c r="AI84" i="27"/>
  <c r="AJ66" i="27"/>
  <c r="AI82" i="27"/>
  <c r="AI83" i="27"/>
  <c r="AJ265" i="28"/>
  <c r="AJ257" i="28"/>
  <c r="AJ243" i="28" s="1"/>
  <c r="AJ264" i="28"/>
  <c r="AJ263" i="28"/>
  <c r="AK247" i="28"/>
  <c r="AI166" i="27"/>
  <c r="AI152" i="27" s="1"/>
  <c r="AI173" i="27"/>
  <c r="AI172" i="27"/>
  <c r="AI174" i="27"/>
  <c r="AJ156" i="27"/>
  <c r="AJ353" i="28"/>
  <c r="AJ354" i="28"/>
  <c r="AJ355" i="28"/>
  <c r="AJ347" i="28"/>
  <c r="AJ333" i="28" s="1"/>
  <c r="AK337" i="28"/>
  <c r="AI173" i="28"/>
  <c r="AI174" i="28"/>
  <c r="AI172" i="28"/>
  <c r="AJ156" i="28"/>
  <c r="AI166" i="28"/>
  <c r="AI152" i="28" s="1"/>
  <c r="AI71" i="15"/>
  <c r="AI80" i="15"/>
  <c r="AJ263" i="27"/>
  <c r="AJ257" i="27"/>
  <c r="AJ243" i="27" s="1"/>
  <c r="AK247" i="27"/>
  <c r="AJ265" i="27"/>
  <c r="AJ264" i="27"/>
  <c r="AK337" i="27"/>
  <c r="AJ353" i="27"/>
  <c r="AJ354" i="27"/>
  <c r="AJ355" i="27"/>
  <c r="AJ347" i="27"/>
  <c r="AJ333" i="27" s="1"/>
  <c r="AL66" i="28"/>
  <c r="AK84" i="28"/>
  <c r="AK82" i="28"/>
  <c r="AK76" i="28"/>
  <c r="AK62" i="28" s="1"/>
  <c r="AK83" i="28"/>
  <c r="AJ83" i="27" l="1"/>
  <c r="AJ58" i="15"/>
  <c r="AJ84" i="27"/>
  <c r="AJ76" i="27"/>
  <c r="AJ62" i="27" s="1"/>
  <c r="AK66" i="27"/>
  <c r="AJ82" i="27"/>
  <c r="AK263" i="28"/>
  <c r="AL247" i="28"/>
  <c r="AK257" i="28"/>
  <c r="AK243" i="28" s="1"/>
  <c r="AK265" i="28"/>
  <c r="AK264" i="28"/>
  <c r="AJ174" i="27"/>
  <c r="AJ173" i="27"/>
  <c r="AK156" i="27"/>
  <c r="AJ172" i="27"/>
  <c r="AJ166" i="27"/>
  <c r="AJ152" i="27" s="1"/>
  <c r="AK354" i="28"/>
  <c r="AK353" i="28"/>
  <c r="AK355" i="28"/>
  <c r="AL337" i="28"/>
  <c r="AK347" i="28"/>
  <c r="AK333" i="28" s="1"/>
  <c r="AJ174" i="28"/>
  <c r="AJ166" i="28"/>
  <c r="AJ152" i="28" s="1"/>
  <c r="AK156" i="28"/>
  <c r="AJ172" i="28"/>
  <c r="AJ173" i="28"/>
  <c r="AJ80" i="15"/>
  <c r="AJ71" i="15"/>
  <c r="AL247" i="27"/>
  <c r="AK257" i="27"/>
  <c r="AK243" i="27" s="1"/>
  <c r="AK264" i="27"/>
  <c r="AK263" i="27"/>
  <c r="AK265" i="27"/>
  <c r="AL83" i="28"/>
  <c r="AL82" i="28"/>
  <c r="AL84" i="28"/>
  <c r="AL76" i="28"/>
  <c r="AL62" i="28" s="1"/>
  <c r="AM66" i="28"/>
  <c r="AL337" i="27"/>
  <c r="AK353" i="27"/>
  <c r="AK354" i="27"/>
  <c r="AK347" i="27"/>
  <c r="AK333" i="27" s="1"/>
  <c r="AK355" i="27"/>
  <c r="AL66" i="27" l="1"/>
  <c r="AK58" i="15"/>
  <c r="AK76" i="27"/>
  <c r="AK62" i="27" s="1"/>
  <c r="AK84" i="27"/>
  <c r="AK83" i="27"/>
  <c r="AK82" i="27"/>
  <c r="AK174" i="27"/>
  <c r="AK173" i="27"/>
  <c r="AL156" i="27"/>
  <c r="AK166" i="27"/>
  <c r="AK152" i="27" s="1"/>
  <c r="AK172" i="27"/>
  <c r="AM247" i="28"/>
  <c r="AL263" i="28"/>
  <c r="AL257" i="28"/>
  <c r="AL243" i="28" s="1"/>
  <c r="AL264" i="28"/>
  <c r="AL265" i="28"/>
  <c r="AL353" i="28"/>
  <c r="AL347" i="28"/>
  <c r="AL333" i="28" s="1"/>
  <c r="AL355" i="28"/>
  <c r="AM337" i="28"/>
  <c r="AL354" i="28"/>
  <c r="AK166" i="28"/>
  <c r="AK152" i="28" s="1"/>
  <c r="AK172" i="28"/>
  <c r="AK173" i="28"/>
  <c r="AL156" i="28"/>
  <c r="AK174" i="28"/>
  <c r="AK80" i="15"/>
  <c r="AK71" i="15"/>
  <c r="AL257" i="27"/>
  <c r="AL243" i="27" s="1"/>
  <c r="AL263" i="27"/>
  <c r="AM247" i="27"/>
  <c r="AL264" i="27"/>
  <c r="AL265" i="27"/>
  <c r="AM83" i="28"/>
  <c r="AN66" i="28"/>
  <c r="AM76" i="28"/>
  <c r="AM62" i="28" s="1"/>
  <c r="AM82" i="28"/>
  <c r="AM84" i="28"/>
  <c r="AL353" i="27"/>
  <c r="AM337" i="27"/>
  <c r="AL347" i="27"/>
  <c r="AL333" i="27" s="1"/>
  <c r="AL355" i="27"/>
  <c r="AL354" i="27"/>
  <c r="AL84" i="27" l="1"/>
  <c r="AL83" i="27"/>
  <c r="AM66" i="27"/>
  <c r="AL76" i="27"/>
  <c r="AL62" i="27" s="1"/>
  <c r="AL58" i="15"/>
  <c r="AL82" i="27"/>
  <c r="AL172" i="27"/>
  <c r="AL174" i="27"/>
  <c r="AL166" i="27"/>
  <c r="AL152" i="27" s="1"/>
  <c r="AM156" i="27"/>
  <c r="AL173" i="27"/>
  <c r="AN247" i="28"/>
  <c r="AM265" i="28"/>
  <c r="AM264" i="28"/>
  <c r="AM263" i="28"/>
  <c r="AM257" i="28"/>
  <c r="AM243" i="28" s="1"/>
  <c r="AM347" i="28"/>
  <c r="AM333" i="28" s="1"/>
  <c r="AM354" i="28"/>
  <c r="AM355" i="28"/>
  <c r="AN337" i="28"/>
  <c r="AM353" i="28"/>
  <c r="AL174" i="28"/>
  <c r="AM156" i="28"/>
  <c r="AL173" i="28"/>
  <c r="AL172" i="28"/>
  <c r="AL166" i="28"/>
  <c r="AL152" i="28" s="1"/>
  <c r="AL80" i="15"/>
  <c r="AL71" i="15"/>
  <c r="AM264" i="27"/>
  <c r="AN247" i="27"/>
  <c r="AM265" i="27"/>
  <c r="AM263" i="27"/>
  <c r="AM257" i="27"/>
  <c r="AM243" i="27" s="1"/>
  <c r="AN82" i="28"/>
  <c r="AO66" i="28"/>
  <c r="AN76" i="28"/>
  <c r="AN62" i="28" s="1"/>
  <c r="AN83" i="28"/>
  <c r="AN84" i="28"/>
  <c r="AM354" i="27"/>
  <c r="AM353" i="27"/>
  <c r="AM355" i="27"/>
  <c r="AM347" i="27"/>
  <c r="AM333" i="27" s="1"/>
  <c r="AN337" i="27"/>
  <c r="AN66" i="27" l="1"/>
  <c r="AM84" i="27"/>
  <c r="AM82" i="27"/>
  <c r="AM58" i="15"/>
  <c r="AM76" i="27"/>
  <c r="AM62" i="27" s="1"/>
  <c r="AM83" i="27"/>
  <c r="AN265" i="28"/>
  <c r="AN264" i="28"/>
  <c r="AN257" i="28"/>
  <c r="AN243" i="28" s="1"/>
  <c r="AO247" i="28"/>
  <c r="AN263" i="28"/>
  <c r="AM173" i="27"/>
  <c r="AM174" i="27"/>
  <c r="AM172" i="27"/>
  <c r="AN156" i="27"/>
  <c r="AM166" i="27"/>
  <c r="AM152" i="27" s="1"/>
  <c r="AM173" i="28"/>
  <c r="AM166" i="28"/>
  <c r="AM152" i="28" s="1"/>
  <c r="AM174" i="28"/>
  <c r="AM172" i="28"/>
  <c r="AN156" i="28"/>
  <c r="AM80" i="15"/>
  <c r="AM71" i="15"/>
  <c r="AN355" i="28"/>
  <c r="AN353" i="28"/>
  <c r="AN354" i="28"/>
  <c r="AN347" i="28"/>
  <c r="AN333" i="28" s="1"/>
  <c r="AO337" i="28"/>
  <c r="AN263" i="27"/>
  <c r="AN257" i="27"/>
  <c r="AN243" i="27" s="1"/>
  <c r="AN265" i="27"/>
  <c r="AN264" i="27"/>
  <c r="AO247" i="27"/>
  <c r="AP66" i="28"/>
  <c r="AO76" i="28"/>
  <c r="AO62" i="28" s="1"/>
  <c r="AO84" i="28"/>
  <c r="AO82" i="28"/>
  <c r="AO83" i="28"/>
  <c r="AN354" i="27"/>
  <c r="AO337" i="27"/>
  <c r="AN355" i="27"/>
  <c r="AN353" i="27"/>
  <c r="AN347" i="27"/>
  <c r="AN333" i="27" s="1"/>
  <c r="AN84" i="27" l="1"/>
  <c r="AO66" i="27"/>
  <c r="AN58" i="15"/>
  <c r="AN82" i="27"/>
  <c r="AN76" i="27"/>
  <c r="AN62" i="27" s="1"/>
  <c r="AN83" i="27"/>
  <c r="AO265" i="28"/>
  <c r="AP247" i="28"/>
  <c r="AO264" i="28"/>
  <c r="AO263" i="28"/>
  <c r="AO257" i="28"/>
  <c r="AO243" i="28" s="1"/>
  <c r="AN166" i="27"/>
  <c r="AN152" i="27" s="1"/>
  <c r="AO156" i="27"/>
  <c r="AN174" i="27"/>
  <c r="AN172" i="27"/>
  <c r="AN173" i="27"/>
  <c r="AN174" i="28"/>
  <c r="AN173" i="28"/>
  <c r="AO156" i="28"/>
  <c r="AN166" i="28"/>
  <c r="AN152" i="28" s="1"/>
  <c r="AN172" i="28"/>
  <c r="AN80" i="15"/>
  <c r="AN71" i="15"/>
  <c r="AO353" i="28"/>
  <c r="AO355" i="28"/>
  <c r="AO347" i="28"/>
  <c r="AO333" i="28" s="1"/>
  <c r="AO354" i="28"/>
  <c r="AP337" i="28"/>
  <c r="AO264" i="27"/>
  <c r="AO265" i="27"/>
  <c r="AO263" i="27"/>
  <c r="AP247" i="27"/>
  <c r="AO257" i="27"/>
  <c r="AO243" i="27" s="1"/>
  <c r="AO347" i="27"/>
  <c r="AO333" i="27" s="1"/>
  <c r="AO355" i="27"/>
  <c r="AP337" i="27"/>
  <c r="AO354" i="27"/>
  <c r="AO353" i="27"/>
  <c r="AP82" i="28"/>
  <c r="AP83" i="28"/>
  <c r="AP76" i="28"/>
  <c r="AP62" i="28" s="1"/>
  <c r="AP84" i="28"/>
  <c r="AQ66" i="28"/>
  <c r="AO83" i="27" l="1"/>
  <c r="AP66" i="27"/>
  <c r="AO84" i="27"/>
  <c r="AO58" i="15"/>
  <c r="AO82" i="27"/>
  <c r="AO76" i="27"/>
  <c r="AO62" i="27" s="1"/>
  <c r="AP156" i="27"/>
  <c r="AO173" i="27"/>
  <c r="AO166" i="27"/>
  <c r="AO152" i="27" s="1"/>
  <c r="AO174" i="27"/>
  <c r="AO172" i="27"/>
  <c r="AQ247" i="28"/>
  <c r="AP263" i="28"/>
  <c r="AP257" i="28"/>
  <c r="AP243" i="28" s="1"/>
  <c r="AP264" i="28"/>
  <c r="AP265" i="28"/>
  <c r="AP355" i="28"/>
  <c r="AP354" i="28"/>
  <c r="AQ337" i="28"/>
  <c r="AP347" i="28"/>
  <c r="AP333" i="28" s="1"/>
  <c r="AP353" i="28"/>
  <c r="AO166" i="28"/>
  <c r="AO152" i="28" s="1"/>
  <c r="AO172" i="28"/>
  <c r="AO173" i="28"/>
  <c r="AO174" i="28"/>
  <c r="AP156" i="28"/>
  <c r="AO71" i="15"/>
  <c r="AO80" i="15"/>
  <c r="AP264" i="27"/>
  <c r="AP257" i="27"/>
  <c r="AP243" i="27" s="1"/>
  <c r="AP265" i="27"/>
  <c r="AP263" i="27"/>
  <c r="AQ247" i="27"/>
  <c r="AP354" i="27"/>
  <c r="AP353" i="27"/>
  <c r="AP347" i="27"/>
  <c r="AP333" i="27" s="1"/>
  <c r="AP355" i="27"/>
  <c r="AQ337" i="27"/>
  <c r="AQ82" i="28"/>
  <c r="AR66" i="28"/>
  <c r="AQ83" i="28"/>
  <c r="AQ76" i="28"/>
  <c r="AQ62" i="28" s="1"/>
  <c r="AQ84" i="28"/>
  <c r="AP83" i="27" l="1"/>
  <c r="AP58" i="15"/>
  <c r="AP82" i="27"/>
  <c r="AQ66" i="27"/>
  <c r="AP76" i="27"/>
  <c r="AP62" i="27" s="1"/>
  <c r="AP84" i="27"/>
  <c r="AQ257" i="28"/>
  <c r="AQ243" i="28" s="1"/>
  <c r="AR247" i="28"/>
  <c r="AQ264" i="28"/>
  <c r="AQ265" i="28"/>
  <c r="AQ263" i="28"/>
  <c r="AQ156" i="27"/>
  <c r="AP174" i="27"/>
  <c r="AP172" i="27"/>
  <c r="AP166" i="27"/>
  <c r="AP152" i="27" s="1"/>
  <c r="AP173" i="27"/>
  <c r="AQ347" i="28"/>
  <c r="AQ333" i="28" s="1"/>
  <c r="AQ354" i="28"/>
  <c r="AQ355" i="28"/>
  <c r="AQ353" i="28"/>
  <c r="AR337" i="28"/>
  <c r="AP172" i="28"/>
  <c r="AP166" i="28"/>
  <c r="AP152" i="28" s="1"/>
  <c r="AQ156" i="28"/>
  <c r="AP173" i="28"/>
  <c r="AP174" i="28"/>
  <c r="AP71" i="15"/>
  <c r="AP80" i="15"/>
  <c r="AQ263" i="27"/>
  <c r="AQ264" i="27"/>
  <c r="AQ257" i="27"/>
  <c r="AQ243" i="27" s="1"/>
  <c r="AQ265" i="27"/>
  <c r="AR247" i="27"/>
  <c r="AR84" i="28"/>
  <c r="AS66" i="28"/>
  <c r="AR83" i="28"/>
  <c r="AR82" i="28"/>
  <c r="AR76" i="28"/>
  <c r="AR62" i="28" s="1"/>
  <c r="AQ354" i="27"/>
  <c r="AQ347" i="27"/>
  <c r="AQ333" i="27" s="1"/>
  <c r="AQ353" i="27"/>
  <c r="AR337" i="27"/>
  <c r="AQ355" i="27"/>
  <c r="AQ76" i="27" l="1"/>
  <c r="AQ62" i="27" s="1"/>
  <c r="AQ58" i="15"/>
  <c r="AR66" i="27"/>
  <c r="AQ84" i="27"/>
  <c r="AQ83" i="27"/>
  <c r="AQ82" i="27"/>
  <c r="AQ173" i="27"/>
  <c r="AQ166" i="27"/>
  <c r="AQ152" i="27" s="1"/>
  <c r="AQ172" i="27"/>
  <c r="AQ174" i="27"/>
  <c r="AR156" i="27"/>
  <c r="AR264" i="28"/>
  <c r="AR265" i="28"/>
  <c r="AS247" i="28"/>
  <c r="AR257" i="28"/>
  <c r="AR243" i="28" s="1"/>
  <c r="AR263" i="28"/>
  <c r="AR354" i="28"/>
  <c r="AR347" i="28"/>
  <c r="AR333" i="28" s="1"/>
  <c r="AR353" i="28"/>
  <c r="AS337" i="28"/>
  <c r="AR355" i="28"/>
  <c r="AQ173" i="28"/>
  <c r="AR156" i="28"/>
  <c r="AQ166" i="28"/>
  <c r="AQ152" i="28" s="1"/>
  <c r="AQ172" i="28"/>
  <c r="AQ174" i="28"/>
  <c r="AQ80" i="15"/>
  <c r="AQ71" i="15"/>
  <c r="AR263" i="27"/>
  <c r="AR265" i="27"/>
  <c r="AR257" i="27"/>
  <c r="AR243" i="27" s="1"/>
  <c r="AS247" i="27"/>
  <c r="AR264" i="27"/>
  <c r="AS337" i="27"/>
  <c r="AR353" i="27"/>
  <c r="AR347" i="27"/>
  <c r="AR333" i="27" s="1"/>
  <c r="AR354" i="27"/>
  <c r="AR355" i="27"/>
  <c r="AS82" i="28"/>
  <c r="AT66" i="28"/>
  <c r="AS76" i="28"/>
  <c r="AS62" i="28" s="1"/>
  <c r="AS84" i="28"/>
  <c r="AS83" i="28"/>
  <c r="AR83" i="27" l="1"/>
  <c r="AR58" i="15"/>
  <c r="AR84" i="27"/>
  <c r="AR76" i="27"/>
  <c r="AR62" i="27" s="1"/>
  <c r="AS66" i="27"/>
  <c r="AR82" i="27"/>
  <c r="AS265" i="28"/>
  <c r="AS264" i="28"/>
  <c r="AT247" i="28"/>
  <c r="AS257" i="28"/>
  <c r="AS243" i="28" s="1"/>
  <c r="AS263" i="28"/>
  <c r="AS156" i="27"/>
  <c r="AR172" i="27"/>
  <c r="AR174" i="27"/>
  <c r="AR173" i="27"/>
  <c r="AR166" i="27"/>
  <c r="AR152" i="27" s="1"/>
  <c r="AR172" i="28"/>
  <c r="AS156" i="28"/>
  <c r="AR174" i="28"/>
  <c r="AR166" i="28"/>
  <c r="AR152" i="28" s="1"/>
  <c r="AR173" i="28"/>
  <c r="AR80" i="15"/>
  <c r="AR71" i="15"/>
  <c r="AS353" i="28"/>
  <c r="AS354" i="28"/>
  <c r="AS355" i="28"/>
  <c r="AT337" i="28"/>
  <c r="AS347" i="28"/>
  <c r="AS333" i="28" s="1"/>
  <c r="AS265" i="27"/>
  <c r="AS257" i="27"/>
  <c r="AS243" i="27" s="1"/>
  <c r="AS263" i="27"/>
  <c r="AS264" i="27"/>
  <c r="AT247" i="27"/>
  <c r="AT83" i="28"/>
  <c r="AT84" i="28"/>
  <c r="AT76" i="28"/>
  <c r="AT62" i="28" s="1"/>
  <c r="AU66" i="28"/>
  <c r="AT82" i="28"/>
  <c r="AT337" i="27"/>
  <c r="AS353" i="27"/>
  <c r="AS354" i="27"/>
  <c r="AS355" i="27"/>
  <c r="AS347" i="27"/>
  <c r="AS333" i="27" s="1"/>
  <c r="AS83" i="27" l="1"/>
  <c r="AS58" i="15"/>
  <c r="AT66" i="27"/>
  <c r="AS82" i="27"/>
  <c r="AS84" i="27"/>
  <c r="AS76" i="27"/>
  <c r="AS62" i="27" s="1"/>
  <c r="AS172" i="27"/>
  <c r="AS174" i="27"/>
  <c r="AS166" i="27"/>
  <c r="AS152" i="27" s="1"/>
  <c r="AT156" i="27"/>
  <c r="AS173" i="27"/>
  <c r="AT263" i="28"/>
  <c r="AT264" i="28"/>
  <c r="AU247" i="28"/>
  <c r="AT257" i="28"/>
  <c r="AT243" i="28" s="1"/>
  <c r="AT265" i="28"/>
  <c r="AT354" i="28"/>
  <c r="AU337" i="28"/>
  <c r="AT353" i="28"/>
  <c r="AT355" i="28"/>
  <c r="AT347" i="28"/>
  <c r="AT333" i="28" s="1"/>
  <c r="AS166" i="28"/>
  <c r="AS152" i="28" s="1"/>
  <c r="AS173" i="28"/>
  <c r="AS174" i="28"/>
  <c r="AS172" i="28"/>
  <c r="AT156" i="28"/>
  <c r="AS71" i="15"/>
  <c r="AS80" i="15"/>
  <c r="AT264" i="27"/>
  <c r="AT257" i="27"/>
  <c r="AT243" i="27" s="1"/>
  <c r="AT263" i="27"/>
  <c r="AT265" i="27"/>
  <c r="AU247" i="27"/>
  <c r="AT354" i="27"/>
  <c r="AT355" i="27"/>
  <c r="AT353" i="27"/>
  <c r="AT347" i="27"/>
  <c r="AT333" i="27" s="1"/>
  <c r="AU337" i="27"/>
  <c r="AU82" i="28"/>
  <c r="AU84" i="28"/>
  <c r="AU83" i="28"/>
  <c r="AV66" i="28"/>
  <c r="AU76" i="28"/>
  <c r="AU62" i="28" s="1"/>
  <c r="AT84" i="27" l="1"/>
  <c r="AT58" i="15"/>
  <c r="AU66" i="27"/>
  <c r="AT76" i="27"/>
  <c r="AT62" i="27" s="1"/>
  <c r="AT82" i="27"/>
  <c r="AT83" i="27"/>
  <c r="AU156" i="27"/>
  <c r="AT166" i="27"/>
  <c r="AT152" i="27" s="1"/>
  <c r="AT173" i="27"/>
  <c r="AT174" i="27"/>
  <c r="AT172" i="27"/>
  <c r="AU257" i="28"/>
  <c r="AU243" i="28" s="1"/>
  <c r="AU265" i="28"/>
  <c r="AU264" i="28"/>
  <c r="AV247" i="28"/>
  <c r="AU263" i="28"/>
  <c r="AT172" i="28"/>
  <c r="AT173" i="28"/>
  <c r="AT166" i="28"/>
  <c r="AT152" i="28" s="1"/>
  <c r="AU156" i="28"/>
  <c r="AT174" i="28"/>
  <c r="AT80" i="15"/>
  <c r="AT71" i="15"/>
  <c r="AU355" i="28"/>
  <c r="AU347" i="28"/>
  <c r="AU333" i="28" s="1"/>
  <c r="AU354" i="28"/>
  <c r="AV337" i="28"/>
  <c r="AU353" i="28"/>
  <c r="AU263" i="27"/>
  <c r="AU257" i="27"/>
  <c r="AU243" i="27" s="1"/>
  <c r="AV247" i="27"/>
  <c r="AU265" i="27"/>
  <c r="AU264" i="27"/>
  <c r="AU353" i="27"/>
  <c r="AU355" i="27"/>
  <c r="AU347" i="27"/>
  <c r="AU333" i="27" s="1"/>
  <c r="AU354" i="27"/>
  <c r="AV337" i="27"/>
  <c r="AV82" i="28"/>
  <c r="AV83" i="28"/>
  <c r="AV76" i="28"/>
  <c r="AV62" i="28" s="1"/>
  <c r="AW66" i="28"/>
  <c r="AV84" i="28"/>
  <c r="AU83" i="27" l="1"/>
  <c r="AU58" i="15"/>
  <c r="AU76" i="27"/>
  <c r="AU62" i="27" s="1"/>
  <c r="AU82" i="27"/>
  <c r="AU84" i="27"/>
  <c r="AV66" i="27"/>
  <c r="AV264" i="28"/>
  <c r="AV263" i="28"/>
  <c r="AW247" i="28"/>
  <c r="AV257" i="28"/>
  <c r="AV243" i="28" s="1"/>
  <c r="AV265" i="28"/>
  <c r="AU174" i="27"/>
  <c r="AV156" i="27"/>
  <c r="AU166" i="27"/>
  <c r="AU152" i="27" s="1"/>
  <c r="AU173" i="27"/>
  <c r="AU172" i="27"/>
  <c r="AU174" i="28"/>
  <c r="AU172" i="28"/>
  <c r="AU166" i="28"/>
  <c r="AU152" i="28" s="1"/>
  <c r="AV156" i="28"/>
  <c r="AU173" i="28"/>
  <c r="AU71" i="15"/>
  <c r="AU80" i="15"/>
  <c r="AV355" i="28"/>
  <c r="AV353" i="28"/>
  <c r="AV347" i="28"/>
  <c r="AV333" i="28" s="1"/>
  <c r="AV354" i="28"/>
  <c r="AW337" i="28"/>
  <c r="AV264" i="27"/>
  <c r="AV257" i="27"/>
  <c r="AV243" i="27" s="1"/>
  <c r="AV265" i="27"/>
  <c r="AW247" i="27"/>
  <c r="AV263" i="27"/>
  <c r="AV354" i="27"/>
  <c r="AV355" i="27"/>
  <c r="AW337" i="27"/>
  <c r="AV353" i="27"/>
  <c r="AV347" i="27"/>
  <c r="AV333" i="27" s="1"/>
  <c r="AW83" i="28"/>
  <c r="AW84" i="28"/>
  <c r="AX66" i="28"/>
  <c r="AW82" i="28"/>
  <c r="AW76" i="28"/>
  <c r="AW62" i="28" s="1"/>
  <c r="AV76" i="27" l="1"/>
  <c r="AV62" i="27" s="1"/>
  <c r="AV58" i="15"/>
  <c r="AV84" i="27"/>
  <c r="AV83" i="27"/>
  <c r="AV82" i="27"/>
  <c r="AW66" i="27"/>
  <c r="AV174" i="27"/>
  <c r="AV166" i="27"/>
  <c r="AV152" i="27" s="1"/>
  <c r="AV172" i="27"/>
  <c r="AV173" i="27"/>
  <c r="AW156" i="27"/>
  <c r="AW263" i="28"/>
  <c r="AW257" i="28"/>
  <c r="AW243" i="28" s="1"/>
  <c r="AX247" i="28"/>
  <c r="AW264" i="28"/>
  <c r="AW265" i="28"/>
  <c r="AW355" i="28"/>
  <c r="AW347" i="28"/>
  <c r="AW333" i="28" s="1"/>
  <c r="AX337" i="28"/>
  <c r="AW353" i="28"/>
  <c r="AW354" i="28"/>
  <c r="AV166" i="28"/>
  <c r="AV152" i="28" s="1"/>
  <c r="AV172" i="28"/>
  <c r="AV173" i="28"/>
  <c r="AW156" i="28"/>
  <c r="AV174" i="28"/>
  <c r="AV71" i="15"/>
  <c r="AV80" i="15"/>
  <c r="AX247" i="27"/>
  <c r="AW264" i="27"/>
  <c r="AW263" i="27"/>
  <c r="AW265" i="27"/>
  <c r="AW257" i="27"/>
  <c r="AW243" i="27" s="1"/>
  <c r="AX83" i="28"/>
  <c r="AX76" i="28"/>
  <c r="AX62" i="28" s="1"/>
  <c r="AX82" i="28"/>
  <c r="AY66" i="28"/>
  <c r="AX84" i="28"/>
  <c r="AW347" i="27"/>
  <c r="AW333" i="27" s="1"/>
  <c r="AX337" i="27"/>
  <c r="AW355" i="27"/>
  <c r="AW353" i="27"/>
  <c r="AW354" i="27"/>
  <c r="AW82" i="27" l="1"/>
  <c r="AW84" i="27"/>
  <c r="AX66" i="27"/>
  <c r="AW58" i="15"/>
  <c r="AW76" i="27"/>
  <c r="AW62" i="27" s="1"/>
  <c r="AW83" i="27"/>
  <c r="AX265" i="28"/>
  <c r="AX257" i="28"/>
  <c r="AX243" i="28" s="1"/>
  <c r="AY247" i="28"/>
  <c r="AX263" i="28"/>
  <c r="AX264" i="28"/>
  <c r="AX156" i="27"/>
  <c r="AW174" i="27"/>
  <c r="AW166" i="27"/>
  <c r="AW152" i="27" s="1"/>
  <c r="AW173" i="27"/>
  <c r="AW172" i="27"/>
  <c r="AX353" i="28"/>
  <c r="AY337" i="28"/>
  <c r="AX354" i="28"/>
  <c r="AX347" i="28"/>
  <c r="AX333" i="28" s="1"/>
  <c r="AX355" i="28"/>
  <c r="AX156" i="28"/>
  <c r="AW173" i="28"/>
  <c r="AW174" i="28"/>
  <c r="AW172" i="28"/>
  <c r="AW166" i="28"/>
  <c r="AW152" i="28" s="1"/>
  <c r="AW80" i="15"/>
  <c r="AW71" i="15"/>
  <c r="AX263" i="27"/>
  <c r="AX257" i="27"/>
  <c r="AX243" i="27" s="1"/>
  <c r="AX265" i="27"/>
  <c r="AX264" i="27"/>
  <c r="AY247" i="27"/>
  <c r="AY337" i="27"/>
  <c r="AX353" i="27"/>
  <c r="AX355" i="27"/>
  <c r="AX354" i="27"/>
  <c r="AX347" i="27"/>
  <c r="AX333" i="27" s="1"/>
  <c r="AZ66" i="28"/>
  <c r="AY82" i="28"/>
  <c r="AY84" i="28"/>
  <c r="AY83" i="28"/>
  <c r="AY76" i="28"/>
  <c r="AY62" i="28" s="1"/>
  <c r="AY66" i="27" l="1"/>
  <c r="AX84" i="27"/>
  <c r="AX76" i="27"/>
  <c r="AX62" i="27" s="1"/>
  <c r="AX58" i="15"/>
  <c r="AX83" i="27"/>
  <c r="AX82" i="27"/>
  <c r="AX166" i="27"/>
  <c r="AX152" i="27" s="1"/>
  <c r="AX173" i="27"/>
  <c r="AX174" i="27"/>
  <c r="AY156" i="27"/>
  <c r="AX172" i="27"/>
  <c r="AY257" i="28"/>
  <c r="AY243" i="28" s="1"/>
  <c r="AY263" i="28"/>
  <c r="AZ247" i="28"/>
  <c r="AY265" i="28"/>
  <c r="AY264" i="28"/>
  <c r="AY353" i="28"/>
  <c r="AY355" i="28"/>
  <c r="AY354" i="28"/>
  <c r="AY347" i="28"/>
  <c r="AY333" i="28" s="1"/>
  <c r="AZ337" i="28"/>
  <c r="AX172" i="28"/>
  <c r="AX166" i="28"/>
  <c r="AX152" i="28" s="1"/>
  <c r="AX173" i="28"/>
  <c r="AX174" i="28"/>
  <c r="AY156" i="28"/>
  <c r="AX80" i="15"/>
  <c r="AX71" i="15"/>
  <c r="AY263" i="27"/>
  <c r="AZ247" i="27"/>
  <c r="AY265" i="27"/>
  <c r="AY264" i="27"/>
  <c r="AY257" i="27"/>
  <c r="AY243" i="27" s="1"/>
  <c r="AY353" i="27"/>
  <c r="AZ337" i="27"/>
  <c r="AY355" i="27"/>
  <c r="AY354" i="27"/>
  <c r="AY347" i="27"/>
  <c r="AY333" i="27" s="1"/>
  <c r="AZ76" i="28"/>
  <c r="AZ62" i="28" s="1"/>
  <c r="AZ83" i="28"/>
  <c r="AZ84" i="28"/>
  <c r="BA66" i="28"/>
  <c r="AZ82" i="28"/>
  <c r="AY83" i="27" l="1"/>
  <c r="AY58" i="15"/>
  <c r="AY76" i="27"/>
  <c r="AY62" i="27" s="1"/>
  <c r="AY84" i="27"/>
  <c r="AY82" i="27"/>
  <c r="AZ66" i="27"/>
  <c r="AY173" i="27"/>
  <c r="AY172" i="27"/>
  <c r="AY166" i="27"/>
  <c r="AY152" i="27" s="1"/>
  <c r="AZ156" i="27"/>
  <c r="AY174" i="27"/>
  <c r="AZ265" i="28"/>
  <c r="AZ264" i="28"/>
  <c r="AZ257" i="28"/>
  <c r="AZ243" i="28" s="1"/>
  <c r="BA247" i="28"/>
  <c r="AZ263" i="28"/>
  <c r="AZ354" i="28"/>
  <c r="AZ355" i="28"/>
  <c r="AZ347" i="28"/>
  <c r="AZ333" i="28" s="1"/>
  <c r="AZ353" i="28"/>
  <c r="BA337" i="28"/>
  <c r="AY166" i="28"/>
  <c r="AY152" i="28" s="1"/>
  <c r="AZ156" i="28"/>
  <c r="AY173" i="28"/>
  <c r="AY174" i="28"/>
  <c r="AY172" i="28"/>
  <c r="AY80" i="15"/>
  <c r="AY71" i="15"/>
  <c r="AZ257" i="27"/>
  <c r="AZ243" i="27" s="1"/>
  <c r="AZ265" i="27"/>
  <c r="AZ264" i="27"/>
  <c r="AZ263" i="27"/>
  <c r="BA247" i="27"/>
  <c r="AZ347" i="27"/>
  <c r="AZ333" i="27" s="1"/>
  <c r="AZ353" i="27"/>
  <c r="AZ354" i="27"/>
  <c r="BA337" i="27"/>
  <c r="AZ355" i="27"/>
  <c r="BB66" i="28"/>
  <c r="BA84" i="28"/>
  <c r="BA82" i="28"/>
  <c r="BA76" i="28"/>
  <c r="BA62" i="28" s="1"/>
  <c r="BA83" i="28"/>
  <c r="AZ76" i="27" l="1"/>
  <c r="AZ62" i="27" s="1"/>
  <c r="AZ84" i="27"/>
  <c r="AZ82" i="27"/>
  <c r="AZ58" i="15"/>
  <c r="BA66" i="27"/>
  <c r="AZ83" i="27"/>
  <c r="AZ172" i="27"/>
  <c r="BA156" i="27"/>
  <c r="AZ173" i="27"/>
  <c r="AZ174" i="27"/>
  <c r="AZ166" i="27"/>
  <c r="AZ152" i="27" s="1"/>
  <c r="BB247" i="28"/>
  <c r="BA264" i="28"/>
  <c r="BA263" i="28"/>
  <c r="BA257" i="28"/>
  <c r="BA243" i="28" s="1"/>
  <c r="BA265" i="28"/>
  <c r="AZ173" i="28"/>
  <c r="BA156" i="28"/>
  <c r="AZ172" i="28"/>
  <c r="AZ166" i="28"/>
  <c r="AZ152" i="28" s="1"/>
  <c r="AZ174" i="28"/>
  <c r="AZ80" i="15"/>
  <c r="AZ71" i="15"/>
  <c r="BA355" i="28"/>
  <c r="BA347" i="28"/>
  <c r="BA333" i="28" s="1"/>
  <c r="BA353" i="28"/>
  <c r="BB337" i="28"/>
  <c r="BA354" i="28"/>
  <c r="BA265" i="27"/>
  <c r="BB247" i="27"/>
  <c r="BA257" i="27"/>
  <c r="BA243" i="27" s="1"/>
  <c r="BA264" i="27"/>
  <c r="BA263" i="27"/>
  <c r="BA354" i="27"/>
  <c r="BA353" i="27"/>
  <c r="BB337" i="27"/>
  <c r="BA347" i="27"/>
  <c r="BA333" i="27" s="1"/>
  <c r="BA355" i="27"/>
  <c r="BB83" i="28"/>
  <c r="BB82" i="28"/>
  <c r="BB76" i="28"/>
  <c r="BB62" i="28" s="1"/>
  <c r="BC66" i="28"/>
  <c r="BB84" i="28"/>
  <c r="BB66" i="27" l="1"/>
  <c r="BA58" i="15"/>
  <c r="BA76" i="27"/>
  <c r="BA62" i="27" s="1"/>
  <c r="BA84" i="27"/>
  <c r="BA82" i="27"/>
  <c r="BA83" i="27"/>
  <c r="BB263" i="28"/>
  <c r="BB265" i="28"/>
  <c r="BB257" i="28"/>
  <c r="BB243" i="28" s="1"/>
  <c r="BB264" i="28"/>
  <c r="BC247" i="28"/>
  <c r="BA173" i="27"/>
  <c r="BA172" i="27"/>
  <c r="BB156" i="27"/>
  <c r="BA166" i="27"/>
  <c r="BA152" i="27" s="1"/>
  <c r="BA174" i="27"/>
  <c r="BB354" i="28"/>
  <c r="BB347" i="28"/>
  <c r="BB333" i="28" s="1"/>
  <c r="BB353" i="28"/>
  <c r="BC337" i="28"/>
  <c r="BB355" i="28"/>
  <c r="BA173" i="28"/>
  <c r="BA174" i="28"/>
  <c r="BA172" i="28"/>
  <c r="BB156" i="28"/>
  <c r="BA166" i="28"/>
  <c r="BA152" i="28" s="1"/>
  <c r="BA71" i="15"/>
  <c r="BA80" i="15"/>
  <c r="BB264" i="27"/>
  <c r="BB265" i="27"/>
  <c r="BC247" i="27"/>
  <c r="BB257" i="27"/>
  <c r="BB243" i="27" s="1"/>
  <c r="BB263" i="27"/>
  <c r="BC337" i="27"/>
  <c r="BB347" i="27"/>
  <c r="BB333" i="27" s="1"/>
  <c r="BB355" i="27"/>
  <c r="BB353" i="27"/>
  <c r="BB354" i="27"/>
  <c r="BC76" i="28"/>
  <c r="BC62" i="28" s="1"/>
  <c r="BC82" i="28"/>
  <c r="BC84" i="28"/>
  <c r="BD66" i="28"/>
  <c r="BC83" i="28"/>
  <c r="BB76" i="27" l="1"/>
  <c r="BB62" i="27" s="1"/>
  <c r="BB58" i="15"/>
  <c r="BB83" i="27"/>
  <c r="BB84" i="27"/>
  <c r="BC66" i="27"/>
  <c r="BB82" i="27"/>
  <c r="BB166" i="27"/>
  <c r="BB152" i="27" s="1"/>
  <c r="BB173" i="27"/>
  <c r="BB172" i="27"/>
  <c r="BB174" i="27"/>
  <c r="BC156" i="27"/>
  <c r="BC263" i="28"/>
  <c r="BD247" i="28"/>
  <c r="BC265" i="28"/>
  <c r="BC264" i="28"/>
  <c r="BC257" i="28"/>
  <c r="BC243" i="28" s="1"/>
  <c r="BC347" i="28"/>
  <c r="BC333" i="28" s="1"/>
  <c r="BC355" i="28"/>
  <c r="BD337" i="28"/>
  <c r="BC353" i="28"/>
  <c r="BC354" i="28"/>
  <c r="BB166" i="28"/>
  <c r="BB152" i="28" s="1"/>
  <c r="BB174" i="28"/>
  <c r="BB172" i="28"/>
  <c r="BC156" i="28"/>
  <c r="BB173" i="28"/>
  <c r="BB80" i="15"/>
  <c r="BB71" i="15"/>
  <c r="BD247" i="27"/>
  <c r="BC263" i="27"/>
  <c r="BC265" i="27"/>
  <c r="BC257" i="27"/>
  <c r="BC243" i="27" s="1"/>
  <c r="BC264" i="27"/>
  <c r="BD83" i="28"/>
  <c r="BD82" i="28"/>
  <c r="BD84" i="28"/>
  <c r="BD76" i="28"/>
  <c r="BD62" i="28" s="1"/>
  <c r="BE66" i="28"/>
  <c r="BC355" i="27"/>
  <c r="BD337" i="27"/>
  <c r="BC354" i="27"/>
  <c r="BC353" i="27"/>
  <c r="BC347" i="27"/>
  <c r="BC333" i="27" s="1"/>
  <c r="BC84" i="27" l="1"/>
  <c r="BC83" i="27"/>
  <c r="BC58" i="15"/>
  <c r="BC76" i="27"/>
  <c r="BC62" i="27" s="1"/>
  <c r="BC82" i="27"/>
  <c r="BD66" i="27"/>
  <c r="BD265" i="28"/>
  <c r="BD263" i="28"/>
  <c r="BD257" i="28"/>
  <c r="BD243" i="28" s="1"/>
  <c r="BE247" i="28"/>
  <c r="BD264" i="28"/>
  <c r="BC173" i="27"/>
  <c r="BD156" i="27"/>
  <c r="BC172" i="27"/>
  <c r="BC174" i="27"/>
  <c r="BC166" i="27"/>
  <c r="BC152" i="27" s="1"/>
  <c r="BD353" i="28"/>
  <c r="BD347" i="28"/>
  <c r="BD333" i="28" s="1"/>
  <c r="BD355" i="28"/>
  <c r="BD354" i="28"/>
  <c r="BE337" i="28"/>
  <c r="BC166" i="28"/>
  <c r="BC152" i="28" s="1"/>
  <c r="BC173" i="28"/>
  <c r="BD156" i="28"/>
  <c r="BC174" i="28"/>
  <c r="BC172" i="28"/>
  <c r="BC71" i="15"/>
  <c r="BC80" i="15"/>
  <c r="BD264" i="27"/>
  <c r="BD263" i="27"/>
  <c r="BE247" i="27"/>
  <c r="BD265" i="27"/>
  <c r="BD257" i="27"/>
  <c r="BD243" i="27" s="1"/>
  <c r="BD354" i="27"/>
  <c r="BE337" i="27"/>
  <c r="BD347" i="27"/>
  <c r="BD333" i="27" s="1"/>
  <c r="BD355" i="27"/>
  <c r="BD353" i="27"/>
  <c r="BE76" i="28"/>
  <c r="BE62" i="28" s="1"/>
  <c r="BE83" i="28"/>
  <c r="BE82" i="28"/>
  <c r="BE84" i="28"/>
  <c r="BF66" i="28"/>
  <c r="BD82" i="27" l="1"/>
  <c r="BD58" i="15"/>
  <c r="BE66" i="27"/>
  <c r="BD83" i="27"/>
  <c r="BD76" i="27"/>
  <c r="BD62" i="27" s="1"/>
  <c r="BD84" i="27"/>
  <c r="BD173" i="27"/>
  <c r="BD172" i="27"/>
  <c r="BE156" i="27"/>
  <c r="BD174" i="27"/>
  <c r="BD166" i="27"/>
  <c r="BD152" i="27" s="1"/>
  <c r="BE265" i="28"/>
  <c r="BE264" i="28"/>
  <c r="BE257" i="28"/>
  <c r="BE243" i="28" s="1"/>
  <c r="BF247" i="28"/>
  <c r="BE263" i="28"/>
  <c r="BD166" i="28"/>
  <c r="BD152" i="28" s="1"/>
  <c r="BD174" i="28"/>
  <c r="BD173" i="28"/>
  <c r="BD172" i="28"/>
  <c r="BE156" i="28"/>
  <c r="BD71" i="15"/>
  <c r="BD80" i="15"/>
  <c r="BE355" i="28"/>
  <c r="BE347" i="28"/>
  <c r="BE333" i="28" s="1"/>
  <c r="BE354" i="28"/>
  <c r="BE353" i="28"/>
  <c r="BF337" i="28"/>
  <c r="BE257" i="27"/>
  <c r="BE243" i="27" s="1"/>
  <c r="BE263" i="27"/>
  <c r="BE265" i="27"/>
  <c r="BE264" i="27"/>
  <c r="BF247" i="27"/>
  <c r="BE347" i="27"/>
  <c r="BE333" i="27" s="1"/>
  <c r="BE353" i="27"/>
  <c r="BE354" i="27"/>
  <c r="BF337" i="27"/>
  <c r="BE355" i="27"/>
  <c r="BF83" i="28"/>
  <c r="BF82" i="28"/>
  <c r="BG66" i="28"/>
  <c r="BF84" i="28"/>
  <c r="BF76" i="28"/>
  <c r="BF62" i="28" s="1"/>
  <c r="BE82" i="27" l="1"/>
  <c r="BE58" i="15"/>
  <c r="BE83" i="27"/>
  <c r="BF66" i="27"/>
  <c r="BE76" i="27"/>
  <c r="BE62" i="27" s="1"/>
  <c r="BE84" i="27"/>
  <c r="BE166" i="27"/>
  <c r="BE152" i="27" s="1"/>
  <c r="BE172" i="27"/>
  <c r="BF156" i="27"/>
  <c r="BE174" i="27"/>
  <c r="BE173" i="27"/>
  <c r="BF265" i="28"/>
  <c r="BF257" i="28"/>
  <c r="BF243" i="28" s="1"/>
  <c r="BG247" i="28"/>
  <c r="BF264" i="28"/>
  <c r="BF263" i="28"/>
  <c r="BE172" i="28"/>
  <c r="BF156" i="28"/>
  <c r="BE166" i="28"/>
  <c r="BE152" i="28" s="1"/>
  <c r="BE174" i="28"/>
  <c r="BE173" i="28"/>
  <c r="BE71" i="15"/>
  <c r="BE80" i="15"/>
  <c r="BF353" i="28"/>
  <c r="BF355" i="28"/>
  <c r="BF354" i="28"/>
  <c r="BF347" i="28"/>
  <c r="BF333" i="28" s="1"/>
  <c r="BG337" i="28"/>
  <c r="BG247" i="27"/>
  <c r="BF265" i="27"/>
  <c r="BF257" i="27"/>
  <c r="BF243" i="27" s="1"/>
  <c r="BF263" i="27"/>
  <c r="BF264" i="27"/>
  <c r="BG337" i="27"/>
  <c r="BF353" i="27"/>
  <c r="BF355" i="27"/>
  <c r="BF347" i="27"/>
  <c r="BF333" i="27" s="1"/>
  <c r="BF354" i="27"/>
  <c r="BG83" i="28"/>
  <c r="BG82" i="28"/>
  <c r="BG76" i="28"/>
  <c r="BG62" i="28" s="1"/>
  <c r="BG84" i="28"/>
  <c r="BH66" i="28"/>
  <c r="BG66" i="27" l="1"/>
  <c r="BF58" i="15"/>
  <c r="BF83" i="27"/>
  <c r="BF76" i="27"/>
  <c r="BF62" i="27" s="1"/>
  <c r="BF82" i="27"/>
  <c r="BF84" i="27"/>
  <c r="BH247" i="28"/>
  <c r="BG263" i="28"/>
  <c r="BG265" i="28"/>
  <c r="BG264" i="28"/>
  <c r="BG257" i="28"/>
  <c r="BG243" i="28" s="1"/>
  <c r="BF174" i="27"/>
  <c r="BF173" i="27"/>
  <c r="BF172" i="27"/>
  <c r="BF166" i="27"/>
  <c r="BF152" i="27" s="1"/>
  <c r="BG156" i="27"/>
  <c r="BG353" i="28"/>
  <c r="BG347" i="28"/>
  <c r="BG333" i="28" s="1"/>
  <c r="BH337" i="28"/>
  <c r="BG355" i="28"/>
  <c r="BG354" i="28"/>
  <c r="BF174" i="28"/>
  <c r="BF166" i="28"/>
  <c r="BF152" i="28" s="1"/>
  <c r="BF172" i="28"/>
  <c r="BF173" i="28"/>
  <c r="BG156" i="28"/>
  <c r="BF71" i="15"/>
  <c r="BF80" i="15"/>
  <c r="BG264" i="27"/>
  <c r="BH247" i="27"/>
  <c r="BG257" i="27"/>
  <c r="BG243" i="27" s="1"/>
  <c r="BG263" i="27"/>
  <c r="BG265" i="27"/>
  <c r="BG355" i="27"/>
  <c r="BG353" i="27"/>
  <c r="BH337" i="27"/>
  <c r="BG347" i="27"/>
  <c r="BG333" i="27" s="1"/>
  <c r="BG354" i="27"/>
  <c r="BH82" i="28"/>
  <c r="BH76" i="28"/>
  <c r="BH62" i="28" s="1"/>
  <c r="BH83" i="28"/>
  <c r="BI66" i="28"/>
  <c r="BH84" i="28"/>
  <c r="BG76" i="27" l="1"/>
  <c r="BG62" i="27" s="1"/>
  <c r="BG58" i="15"/>
  <c r="BG83" i="27"/>
  <c r="BG84" i="27"/>
  <c r="BG82" i="27"/>
  <c r="BH66" i="27"/>
  <c r="BG173" i="27"/>
  <c r="BH156" i="27"/>
  <c r="BG174" i="27"/>
  <c r="BG166" i="27"/>
  <c r="BG152" i="27" s="1"/>
  <c r="BG172" i="27"/>
  <c r="BH265" i="28"/>
  <c r="BH264" i="28"/>
  <c r="BI247" i="28"/>
  <c r="BH263" i="28"/>
  <c r="BH257" i="28"/>
  <c r="BH243" i="28" s="1"/>
  <c r="BH354" i="28"/>
  <c r="BH353" i="28"/>
  <c r="BH347" i="28"/>
  <c r="BH333" i="28" s="1"/>
  <c r="BH355" i="28"/>
  <c r="BI337" i="28"/>
  <c r="BH156" i="28"/>
  <c r="BG166" i="28"/>
  <c r="BG152" i="28" s="1"/>
  <c r="BG173" i="28"/>
  <c r="BG172" i="28"/>
  <c r="BG174" i="28"/>
  <c r="BG80" i="15"/>
  <c r="BG71" i="15"/>
  <c r="BH264" i="27"/>
  <c r="BH265" i="27"/>
  <c r="BI247" i="27"/>
  <c r="BH257" i="27"/>
  <c r="BH243" i="27" s="1"/>
  <c r="BH263" i="27"/>
  <c r="BH347" i="27"/>
  <c r="BH333" i="27" s="1"/>
  <c r="BH354" i="27"/>
  <c r="BI337" i="27"/>
  <c r="BH353" i="27"/>
  <c r="BH355" i="27"/>
  <c r="BI76" i="28"/>
  <c r="BI62" i="28" s="1"/>
  <c r="BJ66" i="28"/>
  <c r="BI84" i="28"/>
  <c r="BI83" i="28"/>
  <c r="BI82" i="28"/>
  <c r="BH76" i="27" l="1"/>
  <c r="BH62" i="27" s="1"/>
  <c r="BH58" i="15"/>
  <c r="BH84" i="27"/>
  <c r="BI66" i="27"/>
  <c r="BH82" i="27"/>
  <c r="BH83" i="27"/>
  <c r="BI265" i="28"/>
  <c r="BI263" i="28"/>
  <c r="BJ247" i="28"/>
  <c r="BI264" i="28"/>
  <c r="BI257" i="28"/>
  <c r="BI243" i="28" s="1"/>
  <c r="BH173" i="27"/>
  <c r="BH166" i="27"/>
  <c r="BH152" i="27" s="1"/>
  <c r="BH174" i="27"/>
  <c r="BH172" i="27"/>
  <c r="BI156" i="27"/>
  <c r="BH166" i="28"/>
  <c r="BH152" i="28" s="1"/>
  <c r="BH173" i="28"/>
  <c r="BH174" i="28"/>
  <c r="BI156" i="28"/>
  <c r="BH172" i="28"/>
  <c r="BH71" i="15"/>
  <c r="BH80" i="15"/>
  <c r="BI347" i="28"/>
  <c r="BI333" i="28" s="1"/>
  <c r="BI354" i="28"/>
  <c r="BJ337" i="28"/>
  <c r="BI353" i="28"/>
  <c r="BI355" i="28"/>
  <c r="BI263" i="27"/>
  <c r="BI265" i="27"/>
  <c r="BI264" i="27"/>
  <c r="BJ247" i="27"/>
  <c r="BI257" i="27"/>
  <c r="BI243" i="27" s="1"/>
  <c r="BJ337" i="27"/>
  <c r="BI353" i="27"/>
  <c r="BI355" i="27"/>
  <c r="BI354" i="27"/>
  <c r="BI347" i="27"/>
  <c r="BI333" i="27" s="1"/>
  <c r="BJ83" i="28"/>
  <c r="BJ84" i="28"/>
  <c r="BJ76" i="28"/>
  <c r="BJ62" i="28" s="1"/>
  <c r="BJ82" i="28"/>
  <c r="BK66" i="28"/>
  <c r="BI83" i="27" l="1"/>
  <c r="BI58" i="15"/>
  <c r="BI82" i="27"/>
  <c r="BI84" i="27"/>
  <c r="BJ66" i="27"/>
  <c r="BI76" i="27"/>
  <c r="BI62" i="27" s="1"/>
  <c r="BJ265" i="28"/>
  <c r="BJ257" i="28"/>
  <c r="BJ243" i="28" s="1"/>
  <c r="BJ263" i="28"/>
  <c r="BJ264" i="28"/>
  <c r="BK247" i="28"/>
  <c r="BI172" i="27"/>
  <c r="BI166" i="27"/>
  <c r="BI152" i="27" s="1"/>
  <c r="BJ156" i="27"/>
  <c r="BI173" i="27"/>
  <c r="BI174" i="27"/>
  <c r="BI166" i="28"/>
  <c r="BI152" i="28" s="1"/>
  <c r="BJ156" i="28"/>
  <c r="BI172" i="28"/>
  <c r="BI174" i="28"/>
  <c r="BI173" i="28"/>
  <c r="BI80" i="15"/>
  <c r="BI71" i="15"/>
  <c r="BJ355" i="28"/>
  <c r="BJ347" i="28"/>
  <c r="BJ333" i="28" s="1"/>
  <c r="BJ353" i="28"/>
  <c r="BK337" i="28"/>
  <c r="BJ354" i="28"/>
  <c r="BJ264" i="27"/>
  <c r="BJ263" i="27"/>
  <c r="BJ257" i="27"/>
  <c r="BJ243" i="27" s="1"/>
  <c r="BJ265" i="27"/>
  <c r="BK247" i="27"/>
  <c r="BK82" i="28"/>
  <c r="BL66" i="28"/>
  <c r="BK83" i="28"/>
  <c r="BK76" i="28"/>
  <c r="BK62" i="28" s="1"/>
  <c r="BK84" i="28"/>
  <c r="BJ347" i="27"/>
  <c r="BJ333" i="27" s="1"/>
  <c r="BJ353" i="27"/>
  <c r="BJ354" i="27"/>
  <c r="BK337" i="27"/>
  <c r="BJ355" i="27"/>
  <c r="BK66" i="27" l="1"/>
  <c r="BJ58" i="15"/>
  <c r="BJ82" i="27"/>
  <c r="BJ84" i="27"/>
  <c r="BJ83" i="27"/>
  <c r="BJ76" i="27"/>
  <c r="BJ62" i="27" s="1"/>
  <c r="BJ172" i="27"/>
  <c r="BK156" i="27"/>
  <c r="BJ166" i="27"/>
  <c r="BJ152" i="27" s="1"/>
  <c r="BJ173" i="27"/>
  <c r="BJ174" i="27"/>
  <c r="BK265" i="28"/>
  <c r="BK257" i="28"/>
  <c r="BK243" i="28" s="1"/>
  <c r="BK263" i="28"/>
  <c r="BK264" i="28"/>
  <c r="BL247" i="28"/>
  <c r="BK347" i="28"/>
  <c r="BK333" i="28" s="1"/>
  <c r="BK353" i="28"/>
  <c r="BK354" i="28"/>
  <c r="BK355" i="28"/>
  <c r="BL337" i="28"/>
  <c r="BJ174" i="28"/>
  <c r="BJ173" i="28"/>
  <c r="BJ166" i="28"/>
  <c r="BJ152" i="28" s="1"/>
  <c r="BJ172" i="28"/>
  <c r="BK156" i="28"/>
  <c r="BJ71" i="15"/>
  <c r="BJ80" i="15"/>
  <c r="BK263" i="27"/>
  <c r="BK265" i="27"/>
  <c r="BK257" i="27"/>
  <c r="BK243" i="27" s="1"/>
  <c r="BL247" i="27"/>
  <c r="BK264" i="27"/>
  <c r="BL76" i="28"/>
  <c r="BL62" i="28" s="1"/>
  <c r="BL84" i="28"/>
  <c r="BL83" i="28"/>
  <c r="BM66" i="28"/>
  <c r="BL82" i="28"/>
  <c r="BK353" i="27"/>
  <c r="BK347" i="27"/>
  <c r="BK333" i="27" s="1"/>
  <c r="BK355" i="27"/>
  <c r="BL337" i="27"/>
  <c r="BK354" i="27"/>
  <c r="BL66" i="27" l="1"/>
  <c r="BK84" i="27"/>
  <c r="BK58" i="15"/>
  <c r="BK83" i="27"/>
  <c r="BK82" i="27"/>
  <c r="BK76" i="27"/>
  <c r="BK62" i="27" s="1"/>
  <c r="BM247" i="28"/>
  <c r="BL265" i="28"/>
  <c r="BL257" i="28"/>
  <c r="BL243" i="28" s="1"/>
  <c r="BL264" i="28"/>
  <c r="BL263" i="28"/>
  <c r="BK166" i="27"/>
  <c r="BK152" i="27" s="1"/>
  <c r="BK173" i="27"/>
  <c r="BK174" i="27"/>
  <c r="BL156" i="27"/>
  <c r="BK172" i="27"/>
  <c r="BL347" i="28"/>
  <c r="BL333" i="28" s="1"/>
  <c r="BL353" i="28"/>
  <c r="BM337" i="28"/>
  <c r="BL354" i="28"/>
  <c r="BL355" i="28"/>
  <c r="BL156" i="28"/>
  <c r="BK174" i="28"/>
  <c r="BK166" i="28"/>
  <c r="BK152" i="28" s="1"/>
  <c r="BK173" i="28"/>
  <c r="BK172" i="28"/>
  <c r="BK71" i="15"/>
  <c r="BK80" i="15"/>
  <c r="BL264" i="27"/>
  <c r="BL265" i="27"/>
  <c r="BL263" i="27"/>
  <c r="BL257" i="27"/>
  <c r="BL243" i="27" s="1"/>
  <c r="BM247" i="27"/>
  <c r="BM83" i="28"/>
  <c r="BN66" i="28"/>
  <c r="BM84" i="28"/>
  <c r="BM76" i="28"/>
  <c r="BM62" i="28" s="1"/>
  <c r="BM82" i="28"/>
  <c r="BL354" i="27"/>
  <c r="BL353" i="27"/>
  <c r="BL347" i="27"/>
  <c r="BL333" i="27" s="1"/>
  <c r="BM337" i="27"/>
  <c r="BL355" i="27"/>
  <c r="BM66" i="27" l="1"/>
  <c r="BL82" i="27"/>
  <c r="BL84" i="27"/>
  <c r="BL58" i="15"/>
  <c r="BL76" i="27"/>
  <c r="BL62" i="27" s="1"/>
  <c r="BL83" i="27"/>
  <c r="BL173" i="27"/>
  <c r="BL174" i="27"/>
  <c r="BM156" i="27"/>
  <c r="BL172" i="27"/>
  <c r="BL166" i="27"/>
  <c r="BL152" i="27" s="1"/>
  <c r="BN247" i="28"/>
  <c r="BM264" i="28"/>
  <c r="BM263" i="28"/>
  <c r="BM257" i="28"/>
  <c r="BM243" i="28" s="1"/>
  <c r="BM265" i="28"/>
  <c r="BL166" i="28"/>
  <c r="BL152" i="28" s="1"/>
  <c r="BM156" i="28"/>
  <c r="BL172" i="28"/>
  <c r="BL173" i="28"/>
  <c r="BL174" i="28"/>
  <c r="BL80" i="15"/>
  <c r="BL71" i="15"/>
  <c r="BM353" i="28"/>
  <c r="BM354" i="28"/>
  <c r="BM347" i="28"/>
  <c r="BM333" i="28" s="1"/>
  <c r="BM355" i="28"/>
  <c r="BN337" i="28"/>
  <c r="BM264" i="27"/>
  <c r="BM263" i="27"/>
  <c r="BN247" i="27"/>
  <c r="BM257" i="27"/>
  <c r="BM243" i="27" s="1"/>
  <c r="BM265" i="27"/>
  <c r="BM347" i="27"/>
  <c r="BM333" i="27" s="1"/>
  <c r="BM354" i="27"/>
  <c r="BM355" i="27"/>
  <c r="BM353" i="27"/>
  <c r="BN337" i="27"/>
  <c r="BN83" i="28"/>
  <c r="BO66" i="28"/>
  <c r="BN84" i="28"/>
  <c r="BN82" i="28"/>
  <c r="BN76" i="28"/>
  <c r="BN62" i="28" s="1"/>
  <c r="BM76" i="27" l="1"/>
  <c r="BM62" i="27" s="1"/>
  <c r="BM58" i="15"/>
  <c r="BM84" i="27"/>
  <c r="BN66" i="27"/>
  <c r="BM83" i="27"/>
  <c r="BM82" i="27"/>
  <c r="BN263" i="28"/>
  <c r="BO247" i="28"/>
  <c r="BN265" i="28"/>
  <c r="BN264" i="28"/>
  <c r="BN257" i="28"/>
  <c r="BN243" i="28" s="1"/>
  <c r="BM173" i="27"/>
  <c r="BM166" i="27"/>
  <c r="BM152" i="27" s="1"/>
  <c r="BM172" i="27"/>
  <c r="BN156" i="27"/>
  <c r="BM174" i="27"/>
  <c r="BN355" i="28"/>
  <c r="BN347" i="28"/>
  <c r="BN333" i="28" s="1"/>
  <c r="BN354" i="28"/>
  <c r="BN353" i="28"/>
  <c r="BO337" i="28"/>
  <c r="BN156" i="28"/>
  <c r="BM173" i="28"/>
  <c r="BM166" i="28"/>
  <c r="BM152" i="28" s="1"/>
  <c r="BM172" i="28"/>
  <c r="BM174" i="28"/>
  <c r="BM71" i="15"/>
  <c r="BM80" i="15"/>
  <c r="BN264" i="27"/>
  <c r="BN265" i="27"/>
  <c r="BO247" i="27"/>
  <c r="BN257" i="27"/>
  <c r="BN243" i="27" s="1"/>
  <c r="BN263" i="27"/>
  <c r="BO84" i="28"/>
  <c r="BO82" i="28"/>
  <c r="BO83" i="28"/>
  <c r="BO76" i="28"/>
  <c r="BO62" i="28" s="1"/>
  <c r="BP66" i="28"/>
  <c r="BN347" i="27"/>
  <c r="BN333" i="27" s="1"/>
  <c r="BN355" i="27"/>
  <c r="BO337" i="27"/>
  <c r="BN354" i="27"/>
  <c r="BN353" i="27"/>
  <c r="BN83" i="27" l="1"/>
  <c r="BN58" i="15"/>
  <c r="BN82" i="27"/>
  <c r="BO66" i="27"/>
  <c r="BN84" i="27"/>
  <c r="BN76" i="27"/>
  <c r="BN62" i="27" s="1"/>
  <c r="BO265" i="28"/>
  <c r="BO257" i="28"/>
  <c r="BO243" i="28" s="1"/>
  <c r="BO263" i="28"/>
  <c r="BP247" i="28"/>
  <c r="BO264" i="28"/>
  <c r="BN172" i="27"/>
  <c r="BN166" i="27"/>
  <c r="BN152" i="27" s="1"/>
  <c r="BO156" i="27"/>
  <c r="BN174" i="27"/>
  <c r="BN173" i="27"/>
  <c r="BP337" i="28"/>
  <c r="BO347" i="28"/>
  <c r="BO333" i="28" s="1"/>
  <c r="BO354" i="28"/>
  <c r="BO355" i="28"/>
  <c r="BO353" i="28"/>
  <c r="BO156" i="28"/>
  <c r="BN174" i="28"/>
  <c r="BN173" i="28"/>
  <c r="BN166" i="28"/>
  <c r="BN152" i="28" s="1"/>
  <c r="BN172" i="28"/>
  <c r="BN71" i="15"/>
  <c r="BN80" i="15"/>
  <c r="BP247" i="27"/>
  <c r="BO264" i="27"/>
  <c r="BO265" i="27"/>
  <c r="BO263" i="27"/>
  <c r="BO257" i="27"/>
  <c r="BO243" i="27" s="1"/>
  <c r="BO355" i="27"/>
  <c r="BO354" i="27"/>
  <c r="BO347" i="27"/>
  <c r="BO333" i="27" s="1"/>
  <c r="BO353" i="27"/>
  <c r="BP337" i="27"/>
  <c r="BP76" i="28"/>
  <c r="BP62" i="28" s="1"/>
  <c r="BP83" i="28"/>
  <c r="BQ66" i="28"/>
  <c r="BP84" i="28"/>
  <c r="BP82" i="28"/>
  <c r="BO83" i="27" l="1"/>
  <c r="BO84" i="27"/>
  <c r="BP66" i="27"/>
  <c r="BO58" i="15"/>
  <c r="BO82" i="27"/>
  <c r="BO76" i="27"/>
  <c r="BO62" i="27" s="1"/>
  <c r="BP265" i="28"/>
  <c r="BP263" i="28"/>
  <c r="BQ247" i="28"/>
  <c r="BP264" i="28"/>
  <c r="BP257" i="28"/>
  <c r="BP243" i="28" s="1"/>
  <c r="BO173" i="27"/>
  <c r="BO166" i="27"/>
  <c r="BO152" i="27" s="1"/>
  <c r="BP156" i="27"/>
  <c r="BO172" i="27"/>
  <c r="BO174" i="27"/>
  <c r="BO172" i="28"/>
  <c r="BO174" i="28"/>
  <c r="BP156" i="28"/>
  <c r="BO166" i="28"/>
  <c r="BO152" i="28" s="1"/>
  <c r="BO173" i="28"/>
  <c r="BO71" i="15"/>
  <c r="BO80" i="15"/>
  <c r="BP355" i="28"/>
  <c r="BQ337" i="28"/>
  <c r="BP353" i="28"/>
  <c r="BP354" i="28"/>
  <c r="BP347" i="28"/>
  <c r="BP333" i="28" s="1"/>
  <c r="BP257" i="27"/>
  <c r="BP243" i="27" s="1"/>
  <c r="BP264" i="27"/>
  <c r="BQ247" i="27"/>
  <c r="BP263" i="27"/>
  <c r="BP265" i="27"/>
  <c r="BQ76" i="28"/>
  <c r="BQ62" i="28" s="1"/>
  <c r="BQ84" i="28"/>
  <c r="BQ82" i="28"/>
  <c r="BR66" i="28"/>
  <c r="BQ83" i="28"/>
  <c r="BP354" i="27"/>
  <c r="BQ337" i="27"/>
  <c r="BP353" i="27"/>
  <c r="BP347" i="27"/>
  <c r="BP333" i="27" s="1"/>
  <c r="BP355" i="27"/>
  <c r="BP76" i="27" l="1"/>
  <c r="BP62" i="27" s="1"/>
  <c r="BP58" i="15"/>
  <c r="BP82" i="27"/>
  <c r="BQ66" i="27"/>
  <c r="BP84" i="27"/>
  <c r="BP83" i="27"/>
  <c r="BP173" i="27"/>
  <c r="BQ156" i="27"/>
  <c r="BP172" i="27"/>
  <c r="BP174" i="27"/>
  <c r="BP166" i="27"/>
  <c r="BP152" i="27" s="1"/>
  <c r="BQ257" i="28"/>
  <c r="BQ243" i="28" s="1"/>
  <c r="BQ264" i="28"/>
  <c r="BQ265" i="28"/>
  <c r="BR247" i="28"/>
  <c r="BQ263" i="28"/>
  <c r="BP174" i="28"/>
  <c r="BP172" i="28"/>
  <c r="BQ156" i="28"/>
  <c r="BP173" i="28"/>
  <c r="BP166" i="28"/>
  <c r="BP152" i="28" s="1"/>
  <c r="BP80" i="15"/>
  <c r="BP71" i="15"/>
  <c r="BQ355" i="28"/>
  <c r="BQ354" i="28"/>
  <c r="BQ353" i="28"/>
  <c r="BR337" i="28"/>
  <c r="BQ347" i="28"/>
  <c r="BQ333" i="28" s="1"/>
  <c r="BQ264" i="27"/>
  <c r="BQ265" i="27"/>
  <c r="BR247" i="27"/>
  <c r="BQ257" i="27"/>
  <c r="BQ243" i="27" s="1"/>
  <c r="BQ263" i="27"/>
  <c r="BQ355" i="27"/>
  <c r="BQ347" i="27"/>
  <c r="BQ333" i="27" s="1"/>
  <c r="BQ354" i="27"/>
  <c r="BQ353" i="27"/>
  <c r="BR337" i="27"/>
  <c r="BR82" i="28"/>
  <c r="BR84" i="28"/>
  <c r="BR76" i="28"/>
  <c r="BR62" i="28" s="1"/>
  <c r="BR83" i="28"/>
  <c r="BS66" i="28"/>
  <c r="BQ82" i="27" l="1"/>
  <c r="BQ84" i="27"/>
  <c r="BQ76" i="27"/>
  <c r="BQ62" i="27" s="1"/>
  <c r="BQ58" i="15"/>
  <c r="BQ83" i="27"/>
  <c r="BR66" i="27"/>
  <c r="BR156" i="27"/>
  <c r="BQ174" i="27"/>
  <c r="BQ173" i="27"/>
  <c r="BQ166" i="27"/>
  <c r="BQ152" i="27" s="1"/>
  <c r="BQ172" i="27"/>
  <c r="BR263" i="28"/>
  <c r="BS247" i="28"/>
  <c r="BR265" i="28"/>
  <c r="BR257" i="28"/>
  <c r="BR243" i="28" s="1"/>
  <c r="BR264" i="28"/>
  <c r="BR355" i="28"/>
  <c r="BR353" i="28"/>
  <c r="BR354" i="28"/>
  <c r="BS337" i="28"/>
  <c r="BR347" i="28"/>
  <c r="BR333" i="28" s="1"/>
  <c r="BR156" i="28"/>
  <c r="BQ174" i="28"/>
  <c r="BQ166" i="28"/>
  <c r="BQ152" i="28" s="1"/>
  <c r="BQ172" i="28"/>
  <c r="BQ173" i="28"/>
  <c r="BQ71" i="15"/>
  <c r="BQ80" i="15"/>
  <c r="BR263" i="27"/>
  <c r="BS247" i="27"/>
  <c r="BR257" i="27"/>
  <c r="BR243" i="27" s="1"/>
  <c r="BR265" i="27"/>
  <c r="BR264" i="27"/>
  <c r="BR354" i="27"/>
  <c r="BR347" i="27"/>
  <c r="BR333" i="27" s="1"/>
  <c r="BR355" i="27"/>
  <c r="BS337" i="27"/>
  <c r="BR353" i="27"/>
  <c r="BT66" i="28"/>
  <c r="BS82" i="28"/>
  <c r="BS83" i="28"/>
  <c r="BS76" i="28"/>
  <c r="BS62" i="28" s="1"/>
  <c r="BS84" i="28"/>
  <c r="BR76" i="27" l="1"/>
  <c r="BR62" i="27" s="1"/>
  <c r="BR58" i="15"/>
  <c r="BS66" i="27"/>
  <c r="BR82" i="27"/>
  <c r="BR84" i="27"/>
  <c r="BR83" i="27"/>
  <c r="BS263" i="28"/>
  <c r="BS257" i="28"/>
  <c r="BS243" i="28" s="1"/>
  <c r="BS264" i="28"/>
  <c r="BS265" i="28"/>
  <c r="BT247" i="28"/>
  <c r="BR173" i="27"/>
  <c r="BR174" i="27"/>
  <c r="BS156" i="27"/>
  <c r="BR172" i="27"/>
  <c r="BR166" i="27"/>
  <c r="BR152" i="27" s="1"/>
  <c r="BR174" i="28"/>
  <c r="BR172" i="28"/>
  <c r="BR173" i="28"/>
  <c r="BS156" i="28"/>
  <c r="BR166" i="28"/>
  <c r="BR152" i="28" s="1"/>
  <c r="BR71" i="15"/>
  <c r="BR80" i="15"/>
  <c r="BS347" i="28"/>
  <c r="BS333" i="28" s="1"/>
  <c r="BT337" i="28"/>
  <c r="BS355" i="28"/>
  <c r="BS354" i="28"/>
  <c r="BS353" i="28"/>
  <c r="BS264" i="27"/>
  <c r="BT247" i="27"/>
  <c r="BS257" i="27"/>
  <c r="BS243" i="27" s="1"/>
  <c r="BS263" i="27"/>
  <c r="BS265" i="27"/>
  <c r="BT83" i="28"/>
  <c r="BT84" i="28"/>
  <c r="BT76" i="28"/>
  <c r="BT62" i="28" s="1"/>
  <c r="BT82" i="28"/>
  <c r="BS347" i="27"/>
  <c r="BS333" i="27" s="1"/>
  <c r="BT337" i="27"/>
  <c r="BS355" i="27"/>
  <c r="BS354" i="27"/>
  <c r="BS353" i="27"/>
  <c r="BS82" i="27" l="1"/>
  <c r="BS58" i="15"/>
  <c r="BS76" i="27"/>
  <c r="BS62" i="27" s="1"/>
  <c r="BS83" i="27"/>
  <c r="BS84" i="27"/>
  <c r="BT66" i="27"/>
  <c r="BS166" i="27"/>
  <c r="BS152" i="27" s="1"/>
  <c r="BT156" i="27"/>
  <c r="BS173" i="27"/>
  <c r="BS174" i="27"/>
  <c r="BS172" i="27"/>
  <c r="BT265" i="28"/>
  <c r="BT257" i="28"/>
  <c r="BT243" i="28" s="1"/>
  <c r="BT263" i="28"/>
  <c r="BT264" i="28"/>
  <c r="BS174" i="28"/>
  <c r="BT156" i="28"/>
  <c r="BS172" i="28"/>
  <c r="BS173" i="28"/>
  <c r="BS166" i="28"/>
  <c r="BS152" i="28" s="1"/>
  <c r="BS71" i="15"/>
  <c r="BS80" i="15"/>
  <c r="BT355" i="28"/>
  <c r="BT353" i="28"/>
  <c r="BT354" i="28"/>
  <c r="BT347" i="28"/>
  <c r="BT333" i="28" s="1"/>
  <c r="BT257" i="27"/>
  <c r="BT243" i="27" s="1"/>
  <c r="BT265" i="27"/>
  <c r="BT264" i="27"/>
  <c r="BT263" i="27"/>
  <c r="BT355" i="27"/>
  <c r="BT354" i="27"/>
  <c r="BT353" i="27"/>
  <c r="BT347" i="27"/>
  <c r="BT333" i="27" s="1"/>
  <c r="BT76" i="27" l="1"/>
  <c r="BT62" i="27" s="1"/>
  <c r="BT58" i="15"/>
  <c r="BT83" i="27"/>
  <c r="BT84" i="27"/>
  <c r="BT82" i="27"/>
  <c r="BT166" i="27"/>
  <c r="BT152" i="27" s="1"/>
  <c r="BT174" i="27"/>
  <c r="BT172" i="27"/>
  <c r="BT173" i="27"/>
  <c r="BT166" i="28"/>
  <c r="BT152" i="28" s="1"/>
  <c r="BT174" i="28"/>
  <c r="BT173" i="28"/>
  <c r="BT172" i="28"/>
  <c r="BT71" i="15"/>
  <c r="BT80"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6" authorId="0" shapeId="0" xr:uid="{00000000-0006-0000-0100-000001000000}">
      <text>
        <r>
          <rPr>
            <b/>
            <sz val="14"/>
            <color indexed="81"/>
            <rFont val="Tahoma"/>
            <family val="2"/>
          </rPr>
          <t>Do not delete default inserted input lines.  These are required to generate the autosum of all additional rows added.  Additional rows which the user enters can be deleted.</t>
        </r>
        <r>
          <rPr>
            <sz val="14"/>
            <color indexed="81"/>
            <rFont val="Tahoma"/>
            <family val="2"/>
          </rPr>
          <t xml:space="preserve">
If additional lines are required please insert into middle of group to ensure automatic calculations pick up all data. Please ensure that you check the yellow shaded calculated cells to ensure they take account of added rows and correctly sum the totals. You can add notes in column L to provide additional explanation if desired.
DO NOT DELETE DEFAULT INPUT ROWS - If unrequired leave blank.
For individual licences - Please list only individual licences (i.e. not used in conjunctive use systems).
For Drought Only Licences -  Please only list licences where DO would confidently be impacted. Ensure licences are not double counted, licences should either be in Unused licences or Drought Only licences and not in both.</t>
        </r>
      </text>
    </comment>
    <comment ref="K69" authorId="0" shapeId="0" xr:uid="{00000000-0006-0000-0100-000002000000}">
      <text>
        <r>
          <rPr>
            <sz val="12"/>
            <color indexed="81"/>
            <rFont val="Tahoma"/>
            <family val="2"/>
          </rPr>
          <t xml:space="preserve">Please state if a licence has been applied for, approved, granted, awaiting mobilisation, or other specified status.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B25" authorId="0" shapeId="0" xr:uid="{9FF9FCE5-155E-4C87-8F3F-F22A8DA10D8D}">
      <text>
        <r>
          <rPr>
            <b/>
            <sz val="9"/>
            <color indexed="81"/>
            <rFont val="Tahoma"/>
            <family val="2"/>
          </rPr>
          <t>Author:</t>
        </r>
        <r>
          <rPr>
            <sz val="9"/>
            <color indexed="81"/>
            <rFont val="Tahoma"/>
            <family val="2"/>
          </rPr>
          <t xml:space="preserve">
additional 140Ml/d included in baseline to offset the non-potable transfer to YW in table 3b (1.11FP)</t>
        </r>
      </text>
    </comment>
    <comment ref="AB206" authorId="0" shapeId="0" xr:uid="{4F186CB9-31ED-4AB8-8714-173EC1845EDE}">
      <text>
        <r>
          <rPr>
            <b/>
            <sz val="9"/>
            <color indexed="81"/>
            <rFont val="Tahoma"/>
            <family val="2"/>
          </rPr>
          <t>Author:</t>
        </r>
        <r>
          <rPr>
            <sz val="9"/>
            <color indexed="81"/>
            <rFont val="Tahoma"/>
            <family val="2"/>
          </rPr>
          <t xml:space="preserve">
additional 140Ml/d included in baseline to offset the non-potable transfer to YW in table 3b (1.11FP)</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68" authorId="0" shapeId="0" xr:uid="{8A95929A-3943-4508-AB43-E2CEB6A7D4FD}">
      <text>
        <r>
          <rPr>
            <b/>
            <sz val="9"/>
            <color indexed="81"/>
            <rFont val="Tahoma"/>
            <family val="2"/>
          </rPr>
          <t>Author:</t>
        </r>
        <r>
          <rPr>
            <sz val="9"/>
            <color indexed="81"/>
            <rFont val="Tahoma"/>
            <family val="2"/>
          </rPr>
          <t xml:space="preserve">
Non-potable option to benefit YW
</t>
        </r>
      </text>
    </comment>
  </commentList>
</comments>
</file>

<file path=xl/sharedStrings.xml><?xml version="1.0" encoding="utf-8"?>
<sst xmlns="http://schemas.openxmlformats.org/spreadsheetml/2006/main" count="17158" uniqueCount="2102">
  <si>
    <t>Water Resources Planning Tables 2024</t>
  </si>
  <si>
    <t>Company tables version tracker</t>
  </si>
  <si>
    <t>Version</t>
  </si>
  <si>
    <t>Updates made</t>
  </si>
  <si>
    <t>Date (DD/MM/YY)</t>
  </si>
  <si>
    <t xml:space="preserve">Table 4: Unconstrained options have been added to Table 4. No WAFU data is available for unconstrained options. 
Average incremental cost (column AG ) is calculated by dividing Total NPC (£m) by Maximum option utilisation across the planning period (Ml/d). </t>
  </si>
  <si>
    <t>Table 5: The individual sub-options that make up our water efficiency medium activity and smart scenario have been listed in Table 4 as 'preferred' sub options. We have not done an individual forecast of WAFU for each sub-option but instead have done the forecast on the water efficiency medium activity and smart scenario totals. Hence why none of these sub-options appear in Table 5. Table 5 shows the water efficiency activity and smart totals</t>
  </si>
  <si>
    <t xml:space="preserve">Table 2a: For the PR24 Business Plan an ONS trend population scenario has been selected in line with PR24 guidance. We have selected a ONS 2018 scenario with medium growth. This is different to the WRMP population scenario hence the differences in demand components here compared to the WRMP. 
4NY: Annural reported data has been included for 21/22 and 22/23 leakage. </t>
  </si>
  <si>
    <t>Template Tables information</t>
  </si>
  <si>
    <t>Table 8e: The benefits are calculated for our WRMP24 preferred final plan and not a PR24 Business Plan population scenario. 
The basis in which the benefits Ml/d have been provided are as follows:
•	Demand side improvements (excluding leakage and metering): These benefits are a cumulative total benefit. 
•	Metering improvements: These benefits are a cumulative total benefit.
•	Leakage improvements: These benefits are for the individual time period.</t>
  </si>
  <si>
    <t>Planning tables template version</t>
  </si>
  <si>
    <t>v1</t>
  </si>
  <si>
    <t>All queries on the content of this workbook should be sent to:</t>
  </si>
  <si>
    <t>Version date</t>
  </si>
  <si>
    <t>water-company-plan@environment-agency.gov.uk</t>
  </si>
  <si>
    <r>
      <t>wrepp@cyfoethnaturiolcymru.gov.uk</t>
    </r>
    <r>
      <rPr>
        <sz val="10"/>
        <rFont val="Arial"/>
        <family val="2"/>
      </rPr>
      <t xml:space="preserve"> (Welsh areas only)</t>
    </r>
  </si>
  <si>
    <t>Water company information</t>
  </si>
  <si>
    <t>Company:</t>
  </si>
  <si>
    <t>Northumbrian Water</t>
  </si>
  <si>
    <t>Base Year:</t>
  </si>
  <si>
    <t>2021/22</t>
  </si>
  <si>
    <t>Signed:</t>
  </si>
  <si>
    <t>William Robinson</t>
  </si>
  <si>
    <t>Dated:</t>
  </si>
  <si>
    <t>Responsible Officer:</t>
  </si>
  <si>
    <t>Version:</t>
  </si>
  <si>
    <t>[Digital signature is acceptable]</t>
  </si>
  <si>
    <t>Key to cells</t>
  </si>
  <si>
    <t>Workbook contents</t>
  </si>
  <si>
    <t xml:space="preserve">Clear cells - indicate an input is required </t>
  </si>
  <si>
    <t>Worksheet</t>
  </si>
  <si>
    <t>Content</t>
  </si>
  <si>
    <t>1.Base Year</t>
  </si>
  <si>
    <t>Baseline licences and existing transfers</t>
  </si>
  <si>
    <t>Yellow shaded cells - indicates a formula</t>
  </si>
  <si>
    <t>2.WC Level Data</t>
  </si>
  <si>
    <t>Water Company level key metrics and microcomponents</t>
  </si>
  <si>
    <t>3. WRZs</t>
  </si>
  <si>
    <t>DYAA &amp; DYCP Baseline Water Balance, Final Plan Water Balance and preferred options</t>
  </si>
  <si>
    <t>Blue shaded cells - indicate base year data</t>
  </si>
  <si>
    <t>4.Options Appraisal Summary</t>
  </si>
  <si>
    <t>Appraisal of all options with key cost, benefit and natural capital metrics</t>
  </si>
  <si>
    <t>5. Options Benefit</t>
  </si>
  <si>
    <t>Benefits of your poptions across planning period</t>
  </si>
  <si>
    <t xml:space="preserve">Light orange shaded cells - indicate preceding years  </t>
  </si>
  <si>
    <t>5a-5c. Cost Profiles</t>
  </si>
  <si>
    <t>Option cost profile; Option unit cost profiles; worked example</t>
  </si>
  <si>
    <t>6. Drought Plan Links</t>
  </si>
  <si>
    <t>Drought plan links</t>
  </si>
  <si>
    <t>Dark grey shaded cells - indicate that no data entry is required</t>
  </si>
  <si>
    <t>7. Adaptive Programmes</t>
  </si>
  <si>
    <t>Adaptive plan information</t>
  </si>
  <si>
    <t>8. Business Plan Links</t>
  </si>
  <si>
    <t>Links to the Business Plan</t>
  </si>
  <si>
    <t>Green shaded cells - indicates annualised not cumulative figures</t>
  </si>
  <si>
    <t>Key to scenarios</t>
  </si>
  <si>
    <t>Normal Year Annual Average Final Plan - NYAA</t>
  </si>
  <si>
    <t>Dry Year Annual Average Baseline - DYAA</t>
  </si>
  <si>
    <t>Dry Year Annual Average Final Plan - DYAA</t>
  </si>
  <si>
    <t>Dry Year Critical Period Baseline - DYCP</t>
  </si>
  <si>
    <t>Dry Year Critical Period Final Plan - DYCP</t>
  </si>
  <si>
    <t>Back to title page</t>
  </si>
  <si>
    <t>Water Company</t>
  </si>
  <si>
    <t>Version 5.0</t>
  </si>
  <si>
    <t>READ ME</t>
  </si>
  <si>
    <t>deployable output (Ml/d)</t>
  </si>
  <si>
    <t>Source Types</t>
  </si>
  <si>
    <t>Table 1a: WC Level - Baseline licences - All individual licences</t>
  </si>
  <si>
    <t>GW</t>
  </si>
  <si>
    <t>WRMP24 Reference</t>
  </si>
  <si>
    <t>Derivation</t>
  </si>
  <si>
    <t>Licence number</t>
  </si>
  <si>
    <t>Source name</t>
  </si>
  <si>
    <t>Source type</t>
  </si>
  <si>
    <t>WRZ Code</t>
  </si>
  <si>
    <t>DYAA deployable output (Ml/d)</t>
  </si>
  <si>
    <t>DYCP deployable output (Ml/d)</t>
  </si>
  <si>
    <t>Annual licensed quantity (Ml/d)</t>
  </si>
  <si>
    <t>Constraints on deployable output</t>
  </si>
  <si>
    <t>Additional notes (if desired)</t>
  </si>
  <si>
    <t>SW:Reservoir</t>
  </si>
  <si>
    <t>0.1BL</t>
  </si>
  <si>
    <t>Sum (0.1BL+...)</t>
  </si>
  <si>
    <t xml:space="preserve"> - </t>
  </si>
  <si>
    <t>SW:River</t>
  </si>
  <si>
    <t>Input</t>
  </si>
  <si>
    <t>1/21/00/052</t>
  </si>
  <si>
    <t>Source Berwick 1</t>
  </si>
  <si>
    <t>NWLBWF</t>
  </si>
  <si>
    <t>SW: Tidal Waters</t>
  </si>
  <si>
    <t>1/22/3/12</t>
  </si>
  <si>
    <t>Source Kielder 1</t>
  </si>
  <si>
    <t>NWLKLD</t>
  </si>
  <si>
    <t>1/22/3/7</t>
  </si>
  <si>
    <t>Source Kielder 2</t>
  </si>
  <si>
    <t>1/22/5/13</t>
  </si>
  <si>
    <t>Source Kielder 3</t>
  </si>
  <si>
    <t>1/22/03/008</t>
  </si>
  <si>
    <t>Source Kielder 4</t>
  </si>
  <si>
    <t>1/23/01/001</t>
  </si>
  <si>
    <t>Source Kielder 5</t>
  </si>
  <si>
    <t>1/23/1/002</t>
  </si>
  <si>
    <t>Source Kielder 6</t>
  </si>
  <si>
    <t>1/23/01/159</t>
  </si>
  <si>
    <t>Source Kielder 7</t>
  </si>
  <si>
    <t>1/23/2/207</t>
  </si>
  <si>
    <t>Source Kielder 8</t>
  </si>
  <si>
    <t>1/23/01/004</t>
  </si>
  <si>
    <t>Source Kielder 10</t>
  </si>
  <si>
    <t>1/23/02/005</t>
  </si>
  <si>
    <t>Source Kielder 11</t>
  </si>
  <si>
    <t>1/23/4/073</t>
  </si>
  <si>
    <t>Source Kielder 13</t>
  </si>
  <si>
    <t>1/24/1/34</t>
  </si>
  <si>
    <t>Source Kielder 14</t>
  </si>
  <si>
    <t>1/24/5/34</t>
  </si>
  <si>
    <t>Source Kielder 15</t>
  </si>
  <si>
    <t>1/23/3/113</t>
  </si>
  <si>
    <t>Source Kielder 16</t>
  </si>
  <si>
    <t>1/23/04/075</t>
  </si>
  <si>
    <t>Source Kielder 17</t>
  </si>
  <si>
    <t>Source Kielder 18</t>
  </si>
  <si>
    <t>1/25/1/1</t>
  </si>
  <si>
    <t>Source Kielder 19</t>
  </si>
  <si>
    <t>1/25/2/127</t>
  </si>
  <si>
    <t>Source Kielder 20</t>
  </si>
  <si>
    <t>1/25/4/136</t>
  </si>
  <si>
    <t>Source Kielder 21</t>
  </si>
  <si>
    <t>Table 1b: WC Level - Baseline licences - Grouped licences</t>
  </si>
  <si>
    <t>0.2BL</t>
  </si>
  <si>
    <t>Sum (0.2BL+...)</t>
  </si>
  <si>
    <t>Total</t>
  </si>
  <si>
    <t>Group #:</t>
  </si>
  <si>
    <t>[Enter name of group]</t>
  </si>
  <si>
    <t>1/21/0/72</t>
  </si>
  <si>
    <t>Source Berwick 2</t>
  </si>
  <si>
    <t>1/21/0/001</t>
  </si>
  <si>
    <t>Source Berwick 3</t>
  </si>
  <si>
    <t>1/21/00/068</t>
  </si>
  <si>
    <t>Source Berwick 4</t>
  </si>
  <si>
    <t>1/21/00/069</t>
  </si>
  <si>
    <t>Source Berwick 5</t>
  </si>
  <si>
    <t>1/25/5/4</t>
  </si>
  <si>
    <t>Source Kielder 22</t>
  </si>
  <si>
    <t>1/25/5/2</t>
  </si>
  <si>
    <t>Source Kielder 23</t>
  </si>
  <si>
    <t>1/24/5/35</t>
  </si>
  <si>
    <t>Source Kielder 24</t>
  </si>
  <si>
    <t>1/25/5/7</t>
  </si>
  <si>
    <t>Source Kielder 25</t>
  </si>
  <si>
    <t>1/25/5/6</t>
  </si>
  <si>
    <t>Source Kielder 26</t>
  </si>
  <si>
    <t>1/25/5/3</t>
  </si>
  <si>
    <t>Source Kielder 27</t>
  </si>
  <si>
    <t>1/25/5/8</t>
  </si>
  <si>
    <t>Source Kielder 28</t>
  </si>
  <si>
    <t>1/24/5/1</t>
  </si>
  <si>
    <t>Source Kielder 29</t>
  </si>
  <si>
    <t>1/25/2/103</t>
  </si>
  <si>
    <t>Source Kielder 30</t>
  </si>
  <si>
    <t>1/25/2/109</t>
  </si>
  <si>
    <t>Source Kielder 32</t>
  </si>
  <si>
    <t>Table 1c: WC Level - Baseline licences - Unused licences</t>
  </si>
  <si>
    <t>Reason licence is unused</t>
  </si>
  <si>
    <t>0.3BL</t>
  </si>
  <si>
    <t>Sum (0.3BL+...)</t>
  </si>
  <si>
    <t>Table 1d: WC Level - Baseline licences - Drought only licences</t>
  </si>
  <si>
    <t>0.4BL</t>
  </si>
  <si>
    <t>Sum (0.4BL+...)</t>
  </si>
  <si>
    <t>Table 1e: WC Level - Baseline licences - New licences (within current AMP)</t>
  </si>
  <si>
    <t>Status of licence</t>
  </si>
  <si>
    <t>0.5BL</t>
  </si>
  <si>
    <t>Sum (0.5BL+...)</t>
  </si>
  <si>
    <t>Table 1f: WC Level - Existing transfers - Raw water transfers</t>
  </si>
  <si>
    <t>Transfer name</t>
  </si>
  <si>
    <t>End date of agreement (dd/mm/yyyy)</t>
  </si>
  <si>
    <t>WRZ Code From</t>
  </si>
  <si>
    <t>WRZ Code To</t>
  </si>
  <si>
    <t>Annual limit (Ml/d)</t>
  </si>
  <si>
    <t>Changes to agreement during drought</t>
  </si>
  <si>
    <t>0.6BL</t>
  </si>
  <si>
    <t>Table 1g: WC Level - Existing transfers - Potable water transfers</t>
  </si>
  <si>
    <t>0.7BL</t>
  </si>
  <si>
    <t>Alston Supply</t>
  </si>
  <si>
    <t>In Perpetuity</t>
  </si>
  <si>
    <t>UUXNED</t>
  </si>
  <si>
    <t>Reaygarth</t>
  </si>
  <si>
    <t>UUXCRL</t>
  </si>
  <si>
    <t>Table 2a: WC Level Normal Year planning scenario</t>
  </si>
  <si>
    <t>2. WC Level Data'!B53</t>
  </si>
  <si>
    <t>Table 2b: WC Level DYAA - Microcomponents - Final planning</t>
  </si>
  <si>
    <t>2. WC Level Data'!B66</t>
  </si>
  <si>
    <t>Planning Scenario</t>
  </si>
  <si>
    <t>NYAA</t>
  </si>
  <si>
    <t>Table 2c: WC Level DYAA -
Meter Installations (including meter upgrades) - Final Planning</t>
  </si>
  <si>
    <t>2. WC Level Data'!B81</t>
  </si>
  <si>
    <t>Back to top of sheet</t>
  </si>
  <si>
    <t>Component</t>
  </si>
  <si>
    <t>Unit</t>
  </si>
  <si>
    <t>Decimal places</t>
  </si>
  <si>
    <t>2019-20</t>
  </si>
  <si>
    <t>2020-21</t>
  </si>
  <si>
    <t>2021-22</t>
  </si>
  <si>
    <t>2022-23</t>
  </si>
  <si>
    <t>2023-24</t>
  </si>
  <si>
    <t>2024-25</t>
  </si>
  <si>
    <t>2025-26</t>
  </si>
  <si>
    <t>2026-27</t>
  </si>
  <si>
    <t>2027-28</t>
  </si>
  <si>
    <t>2028-29</t>
  </si>
  <si>
    <t>2029-30</t>
  </si>
  <si>
    <t>2034-35</t>
  </si>
  <si>
    <t>2039-40</t>
  </si>
  <si>
    <t>2044-45</t>
  </si>
  <si>
    <t>2049-50</t>
  </si>
  <si>
    <t>2054-55</t>
  </si>
  <si>
    <t>2059-60</t>
  </si>
  <si>
    <t>2064-65</t>
  </si>
  <si>
    <t>2069-70</t>
  </si>
  <si>
    <t>2074-75</t>
  </si>
  <si>
    <t>2079-80</t>
  </si>
  <si>
    <t>2084-85</t>
  </si>
  <si>
    <t>2089-90</t>
  </si>
  <si>
    <t>2094-95</t>
  </si>
  <si>
    <t>2099-100</t>
  </si>
  <si>
    <t>Column1</t>
  </si>
  <si>
    <t>Column2</t>
  </si>
  <si>
    <t>Column3</t>
  </si>
  <si>
    <t>Column4</t>
  </si>
  <si>
    <t>1NY</t>
  </si>
  <si>
    <t>Total Household Consumption</t>
  </si>
  <si>
    <t>Ml/d</t>
  </si>
  <si>
    <t>2NY</t>
  </si>
  <si>
    <t>Average Household - PCC</t>
  </si>
  <si>
    <t>l/h/d</t>
  </si>
  <si>
    <t>3NY</t>
  </si>
  <si>
    <t>Total Non-Household Consumption</t>
  </si>
  <si>
    <t>4NY</t>
  </si>
  <si>
    <t>Total Leakage</t>
  </si>
  <si>
    <t>5NY</t>
  </si>
  <si>
    <t>Distribution input</t>
  </si>
  <si>
    <t>DYAA</t>
  </si>
  <si>
    <t>2030-31</t>
  </si>
  <si>
    <t>2031-32</t>
  </si>
  <si>
    <t>2032-33</t>
  </si>
  <si>
    <t>2033-34</t>
  </si>
  <si>
    <t>2035-36</t>
  </si>
  <si>
    <t>2036-37</t>
  </si>
  <si>
    <t>2037-38</t>
  </si>
  <si>
    <t>2038-39</t>
  </si>
  <si>
    <t>2040-41</t>
  </si>
  <si>
    <t>2041-42</t>
  </si>
  <si>
    <t>2042-43</t>
  </si>
  <si>
    <t>2043-44</t>
  </si>
  <si>
    <t>2045-46</t>
  </si>
  <si>
    <t>2046-47</t>
  </si>
  <si>
    <t>2047-48</t>
  </si>
  <si>
    <t>2048-49</t>
  </si>
  <si>
    <t>2050-51</t>
  </si>
  <si>
    <t>2051-52</t>
  </si>
  <si>
    <t>2052-53</t>
  </si>
  <si>
    <t>2053-54</t>
  </si>
  <si>
    <t>2055-56</t>
  </si>
  <si>
    <t>2056-57</t>
  </si>
  <si>
    <t>2057-58</t>
  </si>
  <si>
    <t>2058-59</t>
  </si>
  <si>
    <t>2060-61</t>
  </si>
  <si>
    <t>2061-62</t>
  </si>
  <si>
    <t>2062-63</t>
  </si>
  <si>
    <t>2063-64</t>
  </si>
  <si>
    <t>2065-66</t>
  </si>
  <si>
    <t>2066-67</t>
  </si>
  <si>
    <t>2067-68</t>
  </si>
  <si>
    <t>2068-69</t>
  </si>
  <si>
    <t>2070-71</t>
  </si>
  <si>
    <t>2071-72</t>
  </si>
  <si>
    <t>2072-73</t>
  </si>
  <si>
    <t>2073-74</t>
  </si>
  <si>
    <t>2075-76</t>
  </si>
  <si>
    <t>2076-77</t>
  </si>
  <si>
    <t>2077-78</t>
  </si>
  <si>
    <t>2078-79</t>
  </si>
  <si>
    <t>2080-81</t>
  </si>
  <si>
    <t>2081-82</t>
  </si>
  <si>
    <t>2082-83</t>
  </si>
  <si>
    <t>2083-84</t>
  </si>
  <si>
    <t>2085-86</t>
  </si>
  <si>
    <t>2086-87</t>
  </si>
  <si>
    <t>2087-88</t>
  </si>
  <si>
    <t>2088-89</t>
  </si>
  <si>
    <t>2090-91</t>
  </si>
  <si>
    <t>2091-92</t>
  </si>
  <si>
    <t>2092-93</t>
  </si>
  <si>
    <t>2093-94</t>
  </si>
  <si>
    <t>2095-96</t>
  </si>
  <si>
    <t>2096-97</t>
  </si>
  <si>
    <t>2097-98</t>
  </si>
  <si>
    <t>2098-99</t>
  </si>
  <si>
    <t>2100-01</t>
  </si>
  <si>
    <t>11FPW</t>
  </si>
  <si>
    <t>Measured Household - PCC</t>
  </si>
  <si>
    <t>sum (11.1FPW:11.9FPW)</t>
  </si>
  <si>
    <t>11.1FPW</t>
  </si>
  <si>
    <t>Measured toilet flushing</t>
  </si>
  <si>
    <t>11.2FPW</t>
  </si>
  <si>
    <t>Measured personal washing</t>
  </si>
  <si>
    <t>11.3FPW</t>
  </si>
  <si>
    <t>Measured clothes washing</t>
  </si>
  <si>
    <t>11.4FPW</t>
  </si>
  <si>
    <t>Measured dish washing</t>
  </si>
  <si>
    <t>11.5FPW</t>
  </si>
  <si>
    <t>Measured miscellaneous internal use</t>
  </si>
  <si>
    <t>11.6FPW</t>
  </si>
  <si>
    <t>Measured external use</t>
  </si>
  <si>
    <t>11.7FPW</t>
  </si>
  <si>
    <t>Measured (other: define)</t>
  </si>
  <si>
    <t>11.8FPW</t>
  </si>
  <si>
    <t>11.9FPW</t>
  </si>
  <si>
    <t>12FPW</t>
  </si>
  <si>
    <t>Unmeasured Household - PCC</t>
  </si>
  <si>
    <t>sum (12.1FPW:12.9FPW)</t>
  </si>
  <si>
    <t>12.1FPW</t>
  </si>
  <si>
    <t>Unmeasured toilet flushing</t>
  </si>
  <si>
    <t>12.2FPW</t>
  </si>
  <si>
    <t>Unmeasured personal washing</t>
  </si>
  <si>
    <t>12.3FPW</t>
  </si>
  <si>
    <t>Unmeasured clothes washing</t>
  </si>
  <si>
    <t>12.4FPW</t>
  </si>
  <si>
    <t>Unmeasured dish washing</t>
  </si>
  <si>
    <t>12.5FPW</t>
  </si>
  <si>
    <t>Unmeasured miscellaneous internal use</t>
  </si>
  <si>
    <t>12.6FPW</t>
  </si>
  <si>
    <t>Unmeasured external use</t>
  </si>
  <si>
    <t>12.7FPW</t>
  </si>
  <si>
    <t>Unmeasured (other: define)</t>
  </si>
  <si>
    <t>12.8FPW</t>
  </si>
  <si>
    <t>12.9FPW</t>
  </si>
  <si>
    <t>0FPM</t>
  </si>
  <si>
    <t>Total Household Smart Meters (cumulative including existing)</t>
  </si>
  <si>
    <t>000's</t>
  </si>
  <si>
    <t>1FPM</t>
  </si>
  <si>
    <t>Total household meter installations</t>
  </si>
  <si>
    <t>sum(1.1FPM:1.32FPM)</t>
  </si>
  <si>
    <t>1.1FPM</t>
  </si>
  <si>
    <t>Basic (non-automated) meter installations (household)</t>
  </si>
  <si>
    <t>1.21FPM</t>
  </si>
  <si>
    <t>Automated Meter Reading (AMR) - new installations (household)</t>
  </si>
  <si>
    <t>1.22FPM</t>
  </si>
  <si>
    <t>Automated Meter Reading (AMR) - upgrades from basic meters (household</t>
  </si>
  <si>
    <t>1.31FPM</t>
  </si>
  <si>
    <t>Advanced Metering Infrastructure (AMI) - new installations (household)</t>
  </si>
  <si>
    <t>1.32FPM</t>
  </si>
  <si>
    <t>Automated Meter Infrastructure (AMI) - upgrades from basic or AMR meters (household)</t>
  </si>
  <si>
    <t>2FPM</t>
  </si>
  <si>
    <t>Total non-household meter installations</t>
  </si>
  <si>
    <t>2.1FPM</t>
  </si>
  <si>
    <t>Basic (non-automated) meter installations (non-household)</t>
  </si>
  <si>
    <t>2.2FPM</t>
  </si>
  <si>
    <t>Automated Meter Reading (AMR) -  installations (non-household)</t>
  </si>
  <si>
    <t>2.3FPM</t>
  </si>
  <si>
    <t>Automated Meter Infrastructure (AMI) -  installations (non-household)</t>
  </si>
  <si>
    <t>Table 2d: WC Level DYAA - Key Components - Baseline</t>
  </si>
  <si>
    <t>1BLW</t>
  </si>
  <si>
    <t>Outage Allowance</t>
  </si>
  <si>
    <t>Sum (all WRZ 9BL)</t>
  </si>
  <si>
    <t>2BLW</t>
  </si>
  <si>
    <t>((Sum (all WRZ 14BL: 15BL) - Sum (all WRZ 25BL:26BL))*1,000,000)/((Sum (all WRZ 39BL: 40BL))*1,000)</t>
  </si>
  <si>
    <t>3BLW</t>
  </si>
  <si>
    <t>Household metering penetration incl. voids</t>
  </si>
  <si>
    <t xml:space="preserve">Sum (all WRZ 34BL)  / (Sum (all WRZ 34BL) + Sum (all WRZ 34.7BL: 35.1BL)) </t>
  </si>
  <si>
    <t>%</t>
  </si>
  <si>
    <t>4BLW</t>
  </si>
  <si>
    <t>Total non-household consumption</t>
  </si>
  <si>
    <t>Sum (all WRZ 12BL:13BL) - Sum (all WRZ 23BL:24BL)</t>
  </si>
  <si>
    <t>5BLW</t>
  </si>
  <si>
    <t>Sum (all WRZ 29BL)</t>
  </si>
  <si>
    <t>6BLW</t>
  </si>
  <si>
    <t>Sum (all WRZ 45BL)</t>
  </si>
  <si>
    <t>7BLW</t>
  </si>
  <si>
    <t>Target Headroom</t>
  </si>
  <si>
    <t>Sum (all WRZ 48BL)</t>
  </si>
  <si>
    <t>8BLW</t>
  </si>
  <si>
    <t>Water Available For Use (own sources)</t>
  </si>
  <si>
    <t>Sum (all WRZ 10BL)</t>
  </si>
  <si>
    <t>9BLW</t>
  </si>
  <si>
    <t>Total Water Available For Use</t>
  </si>
  <si>
    <t>Sum (all WRZ 11BL)</t>
  </si>
  <si>
    <t>10BLW</t>
  </si>
  <si>
    <t>Supply Demand Balance</t>
  </si>
  <si>
    <t>Sum (all WRZ 50BL)</t>
  </si>
  <si>
    <t>Table 2e: WC Level DYAA - Key Components - Final planning</t>
  </si>
  <si>
    <t>1FPW</t>
  </si>
  <si>
    <t>Sum (all WRZ 9FP)</t>
  </si>
  <si>
    <t>2FPW</t>
  </si>
  <si>
    <t>((Sum (all WRZ 14FP: 15FP) - Sum (all WRZ 25FP:26FP))*1,000,000)/((Sum (all WRZ 39FP: 40FP))*1,000)</t>
  </si>
  <si>
    <t>3FPW</t>
  </si>
  <si>
    <t xml:space="preserve">Sum (all WRZ 34FP) / (Sum (all WRZ 34FP) + Sum (all WRZ 34.7FP: 35.1FP)) </t>
  </si>
  <si>
    <t>4FPW</t>
  </si>
  <si>
    <t>Sum (all WRZ 12FP:13FP) - Sum (all WRZ 23FP:24FP)</t>
  </si>
  <si>
    <t>5FPW</t>
  </si>
  <si>
    <t>Sum (all WRZ 29FP)</t>
  </si>
  <si>
    <t>6FPW</t>
  </si>
  <si>
    <t>Sum (all WRZ 45FP)</t>
  </si>
  <si>
    <t>7FPW</t>
  </si>
  <si>
    <t>Sum (all WRZ 48FP)</t>
  </si>
  <si>
    <t>8FPW</t>
  </si>
  <si>
    <t>Sum (all WRZ 10FP)</t>
  </si>
  <si>
    <t>9FPW</t>
  </si>
  <si>
    <t>Sum (all WRZ 11FP)</t>
  </si>
  <si>
    <t>10FPW</t>
  </si>
  <si>
    <t>Sum (all WRZ 50FP)</t>
  </si>
  <si>
    <t>All Non-Household Properties (incl. voids)</t>
  </si>
  <si>
    <t>Sum (all WRZ 31FP:33FP)</t>
  </si>
  <si>
    <t>All Household Properties (incl. voids)</t>
  </si>
  <si>
    <t>Sum (all WRZ 34FP) + Sum (all WRZ 34.7FP:35.1FP)</t>
  </si>
  <si>
    <t>Table 2f: WC Level DYAA -
Levels of Service - Final Planning</t>
  </si>
  <si>
    <t>1.1FPL</t>
  </si>
  <si>
    <t>Temporary Use Bans (modelled)</t>
  </si>
  <si>
    <t xml:space="preserve">% </t>
  </si>
  <si>
    <t>1.2FPL</t>
  </si>
  <si>
    <t>Temporary Use Bans (minimum)</t>
  </si>
  <si>
    <t>2.1FPL</t>
  </si>
  <si>
    <t>Drought Permits/Orders (modelled)</t>
  </si>
  <si>
    <t>2.2FPL</t>
  </si>
  <si>
    <t>Drought Permits/Orders (minimum)</t>
  </si>
  <si>
    <t>3.1FPL</t>
  </si>
  <si>
    <t>Non Essential Use Bans (modelled)</t>
  </si>
  <si>
    <t>3.2FPL</t>
  </si>
  <si>
    <t>Non Essential Use Bans (minimum)</t>
  </si>
  <si>
    <t>4.1FPL</t>
  </si>
  <si>
    <t>Emergency Drought Orders (modelled)</t>
  </si>
  <si>
    <t>4.2FPL</t>
  </si>
  <si>
    <t>Emergency Drought Orders (minimum)</t>
  </si>
  <si>
    <t>Table 3a: DYAA - Baseline</t>
  </si>
  <si>
    <t>Table 3b: DYAA - Final plan Options</t>
  </si>
  <si>
    <t>Table 3c: DYAA - Final plan</t>
  </si>
  <si>
    <t>Table 3d: DYCP - Baseline</t>
  </si>
  <si>
    <t>Table 3e: DYCP - Final plan Options</t>
  </si>
  <si>
    <t>Table 3f: DYCP - Final plan</t>
  </si>
  <si>
    <t>WRZ</t>
  </si>
  <si>
    <t>WRMP24 reference</t>
  </si>
  <si>
    <t>1BL</t>
  </si>
  <si>
    <t>Raw water abstracted</t>
  </si>
  <si>
    <t>1.1BL</t>
  </si>
  <si>
    <t>Non-potable water supplies (if applicable)</t>
  </si>
  <si>
    <t>2BL</t>
  </si>
  <si>
    <t xml:space="preserve">Raw water imported </t>
  </si>
  <si>
    <t>3BL</t>
  </si>
  <si>
    <t>Potable water imported</t>
  </si>
  <si>
    <t>4BL</t>
  </si>
  <si>
    <r>
      <t xml:space="preserve">Raw water exported </t>
    </r>
    <r>
      <rPr>
        <sz val="11"/>
        <color rgb="FFFF0000"/>
        <rFont val="Arial"/>
        <family val="2"/>
      </rPr>
      <t>enter as -ve</t>
    </r>
  </si>
  <si>
    <t>5BL</t>
  </si>
  <si>
    <r>
      <t xml:space="preserve">Potable water exported </t>
    </r>
    <r>
      <rPr>
        <sz val="11"/>
        <color rgb="FFFF0000"/>
        <rFont val="Arial"/>
        <family val="2"/>
      </rPr>
      <t>enter as -ve</t>
    </r>
  </si>
  <si>
    <t>6BL</t>
  </si>
  <si>
    <t>Deployable Output before forecast changes</t>
  </si>
  <si>
    <t>6.1BL</t>
  </si>
  <si>
    <t>Deployable Output post forecast changes</t>
  </si>
  <si>
    <t>6BL + 7BL</t>
  </si>
  <si>
    <t>7BL</t>
  </si>
  <si>
    <t>Baseline forecast changes to Deployable Output</t>
  </si>
  <si>
    <t>sum (7.1BL:7.6BL)</t>
  </si>
  <si>
    <t>7.1BL</t>
  </si>
  <si>
    <t>Change in DO due to climate change</t>
  </si>
  <si>
    <t>7.2BL</t>
  </si>
  <si>
    <r>
      <t xml:space="preserve">Total confirmed DO reductions to restore sustainable abstraction </t>
    </r>
    <r>
      <rPr>
        <sz val="11"/>
        <color rgb="FFFF0000"/>
        <rFont val="Arial"/>
        <family val="2"/>
      </rPr>
      <t>enter as -ve</t>
    </r>
  </si>
  <si>
    <t>7.3BL</t>
  </si>
  <si>
    <r>
      <t xml:space="preserve">Total additional DO reductions for Environmental Destination (excl. any confirmed reductions) </t>
    </r>
    <r>
      <rPr>
        <sz val="11"/>
        <color rgb="FFFF0000"/>
        <rFont val="Arial"/>
        <family val="2"/>
      </rPr>
      <t>enter as -ve</t>
    </r>
  </si>
  <si>
    <t>7.4BL</t>
  </si>
  <si>
    <r>
      <t xml:space="preserve">Change in DO from prolonged Outage reduction </t>
    </r>
    <r>
      <rPr>
        <sz val="11"/>
        <color rgb="FFFF0000"/>
        <rFont val="Arial"/>
        <family val="2"/>
      </rPr>
      <t>enter as -ve</t>
    </r>
  </si>
  <si>
    <t>7.5BL</t>
  </si>
  <si>
    <t>Change in DO from drought measures</t>
  </si>
  <si>
    <t>Zero for baseline</t>
  </si>
  <si>
    <t>7.6BL</t>
  </si>
  <si>
    <t>Total other changes to DO (raw water losses that impact DO)</t>
  </si>
  <si>
    <t>8BL</t>
  </si>
  <si>
    <t xml:space="preserve">Raw water losses, treatment works losses and operational use </t>
  </si>
  <si>
    <t>9BL</t>
  </si>
  <si>
    <t>Total Outage Allowance</t>
  </si>
  <si>
    <t>10BL</t>
  </si>
  <si>
    <t>11BL</t>
  </si>
  <si>
    <t>10BL + sum (2BL:5BL)</t>
  </si>
  <si>
    <t>12BL</t>
  </si>
  <si>
    <t>Water delivered measured non-household</t>
  </si>
  <si>
    <t>12.1BL</t>
  </si>
  <si>
    <t>Non-potable water consumption (if applicable)</t>
  </si>
  <si>
    <t>13BL</t>
  </si>
  <si>
    <t>Water delivered unmeasured non-household</t>
  </si>
  <si>
    <t>14BL</t>
  </si>
  <si>
    <t>Water delivered measured household</t>
  </si>
  <si>
    <t>15BL</t>
  </si>
  <si>
    <t>Water delivered unmeasured household</t>
  </si>
  <si>
    <t>16BL</t>
  </si>
  <si>
    <t>Percentage of consumption driven by climate change</t>
  </si>
  <si>
    <t>17BL</t>
  </si>
  <si>
    <t>Volume of consumption driven by climate change</t>
  </si>
  <si>
    <t>16BL * (12BL + sum(13BL:15BL) - sum (23BL:26BL))</t>
  </si>
  <si>
    <t>18BL</t>
  </si>
  <si>
    <t>((14BL - 25BL) * 1,000,000) / (39BL *1,000)</t>
  </si>
  <si>
    <t>19BL</t>
  </si>
  <si>
    <t>((15BL - 26BL) * 1,000,000) / (40BL *1,000)</t>
  </si>
  <si>
    <t>20BL</t>
  </si>
  <si>
    <t>(((14BL - 25BL) + (15BL - 26BL)) * 1,000,000) / ((39BL + 40BL) *1,000)</t>
  </si>
  <si>
    <t>21BL</t>
  </si>
  <si>
    <t>Water taken unbilled</t>
  </si>
  <si>
    <t>22BL</t>
  </si>
  <si>
    <t>Distribution system operational use</t>
  </si>
  <si>
    <t>23BL</t>
  </si>
  <si>
    <t>Measured Non Household - USPL</t>
  </si>
  <si>
    <t>24BL</t>
  </si>
  <si>
    <t>Unmeasured Non Household - USPL</t>
  </si>
  <si>
    <t>25BL</t>
  </si>
  <si>
    <t>Measured Household - USPL</t>
  </si>
  <si>
    <t>26BL</t>
  </si>
  <si>
    <t>Unmeasured Household - USPL</t>
  </si>
  <si>
    <t>27BL</t>
  </si>
  <si>
    <t>Void Properties - USPL</t>
  </si>
  <si>
    <t>28BL</t>
  </si>
  <si>
    <t>Distribution losses</t>
  </si>
  <si>
    <t>29BL</t>
  </si>
  <si>
    <t>sum (23BL:28BL)</t>
  </si>
  <si>
    <t>30BL</t>
  </si>
  <si>
    <t>Leakage/property</t>
  </si>
  <si>
    <t>(29BL * 1,000,000) / (36BL * 1,000)</t>
  </si>
  <si>
    <t>l/prop/d</t>
  </si>
  <si>
    <t>31BL</t>
  </si>
  <si>
    <t>Measured Non Household - properties</t>
  </si>
  <si>
    <t>32BL</t>
  </si>
  <si>
    <t>Unmeasured Non Household - properties</t>
  </si>
  <si>
    <t>33BL</t>
  </si>
  <si>
    <t>All void non-households - properties</t>
  </si>
  <si>
    <t>34BL</t>
  </si>
  <si>
    <t>Measured households - properties (excl. void)</t>
  </si>
  <si>
    <t>Year before + sum (34.1BL:34.6BL)</t>
  </si>
  <si>
    <t>34.1BL</t>
  </si>
  <si>
    <t>New build properties - properties</t>
  </si>
  <si>
    <t>Input (new builds in each year)</t>
  </si>
  <si>
    <t>34.2BL</t>
  </si>
  <si>
    <t>Meter optants - properties</t>
  </si>
  <si>
    <t>Input (meter optants in each year)</t>
  </si>
  <si>
    <t>34.3BL</t>
  </si>
  <si>
    <t>Compulsory metering - properties</t>
  </si>
  <si>
    <t>Input (compulsory meters in each year)</t>
  </si>
  <si>
    <t>34.4BL</t>
  </si>
  <si>
    <t>Metering on change of occupancy - properties</t>
  </si>
  <si>
    <t>Input (change of occupancy meters in each year)</t>
  </si>
  <si>
    <t>34.5BL</t>
  </si>
  <si>
    <t>Selective metering  - properties</t>
  </si>
  <si>
    <t>Input (selective meters in each year)</t>
  </si>
  <si>
    <t>34.6BL</t>
  </si>
  <si>
    <t>Other changes to existing metering - properties</t>
  </si>
  <si>
    <t>Input (other changes to meters in each year)</t>
  </si>
  <si>
    <t>34.7BL</t>
  </si>
  <si>
    <t>Measured household void properties</t>
  </si>
  <si>
    <t>35BL</t>
  </si>
  <si>
    <t>Unmeasured households - properties (excl. void)</t>
  </si>
  <si>
    <t>35.1BL</t>
  </si>
  <si>
    <t>Unmeasured household void properties</t>
  </si>
  <si>
    <t>36BL</t>
  </si>
  <si>
    <t>Total Resource Zone Properties (incl. voids)</t>
  </si>
  <si>
    <t>sum (31BL:34BL) + 34.7BL + 35BL + 35.1BL</t>
  </si>
  <si>
    <t>37BL</t>
  </si>
  <si>
    <t>Measured Non Household - Population</t>
  </si>
  <si>
    <t>38BL</t>
  </si>
  <si>
    <t>Unmeasured Non Household - Population</t>
  </si>
  <si>
    <t>39BL</t>
  </si>
  <si>
    <t>Measured Household - Population</t>
  </si>
  <si>
    <t>40BL</t>
  </si>
  <si>
    <t>Unmeasured Household - Population</t>
  </si>
  <si>
    <t>41BL</t>
  </si>
  <si>
    <t>Total Resource Zone Population</t>
  </si>
  <si>
    <t>sum (37BL:40BL)</t>
  </si>
  <si>
    <t>42BL</t>
  </si>
  <si>
    <t>Average household occupancy rate (excl. voids)</t>
  </si>
  <si>
    <t xml:space="preserve">(39BL + 40BL) / (34BL + 35BL) </t>
  </si>
  <si>
    <t>h/prop</t>
  </si>
  <si>
    <t>43BL</t>
  </si>
  <si>
    <t>Total Household Metering penetration (excl. voids)</t>
  </si>
  <si>
    <t>34BL / (34BL + 35BL)</t>
  </si>
  <si>
    <t>44BL</t>
  </si>
  <si>
    <t>Total Household Metering penetration (incl. voids)</t>
  </si>
  <si>
    <t>(34BL) / (34BL + 34.7BL + 35BL + 35.1BL)</t>
  </si>
  <si>
    <t>45BL</t>
  </si>
  <si>
    <t>sum (12BL:15BL) +21BL + 22BL + 27BL + 28BL</t>
  </si>
  <si>
    <t>46BL</t>
  </si>
  <si>
    <t>Target headroom (climate change component)</t>
  </si>
  <si>
    <t>47BL</t>
  </si>
  <si>
    <t>Target headroom (All other components)</t>
  </si>
  <si>
    <t>48BL</t>
  </si>
  <si>
    <t>46BL + 47BL</t>
  </si>
  <si>
    <t>49BL</t>
  </si>
  <si>
    <t>Available Headroom</t>
  </si>
  <si>
    <t>11BL - 45BL</t>
  </si>
  <si>
    <t>49.1BL</t>
  </si>
  <si>
    <t>Available non-potable balance (if applicable)</t>
  </si>
  <si>
    <t>1.1BL -12.1BL</t>
  </si>
  <si>
    <t>50BL</t>
  </si>
  <si>
    <t>49BL - 48BL</t>
  </si>
  <si>
    <t>Option type</t>
  </si>
  <si>
    <t>Cat ID</t>
  </si>
  <si>
    <t>1.11FP</t>
  </si>
  <si>
    <r>
      <t xml:space="preserve">Non potable supplies </t>
    </r>
    <r>
      <rPr>
        <sz val="11"/>
        <color rgb="FFFF0000"/>
        <rFont val="Arial"/>
        <family val="2"/>
      </rPr>
      <t>input reductions as -ve and increases as +ve</t>
    </r>
  </si>
  <si>
    <t>RSNPS</t>
  </si>
  <si>
    <t>2.1FP</t>
  </si>
  <si>
    <r>
      <t xml:space="preserve">Raw water imports </t>
    </r>
    <r>
      <rPr>
        <sz val="11"/>
        <color rgb="FFFF0000"/>
        <rFont val="Arial"/>
        <family val="2"/>
      </rPr>
      <t>input reductions as -ve</t>
    </r>
  </si>
  <si>
    <t>RSRWI</t>
  </si>
  <si>
    <t>3.1FP</t>
  </si>
  <si>
    <r>
      <t xml:space="preserve">Potable water imports </t>
    </r>
    <r>
      <rPr>
        <sz val="11"/>
        <color rgb="FFFF0000"/>
        <rFont val="Arial"/>
        <family val="2"/>
      </rPr>
      <t>input reductions as -ve</t>
    </r>
  </si>
  <si>
    <t>RSPWI</t>
  </si>
  <si>
    <t>4.1FP</t>
  </si>
  <si>
    <r>
      <t xml:space="preserve">Raw water exports </t>
    </r>
    <r>
      <rPr>
        <sz val="11"/>
        <color rgb="FFFF0000"/>
        <rFont val="Arial"/>
        <family val="2"/>
      </rPr>
      <t>input reductions as +ve and increases as -ve</t>
    </r>
  </si>
  <si>
    <t>RSRWE</t>
  </si>
  <si>
    <t>5.1FP</t>
  </si>
  <si>
    <r>
      <t xml:space="preserve">Potable water exports </t>
    </r>
    <r>
      <rPr>
        <sz val="11"/>
        <color rgb="FFFF0000"/>
        <rFont val="Arial"/>
        <family val="2"/>
      </rPr>
      <t>input reductions as +ve and increases as -ve</t>
    </r>
  </si>
  <si>
    <t>RSPWE</t>
  </si>
  <si>
    <t>6.2FP</t>
  </si>
  <si>
    <t>DO benefit from increase raw water abstractions</t>
  </si>
  <si>
    <t>RSRWA</t>
  </si>
  <si>
    <t>6.3FP</t>
  </si>
  <si>
    <t>Other options to increase deployable output</t>
  </si>
  <si>
    <t>RSIPO</t>
  </si>
  <si>
    <t>7.01FP</t>
  </si>
  <si>
    <t>DO benefit from supply side drought measures</t>
  </si>
  <si>
    <t>RSDPS</t>
  </si>
  <si>
    <t>7.02FP</t>
  </si>
  <si>
    <t>Benefit from demand side drought measures</t>
  </si>
  <si>
    <t>RSDPD</t>
  </si>
  <si>
    <t>8.1FP</t>
  </si>
  <si>
    <r>
      <t xml:space="preserve">Reduce raw water losses and operational use 
</t>
    </r>
    <r>
      <rPr>
        <sz val="11"/>
        <color rgb="FFFF0000"/>
        <rFont val="Arial"/>
        <family val="2"/>
      </rPr>
      <t>input as -ve</t>
    </r>
  </si>
  <si>
    <t>RSLOU</t>
  </si>
  <si>
    <t>8.2FP</t>
  </si>
  <si>
    <r>
      <t xml:space="preserve">Reduce treatment works losses </t>
    </r>
    <r>
      <rPr>
        <sz val="11"/>
        <color rgb="FFFF0000"/>
        <rFont val="Arial"/>
        <family val="2"/>
      </rPr>
      <t>input as -ve</t>
    </r>
  </si>
  <si>
    <t>PSTWL</t>
  </si>
  <si>
    <t>9.1FP</t>
  </si>
  <si>
    <r>
      <t xml:space="preserve">Reduce outages </t>
    </r>
    <r>
      <rPr>
        <sz val="11"/>
        <color rgb="FFFF0000"/>
        <rFont val="Arial"/>
        <family val="2"/>
      </rPr>
      <t>input as -ve</t>
    </r>
  </si>
  <si>
    <t>PSROU</t>
  </si>
  <si>
    <t>12.2FP</t>
  </si>
  <si>
    <r>
      <t xml:space="preserve">Change volume delivered to measured non households </t>
    </r>
    <r>
      <rPr>
        <sz val="11"/>
        <color rgb="FFFF0000"/>
        <rFont val="Arial"/>
        <family val="2"/>
      </rPr>
      <t>input reductions as -ve, line to include both measured non-household consumption and USPL options</t>
    </r>
  </si>
  <si>
    <t>CVMNH</t>
  </si>
  <si>
    <t>13.1FP</t>
  </si>
  <si>
    <r>
      <t xml:space="preserve">Change volume delivered to unmeasured non households </t>
    </r>
    <r>
      <rPr>
        <sz val="11"/>
        <color rgb="FFFF0000"/>
        <rFont val="Arial"/>
        <family val="2"/>
      </rPr>
      <t>input reductions as -ve, line to include both unmeasured non-household consumption and USPL options</t>
    </r>
  </si>
  <si>
    <t>CVUNH</t>
  </si>
  <si>
    <t>14.1FP</t>
  </si>
  <si>
    <r>
      <t xml:space="preserve">Change volume delivered to measured households </t>
    </r>
    <r>
      <rPr>
        <sz val="11"/>
        <color rgb="FFFF0000"/>
        <rFont val="Arial"/>
        <family val="2"/>
      </rPr>
      <t>input reductions as -ve, line to include both measured household consumption and USPL options</t>
    </r>
  </si>
  <si>
    <t>CVMHH</t>
  </si>
  <si>
    <t>15.1FP</t>
  </si>
  <si>
    <r>
      <t xml:space="preserve">Change volume delivered to unmeasured households </t>
    </r>
    <r>
      <rPr>
        <sz val="11"/>
        <color rgb="FFFF0000"/>
        <rFont val="Arial"/>
        <family val="2"/>
      </rPr>
      <t>input reductions as -ve, line to include both unmeasured household consumption and USPL options</t>
    </r>
  </si>
  <si>
    <t>CVUHH</t>
  </si>
  <si>
    <t>21.1FP</t>
  </si>
  <si>
    <r>
      <t xml:space="preserve">Options to reduce water taken unbilled </t>
    </r>
    <r>
      <rPr>
        <sz val="11"/>
        <color rgb="FFFF0000"/>
        <rFont val="Arial"/>
        <family val="2"/>
      </rPr>
      <t>input as -ve</t>
    </r>
  </si>
  <si>
    <t>CSWTU</t>
  </si>
  <si>
    <t>22.1FP</t>
  </si>
  <si>
    <r>
      <t xml:space="preserve">Reduce distribution system operational use (DSOU) </t>
    </r>
    <r>
      <rPr>
        <sz val="11"/>
        <color rgb="FFFF0000"/>
        <rFont val="Arial"/>
        <family val="2"/>
      </rPr>
      <t>input as -ve</t>
    </r>
  </si>
  <si>
    <t>DSDOU</t>
  </si>
  <si>
    <t>23.1FP</t>
  </si>
  <si>
    <r>
      <t xml:space="preserve">Options impacting on measured Non Household - USPL </t>
    </r>
    <r>
      <rPr>
        <sz val="11"/>
        <color rgb="FFFF0000"/>
        <rFont val="Arial"/>
        <family val="2"/>
      </rPr>
      <t>input reductions as -ve</t>
    </r>
  </si>
  <si>
    <t>CUMNH</t>
  </si>
  <si>
    <t>24.1FP</t>
  </si>
  <si>
    <r>
      <t xml:space="preserve">Options impacting on unmeasured Non Household - USPL </t>
    </r>
    <r>
      <rPr>
        <sz val="11"/>
        <color rgb="FFFF0000"/>
        <rFont val="Arial"/>
        <family val="2"/>
      </rPr>
      <t>input reductions as -ve</t>
    </r>
  </si>
  <si>
    <t>CUUNH</t>
  </si>
  <si>
    <t>25.1FP</t>
  </si>
  <si>
    <r>
      <t xml:space="preserve">Options impacting on measured Household - USPL </t>
    </r>
    <r>
      <rPr>
        <sz val="11"/>
        <color rgb="FFFF0000"/>
        <rFont val="Arial"/>
        <family val="2"/>
      </rPr>
      <t>input reductions as -ve</t>
    </r>
  </si>
  <si>
    <t>CUMHH</t>
  </si>
  <si>
    <t>26.1FP</t>
  </si>
  <si>
    <r>
      <t xml:space="preserve">Options impacting on unmeasured Household - USPL </t>
    </r>
    <r>
      <rPr>
        <sz val="11"/>
        <color rgb="FFFF0000"/>
        <rFont val="Arial"/>
        <family val="2"/>
      </rPr>
      <t>input reductions as -ve</t>
    </r>
  </si>
  <si>
    <t>CUUHH</t>
  </si>
  <si>
    <t>27.1FP</t>
  </si>
  <si>
    <r>
      <t xml:space="preserve">Options impacting on Void properties - USPL
</t>
    </r>
    <r>
      <rPr>
        <sz val="11"/>
        <color rgb="FFFF0000"/>
        <rFont val="Arial"/>
        <family val="2"/>
      </rPr>
      <t>input reductions as -ve</t>
    </r>
  </si>
  <si>
    <t>CUVPP</t>
  </si>
  <si>
    <t>28.1FP</t>
  </si>
  <si>
    <r>
      <t xml:space="preserve">Reduce distribution losses </t>
    </r>
    <r>
      <rPr>
        <sz val="11"/>
        <color rgb="FFFF0000"/>
        <rFont val="Arial"/>
        <family val="2"/>
      </rPr>
      <t>input as -ve</t>
    </r>
  </si>
  <si>
    <t>DSRDL</t>
  </si>
  <si>
    <t>1FP</t>
  </si>
  <si>
    <t>1.1FP</t>
  </si>
  <si>
    <t>Non-potable water supplies</t>
  </si>
  <si>
    <t>1.1BL + 1.11FP</t>
  </si>
  <si>
    <t>2FP</t>
  </si>
  <si>
    <t>2BL + 2.1FP</t>
  </si>
  <si>
    <t>3FP</t>
  </si>
  <si>
    <t>3BL + 3.1FP</t>
  </si>
  <si>
    <t>4FP</t>
  </si>
  <si>
    <t>4BL + 4.1FP</t>
  </si>
  <si>
    <t>5FP</t>
  </si>
  <si>
    <t>5BL + 5.1FP</t>
  </si>
  <si>
    <t>6.1FP</t>
  </si>
  <si>
    <t>6.1BL + 6.2FP + 6.3FP +7.01FP +7.02FP</t>
  </si>
  <si>
    <t>8FP</t>
  </si>
  <si>
    <t>Raw water losses, treatment works losses and operational use</t>
  </si>
  <si>
    <t>8BL + 8.1FP + 8.2FP</t>
  </si>
  <si>
    <t>9FP</t>
  </si>
  <si>
    <t>9BL + 9.1FP</t>
  </si>
  <si>
    <t>10FP</t>
  </si>
  <si>
    <t>(6.1FP) - (8FP + 9FP)</t>
  </si>
  <si>
    <t>11FP</t>
  </si>
  <si>
    <t>10FP + sum (2FP:5FP)</t>
  </si>
  <si>
    <t>12FP</t>
  </si>
  <si>
    <t>12BL + 12.2FP</t>
  </si>
  <si>
    <t>12.1FP</t>
  </si>
  <si>
    <t>Non-potable water consumption</t>
  </si>
  <si>
    <t>13FP</t>
  </si>
  <si>
    <t>13BL + 13.1FP</t>
  </si>
  <si>
    <t>14FP</t>
  </si>
  <si>
    <t>14BL + 14.1FP</t>
  </si>
  <si>
    <t>15FP</t>
  </si>
  <si>
    <t>15BL + 15.1FP</t>
  </si>
  <si>
    <t>16FP</t>
  </si>
  <si>
    <t>17FP</t>
  </si>
  <si>
    <t>16FP * (12FP + sum(13FP:15FP) - sum (23FP:26FP))</t>
  </si>
  <si>
    <t>18FP</t>
  </si>
  <si>
    <t>((14FP - 25FP) * 1,000,000) / (39FP * 1000)</t>
  </si>
  <si>
    <t>19FP</t>
  </si>
  <si>
    <t>((15FP - 26FP) * 1,000,000) / (40FP * 1000)</t>
  </si>
  <si>
    <t>20FP</t>
  </si>
  <si>
    <t>(((14FP - 25FP) + (15FP - 26FP)) * 1,000,000)/ ((39FP + 40FP) * 1,000)</t>
  </si>
  <si>
    <t>21FP</t>
  </si>
  <si>
    <t>21BL + 21.1FP</t>
  </si>
  <si>
    <t>22FP</t>
  </si>
  <si>
    <t>22BL + 22.1FP</t>
  </si>
  <si>
    <t>23FP</t>
  </si>
  <si>
    <t>23BL + 23.1FP</t>
  </si>
  <si>
    <t>24FP</t>
  </si>
  <si>
    <t>24BL + 24.1FP</t>
  </si>
  <si>
    <t>25FP</t>
  </si>
  <si>
    <t>25BL + 25.1FP</t>
  </si>
  <si>
    <t>26FP</t>
  </si>
  <si>
    <t>26BL + 26.1BL</t>
  </si>
  <si>
    <t>27FP</t>
  </si>
  <si>
    <t>27BL + 27.1FP</t>
  </si>
  <si>
    <t>28FP</t>
  </si>
  <si>
    <t>28BL + 28.1FP</t>
  </si>
  <si>
    <t>29FP</t>
  </si>
  <si>
    <t>sum (23FP:28FP)</t>
  </si>
  <si>
    <t>30FP</t>
  </si>
  <si>
    <t>(29FP * 1,000,000) / (36FP * 1,000)</t>
  </si>
  <si>
    <t>31FP</t>
  </si>
  <si>
    <t>32FP</t>
  </si>
  <si>
    <t>33FP</t>
  </si>
  <si>
    <t>34FP</t>
  </si>
  <si>
    <t>34.1FP</t>
  </si>
  <si>
    <t>34.2FP</t>
  </si>
  <si>
    <t>34.3FP</t>
  </si>
  <si>
    <t>34.4FP</t>
  </si>
  <si>
    <t>34.5FP</t>
  </si>
  <si>
    <t>34.6FP</t>
  </si>
  <si>
    <t>34.7FP</t>
  </si>
  <si>
    <t>35FP</t>
  </si>
  <si>
    <t>35.1FP</t>
  </si>
  <si>
    <t>36FP</t>
  </si>
  <si>
    <t>sum (31FP:34FP) + 34.7FP + 35BL + 35.1BL</t>
  </si>
  <si>
    <t>37FP</t>
  </si>
  <si>
    <t>38FP</t>
  </si>
  <si>
    <t>39FP</t>
  </si>
  <si>
    <t>40FP</t>
  </si>
  <si>
    <t>41FP</t>
  </si>
  <si>
    <t>sum (37FP:40FP)</t>
  </si>
  <si>
    <t>42FP</t>
  </si>
  <si>
    <t xml:space="preserve">(39FP + 40FP) / (34FP + 35FP) </t>
  </si>
  <si>
    <t>43FP</t>
  </si>
  <si>
    <t>34FP / (34FP + 35FP)</t>
  </si>
  <si>
    <t>44FP</t>
  </si>
  <si>
    <t>(34FP) / (34FP + 34.7FP + 35FP + 35.1FP)</t>
  </si>
  <si>
    <t>45FP</t>
  </si>
  <si>
    <t>sum (12FP:15FP) + 21FP + 22FP + 27FP + 28FP</t>
  </si>
  <si>
    <t>46FP</t>
  </si>
  <si>
    <t>47FP</t>
  </si>
  <si>
    <t>48FP</t>
  </si>
  <si>
    <t>46FP + 47FP</t>
  </si>
  <si>
    <t>49FP</t>
  </si>
  <si>
    <t>11FP - 45FP</t>
  </si>
  <si>
    <t>49.1FP</t>
  </si>
  <si>
    <t>1.1FP - 12.1FP</t>
  </si>
  <si>
    <t>50FP</t>
  </si>
  <si>
    <t>49FP - 48FP</t>
  </si>
  <si>
    <t>DYCP</t>
  </si>
  <si>
    <t>Total expected DO reductions to restore sustainable abstraction (Environmental Destination) (excl. any confirmed reductions) enter as -ve</t>
  </si>
  <si>
    <t>Total other changes to DO (specify e.g. Nitrates)</t>
  </si>
  <si>
    <t>(6BL + 7BL) - (8BL + 9BL)</t>
  </si>
  <si>
    <r>
      <t xml:space="preserve">Input </t>
    </r>
    <r>
      <rPr>
        <sz val="11"/>
        <color rgb="FFFF0000"/>
        <rFont val="Arial"/>
        <family val="2"/>
      </rPr>
      <t>Note - consumption &amp; uspl</t>
    </r>
  </si>
  <si>
    <t xml:space="preserve"> </t>
  </si>
  <si>
    <t>Raw water imports</t>
  </si>
  <si>
    <t>DO benefit from demand side drought measures</t>
  </si>
  <si>
    <t>Data for Charts</t>
  </si>
  <si>
    <t>DYAA Baseline</t>
  </si>
  <si>
    <t>Measured HH consumption</t>
  </si>
  <si>
    <t>Unmeasured HH consumption</t>
  </si>
  <si>
    <t>Non-HH consumption</t>
  </si>
  <si>
    <t>Other demand components</t>
  </si>
  <si>
    <t>Total Water Available for use</t>
  </si>
  <si>
    <t>Total Demand + Target Headroom</t>
  </si>
  <si>
    <t>DYAA Final Plan</t>
  </si>
  <si>
    <t>DYCP Baseline</t>
  </si>
  <si>
    <t>DYCP Final Plan</t>
  </si>
  <si>
    <t>Table 4: WC Level - Options Appraisal Summary</t>
  </si>
  <si>
    <t>Natural capital Summary</t>
  </si>
  <si>
    <t xml:space="preserve">Biodiversity and Habitat </t>
  </si>
  <si>
    <t>Climate Regulation</t>
  </si>
  <si>
    <t xml:space="preserve">Natural Hazard Regulation </t>
  </si>
  <si>
    <t>Water Purification</t>
  </si>
  <si>
    <t>Water Regulation</t>
  </si>
  <si>
    <t>Recreation and Tourism</t>
  </si>
  <si>
    <t>Option ID</t>
  </si>
  <si>
    <t>Option Name</t>
  </si>
  <si>
    <r>
      <t xml:space="preserve">Option type
</t>
    </r>
    <r>
      <rPr>
        <b/>
        <sz val="11"/>
        <color rgb="FFFF0000"/>
        <rFont val="Arial"/>
        <family val="2"/>
      </rPr>
      <t>Defined List</t>
    </r>
  </si>
  <si>
    <t>Option Group</t>
  </si>
  <si>
    <r>
      <t xml:space="preserve">WRZ(s) benefitting from option
</t>
    </r>
    <r>
      <rPr>
        <b/>
        <sz val="11"/>
        <color rgb="FFFF0000"/>
        <rFont val="Arial"/>
        <family val="2"/>
      </rPr>
      <t>Defined codes, accept multiples using "," separator, or "Company Wide"</t>
    </r>
  </si>
  <si>
    <t>Option status
Defined</t>
  </si>
  <si>
    <r>
      <t xml:space="preserve">Third Party Option Flag
</t>
    </r>
    <r>
      <rPr>
        <b/>
        <sz val="11"/>
        <color rgb="FFFF0000"/>
        <rFont val="Arial"/>
        <family val="2"/>
      </rPr>
      <t>Y/N</t>
    </r>
  </si>
  <si>
    <t xml:space="preserve">Partnership Option TOTEX - all parties 
(where applicable)
</t>
  </si>
  <si>
    <t>Interdependent Options
(State one or more option IDs)</t>
  </si>
  <si>
    <r>
      <t xml:space="preserve">Preferred (Most Likely) Programme </t>
    </r>
    <r>
      <rPr>
        <b/>
        <sz val="11"/>
        <color rgb="FFFF0000"/>
        <rFont val="Arial"/>
        <family val="2"/>
      </rPr>
      <t>Y/N</t>
    </r>
  </si>
  <si>
    <r>
      <t xml:space="preserve">Least Cost Programme </t>
    </r>
    <r>
      <rPr>
        <b/>
        <sz val="11"/>
        <color rgb="FFFF0000"/>
        <rFont val="Arial"/>
        <family val="2"/>
      </rPr>
      <t>Y/N</t>
    </r>
  </si>
  <si>
    <r>
      <t xml:space="preserve">Ofwat Core Programme </t>
    </r>
    <r>
      <rPr>
        <b/>
        <sz val="11"/>
        <color rgb="FFFF0000"/>
        <rFont val="Arial"/>
        <family val="2"/>
      </rPr>
      <t>Y/N</t>
    </r>
  </si>
  <si>
    <r>
      <t>Alternative Programme 1</t>
    </r>
    <r>
      <rPr>
        <b/>
        <sz val="11"/>
        <color rgb="FFFF0000"/>
        <rFont val="Arial"/>
        <family val="2"/>
      </rPr>
      <t xml:space="preserve">
Y/N</t>
    </r>
  </si>
  <si>
    <r>
      <t xml:space="preserve">Alternative Programme 2
</t>
    </r>
    <r>
      <rPr>
        <b/>
        <sz val="11"/>
        <color rgb="FFFF0000"/>
        <rFont val="Arial"/>
        <family val="2"/>
      </rPr>
      <t>Y/N</t>
    </r>
  </si>
  <si>
    <r>
      <t xml:space="preserve">Alternative Programme 3
</t>
    </r>
    <r>
      <rPr>
        <b/>
        <sz val="11"/>
        <color rgb="FFFF0000"/>
        <rFont val="Arial"/>
        <family val="2"/>
      </rPr>
      <t>Y/N</t>
    </r>
  </si>
  <si>
    <t>Reason for option rejection</t>
  </si>
  <si>
    <t>WRZ transfer is from
Defined List</t>
  </si>
  <si>
    <t>WRZ transfer is to
Defined List</t>
  </si>
  <si>
    <t>Gains in WAFU / Savings in Demand on full implementation (Ml/d)</t>
  </si>
  <si>
    <t>Option benefits lead-in time (Years)</t>
  </si>
  <si>
    <r>
      <t xml:space="preserve">First year of option use in preferred programme (year)
</t>
    </r>
    <r>
      <rPr>
        <b/>
        <sz val="11"/>
        <color rgb="FFFF0000"/>
        <rFont val="Arial"/>
        <family val="2"/>
      </rPr>
      <t>(Preferred programme (most likely) only)</t>
    </r>
  </si>
  <si>
    <t>Totex expenditure prior to option in use (£m)</t>
  </si>
  <si>
    <t>Totex expenditure per annum post option in use under maximum utilisation scenario (£m)</t>
  </si>
  <si>
    <t>Average totex expenditure per annum post option in use (£m)</t>
  </si>
  <si>
    <t>Average option utilisation used for average totex expenditure and operational carbon forecasts (Ml/d)</t>
  </si>
  <si>
    <t>Maximum option utilisation across the planning period (Ml/d)</t>
  </si>
  <si>
    <r>
      <t>Embodied carbon emissions
(tCO</t>
    </r>
    <r>
      <rPr>
        <b/>
        <vertAlign val="subscript"/>
        <sz val="11"/>
        <color rgb="FF000000"/>
        <rFont val="Arial"/>
        <family val="2"/>
      </rPr>
      <t>2</t>
    </r>
    <r>
      <rPr>
        <b/>
        <sz val="11"/>
        <color rgb="FF000000"/>
        <rFont val="Arial"/>
        <family val="2"/>
      </rPr>
      <t xml:space="preserve"> equivalent)</t>
    </r>
  </si>
  <si>
    <r>
      <t>Operational carbon emissions under maximum utilisation scenario
(tCO</t>
    </r>
    <r>
      <rPr>
        <b/>
        <vertAlign val="subscript"/>
        <sz val="11"/>
        <color rgb="FF000000"/>
        <rFont val="Arial"/>
        <family val="2"/>
      </rPr>
      <t>2</t>
    </r>
    <r>
      <rPr>
        <b/>
        <sz val="11"/>
        <color rgb="FF000000"/>
        <rFont val="Arial"/>
        <family val="2"/>
      </rPr>
      <t xml:space="preserve"> equivalent per annum)</t>
    </r>
  </si>
  <si>
    <r>
      <t>Average operational carbon emissions
(tCO</t>
    </r>
    <r>
      <rPr>
        <b/>
        <vertAlign val="subscript"/>
        <sz val="11"/>
        <color rgb="FF000000"/>
        <rFont val="Arial"/>
        <family val="2"/>
      </rPr>
      <t>2</t>
    </r>
    <r>
      <rPr>
        <b/>
        <sz val="11"/>
        <color rgb="FF000000"/>
        <rFont val="Arial"/>
        <family val="2"/>
      </rPr>
      <t xml:space="preserve"> equivalent per annum)</t>
    </r>
  </si>
  <si>
    <t>Total Carbon Cost (£M)</t>
  </si>
  <si>
    <t>Average Incremental Cost (AIC)
(p/m3)</t>
  </si>
  <si>
    <t>Total NPC (£m)</t>
  </si>
  <si>
    <t>Natural capital impact of option
(define units)</t>
  </si>
  <si>
    <t>B&amp;H
Non-monetised metric where applicable (define units)</t>
  </si>
  <si>
    <t>B&amp;H
Monetised metric where applicable (£M)</t>
  </si>
  <si>
    <t>CR
Non-monetised metric where applicable (define units)</t>
  </si>
  <si>
    <t>CR
Monetised metric where applicable (£M)</t>
  </si>
  <si>
    <t>NHR
Non-monetised metric where applicable (define units)</t>
  </si>
  <si>
    <t>NHR
Monetised metric where applicable (£M)</t>
  </si>
  <si>
    <t>WP
Non-monetised metric where applicable (define units)</t>
  </si>
  <si>
    <t>WP
Monetised metric where applicable (£M)</t>
  </si>
  <si>
    <t>WReg
Non-monetised metric where applicable (define units)</t>
  </si>
  <si>
    <t>WReg
Monetised metric where applicable (£M)</t>
  </si>
  <si>
    <t>R&amp;T
Non-monetised metric where applicable (define units)</t>
  </si>
  <si>
    <t>R&amp;T
Monetised metric where applicable (£M)</t>
  </si>
  <si>
    <t>Freeform column 1</t>
  </si>
  <si>
    <t>Freeform column 2</t>
  </si>
  <si>
    <t>Freeform column 3</t>
  </si>
  <si>
    <t>Freeform column 4</t>
  </si>
  <si>
    <t>Freeform column 5</t>
  </si>
  <si>
    <t>DROUGHT1</t>
  </si>
  <si>
    <t>Demand side drought measures</t>
  </si>
  <si>
    <t>Drought - water use restrictions</t>
  </si>
  <si>
    <t>Company Wide</t>
  </si>
  <si>
    <t>Preferred</t>
  </si>
  <si>
    <t>N</t>
  </si>
  <si>
    <t>N/A</t>
  </si>
  <si>
    <t>Y</t>
  </si>
  <si>
    <t>DMO 1</t>
  </si>
  <si>
    <t xml:space="preserve">Metering Option 1 </t>
  </si>
  <si>
    <t>Metering optants</t>
  </si>
  <si>
    <t>Feasible</t>
  </si>
  <si>
    <t xml:space="preserve">This option was not ambitious enough and only involved optant metering and the reactive replacement of meters that fail and would not contribute enough to the leakage and PCC targets. </t>
  </si>
  <si>
    <t> </t>
  </si>
  <si>
    <t>DMO 2</t>
  </si>
  <si>
    <t>Metering Option 2</t>
  </si>
  <si>
    <t xml:space="preserve">It is felt that this option strikes the balance of increasing meter penetration, proactively replacing existing meters for smart meters to help with demend &amp; leakage reductions whilst not increasing customer bills unnecessarily by fast tracking meteing programmes over AMP 8 alone. </t>
  </si>
  <si>
    <t>DMO 3</t>
  </si>
  <si>
    <t>Metering Option 3</t>
  </si>
  <si>
    <t>This option was an accelerated metering programme involving higher optant numbers than option 1, proactive replacement of meters over AMP 8 alone and a higher number of WAM installations than our chosen option.  Due to the NW region not being water stressed, nor showing a supply deficit, it was felt that the funding required would increase customer bills unnecessarily.</t>
  </si>
  <si>
    <t>DMO 4</t>
  </si>
  <si>
    <t>Metering Option 4</t>
  </si>
  <si>
    <t>DMO 5</t>
  </si>
  <si>
    <t>Metering Option 5</t>
  </si>
  <si>
    <t>This option was an accelerated metering programme involving higher optant numbers than we have ever achieved and a proactive replacement of meters over AMP 8 and AMP 9.  Due to the NW region not being water stressed, nor showing a supply deficit, it was not felt that the funding required would increase customer bills unnecessarily.</t>
  </si>
  <si>
    <t>DMO 6</t>
  </si>
  <si>
    <t xml:space="preserve">Compulsory Metering </t>
  </si>
  <si>
    <t xml:space="preserve">Metering compulsory </t>
  </si>
  <si>
    <t>Customer Options</t>
  </si>
  <si>
    <t>Unconstrained</t>
  </si>
  <si>
    <t xml:space="preserve">NW not classed as water stressed so not an option to roll out compulsory metering.  We have gone for an option where we will install meters in existing boundary boxes on unmeasured properties and will provide the customer with comparison bills to enable them to make an informed decisoin as to whether measured charges would benefit them.  </t>
  </si>
  <si>
    <t>Gov Led</t>
  </si>
  <si>
    <t>Government Led Interventions</t>
  </si>
  <si>
    <t>Other water efficiency</t>
  </si>
  <si>
    <t>WEF Low</t>
  </si>
  <si>
    <t>Water efficiency -Low scenario</t>
  </si>
  <si>
    <t>Impact not great enough to reach long term targets</t>
  </si>
  <si>
    <t>WEF Medium</t>
  </si>
  <si>
    <t>Water efficiency -Medium scenario</t>
  </si>
  <si>
    <t>WEF High</t>
  </si>
  <si>
    <t>Water efficiency -High scenario</t>
  </si>
  <si>
    <t>Higher risk for limited additional savings</t>
  </si>
  <si>
    <t>LEAK 1</t>
  </si>
  <si>
    <t>30% reduction by 2050</t>
  </si>
  <si>
    <t>Other leakage control</t>
  </si>
  <si>
    <t>Doesn't meet tha national target</t>
  </si>
  <si>
    <t>LEAK 2</t>
  </si>
  <si>
    <t>40% reduction by 2050</t>
  </si>
  <si>
    <t>LEAK 3</t>
  </si>
  <si>
    <t>55% reduction by 2050 - DL</t>
  </si>
  <si>
    <t>LEAK 4</t>
  </si>
  <si>
    <t>75% reduction by 2050</t>
  </si>
  <si>
    <t>Impossible to achieve based on current understanding of background leakage and unnavoidable annual real losses.</t>
  </si>
  <si>
    <t>LEAK 5</t>
  </si>
  <si>
    <t>30% reduction by 2030</t>
  </si>
  <si>
    <t>Doesn't meet tha national target and more expensive than a glidepath reduction</t>
  </si>
  <si>
    <t>LEAK 6</t>
  </si>
  <si>
    <t>40% reduction by 2030</t>
  </si>
  <si>
    <t>LEAK 7</t>
  </si>
  <si>
    <t>55% reduction by 2030</t>
  </si>
  <si>
    <t>More expensive to reduce and maintain leakage at a lower level over a longer period of time. Very difficult to deliver the scale of reductions required in such a short time frame.</t>
  </si>
  <si>
    <t>LEAK 8</t>
  </si>
  <si>
    <t>55% reduction by 2050 - SPL</t>
  </si>
  <si>
    <t>Supply pipe repairs / replacement</t>
  </si>
  <si>
    <t>HH Smart</t>
  </si>
  <si>
    <t>Smart scenario</t>
  </si>
  <si>
    <t>NHH</t>
  </si>
  <si>
    <t>NHH water efficiency - all activity- High 9%</t>
  </si>
  <si>
    <t>CP DMO 2</t>
  </si>
  <si>
    <t>Critical Period Metering Option 2</t>
  </si>
  <si>
    <t>CP Gov Led</t>
  </si>
  <si>
    <t>Critical Period Government Led Interventions</t>
  </si>
  <si>
    <t>CP Leak 3</t>
  </si>
  <si>
    <t>Critical Period 55% reduction by 2050 - DL</t>
  </si>
  <si>
    <t>CP Leak 8</t>
  </si>
  <si>
    <t>Critical Period 55% reduction by 2050 - SPL</t>
  </si>
  <si>
    <t>CP WEF Medium</t>
  </si>
  <si>
    <t>Critical Period Water efficiency - Medium scenario</t>
  </si>
  <si>
    <t>CP HH Smart</t>
  </si>
  <si>
    <t>Critical Period Smart scenario</t>
  </si>
  <si>
    <t>CP NHH</t>
  </si>
  <si>
    <t>Critical Period NHH water efficiency - all activity- 9%</t>
  </si>
  <si>
    <t>WEF Low 1</t>
  </si>
  <si>
    <t>Top 5% Highest Users Visits</t>
  </si>
  <si>
    <t>Household water audit</t>
  </si>
  <si>
    <t>WEF Low 2</t>
  </si>
  <si>
    <t>Internal leakage repair - visits</t>
  </si>
  <si>
    <t>WEF Low 3</t>
  </si>
  <si>
    <t>Find and Fix Teams - bulk supply</t>
  </si>
  <si>
    <t>WEF Low 4</t>
  </si>
  <si>
    <t>New Homes - Flow restrictions</t>
  </si>
  <si>
    <t>WEF Low 5</t>
  </si>
  <si>
    <t>Older Homes - Flow restrictions</t>
  </si>
  <si>
    <t>WEF Low 6</t>
  </si>
  <si>
    <t>Unmeasured Property Engagement</t>
  </si>
  <si>
    <t>WEF Med 1</t>
  </si>
  <si>
    <t>WEF Med 2</t>
  </si>
  <si>
    <t>Internal leakage repair - education</t>
  </si>
  <si>
    <t>WEF Med 3</t>
  </si>
  <si>
    <t>Internal leakage repair - visits (only for those on affordability tariff)</t>
  </si>
  <si>
    <t>WEF Med 4</t>
  </si>
  <si>
    <t>Internal leakage repair - visits (chargeable)</t>
  </si>
  <si>
    <t>WEF Med 5</t>
  </si>
  <si>
    <t>WEF Med 6</t>
  </si>
  <si>
    <t>Educational interactions</t>
  </si>
  <si>
    <t>Water efficiency customer education / awareness</t>
  </si>
  <si>
    <t>WEF Med 7</t>
  </si>
  <si>
    <t>Toilet Rebates</t>
  </si>
  <si>
    <t>WEF Med 8</t>
  </si>
  <si>
    <t>WEF Med 9</t>
  </si>
  <si>
    <t>WEF Med 10</t>
  </si>
  <si>
    <t>National Campaign</t>
  </si>
  <si>
    <t>WEF Med 11</t>
  </si>
  <si>
    <t>WEF Med 12</t>
  </si>
  <si>
    <t>Digital Engagement</t>
  </si>
  <si>
    <t>WEF High 1</t>
  </si>
  <si>
    <t>WEF High 2</t>
  </si>
  <si>
    <t>WEF High 3</t>
  </si>
  <si>
    <t>WEF High 4</t>
  </si>
  <si>
    <t>WEF High 5</t>
  </si>
  <si>
    <t>WEF High 6</t>
  </si>
  <si>
    <t>WEF High 7</t>
  </si>
  <si>
    <t>WEF High 8</t>
  </si>
  <si>
    <t>WEF High 9</t>
  </si>
  <si>
    <t>WEF High 10</t>
  </si>
  <si>
    <t>WEF High 11</t>
  </si>
  <si>
    <t>WEF High 12</t>
  </si>
  <si>
    <t>WEF Const 1</t>
  </si>
  <si>
    <t>Smart Metering Engagement</t>
  </si>
  <si>
    <t xml:space="preserve">Each option was taken through a second scoping process to ensure it is suitable to be used in the preferred scenarios. The process was designed to assess whether it was appropriate to take each option forward. Each option was rated 1-5 depending on their impact/value for several different categories and looking at the water savings of &gt;30 litres based on current knowledge and evidence. This option scored an 8 and or is an enabler for further water efficiency activity. Please refer to the Methodology document provided for definitions and scoring information. </t>
  </si>
  <si>
    <t>WEF Const 2</t>
  </si>
  <si>
    <t>Home away from home support (Air BnB)</t>
  </si>
  <si>
    <t>WEF Const 3</t>
  </si>
  <si>
    <t>Local authority and town planner engagement</t>
  </si>
  <si>
    <t>WEF Const 4</t>
  </si>
  <si>
    <t>Water Efficiency Tariffs</t>
  </si>
  <si>
    <t>Tariff</t>
  </si>
  <si>
    <t>WEF Const 5</t>
  </si>
  <si>
    <t>Internal leakage identification with technology</t>
  </si>
  <si>
    <t>WEF Const 6</t>
  </si>
  <si>
    <t>Community Funding Scheme</t>
  </si>
  <si>
    <t>WEF Const 7</t>
  </si>
  <si>
    <t>Plumber training and support</t>
  </si>
  <si>
    <t>WEF Const 8</t>
  </si>
  <si>
    <t>High Consumption Visits</t>
  </si>
  <si>
    <t>WEF Const 9</t>
  </si>
  <si>
    <t>Installation of Flow Regulators - Cradle</t>
  </si>
  <si>
    <t>WEF Const 10</t>
  </si>
  <si>
    <t>Restricted Flow Tariff</t>
  </si>
  <si>
    <t>WEF Const 11</t>
  </si>
  <si>
    <t>Build relationships with water appliance manufacturers e.g. Mira etc</t>
  </si>
  <si>
    <t>WEF Const 12</t>
  </si>
  <si>
    <t>Toilet amnesty</t>
  </si>
  <si>
    <t>WEF Const 13</t>
  </si>
  <si>
    <t>Community Incentive Programme</t>
  </si>
  <si>
    <t>WEF Const 14</t>
  </si>
  <si>
    <t>Every Drop Counts retrofit visits</t>
  </si>
  <si>
    <t>WEF Const 15</t>
  </si>
  <si>
    <t>Affordability Visits</t>
  </si>
  <si>
    <t>WEF Const 16</t>
  </si>
  <si>
    <t>MFS Visits</t>
  </si>
  <si>
    <t>WEF Const 17</t>
  </si>
  <si>
    <t>Smart Metering Visits</t>
  </si>
  <si>
    <t>WEF Const 18</t>
  </si>
  <si>
    <t>Water Quality Visits</t>
  </si>
  <si>
    <t>WEF Const 19</t>
  </si>
  <si>
    <t>Priority Service Register Visits</t>
  </si>
  <si>
    <t>WEF Const 20</t>
  </si>
  <si>
    <t>Customer Side Leakage Contact Visits</t>
  </si>
  <si>
    <t>WEF Const 21</t>
  </si>
  <si>
    <t>Landlord/Social Housing Visits</t>
  </si>
  <si>
    <t>WEF Const 22</t>
  </si>
  <si>
    <t>Home Movers Visit (MIMO)</t>
  </si>
  <si>
    <t>WEF Const 23</t>
  </si>
  <si>
    <t>Virtual Visits</t>
  </si>
  <si>
    <t>WEF Const 24</t>
  </si>
  <si>
    <t>HomeServe Visits</t>
  </si>
  <si>
    <t>WEF Const 25</t>
  </si>
  <si>
    <t>Dishwasher Rebates</t>
  </si>
  <si>
    <t>WEF Const 26</t>
  </si>
  <si>
    <t>Smart Irrigation Rebates</t>
  </si>
  <si>
    <t>WEF Const 27</t>
  </si>
  <si>
    <t>Multi Industry Collaboration (focusing on fuel and water poverty)</t>
  </si>
  <si>
    <t>WEF Const 28</t>
  </si>
  <si>
    <t>Multi Industry Collaboration (focusing on hot water efficiency)</t>
  </si>
  <si>
    <t>WEF Const 29</t>
  </si>
  <si>
    <t>Water Labelling engagement</t>
  </si>
  <si>
    <t>WEF Const 30</t>
  </si>
  <si>
    <t>Government Grants and Policies</t>
  </si>
  <si>
    <t>WEF Const 31</t>
  </si>
  <si>
    <t>Banning sales of water wasting items and looking at new purchase trends</t>
  </si>
  <si>
    <t>WEF Const 32</t>
  </si>
  <si>
    <t>BabyDam</t>
  </si>
  <si>
    <t>WEF Const 33</t>
  </si>
  <si>
    <t>NWG New Build Inspector - Checking new build properties against standards</t>
  </si>
  <si>
    <t>WEF Const 34</t>
  </si>
  <si>
    <t>University Accomodation Visits</t>
  </si>
  <si>
    <t>WEF Const 35</t>
  </si>
  <si>
    <t>Water and Energy Saving Visits</t>
  </si>
  <si>
    <t>WEF Const 36</t>
  </si>
  <si>
    <t>Landlord Training and Support</t>
  </si>
  <si>
    <t>WEF Const 37</t>
  </si>
  <si>
    <t>Rainwater reuse incentive</t>
  </si>
  <si>
    <t>WEF Const 38</t>
  </si>
  <si>
    <t>Shower use intervention - digital device</t>
  </si>
  <si>
    <t>WEF Const 39</t>
  </si>
  <si>
    <t>Bathroom Redesign - incentive</t>
  </si>
  <si>
    <t>WEF Const 40</t>
  </si>
  <si>
    <t>Behaviour change - home movers pack</t>
  </si>
  <si>
    <t>WEF Const 41</t>
  </si>
  <si>
    <t>House builder engagement - Water reuse and recycling</t>
  </si>
  <si>
    <t>WEF Const 42</t>
  </si>
  <si>
    <t>Rainwater Reuse Incentive - Tariff</t>
  </si>
  <si>
    <t>WEF Const 43</t>
  </si>
  <si>
    <t>Energy Performance Certificates - added into EPC</t>
  </si>
  <si>
    <t>WEF Const 44</t>
  </si>
  <si>
    <t>Property Certificates - water only</t>
  </si>
  <si>
    <t>WEF Const 45</t>
  </si>
  <si>
    <t>Engaging with Britain in Bloom and Garden Centres</t>
  </si>
  <si>
    <t>WEF Const 46</t>
  </si>
  <si>
    <t>Digital displays for appliances</t>
  </si>
  <si>
    <t>WEF Const 47</t>
  </si>
  <si>
    <t>Annual Campaign - Fix a Leak Week</t>
  </si>
  <si>
    <t>WEF Const 48</t>
  </si>
  <si>
    <t>Community Wastewater Recycling</t>
  </si>
  <si>
    <t>WEF Const 49</t>
  </si>
  <si>
    <t xml:space="preserve">Pressure Washer Notice </t>
  </si>
  <si>
    <t>WEF Const 50</t>
  </si>
  <si>
    <t>Gardening timer for sprinkler system - nudge theory</t>
  </si>
  <si>
    <t>WEF Const 51</t>
  </si>
  <si>
    <t>WEF Const 52</t>
  </si>
  <si>
    <t>Bathroom Redesign - education</t>
  </si>
  <si>
    <t>WEF Const 53</t>
  </si>
  <si>
    <t>Regulation - new homes developer incentive VIC</t>
  </si>
  <si>
    <t>WEF Const 54</t>
  </si>
  <si>
    <t>Washer Dryer Rebates</t>
  </si>
  <si>
    <t>WEF Const 55</t>
  </si>
  <si>
    <t>Washing Machine Rebates</t>
  </si>
  <si>
    <t>WEF Const 56</t>
  </si>
  <si>
    <t>Removal of decorative water use - fountains</t>
  </si>
  <si>
    <t>WEF Const 57</t>
  </si>
  <si>
    <t>Reducing pressures</t>
  </si>
  <si>
    <t>WEF Const 58</t>
  </si>
  <si>
    <t>High water use alerts for customers (area specific)</t>
  </si>
  <si>
    <t>WEF Const 59</t>
  </si>
  <si>
    <t>High water use alerts for customers (customer specific)</t>
  </si>
  <si>
    <t>WEF Const 60</t>
  </si>
  <si>
    <t>TV advert for local region</t>
  </si>
  <si>
    <t>WEF Uncon 1</t>
  </si>
  <si>
    <t>Personalised Water saving kits</t>
  </si>
  <si>
    <t xml:space="preserve">Each option was taken through a scoping process to ensure it is feasible. The process was designed to assess whether it was appropriate to take each option forward. Each option was rated 1-5 depending on their impact/value for several different categories and those that showed a final rating of above 60% were deemed as feasible options. This option scored less than 60%. Please refer to the Methodology document provided for definitions and scoring information. </t>
  </si>
  <si>
    <t>WEF Uncon 2</t>
  </si>
  <si>
    <t>Digital Engagement Platform</t>
  </si>
  <si>
    <t>WEF Uncon 3</t>
  </si>
  <si>
    <t>Garden Redesign</t>
  </si>
  <si>
    <t>WEF Uncon 4</t>
  </si>
  <si>
    <t>Behaviour change - internally</t>
  </si>
  <si>
    <t>WEF Uncon 5</t>
  </si>
  <si>
    <t>House builder engagement - overall water use/Part G with Developer Services</t>
  </si>
  <si>
    <t>WEF Uncon 6</t>
  </si>
  <si>
    <t>Rainwater reuse - education</t>
  </si>
  <si>
    <t>WEF Uncon 7</t>
  </si>
  <si>
    <t>Community Outreach - Water Warrior Influencer</t>
  </si>
  <si>
    <t>WEF Uncon 8</t>
  </si>
  <si>
    <t>Community Outreach - Customer Champion programme</t>
  </si>
  <si>
    <t>WEF Uncon 9</t>
  </si>
  <si>
    <t>Landscape Efficiency - Xeriscaping Guidance only</t>
  </si>
  <si>
    <t>WEF Uncon 10</t>
  </si>
  <si>
    <t>Landscape Efficiency - Xeriscaping - Voucher scheme</t>
  </si>
  <si>
    <t>WEF Uncon 11</t>
  </si>
  <si>
    <t>Engagement and Communication - Target 118</t>
  </si>
  <si>
    <t>WEF Uncon 12</t>
  </si>
  <si>
    <t>Reducing our own water use</t>
  </si>
  <si>
    <t>WEF Uncon 13</t>
  </si>
  <si>
    <t>Selling Water Efficient products at cost price - Dual Flush Toilets</t>
  </si>
  <si>
    <t>WEF Uncon 14</t>
  </si>
  <si>
    <t>Selling Water Efficient products at cost price - Aerated Showerheads</t>
  </si>
  <si>
    <t>WEF Uncon 15</t>
  </si>
  <si>
    <t>Selling Water Efficient products at cost price - Tap Inserts</t>
  </si>
  <si>
    <t>WEF Uncon 16</t>
  </si>
  <si>
    <t>Selling Water Efficient products at cost price or reduced- Babydam Bathwater barrier</t>
  </si>
  <si>
    <t>WEF Uncon 17</t>
  </si>
  <si>
    <t>Children's TV show</t>
  </si>
  <si>
    <t>WEF Uncon 18</t>
  </si>
  <si>
    <t>Garden Report for individuals</t>
  </si>
  <si>
    <t>WEF Smart 1</t>
  </si>
  <si>
    <t>Flow restrictor install along with smart meter install - compulsory/opt out</t>
  </si>
  <si>
    <t>WEF Smart 2</t>
  </si>
  <si>
    <t>Education through engagement on door step at point of meter install</t>
  </si>
  <si>
    <t>WEF Smart 3</t>
  </si>
  <si>
    <t>Education through leave behind at point of install</t>
  </si>
  <si>
    <t>WEF Smart 4</t>
  </si>
  <si>
    <t>Leak repair (toilet) at point of install</t>
  </si>
  <si>
    <t>WEF Smart 5</t>
  </si>
  <si>
    <t>Leak repair (taps, boiler overflow) at point of install</t>
  </si>
  <si>
    <t>WEF Smart 6</t>
  </si>
  <si>
    <t>Leak check at point of install - no repair completed</t>
  </si>
  <si>
    <t>WEF Smart 7</t>
  </si>
  <si>
    <t>Water saving product installation at point of install - tap inserts, shower timer etc</t>
  </si>
  <si>
    <t>WEF Smart 8</t>
  </si>
  <si>
    <t>Water Saving Visit at point of install for high water using properties</t>
  </si>
  <si>
    <t>WE NHH 1</t>
  </si>
  <si>
    <t>Customer side leakage education</t>
  </si>
  <si>
    <t>WE NHH 2</t>
  </si>
  <si>
    <t>Find &amp; Fix - Leaky Loos (NHH self checks/repair)</t>
  </si>
  <si>
    <t>WE NHH 3</t>
  </si>
  <si>
    <t>Find and Fix - Leaky Loos (NHH contractors/cleaners - free repair)</t>
  </si>
  <si>
    <t>WE NHH 4</t>
  </si>
  <si>
    <t>Garden centre changes</t>
  </si>
  <si>
    <t>Rainwater harvesting</t>
  </si>
  <si>
    <t>WE NHH 5</t>
  </si>
  <si>
    <t>Domestic use Self-serve</t>
  </si>
  <si>
    <t>WE NHH 6</t>
  </si>
  <si>
    <t>Alerts for NHH - customer specific</t>
  </si>
  <si>
    <t>WE NHH 7</t>
  </si>
  <si>
    <t>Educational Building retrofit and reviews (University/College)</t>
  </si>
  <si>
    <t>Non-household water audit</t>
  </si>
  <si>
    <t>WE NHH 8</t>
  </si>
  <si>
    <t>Free Water Efficiency Assessments for NHHs</t>
  </si>
  <si>
    <t>WE NHH 9</t>
  </si>
  <si>
    <t>Free Water Efficiency Visits for NHHs</t>
  </si>
  <si>
    <t>WE NHH 10</t>
  </si>
  <si>
    <t>Hairdresser Visits</t>
  </si>
  <si>
    <t>WE NHH 11</t>
  </si>
  <si>
    <t>Hotel Visits</t>
  </si>
  <si>
    <t>WE NHH 12</t>
  </si>
  <si>
    <t>Leak investigation</t>
  </si>
  <si>
    <t>WE NHH 13</t>
  </si>
  <si>
    <t>Leisure Centre Visits</t>
  </si>
  <si>
    <t>WE NHH 14</t>
  </si>
  <si>
    <t>Multi-business site Visits</t>
  </si>
  <si>
    <t>WE NHH 15</t>
  </si>
  <si>
    <t>Office Visits</t>
  </si>
  <si>
    <t>WE NHH 16</t>
  </si>
  <si>
    <t>Pub Visits</t>
  </si>
  <si>
    <t>WE NHH 17</t>
  </si>
  <si>
    <t>Restaurant Visits</t>
  </si>
  <si>
    <t>WE NHH 18</t>
  </si>
  <si>
    <t>School Visits</t>
  </si>
  <si>
    <t>WE NHH 19</t>
  </si>
  <si>
    <t>Shop Visits</t>
  </si>
  <si>
    <t>WE NHH 20</t>
  </si>
  <si>
    <t>Toilet replacements</t>
  </si>
  <si>
    <t>WE NHH 21</t>
  </si>
  <si>
    <t>Specialist Industrial Consultancy</t>
  </si>
  <si>
    <t>WE NHH 22</t>
  </si>
  <si>
    <t>Golf course water efficiency</t>
  </si>
  <si>
    <t>WE NHH Con 1</t>
  </si>
  <si>
    <t>Rainwater garden/external use</t>
  </si>
  <si>
    <t>WE NHH Con 2</t>
  </si>
  <si>
    <t>Landscaping redesign</t>
  </si>
  <si>
    <t>WE NHH Con 3</t>
  </si>
  <si>
    <t>Alternative water</t>
  </si>
  <si>
    <t>WE NHH Con 4</t>
  </si>
  <si>
    <t>WE NHH Con 5</t>
  </si>
  <si>
    <t>Water butt installs</t>
  </si>
  <si>
    <t>WE NHH Con 6</t>
  </si>
  <si>
    <t>Dry cleaning measures</t>
  </si>
  <si>
    <t>WE NHH Con 7</t>
  </si>
  <si>
    <t>Dry washing measures</t>
  </si>
  <si>
    <t>WE NHH Con 8</t>
  </si>
  <si>
    <t>Waterless Technology</t>
  </si>
  <si>
    <t>WE NHH Con 9</t>
  </si>
  <si>
    <t>Ensure all NHH have meters</t>
  </si>
  <si>
    <t>WE NHH Con 10</t>
  </si>
  <si>
    <t>Understanding of metering</t>
  </si>
  <si>
    <t>WE NHH Con 11</t>
  </si>
  <si>
    <t>Chamber of Commerce Support</t>
  </si>
  <si>
    <t>WE NHH Con 12</t>
  </si>
  <si>
    <t>Creative and Innovation Funds for Water and Energy Efficiency</t>
  </si>
  <si>
    <t>WE NHH Con 13</t>
  </si>
  <si>
    <t>Farmer fund</t>
  </si>
  <si>
    <t>WE NHH Con 14</t>
  </si>
  <si>
    <t xml:space="preserve">Incentives </t>
  </si>
  <si>
    <t>WE NHH Con 15</t>
  </si>
  <si>
    <t>Outside Taps</t>
  </si>
  <si>
    <t>WE NHH Con 16</t>
  </si>
  <si>
    <t>Rebates for Water Efficient Products</t>
  </si>
  <si>
    <t>WE NHH Con 17</t>
  </si>
  <si>
    <t>Supporting SMEs with Water and Energy funds</t>
  </si>
  <si>
    <t>WE NHH Con 18</t>
  </si>
  <si>
    <t>Surveys and data gathering</t>
  </si>
  <si>
    <t>WE NHH Con 19</t>
  </si>
  <si>
    <t>Regulation / litigation changes</t>
  </si>
  <si>
    <t>WE NHH Con 20</t>
  </si>
  <si>
    <t>Reducing Pressures</t>
  </si>
  <si>
    <t>WE NHH Con 21</t>
  </si>
  <si>
    <t>NHH Training - Maintenance Teams</t>
  </si>
  <si>
    <t>WE NHH Con 22</t>
  </si>
  <si>
    <t>Online Digital Tool - Water Efficiency Calculator for Businesses</t>
  </si>
  <si>
    <t>WE NHH Con 23</t>
  </si>
  <si>
    <t>Water Efficiency Guidance for Businesses</t>
  </si>
  <si>
    <t>WE NHH Con 24</t>
  </si>
  <si>
    <t>Working with Universities for Research and retrofits</t>
  </si>
  <si>
    <t>WE NHH Con 25</t>
  </si>
  <si>
    <t>Process water</t>
  </si>
  <si>
    <t>Table 5: WRZ Level - Options Benefits</t>
  </si>
  <si>
    <r>
      <t xml:space="preserve">Gains in Water Available For Use / Savings in Demand under the selected programme  (Ml/d) </t>
    </r>
    <r>
      <rPr>
        <b/>
        <sz val="11"/>
        <color rgb="FFFF0000"/>
        <rFont val="Arial"/>
        <family val="2"/>
      </rPr>
      <t>input as +ve</t>
    </r>
  </si>
  <si>
    <t>Option name</t>
  </si>
  <si>
    <r>
      <t xml:space="preserve">Option Type </t>
    </r>
    <r>
      <rPr>
        <sz val="11"/>
        <color rgb="FFFF0000"/>
        <rFont val="Arial"/>
        <family val="2"/>
      </rPr>
      <t>(defined list)</t>
    </r>
  </si>
  <si>
    <r>
      <t xml:space="preserve">Sub-option </t>
    </r>
    <r>
      <rPr>
        <sz val="11"/>
        <color rgb="FFFF0000"/>
        <rFont val="Arial"/>
        <family val="2"/>
      </rPr>
      <t>(Y/N)</t>
    </r>
  </si>
  <si>
    <t>Preferred (most likely), Least Cost, Ofwat Core or Alternative Programme</t>
  </si>
  <si>
    <r>
      <t xml:space="preserve">WRZ </t>
    </r>
    <r>
      <rPr>
        <sz val="11"/>
        <color rgb="FFFF0000"/>
        <rFont val="Arial"/>
        <family val="2"/>
      </rPr>
      <t>(defined list)</t>
    </r>
  </si>
  <si>
    <t>2099-101</t>
  </si>
  <si>
    <t>Preferred (most likely)</t>
  </si>
  <si>
    <t>NHH water efficiency - all activity- Medium 5%</t>
  </si>
  <si>
    <t>NHH Medium</t>
  </si>
  <si>
    <t>52dP</t>
  </si>
  <si>
    <t>52dA</t>
  </si>
  <si>
    <t>NHH High</t>
  </si>
  <si>
    <t>Critical Period NHH water efficiency - all activity- High 9%</t>
  </si>
  <si>
    <t>CP NHH High</t>
  </si>
  <si>
    <t>Least Cost</t>
  </si>
  <si>
    <t>Water efficiency - all activity -Medium scenario</t>
  </si>
  <si>
    <t>Ofwat Core</t>
  </si>
  <si>
    <t>Raw water transfer to Yorkshire Water</t>
  </si>
  <si>
    <t>YW_Transfer</t>
  </si>
  <si>
    <t>External raw water bulk supply/transfer</t>
  </si>
  <si>
    <t>Cost Profile WRMP24 Table</t>
  </si>
  <si>
    <t xml:space="preserve">Table 5a: WC Level - Option Level Cost Profile Table </t>
  </si>
  <si>
    <t>Table Instruction</t>
  </si>
  <si>
    <t>Cost Metric 
(£m)</t>
  </si>
  <si>
    <t>Cost Sub-metric (£m)</t>
  </si>
  <si>
    <r>
      <t xml:space="preserve">Asset Life:
</t>
    </r>
    <r>
      <rPr>
        <sz val="11"/>
        <color rgb="FF000000"/>
        <rFont val="Arial"/>
        <family val="2"/>
      </rPr>
      <t xml:space="preserve">Estimated average number of years an asset is considered useable before its value is fully depreciated. 
</t>
    </r>
  </si>
  <si>
    <t>Total/Fixed/Variable</t>
  </si>
  <si>
    <t>2101-02</t>
  </si>
  <si>
    <t>2102-03</t>
  </si>
  <si>
    <t>2103-04</t>
  </si>
  <si>
    <t>2104-05</t>
  </si>
  <si>
    <t>Complete for all options (Feasible and preferred)</t>
  </si>
  <si>
    <t xml:space="preserve">Capex </t>
  </si>
  <si>
    <t>Opex</t>
  </si>
  <si>
    <t xml:space="preserve">Total </t>
  </si>
  <si>
    <t>Financing Cost</t>
  </si>
  <si>
    <t xml:space="preserve">Discount Rate </t>
  </si>
  <si>
    <t>Discount Factor</t>
  </si>
  <si>
    <t>Capex</t>
  </si>
  <si>
    <t>Costed Risk</t>
  </si>
  <si>
    <t>Fixed</t>
  </si>
  <si>
    <t>Optimism Bias</t>
  </si>
  <si>
    <t>Net Present Cost (NPC)</t>
  </si>
  <si>
    <t>Total NPC</t>
  </si>
  <si>
    <t xml:space="preserve">Table 5b: WC Level - Option Level Unit Cost Profile Table </t>
  </si>
  <si>
    <t xml:space="preserve">Complete for all options  &gt;£100m (Feasible and preferred) </t>
  </si>
  <si>
    <t>Cost</t>
  </si>
  <si>
    <t>Variable</t>
  </si>
  <si>
    <t>Land (Non depreciating)</t>
  </si>
  <si>
    <t>Planning and Development (Non depreciating)</t>
  </si>
  <si>
    <t>Other Non-Depreciating Assets (Non depreciating)</t>
  </si>
  <si>
    <t>Process-Related Carbon Media Including GAC</t>
  </si>
  <si>
    <t>Vehicles</t>
  </si>
  <si>
    <t xml:space="preserve">Computers and Data Logging </t>
  </si>
  <si>
    <t xml:space="preserve">Fencing </t>
  </si>
  <si>
    <t xml:space="preserve">Domestic Meters </t>
  </si>
  <si>
    <t xml:space="preserve">Building Services </t>
  </si>
  <si>
    <t xml:space="preserve">Membranes </t>
  </si>
  <si>
    <t xml:space="preserve">ICA (Instrumentation, Control &amp; Automation) </t>
  </si>
  <si>
    <t xml:space="preserve">Plant and Machinery </t>
  </si>
  <si>
    <t xml:space="preserve">M&amp;E (Mechanical and Electrical) Works on Pumping Stations and Treatment Works </t>
  </si>
  <si>
    <t xml:space="preserve">Raw Water and District Meters </t>
  </si>
  <si>
    <t xml:space="preserve">Power Supply </t>
  </si>
  <si>
    <t xml:space="preserve">Steel/Timber/GRP Structures </t>
  </si>
  <si>
    <t xml:space="preserve">Landscaping/Environmental Works </t>
  </si>
  <si>
    <t xml:space="preserve">Borehole Screening and Casing </t>
  </si>
  <si>
    <t xml:space="preserve">Bridges </t>
  </si>
  <si>
    <t xml:space="preserve">Brick/Concrete Office Structures </t>
  </si>
  <si>
    <t xml:space="preserve">Treatment and Pumping Station Civils (incl. Intakes) </t>
  </si>
  <si>
    <t xml:space="preserve">Roads and Car Parks </t>
  </si>
  <si>
    <t xml:space="preserve">Water Towers </t>
  </si>
  <si>
    <t xml:space="preserve">Borehole Installation </t>
  </si>
  <si>
    <t xml:space="preserve">Headworks/Valves </t>
  </si>
  <si>
    <t xml:space="preserve">Underwater Assets </t>
  </si>
  <si>
    <t xml:space="preserve">Reinforced Concrete Tanks / Service Reservoirs </t>
  </si>
  <si>
    <t xml:space="preserve">Weirs </t>
  </si>
  <si>
    <t xml:space="preserve">Pipelines </t>
  </si>
  <si>
    <t xml:space="preserve">Tunnels </t>
  </si>
  <si>
    <t xml:space="preserve">Aqueducts </t>
  </si>
  <si>
    <t xml:space="preserve">Embankment Works </t>
  </si>
  <si>
    <t>Freeform row 1</t>
  </si>
  <si>
    <t>Freeform row 2</t>
  </si>
  <si>
    <t>Freeform row x</t>
  </si>
  <si>
    <t>Table 5c: Financing Cost - Worked Example</t>
  </si>
  <si>
    <t>Inputs</t>
  </si>
  <si>
    <t>[A]</t>
  </si>
  <si>
    <t>Discount Rate</t>
  </si>
  <si>
    <t>[B]</t>
  </si>
  <si>
    <t>WACC</t>
  </si>
  <si>
    <t>[C]</t>
  </si>
  <si>
    <t>Asset Life</t>
  </si>
  <si>
    <t>[D]</t>
  </si>
  <si>
    <t>Year 1 capex</t>
  </si>
  <si>
    <t>[E]</t>
  </si>
  <si>
    <t>Depreciation Factor</t>
  </si>
  <si>
    <t>Year 1</t>
  </si>
  <si>
    <t>Year 2</t>
  </si>
  <si>
    <t>Year 3</t>
  </si>
  <si>
    <t>Year 4</t>
  </si>
  <si>
    <t>Year 5</t>
  </si>
  <si>
    <t>Calculation</t>
  </si>
  <si>
    <t>[F]</t>
  </si>
  <si>
    <t>1 / [(1 + [A]) ^ t ]</t>
  </si>
  <si>
    <t>Worked Example</t>
  </si>
  <si>
    <t>[G]</t>
  </si>
  <si>
    <t>RCV at start of year</t>
  </si>
  <si>
    <t>£000s</t>
  </si>
  <si>
    <r>
      <t>=[I]</t>
    </r>
    <r>
      <rPr>
        <sz val="8"/>
        <color theme="1"/>
        <rFont val="Arial"/>
        <family val="2"/>
      </rPr>
      <t>t-1</t>
    </r>
    <r>
      <rPr>
        <sz val="10"/>
        <color theme="1"/>
        <rFont val="Arial"/>
        <family val="2"/>
      </rPr>
      <t xml:space="preserve"> for t &gt; 1</t>
    </r>
  </si>
  <si>
    <t>[H]</t>
  </si>
  <si>
    <t>Depreciation</t>
  </si>
  <si>
    <t>[G] x [E]</t>
  </si>
  <si>
    <t>[I]</t>
  </si>
  <si>
    <t>RCV at end of year</t>
  </si>
  <si>
    <t>[G]-[H]</t>
  </si>
  <si>
    <t>[J]</t>
  </si>
  <si>
    <t>Mid-year RCV</t>
  </si>
  <si>
    <t>AVERAGE [G],[I]</t>
  </si>
  <si>
    <t>[K]</t>
  </si>
  <si>
    <t>( [J] x [B]) + [H]</t>
  </si>
  <si>
    <t>[L]</t>
  </si>
  <si>
    <t>Discounted Financing Cost</t>
  </si>
  <si>
    <t>[K] x [F]</t>
  </si>
  <si>
    <t>[M]</t>
  </si>
  <si>
    <t>NPV Financing Cost</t>
  </si>
  <si>
    <t>∑ [L]</t>
  </si>
  <si>
    <t xml:space="preserve">To calculate financing costs as a stream of annual costs over the life of the option, follow an approach based on the Regulated Capital Value and Net Book Value (NBV) of capital assets. In this approach, the full NBV of an asset is added to the RCV at the start of the first year of the period, and is reduced incrementally by a constant amount in each subsequent year to zero as its value depreciates, giving an annual "net capital value". If the asset is renewed at the end of its useful life, the full NBV is incurred again and the depreciation cycle renews. Annual financing costs are calculated by applying the WACC to the annual net capital value amount (the RCV adjusted for depreciation), and adding back depreciation. These annual financing costs are then discounted using the standard declining long-term discount rate (STPR) reported in the HM Treasury Green Book. 
The worked example shows the calculation for an asset with an NBV of £1,000 and an asset life of five years, depreciating at a constant rate of £200,000 per year. In Year 1, the average net capital value is £900,000 after adjusting for depreciation. The financing cost is calculated by applying the WACC (2.92% in this example) to the £900,000 and then adding back depreciation, resulting in a total of £226,000. That financing cost is then discounted using the discount rate (in this case, 3.5% for all five years - the rate will change for longer time horizons as per Green Book guidance), and the sum of the stream of discounted costs results in a total NPV of financing costs of £971,000. Note that the NPV will be lower when the discount rate is greater than the WACC. 
</t>
  </si>
  <si>
    <t>Table 6: WRZ Level - Drought Plan Links</t>
  </si>
  <si>
    <t>Deployable Output Benefit (Ml/d) under 
Drought Severity of ~ 1 in 500 (0.2% chance in any given year)</t>
  </si>
  <si>
    <t>Deployable Output Benefit (Ml/d) under 
 Drought Severity of 1 in 200 (0.5% chance in any given year)</t>
  </si>
  <si>
    <r>
      <t xml:space="preserve">Deployable Output Benefit (Ml/d) under 
Worst Historic Drought Scenario </t>
    </r>
    <r>
      <rPr>
        <b/>
        <sz val="11"/>
        <color rgb="FFFF0000"/>
        <rFont val="Arial"/>
        <family val="2"/>
      </rPr>
      <t>(define year and return period)</t>
    </r>
  </si>
  <si>
    <r>
      <t xml:space="preserve">Deployable Output Benefit (Ml/d) under 
Additional drought scenario - </t>
    </r>
    <r>
      <rPr>
        <b/>
        <sz val="11"/>
        <color rgb="FFFF0000"/>
        <rFont val="Arial"/>
        <family val="2"/>
      </rPr>
      <t>optional  [please define]</t>
    </r>
  </si>
  <si>
    <t>Row Ref</t>
  </si>
  <si>
    <t>Drought Measure</t>
  </si>
  <si>
    <t>Description</t>
  </si>
  <si>
    <t>Type</t>
  </si>
  <si>
    <t>Drought Plan Reference(s)</t>
  </si>
  <si>
    <r>
      <t xml:space="preserve">Included in FP scenario? 
</t>
    </r>
    <r>
      <rPr>
        <b/>
        <sz val="11"/>
        <color rgb="FFFF0000"/>
        <rFont val="Arial"/>
        <family val="2"/>
      </rPr>
      <t>Y or N</t>
    </r>
  </si>
  <si>
    <t>Base year</t>
  </si>
  <si>
    <t>Base Year</t>
  </si>
  <si>
    <t>Baseline</t>
  </si>
  <si>
    <t>1FPD</t>
  </si>
  <si>
    <t>Appeals for restraint</t>
  </si>
  <si>
    <r>
      <rPr>
        <sz val="11"/>
        <color rgb="FFFF0000"/>
        <rFont val="Arial"/>
        <family val="2"/>
      </rPr>
      <t>7</t>
    </r>
    <r>
      <rPr>
        <sz val="11"/>
        <color rgb="FF000000"/>
        <rFont val="Arial"/>
        <family val="2"/>
      </rPr>
      <t>% savings when an appeal for restraint is implemented</t>
    </r>
  </si>
  <si>
    <t>Demand Side</t>
  </si>
  <si>
    <t>page x, para y</t>
  </si>
  <si>
    <t>2FPD</t>
  </si>
  <si>
    <t>Licensed drought only sources</t>
  </si>
  <si>
    <t>List the names of all drought sources / sites</t>
  </si>
  <si>
    <t>Supply Side</t>
  </si>
  <si>
    <t>3FPD</t>
  </si>
  <si>
    <t>Other level 1 drought measures</t>
  </si>
  <si>
    <t>Please detail other level 1 drought measures</t>
  </si>
  <si>
    <t>4FPD</t>
  </si>
  <si>
    <t>Temporary Use Bans</t>
  </si>
  <si>
    <r>
      <rPr>
        <sz val="11"/>
        <color rgb="FFFF0000"/>
        <rFont val="Arial"/>
        <family val="2"/>
      </rPr>
      <t>5</t>
    </r>
    <r>
      <rPr>
        <sz val="11"/>
        <color rgb="FF000000"/>
        <rFont val="Arial"/>
        <family val="2"/>
      </rPr>
      <t>% demand savings when a Temporary Use Ban is implemented</t>
    </r>
  </si>
  <si>
    <t>5FPD</t>
  </si>
  <si>
    <t>Level 2 Drought Permits/Orders</t>
  </si>
  <si>
    <t>List the names of all drought sources / sites brought online when the level 2 control curve is crossed</t>
  </si>
  <si>
    <t>6FPD</t>
  </si>
  <si>
    <t>Other level 2 drought measures</t>
  </si>
  <si>
    <t>Please detail other level 2 drought measures</t>
  </si>
  <si>
    <t>7FPD</t>
  </si>
  <si>
    <t>Non Essential Use Bans</t>
  </si>
  <si>
    <r>
      <rPr>
        <sz val="11"/>
        <color rgb="FFFF0000"/>
        <rFont val="Arial"/>
        <family val="2"/>
      </rPr>
      <t>2</t>
    </r>
    <r>
      <rPr>
        <sz val="11"/>
        <color rgb="FF000000"/>
        <rFont val="Arial"/>
        <family val="2"/>
      </rPr>
      <t>% demand savings when a Non-Essential Use Ban is implemented</t>
    </r>
  </si>
  <si>
    <t>8FPD</t>
  </si>
  <si>
    <t>Level 3 Drought Permits/Orders</t>
  </si>
  <si>
    <t>List the names of all drought sources / sites brought online when the level 3 control curve is crossed</t>
  </si>
  <si>
    <t>9FPD</t>
  </si>
  <si>
    <t>Other level 3 drought measures</t>
  </si>
  <si>
    <t>Please detail other level 3 drought measures</t>
  </si>
  <si>
    <t>10FPD</t>
  </si>
  <si>
    <t>TOTAL BENEFIT</t>
  </si>
  <si>
    <t>Combined benefit from above drought measures for the drought scenario</t>
  </si>
  <si>
    <t>11.1FPD</t>
  </si>
  <si>
    <t>Distribution Input Adjustment</t>
  </si>
  <si>
    <t>Drought Demand Enhancement - for specific drought event  (where applicable)</t>
  </si>
  <si>
    <t>11FPD</t>
  </si>
  <si>
    <t>Distribution Input</t>
  </si>
  <si>
    <t xml:space="preserve">45FP + 11.1FPD </t>
  </si>
  <si>
    <t>12FPD</t>
  </si>
  <si>
    <t>10FP - 7.5FP + 10FPD</t>
  </si>
  <si>
    <t>13.1FPD</t>
  </si>
  <si>
    <r>
      <t xml:space="preserve">Import </t>
    </r>
    <r>
      <rPr>
        <sz val="11"/>
        <color rgb="FFFF0000"/>
        <rFont val="Arial"/>
        <family val="2"/>
      </rPr>
      <t>(+ve)</t>
    </r>
    <r>
      <rPr>
        <sz val="11"/>
        <rFont val="Arial"/>
        <family val="2"/>
      </rPr>
      <t xml:space="preserve"> and Export</t>
    </r>
    <r>
      <rPr>
        <sz val="11"/>
        <color rgb="FFFF0000"/>
        <rFont val="Arial"/>
        <family val="2"/>
      </rPr>
      <t xml:space="preserve"> (-ve) </t>
    </r>
    <r>
      <rPr>
        <sz val="11"/>
        <rFont val="Arial"/>
        <family val="2"/>
      </rPr>
      <t xml:space="preserve">Drought Adjustment </t>
    </r>
  </si>
  <si>
    <t>Drought Import/Export Adjustment for specific drought event  (where applicable)</t>
  </si>
  <si>
    <t>13FPD</t>
  </si>
  <si>
    <t>12FPD + sum(2FP:5FP) + 13.1FPD</t>
  </si>
  <si>
    <t>16FPD</t>
  </si>
  <si>
    <t>16.1FPD</t>
  </si>
  <si>
    <t>Target Headroom Adjustment</t>
  </si>
  <si>
    <t>Target headroom adjustment for specific drought event (where applicable)</t>
  </si>
  <si>
    <t>17FPD</t>
  </si>
  <si>
    <t>13FPD - 11FPD</t>
  </si>
  <si>
    <t>18FPD</t>
  </si>
  <si>
    <t>17FPD - (16FPD + 16.1FPD)</t>
  </si>
  <si>
    <t>Programme:</t>
  </si>
  <si>
    <t>WRZ(s) impacted</t>
  </si>
  <si>
    <t>List IDs</t>
  </si>
  <si>
    <t>DYAA - 1 in 500</t>
  </si>
  <si>
    <t>Description of key triggers for alternative programme activation</t>
  </si>
  <si>
    <t xml:space="preserve">Detail which component(s) changed in your baseline alternative plan and specifically when would the alternative programme be triggered
</t>
  </si>
  <si>
    <t xml:space="preserve">
Monitoring and triggering of alternative programme</t>
  </si>
  <si>
    <t xml:space="preserve">
Specify what you will monitor, at what frequency, to assess whether the alternative programme is required.</t>
  </si>
  <si>
    <t>Insert figure to represent your adaptive programmes here
 if applicable</t>
  </si>
  <si>
    <t>Option differences to preferred (most likely) programme</t>
  </si>
  <si>
    <t xml:space="preserve">Additional options selected: State option IDs
Preferred options removed: State Option IDs
This should be aligned to options flagged in your alternative programme in tables 4 and 5. </t>
  </si>
  <si>
    <t>NPV cost associated with programme (£000)</t>
  </si>
  <si>
    <t xml:space="preserve">Likelihood </t>
  </si>
  <si>
    <t>Earliest expected trigger year</t>
  </si>
  <si>
    <t>5 Year totals</t>
  </si>
  <si>
    <t>BL SDB Component</t>
  </si>
  <si>
    <t>2024/25</t>
  </si>
  <si>
    <t>2025/26</t>
  </si>
  <si>
    <t>2026/27</t>
  </si>
  <si>
    <t>2027/28</t>
  </si>
  <si>
    <t>2028/29</t>
  </si>
  <si>
    <t>2029/30</t>
  </si>
  <si>
    <t>2034/35</t>
  </si>
  <si>
    <t>2039/40</t>
  </si>
  <si>
    <t>2044/45</t>
  </si>
  <si>
    <t>2049/50</t>
  </si>
  <si>
    <t>2054/55</t>
  </si>
  <si>
    <t>2059/60</t>
  </si>
  <si>
    <t>2064/65</t>
  </si>
  <si>
    <t>2069/70</t>
  </si>
  <si>
    <t>2074/75</t>
  </si>
  <si>
    <t>2079/80</t>
  </si>
  <si>
    <t>2084/85</t>
  </si>
  <si>
    <t>2089/90</t>
  </si>
  <si>
    <t>2094/95</t>
  </si>
  <si>
    <t>2099/100</t>
  </si>
  <si>
    <t>AP1BL</t>
  </si>
  <si>
    <t>AP2BL</t>
  </si>
  <si>
    <t xml:space="preserve">AP3BL </t>
  </si>
  <si>
    <t>AP5BL</t>
  </si>
  <si>
    <t>FP SDB Component</t>
  </si>
  <si>
    <t>AP1FP</t>
  </si>
  <si>
    <t>AP2FP</t>
  </si>
  <si>
    <t>AP3FP</t>
  </si>
  <si>
    <t>AP4FP</t>
  </si>
  <si>
    <t>Expenditure element</t>
  </si>
  <si>
    <t>Expenditure type</t>
  </si>
  <si>
    <t>AP6FP</t>
  </si>
  <si>
    <t>Totex increases (base)</t>
  </si>
  <si>
    <t>Totex</t>
  </si>
  <si>
    <t>AP7FP</t>
  </si>
  <si>
    <t>Totex savings (base)</t>
  </si>
  <si>
    <t>AP8FP</t>
  </si>
  <si>
    <t>Totex total (base)</t>
  </si>
  <si>
    <t>AP9FP</t>
  </si>
  <si>
    <t>Total enhancement expenditure</t>
  </si>
  <si>
    <t>AP10FP</t>
  </si>
  <si>
    <t>AP11FP</t>
  </si>
  <si>
    <t>Preferred (most likely) programme</t>
  </si>
  <si>
    <t>NPV cost associated with plan (£M)</t>
  </si>
  <si>
    <t>Table 8a: Summary Base Totex expenditure for programme consistent with RAG  reporting requirements</t>
  </si>
  <si>
    <t>Annual totals</t>
  </si>
  <si>
    <t>Five year totals</t>
  </si>
  <si>
    <t>Reference</t>
  </si>
  <si>
    <t>2030-31 
to 
2034-35</t>
  </si>
  <si>
    <t>2035-36 
to 
2039-40</t>
  </si>
  <si>
    <t>2040-41 
to 
2044-45</t>
  </si>
  <si>
    <t>2045-46 
to 
2049-50</t>
  </si>
  <si>
    <t>2050-51 
to 
2054-55</t>
  </si>
  <si>
    <t>2055-56 
to 
2059-60</t>
  </si>
  <si>
    <t>2060-61 
to 
2064-65</t>
  </si>
  <si>
    <t>2065-66 
to 
2069-70</t>
  </si>
  <si>
    <t>2070-71 
to 
2074-75</t>
  </si>
  <si>
    <t>2075-76 
to 
2079-80</t>
  </si>
  <si>
    <t>A1</t>
  </si>
  <si>
    <t>£M</t>
  </si>
  <si>
    <t>A2</t>
  </si>
  <si>
    <t>A3</t>
  </si>
  <si>
    <t>Total totex variance (base)</t>
  </si>
  <si>
    <t>Table 8b: Summary of supply-demand balance enhancement expenditure for programme consistent with RAG  reporting requirements</t>
  </si>
  <si>
    <t>B1</t>
  </si>
  <si>
    <t>Supply-side improvements</t>
  </si>
  <si>
    <t>B2</t>
  </si>
  <si>
    <t>B3</t>
  </si>
  <si>
    <t>B4</t>
  </si>
  <si>
    <t>Demand-side improvements (excl. leakage and metering)</t>
  </si>
  <si>
    <t>B5</t>
  </si>
  <si>
    <t>B6</t>
  </si>
  <si>
    <t>B7</t>
  </si>
  <si>
    <t>Leakage improvements</t>
  </si>
  <si>
    <t>B8</t>
  </si>
  <si>
    <t>B9</t>
  </si>
  <si>
    <t>B10</t>
  </si>
  <si>
    <t>Internal interconnectors</t>
  </si>
  <si>
    <t>B11</t>
  </si>
  <si>
    <t>B12</t>
  </si>
  <si>
    <t>B13</t>
  </si>
  <si>
    <t>Strategic regional water resources</t>
  </si>
  <si>
    <t>B14</t>
  </si>
  <si>
    <t>B15</t>
  </si>
  <si>
    <t>B16</t>
  </si>
  <si>
    <t xml:space="preserve">Total supply demand expenditure </t>
  </si>
  <si>
    <t>Table 8c: Summary of metering enhancement expenditure for  programme consistent with RAG  reporting requirements</t>
  </si>
  <si>
    <t>C1</t>
  </si>
  <si>
    <t>New meters requested by existing customers (optants)</t>
  </si>
  <si>
    <t>C1.1</t>
  </si>
  <si>
    <t>New basic meters requested by existing customers (optants)</t>
  </si>
  <si>
    <t>C1.2</t>
  </si>
  <si>
    <t>New AMR meters requested by existing customers (optants)</t>
  </si>
  <si>
    <t>C1.3</t>
  </si>
  <si>
    <t>New AMI meters requested by existing customers (optants)</t>
  </si>
  <si>
    <t>C2</t>
  </si>
  <si>
    <t>C2.1</t>
  </si>
  <si>
    <t>C2.2</t>
  </si>
  <si>
    <t>C2.3</t>
  </si>
  <si>
    <t>C3</t>
  </si>
  <si>
    <t>C4</t>
  </si>
  <si>
    <t>New meters introduced by companies for existing customers</t>
  </si>
  <si>
    <t>C4.1</t>
  </si>
  <si>
    <t xml:space="preserve">New basic meters introduced by companies for existing customers </t>
  </si>
  <si>
    <t>C4.2</t>
  </si>
  <si>
    <t>New AMR meters  introduced by companies for existing customers</t>
  </si>
  <si>
    <t>C4.3</t>
  </si>
  <si>
    <t>New AMI meters introduced by companies for existing customers</t>
  </si>
  <si>
    <t>C5</t>
  </si>
  <si>
    <t>C5.1</t>
  </si>
  <si>
    <t>New basic meters introduced by companies for existing customers</t>
  </si>
  <si>
    <t>C5.2</t>
  </si>
  <si>
    <t>New AMR meters introduced by companies for existing customers</t>
  </si>
  <si>
    <t>C5.3</t>
  </si>
  <si>
    <t>C6</t>
  </si>
  <si>
    <t>C7</t>
  </si>
  <si>
    <t>New meters for existing customers - business</t>
  </si>
  <si>
    <t>C7.1</t>
  </si>
  <si>
    <t>New basic meters for existing customers - business</t>
  </si>
  <si>
    <t>C7.2</t>
  </si>
  <si>
    <t>New AMR meters for existing customers - business</t>
  </si>
  <si>
    <t>C7.3</t>
  </si>
  <si>
    <t>New AMI meters for existing customers - business</t>
  </si>
  <si>
    <t>C8</t>
  </si>
  <si>
    <t>C8.1</t>
  </si>
  <si>
    <t>C8.2</t>
  </si>
  <si>
    <t>C8.3</t>
  </si>
  <si>
    <t>C9</t>
  </si>
  <si>
    <t>C10</t>
  </si>
  <si>
    <t>Replacement of existing basic meters with AMR meters</t>
  </si>
  <si>
    <t>C11</t>
  </si>
  <si>
    <t>Replacement of existing basic meters with AMI meters</t>
  </si>
  <si>
    <t>C11a</t>
  </si>
  <si>
    <t>Replacement of existing AMR meters with AMI meters</t>
  </si>
  <si>
    <t>C12</t>
  </si>
  <si>
    <t>Smart metering infrastructure</t>
  </si>
  <si>
    <t>C13</t>
  </si>
  <si>
    <t>C14</t>
  </si>
  <si>
    <t>C14a</t>
  </si>
  <si>
    <t>C15</t>
  </si>
  <si>
    <t>C16</t>
  </si>
  <si>
    <t>C17</t>
  </si>
  <si>
    <t>C17a</t>
  </si>
  <si>
    <t>C18</t>
  </si>
  <si>
    <t>C19</t>
  </si>
  <si>
    <t xml:space="preserve">Total metering expenditure </t>
  </si>
  <si>
    <t>Table 8d: Summary of total enhancement for programme  consistent with RAG  reporting requirements</t>
  </si>
  <si>
    <t>D1</t>
  </si>
  <si>
    <t xml:space="preserve">Total enhancement expenditure </t>
  </si>
  <si>
    <t>D2</t>
  </si>
  <si>
    <t>D3</t>
  </si>
  <si>
    <t>Table 8e: Summary of supply demand benefits for programme consistent with RAG  reporting requirements</t>
  </si>
  <si>
    <t>Benefit element</t>
  </si>
  <si>
    <t>E1</t>
  </si>
  <si>
    <t xml:space="preserve">Supply-side improvements </t>
  </si>
  <si>
    <t>Benefit</t>
  </si>
  <si>
    <t>E2</t>
  </si>
  <si>
    <t>Demand-side improvements (excluding leakage and metering)</t>
  </si>
  <si>
    <t>E3</t>
  </si>
  <si>
    <t>E4</t>
  </si>
  <si>
    <t>Internal interconnectors*</t>
  </si>
  <si>
    <t>E5</t>
  </si>
  <si>
    <t>Metering improvements</t>
  </si>
  <si>
    <t xml:space="preserve">E5.1 </t>
  </si>
  <si>
    <t>Benefits from new basic meter installations (household)</t>
  </si>
  <si>
    <t>E5.2</t>
  </si>
  <si>
    <t>Benefits from new AMR meter installations (household)</t>
  </si>
  <si>
    <t>E5.3</t>
  </si>
  <si>
    <t>Benefits from new AMI meter installations (household)</t>
  </si>
  <si>
    <t>E5.4</t>
  </si>
  <si>
    <t>Benefits from replacing (or upgrading) existing basic meters with AMR meters (household)</t>
  </si>
  <si>
    <t>E5.5</t>
  </si>
  <si>
    <t>Benefits from replacing (or upgrading) existing basic or AMR meters with AMI meters (household)</t>
  </si>
  <si>
    <t>E5.6</t>
  </si>
  <si>
    <t>Benefits from replacing (or upgrading) existing basic meters with AMR meters (non-household)</t>
  </si>
  <si>
    <t>E5.7</t>
  </si>
  <si>
    <t>Benefits from replacing (or upgrading) existing basic or AMR meters with AMI meters (non-household)</t>
  </si>
  <si>
    <t>Table 8f: Summary of totex leakage expenditure for programme consistent with RAG  reporting requirements</t>
  </si>
  <si>
    <t>F27</t>
  </si>
  <si>
    <t>Total leakage activity - Maintaining leakage</t>
  </si>
  <si>
    <t>F28</t>
  </si>
  <si>
    <t>Total leakage activity - Reducing leakage</t>
  </si>
  <si>
    <t>Least Cost Programme</t>
  </si>
  <si>
    <t>Table 8c: Summary of metering enhancement expenditure for programme consistent with RAG  reporting requirements</t>
  </si>
  <si>
    <t>Ofwat Core programme</t>
  </si>
  <si>
    <t>Option Type</t>
  </si>
  <si>
    <t>COMPANY</t>
  </si>
  <si>
    <t>WRZ_NAME</t>
  </si>
  <si>
    <t>RZ_ID</t>
  </si>
  <si>
    <t>WC id</t>
  </si>
  <si>
    <t>WRZ id</t>
  </si>
  <si>
    <t>Combined id</t>
  </si>
  <si>
    <t>Berwick-Fowberry</t>
  </si>
  <si>
    <t>NWL</t>
  </si>
  <si>
    <t>BWF</t>
  </si>
  <si>
    <t>Aquifer recharge/Aquifer storage recovery</t>
  </si>
  <si>
    <t>Resource Options</t>
  </si>
  <si>
    <t>Affinity Water</t>
  </si>
  <si>
    <t>1 Misbourne</t>
  </si>
  <si>
    <t>AFW</t>
  </si>
  <si>
    <t>MS1</t>
  </si>
  <si>
    <t>AFWMS1</t>
  </si>
  <si>
    <t>Kielder</t>
  </si>
  <si>
    <t>KLD</t>
  </si>
  <si>
    <t>Catchment management</t>
  </si>
  <si>
    <t>2 Colne</t>
  </si>
  <si>
    <t>CN2</t>
  </si>
  <si>
    <t>AFWCN2</t>
  </si>
  <si>
    <t xml:space="preserve">Conjunctive use </t>
  </si>
  <si>
    <t>3 Lee</t>
  </si>
  <si>
    <t>LE3</t>
  </si>
  <si>
    <t>AFWLE3</t>
  </si>
  <si>
    <t>Desalination</t>
  </si>
  <si>
    <t>4 Pinn</t>
  </si>
  <si>
    <t>PN4</t>
  </si>
  <si>
    <t>AFWPN4</t>
  </si>
  <si>
    <t>Drought permits/orders</t>
  </si>
  <si>
    <t>5 Stort</t>
  </si>
  <si>
    <t>ST5</t>
  </si>
  <si>
    <t>AFWST5</t>
  </si>
  <si>
    <t>6 Wey</t>
  </si>
  <si>
    <t>WY6</t>
  </si>
  <si>
    <t>AFWWY6</t>
  </si>
  <si>
    <t>Groundwater enhancement</t>
  </si>
  <si>
    <t>7 Dour</t>
  </si>
  <si>
    <t>DR7</t>
  </si>
  <si>
    <t>AFWDR7</t>
  </si>
  <si>
    <t>Internal raw water transfer</t>
  </si>
  <si>
    <t>8 Brett</t>
  </si>
  <si>
    <t>BR8</t>
  </si>
  <si>
    <t>AFWBR8</t>
  </si>
  <si>
    <t>International import</t>
  </si>
  <si>
    <t>Anglian Water</t>
  </si>
  <si>
    <t>Essex Central</t>
  </si>
  <si>
    <t>AWS</t>
  </si>
  <si>
    <t>EXC</t>
  </si>
  <si>
    <t>AWSEXC</t>
  </si>
  <si>
    <t>Licence trading</t>
  </si>
  <si>
    <t>Essex South</t>
  </si>
  <si>
    <t>EXS</t>
  </si>
  <si>
    <t>AWSEXS</t>
  </si>
  <si>
    <t>New groundwater</t>
  </si>
  <si>
    <t>Fenland</t>
  </si>
  <si>
    <t>FND</t>
  </si>
  <si>
    <t>AWSFND</t>
  </si>
  <si>
    <t>New reservoir</t>
  </si>
  <si>
    <t>Hartlepool</t>
  </si>
  <si>
    <t>HPL</t>
  </si>
  <si>
    <t>AWSHPL</t>
  </si>
  <si>
    <t>New surface water</t>
  </si>
  <si>
    <t>Lincolnshire Bourne</t>
  </si>
  <si>
    <t>LNB</t>
  </si>
  <si>
    <t>AWSLNB</t>
  </si>
  <si>
    <t>New technology</t>
  </si>
  <si>
    <t>Lincolnshire Central</t>
  </si>
  <si>
    <t>LNC</t>
  </si>
  <si>
    <t>AWSLNC</t>
  </si>
  <si>
    <t>New water treatment works</t>
  </si>
  <si>
    <t>Lincolnshire East</t>
  </si>
  <si>
    <t>LNE</t>
  </si>
  <si>
    <t>AWSLNE</t>
  </si>
  <si>
    <t>Reduction of raw water losses</t>
  </si>
  <si>
    <t>Lincolnshire Retford and Gainsborough</t>
  </si>
  <si>
    <t>LNN</t>
  </si>
  <si>
    <t>AWSLNN</t>
  </si>
  <si>
    <t>Reservoir enlargement</t>
  </si>
  <si>
    <t>Norfolk Aylsham</t>
  </si>
  <si>
    <t>NAY</t>
  </si>
  <si>
    <t>AWSNAY</t>
  </si>
  <si>
    <t>Surface water enhancement</t>
  </si>
  <si>
    <t>Norfolk Bradenham</t>
  </si>
  <si>
    <t>NBR</t>
  </si>
  <si>
    <t>AWSNBR</t>
  </si>
  <si>
    <t>Water reuse</t>
  </si>
  <si>
    <t>Norfolk East Dereham</t>
  </si>
  <si>
    <t>NED</t>
  </si>
  <si>
    <t>AWSNED</t>
  </si>
  <si>
    <t>New/Enhanced pumping station</t>
  </si>
  <si>
    <t>Production Options</t>
  </si>
  <si>
    <t>Norfolk East Harling</t>
  </si>
  <si>
    <t>NEH</t>
  </si>
  <si>
    <t>AWSNEH</t>
  </si>
  <si>
    <t>Outage reduction</t>
  </si>
  <si>
    <t>Norfolk Happisburgh</t>
  </si>
  <si>
    <t>NHA</t>
  </si>
  <si>
    <t>AWSNHA</t>
  </si>
  <si>
    <t>Water treatment works capacity increase</t>
  </si>
  <si>
    <t>Norfolk Harleston</t>
  </si>
  <si>
    <t>NHL</t>
  </si>
  <si>
    <t>AWSNHL</t>
  </si>
  <si>
    <t>Water treatment works loss recovery</t>
  </si>
  <si>
    <t>Norfolk North Coast</t>
  </si>
  <si>
    <t>NNC</t>
  </si>
  <si>
    <t>AWSNNC</t>
  </si>
  <si>
    <t>Active leakage management</t>
  </si>
  <si>
    <t>Distribution Options</t>
  </si>
  <si>
    <t>Norfolk Norwich &amp; the Broads</t>
  </si>
  <si>
    <t>NTB</t>
  </si>
  <si>
    <t>AWSNTB</t>
  </si>
  <si>
    <t>External potable bulk supply/transfer</t>
  </si>
  <si>
    <t>Norfolk Wymondham</t>
  </si>
  <si>
    <t>NWY</t>
  </si>
  <si>
    <t>AWSNWY</t>
  </si>
  <si>
    <t>Internal potable transfer</t>
  </si>
  <si>
    <t>Ruthamford Central</t>
  </si>
  <si>
    <t>RTC</t>
  </si>
  <si>
    <t>AWSRTC</t>
  </si>
  <si>
    <t>Mains replacement (not trunk mains)</t>
  </si>
  <si>
    <t>Ruthamford North</t>
  </si>
  <si>
    <t>RTN</t>
  </si>
  <si>
    <t>AWSRTN</t>
  </si>
  <si>
    <t>Ruthamford South</t>
  </si>
  <si>
    <t>RTS</t>
  </si>
  <si>
    <t>AWSRTS</t>
  </si>
  <si>
    <t>Pressure management</t>
  </si>
  <si>
    <t>Ruthamford West</t>
  </si>
  <si>
    <t>RTW</t>
  </si>
  <si>
    <t>AWSRTW</t>
  </si>
  <si>
    <t>Trunk mains renewal/new</t>
  </si>
  <si>
    <t>South Humber Bank</t>
  </si>
  <si>
    <t>SHB</t>
  </si>
  <si>
    <t>AWSSHB</t>
  </si>
  <si>
    <t>Change in levels of service</t>
  </si>
  <si>
    <t>Suffolk East</t>
  </si>
  <si>
    <t>SUE</t>
  </si>
  <si>
    <t>AWSSUE</t>
  </si>
  <si>
    <t>Suffolk Ixworth</t>
  </si>
  <si>
    <t>SUI</t>
  </si>
  <si>
    <t>AWSSUI</t>
  </si>
  <si>
    <t>Household water recycling</t>
  </si>
  <si>
    <t>Suffolk Sudbury</t>
  </si>
  <si>
    <t>SUS</t>
  </si>
  <si>
    <t>AWSSUS</t>
  </si>
  <si>
    <t>Metering change of occupancy</t>
  </si>
  <si>
    <t>Suffolk Thetford</t>
  </si>
  <si>
    <t>SUT</t>
  </si>
  <si>
    <t>AWSSUT</t>
  </si>
  <si>
    <t>Metering compulsory</t>
  </si>
  <si>
    <t>Suffolk West &amp; Cambs</t>
  </si>
  <si>
    <t>SWC</t>
  </si>
  <si>
    <t>AWSSWC</t>
  </si>
  <si>
    <t>Bristol Water</t>
  </si>
  <si>
    <t>Bristol</t>
  </si>
  <si>
    <t>BWX</t>
  </si>
  <si>
    <t>BRS</t>
  </si>
  <si>
    <t>BWXBRS</t>
  </si>
  <si>
    <t>Metering other selective</t>
  </si>
  <si>
    <t>Cambridge Water</t>
  </si>
  <si>
    <t>Cambridge</t>
  </si>
  <si>
    <t>CAM</t>
  </si>
  <si>
    <t>CAMCAM</t>
  </si>
  <si>
    <t>Dwr Cymru Welsh Water</t>
  </si>
  <si>
    <t>Alwen /Dee</t>
  </si>
  <si>
    <t>DCW</t>
  </si>
  <si>
    <t>ALW</t>
  </si>
  <si>
    <t>DCWALW</t>
  </si>
  <si>
    <t>Bala</t>
  </si>
  <si>
    <t>BAL</t>
  </si>
  <si>
    <t>DCWBAL</t>
  </si>
  <si>
    <t>Blaenau Ffestiniog</t>
  </si>
  <si>
    <t>BFF</t>
  </si>
  <si>
    <t>DCWBFF</t>
  </si>
  <si>
    <t>Retrofitting indoor water efficiency devices</t>
  </si>
  <si>
    <t>Brecon</t>
  </si>
  <si>
    <t>BCN</t>
  </si>
  <si>
    <t>DCWBCN</t>
  </si>
  <si>
    <t>Clwyd Coastal</t>
  </si>
  <si>
    <t>CCT</t>
  </si>
  <si>
    <t>DCWCCT</t>
  </si>
  <si>
    <t>Dyffryn Conwy</t>
  </si>
  <si>
    <t>CWY</t>
  </si>
  <si>
    <t>DCWCWY</t>
  </si>
  <si>
    <t>Elan/Builth Wells</t>
  </si>
  <si>
    <t>EBW</t>
  </si>
  <si>
    <t>DCWEBW</t>
  </si>
  <si>
    <t>Harlech/Barmouth</t>
  </si>
  <si>
    <t>HBA</t>
  </si>
  <si>
    <t>DCWHBA</t>
  </si>
  <si>
    <t>Hereford C.U. System</t>
  </si>
  <si>
    <t>HRF</t>
  </si>
  <si>
    <t>DCWHRF</t>
  </si>
  <si>
    <t>Lleyn</t>
  </si>
  <si>
    <t>LLN</t>
  </si>
  <si>
    <t>DCWLLN</t>
  </si>
  <si>
    <t>Llyswen</t>
  </si>
  <si>
    <t>LYW</t>
  </si>
  <si>
    <t>DCWLYW</t>
  </si>
  <si>
    <t>Mid &amp; South Ceredigion</t>
  </si>
  <si>
    <t>MSC</t>
  </si>
  <si>
    <t>DCWMSC</t>
  </si>
  <si>
    <t>Monmouth</t>
  </si>
  <si>
    <t>MNM</t>
  </si>
  <si>
    <t>DCWMNM</t>
  </si>
  <si>
    <t>North Ceredigion</t>
  </si>
  <si>
    <t>NTC</t>
  </si>
  <si>
    <t>DCWNTC</t>
  </si>
  <si>
    <t>North Eryri / Ynys Mon</t>
  </si>
  <si>
    <t>NTE</t>
  </si>
  <si>
    <t>DCWNTE</t>
  </si>
  <si>
    <t>Pembrokeshire</t>
  </si>
  <si>
    <t>PBK</t>
  </si>
  <si>
    <t>DCWPBK</t>
  </si>
  <si>
    <t>Pilleth</t>
  </si>
  <si>
    <t>PLH</t>
  </si>
  <si>
    <t>DCWPLH</t>
  </si>
  <si>
    <t>Ross-on-Wye</t>
  </si>
  <si>
    <t>ROW</t>
  </si>
  <si>
    <t>DCWROW</t>
  </si>
  <si>
    <t>SE Wales C.U. System</t>
  </si>
  <si>
    <t>SEW</t>
  </si>
  <si>
    <t>DCWSEW</t>
  </si>
  <si>
    <t>South Meirionydd</t>
  </si>
  <si>
    <t>SMR</t>
  </si>
  <si>
    <t>DCWSMR</t>
  </si>
  <si>
    <t>Tywi C.U. System</t>
  </si>
  <si>
    <t>TYW</t>
  </si>
  <si>
    <t>DCWTYW</t>
  </si>
  <si>
    <t>Tywyn / Aberdyfi</t>
  </si>
  <si>
    <t>TYN</t>
  </si>
  <si>
    <t>DCWTYN</t>
  </si>
  <si>
    <t>Vowchurch</t>
  </si>
  <si>
    <t>VWH</t>
  </si>
  <si>
    <t>DCWVWH</t>
  </si>
  <si>
    <t>Whitbourne</t>
  </si>
  <si>
    <t>WTB</t>
  </si>
  <si>
    <t>DCWWTB</t>
  </si>
  <si>
    <t>Essex and Suffolk Water</t>
  </si>
  <si>
    <t>Blyth</t>
  </si>
  <si>
    <t>ESW</t>
  </si>
  <si>
    <t>BLY</t>
  </si>
  <si>
    <t>ESWBLY</t>
  </si>
  <si>
    <t>Essex</t>
  </si>
  <si>
    <t>ESX</t>
  </si>
  <si>
    <t>ESWESX</t>
  </si>
  <si>
    <t>Hartismere</t>
  </si>
  <si>
    <t>HRT</t>
  </si>
  <si>
    <t>NWLHRT</t>
  </si>
  <si>
    <t>Northern Central</t>
  </si>
  <si>
    <t>NCT</t>
  </si>
  <si>
    <t>ESWNCT</t>
  </si>
  <si>
    <t xml:space="preserve">Hafren dyfrdwy </t>
  </si>
  <si>
    <t>Llandinam and Llanwrin</t>
  </si>
  <si>
    <t>HDD</t>
  </si>
  <si>
    <t>LAL</t>
  </si>
  <si>
    <t>HDDLAL</t>
  </si>
  <si>
    <t>Llanfyllin</t>
  </si>
  <si>
    <t>LLF</t>
  </si>
  <si>
    <t>HDDLLF</t>
  </si>
  <si>
    <t>Saltney</t>
  </si>
  <si>
    <t>SAL</t>
  </si>
  <si>
    <t>HDDSAL</t>
  </si>
  <si>
    <t>Wrexham</t>
  </si>
  <si>
    <t>WRX</t>
  </si>
  <si>
    <t>HDDWRX</t>
  </si>
  <si>
    <t>Portsmouth Water</t>
  </si>
  <si>
    <t>Portsmouth</t>
  </si>
  <si>
    <t>PWS</t>
  </si>
  <si>
    <t>PRT</t>
  </si>
  <si>
    <t>PWSPRT</t>
  </si>
  <si>
    <t>SES Water</t>
  </si>
  <si>
    <t>SES</t>
  </si>
  <si>
    <t>SESSES</t>
  </si>
  <si>
    <t>Severn Trent Water</t>
  </si>
  <si>
    <t>Bishops Castle</t>
  </si>
  <si>
    <t>SVT</t>
  </si>
  <si>
    <t>BCS</t>
  </si>
  <si>
    <t>SVTBCS</t>
  </si>
  <si>
    <t>Chester</t>
  </si>
  <si>
    <t>CHS</t>
  </si>
  <si>
    <t>SVTCHS</t>
  </si>
  <si>
    <t>Forest and Stroud</t>
  </si>
  <si>
    <t>FAS</t>
  </si>
  <si>
    <t>SVTFAS</t>
  </si>
  <si>
    <t>Kinsall</t>
  </si>
  <si>
    <t>KSL</t>
  </si>
  <si>
    <t>SVTKSL</t>
  </si>
  <si>
    <t>Mardy</t>
  </si>
  <si>
    <t>MDY</t>
  </si>
  <si>
    <t>SVTMDY</t>
  </si>
  <si>
    <t>Newark</t>
  </si>
  <si>
    <t>NWK</t>
  </si>
  <si>
    <t>SVTNWK</t>
  </si>
  <si>
    <t>North Staffs</t>
  </si>
  <si>
    <t>NST</t>
  </si>
  <si>
    <t>SVTNST</t>
  </si>
  <si>
    <t>Rutland</t>
  </si>
  <si>
    <t>RTL</t>
  </si>
  <si>
    <t>SVTRTL</t>
  </si>
  <si>
    <t>Ruyton</t>
  </si>
  <si>
    <t>RYN</t>
  </si>
  <si>
    <t>SVTRYN</t>
  </si>
  <si>
    <t>Shelton</t>
  </si>
  <si>
    <t>SHN</t>
  </si>
  <si>
    <t>SVTSHN</t>
  </si>
  <si>
    <t>Stafford</t>
  </si>
  <si>
    <t>STF</t>
  </si>
  <si>
    <t>SVTSTF</t>
  </si>
  <si>
    <t>SvT - Nottinghamshire</t>
  </si>
  <si>
    <t>NTT</t>
  </si>
  <si>
    <t>SVTNTT</t>
  </si>
  <si>
    <t>SvT- Strategic Grid</t>
  </si>
  <si>
    <t>SGD</t>
  </si>
  <si>
    <t>SVTSGD</t>
  </si>
  <si>
    <t>Whitchurch and Wem</t>
  </si>
  <si>
    <t>WAW</t>
  </si>
  <si>
    <t>SVTWAW</t>
  </si>
  <si>
    <t>Wolverhampton</t>
  </si>
  <si>
    <t>WVH</t>
  </si>
  <si>
    <t>SVTWVH</t>
  </si>
  <si>
    <t>South East Water</t>
  </si>
  <si>
    <t>Ashford (8)</t>
  </si>
  <si>
    <t>AF8</t>
  </si>
  <si>
    <t>SEWAF8</t>
  </si>
  <si>
    <t>Bracknell (4)</t>
  </si>
  <si>
    <t>BK4</t>
  </si>
  <si>
    <t>SEWBK4</t>
  </si>
  <si>
    <t>Cranbrook (7)</t>
  </si>
  <si>
    <t>CB7</t>
  </si>
  <si>
    <t>SEWCB7</t>
  </si>
  <si>
    <t>Eastbourne (3)</t>
  </si>
  <si>
    <t>EB3</t>
  </si>
  <si>
    <t>SEWEB3</t>
  </si>
  <si>
    <t>Farnham (5)</t>
  </si>
  <si>
    <t>FN5</t>
  </si>
  <si>
    <t>SEWFN5</t>
  </si>
  <si>
    <t>Haywards Heath (2)</t>
  </si>
  <si>
    <t>HH2</t>
  </si>
  <si>
    <t>SEWHH2</t>
  </si>
  <si>
    <t>Maidstone (6)</t>
  </si>
  <si>
    <t>MT6</t>
  </si>
  <si>
    <t>SEWMT6</t>
  </si>
  <si>
    <t>Tunbridge Wells (1)</t>
  </si>
  <si>
    <t>TW1</t>
  </si>
  <si>
    <t>SEWTW1</t>
  </si>
  <si>
    <t>South Staffordshire Water</t>
  </si>
  <si>
    <t>South Staffordshire</t>
  </si>
  <si>
    <t>SSW</t>
  </si>
  <si>
    <t>SSWSSW</t>
  </si>
  <si>
    <t>South West Water</t>
  </si>
  <si>
    <t>Bournemouth</t>
  </si>
  <si>
    <t>SWW</t>
  </si>
  <si>
    <t>BNM</t>
  </si>
  <si>
    <t>SWWBNM</t>
  </si>
  <si>
    <t>Colliford</t>
  </si>
  <si>
    <t>CLF</t>
  </si>
  <si>
    <t>SWWCLF</t>
  </si>
  <si>
    <t>Roadford</t>
  </si>
  <si>
    <t>RDF</t>
  </si>
  <si>
    <t>SWWRDF</t>
  </si>
  <si>
    <t>Wimbleball</t>
  </si>
  <si>
    <t>WMB</t>
  </si>
  <si>
    <t>SWWWMB</t>
  </si>
  <si>
    <t>Isles of Scilly</t>
  </si>
  <si>
    <t>IOS</t>
  </si>
  <si>
    <t>SWWIOS</t>
  </si>
  <si>
    <t>Southern Water</t>
  </si>
  <si>
    <t>Hamps Andover</t>
  </si>
  <si>
    <t>SWS</t>
  </si>
  <si>
    <t>HAD</t>
  </si>
  <si>
    <t>SWSHAD</t>
  </si>
  <si>
    <t>Hamps Kingsclere</t>
  </si>
  <si>
    <t>HKC</t>
  </si>
  <si>
    <t>SWSHKC</t>
  </si>
  <si>
    <t>Hamps Rural</t>
  </si>
  <si>
    <t>HRU</t>
  </si>
  <si>
    <t>SWSHRU</t>
  </si>
  <si>
    <t>Hamps Winchester</t>
  </si>
  <si>
    <t>HWN</t>
  </si>
  <si>
    <t>SWSHWN</t>
  </si>
  <si>
    <t>Isle of Wight</t>
  </si>
  <si>
    <t>IOW</t>
  </si>
  <si>
    <t>SWSIOW</t>
  </si>
  <si>
    <t>Kent Medway East</t>
  </si>
  <si>
    <t>KME</t>
  </si>
  <si>
    <t>SWSKME</t>
  </si>
  <si>
    <t>Kent Medway West</t>
  </si>
  <si>
    <t>KMW</t>
  </si>
  <si>
    <t>SWSKMW</t>
  </si>
  <si>
    <t>Kent Thannet</t>
  </si>
  <si>
    <t>KTH</t>
  </si>
  <si>
    <t>SWSKTH</t>
  </si>
  <si>
    <t>Southampton East</t>
  </si>
  <si>
    <t>HSE</t>
  </si>
  <si>
    <t>SWSHSE</t>
  </si>
  <si>
    <t>Southampton West</t>
  </si>
  <si>
    <t>HSW</t>
  </si>
  <si>
    <t>SWSHSW</t>
  </si>
  <si>
    <t>Sussex Brighton</t>
  </si>
  <si>
    <t>SBR</t>
  </si>
  <si>
    <t>SWSSBR</t>
  </si>
  <si>
    <t>Sussex Hastings</t>
  </si>
  <si>
    <t>SHT</t>
  </si>
  <si>
    <t>SWSSHT</t>
  </si>
  <si>
    <t>Sussex North</t>
  </si>
  <si>
    <t>SNT</t>
  </si>
  <si>
    <t>SWSSNT</t>
  </si>
  <si>
    <t>Sussex Worthing</t>
  </si>
  <si>
    <t>SWR</t>
  </si>
  <si>
    <t>SWSSWR</t>
  </si>
  <si>
    <t>Thames Water</t>
  </si>
  <si>
    <t>Guildford</t>
  </si>
  <si>
    <t>TWS</t>
  </si>
  <si>
    <t>GLF</t>
  </si>
  <si>
    <t>TWSGLF</t>
  </si>
  <si>
    <t>Henley</t>
  </si>
  <si>
    <t>HNY</t>
  </si>
  <si>
    <t>TWSHNY</t>
  </si>
  <si>
    <t>Kennet Valley</t>
  </si>
  <si>
    <t>KNV</t>
  </si>
  <si>
    <t>TWSKNV</t>
  </si>
  <si>
    <t>London</t>
  </si>
  <si>
    <t>LND</t>
  </si>
  <si>
    <t>TWSLND</t>
  </si>
  <si>
    <t>Slough Wycombe Aylesbury</t>
  </si>
  <si>
    <t>SWA</t>
  </si>
  <si>
    <t>TWSSWA</t>
  </si>
  <si>
    <t>SWOX</t>
  </si>
  <si>
    <t>SWX</t>
  </si>
  <si>
    <t>TWSSWX</t>
  </si>
  <si>
    <t>United Utilities</t>
  </si>
  <si>
    <t>Carlisle</t>
  </si>
  <si>
    <t>UUX</t>
  </si>
  <si>
    <t>CRL</t>
  </si>
  <si>
    <t>North Eden</t>
  </si>
  <si>
    <t>UU-Strategic</t>
  </si>
  <si>
    <t>STG</t>
  </si>
  <si>
    <t>UUXSTG</t>
  </si>
  <si>
    <t>Veolia Water Projects</t>
  </si>
  <si>
    <t>Veolia Water P</t>
  </si>
  <si>
    <t>VWP</t>
  </si>
  <si>
    <t>TDW</t>
  </si>
  <si>
    <t>VWPTDW</t>
  </si>
  <si>
    <t>Wessex Water</t>
  </si>
  <si>
    <t>Wessex</t>
  </si>
  <si>
    <t>WXW</t>
  </si>
  <si>
    <t>WSX</t>
  </si>
  <si>
    <t>WXWWSX</t>
  </si>
  <si>
    <t>Yorkshire Water</t>
  </si>
  <si>
    <t>East SWZ</t>
  </si>
  <si>
    <t>YWS</t>
  </si>
  <si>
    <t>EST</t>
  </si>
  <si>
    <t>YWSEST</t>
  </si>
  <si>
    <t>Grid SWZ</t>
  </si>
  <si>
    <t>GRD</t>
  </si>
  <si>
    <t>YWSGRD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</si>
</sst>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yyyy\-yy"/>
    <numFmt numFmtId="165" formatCode="0.0"/>
    <numFmt numFmtId="166" formatCode="0.0%"/>
    <numFmt numFmtId="167" formatCode="0.000"/>
    <numFmt numFmtId="168" formatCode="&quot;£&quot;#,##0"/>
    <numFmt numFmtId="169" formatCode="&quot;£&quot;#,##0_);[Red]\(&quot;£&quot;#,##0\)"/>
    <numFmt numFmtId="170" formatCode="#,##0.000_ ;[Red]\-#,##0.000\ "/>
    <numFmt numFmtId="171" formatCode="#,##0.000"/>
    <numFmt numFmtId="172" formatCode="0.0000"/>
    <numFmt numFmtId="173" formatCode="0.00000000"/>
    <numFmt numFmtId="174" formatCode="0.00000"/>
  </numFmts>
  <fonts count="50" x14ac:knownFonts="1">
    <font>
      <sz val="12"/>
      <color theme="1"/>
      <name val="Arial"/>
      <family val="2"/>
    </font>
    <font>
      <sz val="11"/>
      <color theme="1"/>
      <name val="Calibri"/>
      <family val="2"/>
      <scheme val="minor"/>
    </font>
    <font>
      <sz val="10"/>
      <name val="Arial"/>
      <family val="2"/>
    </font>
    <font>
      <u/>
      <sz val="10"/>
      <color indexed="12"/>
      <name val="Arial"/>
      <family val="2"/>
    </font>
    <font>
      <b/>
      <sz val="12"/>
      <name val="Arial"/>
      <family val="2"/>
    </font>
    <font>
      <sz val="11"/>
      <name val="Arial"/>
      <family val="2"/>
    </font>
    <font>
      <sz val="10"/>
      <name val="Arial"/>
      <family val="2"/>
    </font>
    <font>
      <b/>
      <sz val="11"/>
      <name val="Arial"/>
      <family val="2"/>
    </font>
    <font>
      <b/>
      <sz val="11"/>
      <color indexed="9"/>
      <name val="Arial"/>
      <family val="2"/>
    </font>
    <font>
      <sz val="12"/>
      <color indexed="81"/>
      <name val="Tahoma"/>
      <family val="2"/>
    </font>
    <font>
      <b/>
      <sz val="14"/>
      <color indexed="81"/>
      <name val="Tahoma"/>
      <family val="2"/>
    </font>
    <font>
      <sz val="14"/>
      <color indexed="81"/>
      <name val="Tahoma"/>
      <family val="2"/>
    </font>
    <font>
      <sz val="12"/>
      <color theme="1"/>
      <name val="Arial"/>
      <family val="2"/>
    </font>
    <font>
      <sz val="11"/>
      <color theme="1"/>
      <name val="Arial"/>
      <family val="2"/>
    </font>
    <font>
      <b/>
      <sz val="11"/>
      <color theme="1"/>
      <name val="Arial"/>
      <family val="2"/>
    </font>
    <font>
      <b/>
      <sz val="11"/>
      <color indexed="10"/>
      <name val="Arial"/>
      <family val="2"/>
    </font>
    <font>
      <sz val="11"/>
      <color rgb="FFFF0000"/>
      <name val="Arial"/>
      <family val="2"/>
    </font>
    <font>
      <b/>
      <sz val="11"/>
      <color rgb="FF000000"/>
      <name val="Arial"/>
      <family val="2"/>
    </font>
    <font>
      <b/>
      <sz val="11"/>
      <color rgb="FFFF0000"/>
      <name val="Arial"/>
      <family val="2"/>
    </font>
    <font>
      <sz val="11"/>
      <color rgb="FF000000"/>
      <name val="Arial"/>
      <family val="2"/>
    </font>
    <font>
      <i/>
      <sz val="11"/>
      <color rgb="FF000000"/>
      <name val="Arial"/>
      <family val="2"/>
    </font>
    <font>
      <sz val="11"/>
      <color rgb="FF808080"/>
      <name val="Arial"/>
      <family val="2"/>
    </font>
    <font>
      <i/>
      <sz val="11"/>
      <name val="Arial"/>
      <family val="2"/>
    </font>
    <font>
      <b/>
      <i/>
      <sz val="11"/>
      <name val="Arial"/>
      <family val="2"/>
    </font>
    <font>
      <u/>
      <sz val="11"/>
      <color indexed="12"/>
      <name val="Arial"/>
      <family val="2"/>
    </font>
    <font>
      <sz val="11"/>
      <color indexed="47"/>
      <name val="Arial"/>
      <family val="2"/>
    </font>
    <font>
      <sz val="11"/>
      <color theme="0"/>
      <name val="Arial"/>
      <family val="2"/>
    </font>
    <font>
      <b/>
      <sz val="14"/>
      <name val="Arial"/>
      <family val="2"/>
    </font>
    <font>
      <b/>
      <sz val="18"/>
      <name val="Arial"/>
      <family val="2"/>
    </font>
    <font>
      <sz val="18"/>
      <color theme="1"/>
      <name val="Arial"/>
      <family val="2"/>
    </font>
    <font>
      <b/>
      <u/>
      <sz val="11"/>
      <color indexed="12"/>
      <name val="Arial"/>
      <family val="2"/>
    </font>
    <font>
      <b/>
      <sz val="14"/>
      <color theme="1"/>
      <name val="Arial"/>
      <family val="2"/>
    </font>
    <font>
      <sz val="11"/>
      <color theme="1"/>
      <name val="Calibri"/>
      <family val="2"/>
      <charset val="1"/>
    </font>
    <font>
      <b/>
      <vertAlign val="subscript"/>
      <sz val="11"/>
      <color rgb="FF000000"/>
      <name val="Arial"/>
      <family val="2"/>
    </font>
    <font>
      <b/>
      <sz val="24"/>
      <color theme="1"/>
      <name val="Arial"/>
      <family val="2"/>
    </font>
    <font>
      <b/>
      <sz val="12"/>
      <color theme="1"/>
      <name val="Arial"/>
      <family val="2"/>
    </font>
    <font>
      <sz val="11"/>
      <color rgb="FF000000"/>
      <name val="Calibri"/>
      <family val="2"/>
    </font>
    <font>
      <sz val="8"/>
      <name val="Arial"/>
      <family val="2"/>
    </font>
    <font>
      <sz val="10"/>
      <color theme="1"/>
      <name val="Arial"/>
      <family val="2"/>
    </font>
    <font>
      <b/>
      <sz val="10"/>
      <color theme="1"/>
      <name val="Arial"/>
      <family val="2"/>
    </font>
    <font>
      <sz val="8"/>
      <color theme="1"/>
      <name val="Arial"/>
      <family val="2"/>
    </font>
    <font>
      <b/>
      <sz val="10"/>
      <color theme="0"/>
      <name val="Arial"/>
      <family val="2"/>
    </font>
    <font>
      <sz val="14"/>
      <color theme="1"/>
      <name val="Arial"/>
      <family val="2"/>
    </font>
    <font>
      <b/>
      <sz val="12"/>
      <color rgb="FFFF0000"/>
      <name val="Arial"/>
      <family val="2"/>
    </font>
    <font>
      <b/>
      <sz val="10"/>
      <name val="Arial"/>
      <family val="2"/>
    </font>
    <font>
      <sz val="11"/>
      <color rgb="FFFF0000"/>
      <name val="Calibri"/>
      <family val="2"/>
      <scheme val="minor"/>
    </font>
    <font>
      <sz val="18"/>
      <color rgb="FFFF0000"/>
      <name val="Arial"/>
      <family val="2"/>
    </font>
    <font>
      <sz val="11"/>
      <color theme="0" tint="-0.14999847407452621"/>
      <name val="Arial"/>
      <family val="2"/>
    </font>
    <font>
      <b/>
      <sz val="9"/>
      <color indexed="81"/>
      <name val="Tahoma"/>
      <family val="2"/>
    </font>
    <font>
      <sz val="9"/>
      <color indexed="81"/>
      <name val="Tahoma"/>
      <family val="2"/>
    </font>
  </fonts>
  <fills count="54">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rgb="FFFFFFFF"/>
        <bgColor rgb="FF000000"/>
      </patternFill>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FF99"/>
        <bgColor rgb="FF000000"/>
      </patternFill>
    </fill>
    <fill>
      <patternFill patternType="solid">
        <fgColor rgb="FFC0C0C0"/>
        <bgColor rgb="FF000000"/>
      </patternFill>
    </fill>
    <fill>
      <patternFill patternType="solid">
        <fgColor rgb="FFD9D9D9"/>
        <bgColor rgb="FF000000"/>
      </patternFill>
    </fill>
    <fill>
      <patternFill patternType="solid">
        <fgColor rgb="FF99CCFF"/>
        <bgColor rgb="FF000000"/>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4.9989318521683403E-2"/>
        <bgColor rgb="FF000000"/>
      </patternFill>
    </fill>
    <fill>
      <patternFill patternType="solid">
        <fgColor theme="0" tint="-0.14999847407452621"/>
        <bgColor rgb="FF000000"/>
      </patternFill>
    </fill>
    <fill>
      <patternFill patternType="solid">
        <fgColor rgb="FFA5A5A5"/>
        <bgColor indexed="64"/>
      </patternFill>
    </fill>
    <fill>
      <patternFill patternType="solid">
        <fgColor rgb="FFFFFFFF"/>
        <bgColor indexed="64"/>
      </patternFill>
    </fill>
    <fill>
      <patternFill patternType="solid">
        <fgColor rgb="FFBFBFBF"/>
        <bgColor indexed="64"/>
      </patternFill>
    </fill>
    <fill>
      <patternFill patternType="solid">
        <fgColor rgb="FFAEAAAA"/>
        <bgColor indexed="64"/>
      </patternFill>
    </fill>
    <fill>
      <patternFill patternType="solid">
        <fgColor theme="0" tint="-0.249977111117893"/>
        <bgColor rgb="FF000000"/>
      </patternFill>
    </fill>
    <fill>
      <patternFill patternType="solid">
        <fgColor theme="9" tint="0.59999389629810485"/>
        <bgColor indexed="64"/>
      </patternFill>
    </fill>
    <fill>
      <patternFill patternType="solid">
        <fgColor theme="0" tint="-0.34998626667073579"/>
        <bgColor indexed="64"/>
      </patternFill>
    </fill>
    <fill>
      <patternFill patternType="solid">
        <fgColor rgb="FFD9D9D9"/>
        <bgColor indexed="64"/>
      </patternFill>
    </fill>
    <fill>
      <patternFill patternType="solid">
        <fgColor rgb="FFBFBFBF"/>
        <bgColor rgb="FF000000"/>
      </patternFill>
    </fill>
    <fill>
      <patternFill patternType="solid">
        <fgColor theme="4" tint="0.59999389629810485"/>
        <bgColor indexed="64"/>
      </patternFill>
    </fill>
    <fill>
      <patternFill patternType="solid">
        <fgColor theme="7"/>
        <bgColor indexed="64"/>
      </patternFill>
    </fill>
    <fill>
      <patternFill patternType="solid">
        <fgColor theme="7" tint="0.39997558519241921"/>
        <bgColor indexed="64"/>
      </patternFill>
    </fill>
    <fill>
      <patternFill patternType="solid">
        <fgColor theme="9"/>
        <bgColor indexed="64"/>
      </patternFill>
    </fill>
    <fill>
      <patternFill patternType="solid">
        <fgColor theme="9" tint="0.39997558519241921"/>
        <bgColor indexed="64"/>
      </patternFill>
    </fill>
    <fill>
      <patternFill patternType="solid">
        <fgColor theme="8"/>
        <bgColor indexed="64"/>
      </patternFill>
    </fill>
    <fill>
      <patternFill patternType="solid">
        <fgColor theme="4"/>
        <bgColor indexed="64"/>
      </patternFill>
    </fill>
    <fill>
      <patternFill patternType="solid">
        <fgColor theme="5"/>
        <bgColor indexed="64"/>
      </patternFill>
    </fill>
    <fill>
      <patternFill patternType="solid">
        <fgColor theme="7" tint="0.39997558519241921"/>
        <bgColor rgb="FF000000"/>
      </patternFill>
    </fill>
    <fill>
      <patternFill patternType="solid">
        <fgColor theme="5" tint="0.39997558519241921"/>
        <bgColor indexed="64"/>
      </patternFill>
    </fill>
    <fill>
      <patternFill patternType="solid">
        <fgColor theme="7" tint="0.59999389629810485"/>
        <bgColor rgb="FF000000"/>
      </patternFill>
    </fill>
    <fill>
      <patternFill patternType="solid">
        <fgColor theme="7" tint="0.59999389629810485"/>
        <bgColor indexed="64"/>
      </patternFill>
    </fill>
    <fill>
      <patternFill patternType="solid">
        <fgColor rgb="FFCCFFCC"/>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rgb="FF00B050"/>
        <bgColor rgb="FF000000"/>
      </patternFill>
    </fill>
    <fill>
      <patternFill patternType="solid">
        <fgColor rgb="FF92D050"/>
        <bgColor rgb="FF000000"/>
      </patternFill>
    </fill>
    <fill>
      <patternFill patternType="solid">
        <fgColor theme="4" tint="0.79998168889431442"/>
        <bgColor indexed="64"/>
      </patternFill>
    </fill>
    <fill>
      <patternFill patternType="solid">
        <fgColor rgb="FF002060"/>
        <bgColor indexed="64"/>
      </patternFill>
    </fill>
    <fill>
      <patternFill patternType="solid">
        <fgColor theme="0" tint="-0.14996795556505021"/>
        <bgColor indexed="64"/>
      </patternFill>
    </fill>
    <fill>
      <patternFill patternType="solid">
        <fgColor rgb="FFDDEBF7"/>
        <bgColor rgb="FFDDEBF7"/>
      </patternFill>
    </fill>
    <fill>
      <patternFill patternType="solid">
        <fgColor theme="4" tint="0.59999389629810485"/>
        <bgColor indexed="65"/>
      </patternFill>
    </fill>
    <fill>
      <patternFill patternType="solid">
        <fgColor rgb="FFFFFF00"/>
        <bgColor indexed="64"/>
      </patternFill>
    </fill>
    <fill>
      <patternFill patternType="solid">
        <fgColor theme="0" tint="-0.34998626667073579"/>
        <bgColor rgb="FF000000"/>
      </patternFill>
    </fill>
  </fills>
  <borders count="20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ck">
        <color rgb="FF000000"/>
      </left>
      <right style="thin">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style="thin">
        <color rgb="FF000000"/>
      </top>
      <bottom style="medium">
        <color indexed="64"/>
      </bottom>
      <diagonal/>
    </border>
    <border>
      <left/>
      <right style="thin">
        <color indexed="64"/>
      </right>
      <top style="medium">
        <color indexed="64"/>
      </top>
      <bottom style="medium">
        <color rgb="FF000000"/>
      </bottom>
      <diagonal/>
    </border>
    <border>
      <left/>
      <right/>
      <top style="medium">
        <color indexed="64"/>
      </top>
      <bottom style="medium">
        <color rgb="FF000000"/>
      </bottom>
      <diagonal/>
    </border>
    <border>
      <left style="thick">
        <color rgb="FF000000"/>
      </left>
      <right style="thin">
        <color indexed="64"/>
      </right>
      <top style="medium">
        <color indexed="64"/>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indexed="64"/>
      </right>
      <top style="thin">
        <color rgb="FF000000"/>
      </top>
      <bottom style="medium">
        <color indexed="64"/>
      </bottom>
      <diagonal/>
    </border>
    <border>
      <left/>
      <right/>
      <top style="thin">
        <color rgb="FF000000"/>
      </top>
      <bottom style="medium">
        <color indexed="64"/>
      </bottom>
      <diagonal/>
    </border>
    <border>
      <left style="thick">
        <color rgb="FF000000"/>
      </left>
      <right style="thin">
        <color indexed="64"/>
      </right>
      <top style="thin">
        <color rgb="FF000000"/>
      </top>
      <bottom style="medium">
        <color indexed="64"/>
      </bottom>
      <diagonal/>
    </border>
    <border>
      <left style="thin">
        <color rgb="FF000000"/>
      </left>
      <right style="thin">
        <color indexed="64"/>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top/>
      <bottom style="thin">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style="thin">
        <color rgb="FF000000"/>
      </top>
      <bottom/>
      <diagonal/>
    </border>
    <border>
      <left style="medium">
        <color indexed="64"/>
      </left>
      <right style="thin">
        <color rgb="FF000000"/>
      </right>
      <top style="thin">
        <color rgb="FF000000"/>
      </top>
      <bottom/>
      <diagonal/>
    </border>
    <border>
      <left style="medium">
        <color indexed="64"/>
      </left>
      <right style="medium">
        <color indexed="64"/>
      </right>
      <top style="thin">
        <color rgb="FF000000"/>
      </top>
      <bottom/>
      <diagonal/>
    </border>
    <border>
      <left style="thin">
        <color rgb="FF000000"/>
      </left>
      <right style="thin">
        <color indexed="64"/>
      </right>
      <top style="medium">
        <color indexed="64"/>
      </top>
      <bottom/>
      <diagonal/>
    </border>
    <border>
      <left/>
      <right style="thin">
        <color rgb="FF000000"/>
      </right>
      <top style="thin">
        <color rgb="FF000000"/>
      </top>
      <bottom style="thin">
        <color rgb="FF000000"/>
      </bottom>
      <diagonal/>
    </border>
    <border>
      <left style="thick">
        <color rgb="FF000000"/>
      </left>
      <right style="thin">
        <color indexed="64"/>
      </right>
      <top style="medium">
        <color indexed="64"/>
      </top>
      <bottom/>
      <diagonal/>
    </border>
    <border>
      <left/>
      <right/>
      <top style="thin">
        <color indexed="64"/>
      </top>
      <bottom/>
      <diagonal/>
    </border>
    <border>
      <left/>
      <right style="thin">
        <color rgb="FF000000"/>
      </right>
      <top style="thin">
        <color rgb="FF000000"/>
      </top>
      <bottom/>
      <diagonal/>
    </border>
    <border>
      <left style="thick">
        <color rgb="FF000000"/>
      </left>
      <right style="thin">
        <color rgb="FF000000"/>
      </right>
      <top style="thin">
        <color rgb="FF000000"/>
      </top>
      <bottom/>
      <diagonal/>
    </border>
    <border>
      <left/>
      <right/>
      <top style="thick">
        <color rgb="FF000000"/>
      </top>
      <bottom/>
      <diagonal/>
    </border>
    <border>
      <left style="thin">
        <color rgb="FF000000"/>
      </left>
      <right style="thick">
        <color rgb="FF000000"/>
      </right>
      <top style="medium">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style="thin">
        <color rgb="FF000000"/>
      </top>
      <bottom/>
      <diagonal/>
    </border>
    <border>
      <left/>
      <right style="thin">
        <color rgb="FF000000"/>
      </right>
      <top style="medium">
        <color indexed="64"/>
      </top>
      <bottom style="medium">
        <color indexed="64"/>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indexed="64"/>
      </left>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medium">
        <color indexed="64"/>
      </right>
      <top style="medium">
        <color indexed="64"/>
      </top>
      <bottom style="thin">
        <color rgb="FF000000"/>
      </bottom>
      <diagonal/>
    </border>
    <border>
      <left style="thick">
        <color rgb="FF000000"/>
      </left>
      <right style="thin">
        <color indexed="64"/>
      </right>
      <top style="thin">
        <color rgb="FF000000"/>
      </top>
      <bottom/>
      <diagonal/>
    </border>
    <border>
      <left style="thick">
        <color rgb="FF000000"/>
      </left>
      <right style="medium">
        <color indexed="64"/>
      </right>
      <top style="medium">
        <color indexed="64"/>
      </top>
      <bottom style="medium">
        <color indexed="64"/>
      </bottom>
      <diagonal/>
    </border>
    <border>
      <left/>
      <right style="thin">
        <color rgb="FF000000"/>
      </right>
      <top/>
      <bottom style="medium">
        <color rgb="FF000000"/>
      </bottom>
      <diagonal/>
    </border>
    <border>
      <left style="medium">
        <color indexed="64"/>
      </left>
      <right style="thin">
        <color indexed="64"/>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indexed="64"/>
      </left>
      <right style="medium">
        <color rgb="FF000000"/>
      </right>
      <top style="thin">
        <color rgb="FF000000"/>
      </top>
      <bottom style="thin">
        <color rgb="FF000000"/>
      </bottom>
      <diagonal/>
    </border>
    <border>
      <left style="medium">
        <color rgb="FF000000"/>
      </left>
      <right/>
      <top style="thin">
        <color rgb="FF000000"/>
      </top>
      <bottom/>
      <diagonal/>
    </border>
    <border>
      <left style="medium">
        <color indexed="64"/>
      </left>
      <right style="medium">
        <color rgb="FF000000"/>
      </right>
      <top style="thin">
        <color rgb="FF000000"/>
      </top>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medium">
        <color indexed="64"/>
      </right>
      <top style="thin">
        <color rgb="FF000000"/>
      </top>
      <bottom style="medium">
        <color rgb="FF000000"/>
      </bottom>
      <diagonal/>
    </border>
    <border>
      <left style="medium">
        <color indexed="64"/>
      </left>
      <right style="medium">
        <color rgb="FF000000"/>
      </right>
      <top style="thin">
        <color rgb="FF000000"/>
      </top>
      <bottom style="medium">
        <color rgb="FF000000"/>
      </bottom>
      <diagonal/>
    </border>
    <border>
      <left style="thin">
        <color rgb="FF000000"/>
      </left>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right style="thin">
        <color indexed="64"/>
      </right>
      <top/>
      <bottom style="medium">
        <color rgb="FF000000"/>
      </bottom>
      <diagonal/>
    </border>
    <border>
      <left style="thin">
        <color rgb="FF000000"/>
      </left>
      <right style="medium">
        <color indexed="64"/>
      </right>
      <top/>
      <bottom style="medium">
        <color rgb="FF000000"/>
      </bottom>
      <diagonal/>
    </border>
    <border>
      <left style="thin">
        <color indexed="64"/>
      </left>
      <right style="thick">
        <color rgb="FF000000"/>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top style="medium">
        <color indexed="64"/>
      </top>
      <bottom/>
      <diagonal/>
    </border>
    <border>
      <left style="medium">
        <color indexed="64"/>
      </left>
      <right/>
      <top style="thin">
        <color indexed="64"/>
      </top>
      <bottom/>
      <diagonal/>
    </border>
    <border>
      <left/>
      <right/>
      <top style="thick">
        <color indexed="64"/>
      </top>
      <bottom/>
      <diagonal/>
    </border>
    <border>
      <left style="thin">
        <color rgb="FF000000"/>
      </left>
      <right style="thick">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ck">
        <color rgb="FF000000"/>
      </left>
      <right style="thin">
        <color rgb="FF000000"/>
      </right>
      <top style="medium">
        <color indexed="64"/>
      </top>
      <bottom style="thin">
        <color rgb="FF000000"/>
      </bottom>
      <diagonal/>
    </border>
    <border>
      <left style="medium">
        <color indexed="64"/>
      </left>
      <right style="medium">
        <color indexed="64"/>
      </right>
      <top style="medium">
        <color rgb="FF000000"/>
      </top>
      <bottom style="medium">
        <color indexed="64"/>
      </bottom>
      <diagonal/>
    </border>
    <border>
      <left style="thin">
        <color indexed="64"/>
      </left>
      <right style="thick">
        <color rgb="FF000000"/>
      </right>
      <top style="medium">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rgb="FF000000"/>
      </left>
      <right style="thick">
        <color indexed="64"/>
      </right>
      <top style="thin">
        <color rgb="FF000000"/>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medium">
        <color indexed="64"/>
      </right>
      <top style="thin">
        <color rgb="FF000000"/>
      </top>
      <bottom style="thin">
        <color indexed="64"/>
      </bottom>
      <diagonal/>
    </border>
    <border>
      <left style="medium">
        <color indexed="64"/>
      </left>
      <right style="thin">
        <color indexed="64"/>
      </right>
      <top style="medium">
        <color indexed="64"/>
      </top>
      <bottom/>
      <diagonal/>
    </border>
    <border>
      <left style="medium">
        <color rgb="FF000000"/>
      </left>
      <right/>
      <top style="medium">
        <color rgb="FF000000"/>
      </top>
      <bottom/>
      <diagonal/>
    </border>
    <border>
      <left style="thin">
        <color indexed="64"/>
      </left>
      <right/>
      <top style="medium">
        <color rgb="FF000000"/>
      </top>
      <bottom style="thin">
        <color indexed="64"/>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indexed="64"/>
      </right>
      <top/>
      <bottom style="thin">
        <color indexed="64"/>
      </bottom>
      <diagonal/>
    </border>
    <border>
      <left style="medium">
        <color rgb="FF000000"/>
      </left>
      <right style="thin">
        <color rgb="FF000000"/>
      </right>
      <top style="thin">
        <color indexed="64"/>
      </top>
      <bottom style="medium">
        <color rgb="FF000000"/>
      </bottom>
      <diagonal/>
    </border>
    <border>
      <left style="thin">
        <color rgb="FF000000"/>
      </left>
      <right style="medium">
        <color rgb="FF000000"/>
      </right>
      <top/>
      <bottom style="medium">
        <color rgb="FF000000"/>
      </bottom>
      <diagonal/>
    </border>
    <border>
      <left/>
      <right style="thin">
        <color indexed="64"/>
      </right>
      <top style="thin">
        <color indexed="64"/>
      </top>
      <bottom style="thick">
        <color indexed="64"/>
      </bottom>
      <diagonal/>
    </border>
    <border>
      <left style="thick">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rgb="FF000000"/>
      </right>
      <top style="medium">
        <color indexed="64"/>
      </top>
      <bottom/>
      <diagonal/>
    </border>
    <border>
      <left/>
      <right style="thin">
        <color rgb="FF000000"/>
      </right>
      <top style="thin">
        <color rgb="FF000000"/>
      </top>
      <bottom style="medium">
        <color indexed="64"/>
      </bottom>
      <diagonal/>
    </border>
    <border>
      <left style="medium">
        <color indexed="64"/>
      </left>
      <right style="medium">
        <color indexed="64"/>
      </right>
      <top/>
      <bottom style="medium">
        <color indexed="64"/>
      </bottom>
      <diagonal/>
    </border>
    <border>
      <left/>
      <right/>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rgb="FF000000"/>
      </left>
      <right style="thin">
        <color rgb="FF000000"/>
      </right>
      <top/>
      <bottom/>
      <diagonal/>
    </border>
    <border>
      <left style="thin">
        <color rgb="FF000000"/>
      </left>
      <right/>
      <top/>
      <bottom/>
      <diagonal/>
    </border>
  </borders>
  <cellStyleXfs count="20">
    <xf numFmtId="0" fontId="0" fillId="0" borderId="0"/>
    <xf numFmtId="0" fontId="2" fillId="0" borderId="0"/>
    <xf numFmtId="0" fontId="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12" fillId="0" borderId="0"/>
    <xf numFmtId="0" fontId="2" fillId="0" borderId="0"/>
    <xf numFmtId="0" fontId="13" fillId="0" borderId="0"/>
    <xf numFmtId="0" fontId="13" fillId="0" borderId="0"/>
    <xf numFmtId="0" fontId="12" fillId="0" borderId="0"/>
    <xf numFmtId="0" fontId="1" fillId="0" borderId="0"/>
    <xf numFmtId="0" fontId="2" fillId="0" borderId="0"/>
    <xf numFmtId="0" fontId="2" fillId="0" borderId="0"/>
    <xf numFmtId="43" fontId="12" fillId="0" borderId="0" applyFont="0" applyFill="0" applyBorder="0" applyAlignment="0" applyProtection="0"/>
    <xf numFmtId="0" fontId="38" fillId="51" borderId="0" applyNumberFormat="0" applyBorder="0" applyAlignment="0" applyProtection="0"/>
    <xf numFmtId="0" fontId="2" fillId="0" borderId="0"/>
  </cellStyleXfs>
  <cellXfs count="1653">
    <xf numFmtId="0" fontId="0" fillId="0" borderId="0" xfId="0"/>
    <xf numFmtId="0" fontId="13" fillId="0" borderId="0" xfId="0" applyFont="1" applyAlignment="1">
      <alignment horizontal="left" vertical="center" wrapText="1"/>
    </xf>
    <xf numFmtId="0" fontId="5" fillId="0" borderId="0" xfId="1" applyFont="1" applyAlignment="1" applyProtection="1">
      <alignment horizontal="left" vertical="center" wrapText="1"/>
      <protection locked="0"/>
    </xf>
    <xf numFmtId="0" fontId="5" fillId="0" borderId="6" xfId="1" applyFont="1" applyBorder="1" applyAlignment="1" applyProtection="1">
      <alignment horizontal="left" vertical="center" wrapText="1"/>
      <protection locked="0"/>
    </xf>
    <xf numFmtId="0" fontId="15" fillId="0" borderId="0" xfId="1" applyFont="1" applyAlignment="1" applyProtection="1">
      <alignment horizontal="left" vertical="center"/>
      <protection locked="0"/>
    </xf>
    <xf numFmtId="0" fontId="7" fillId="0" borderId="0" xfId="1" applyFont="1" applyAlignment="1" applyProtection="1">
      <alignment horizontal="left" vertical="center"/>
      <protection locked="0"/>
    </xf>
    <xf numFmtId="0" fontId="8" fillId="0" borderId="0" xfId="1" applyFont="1" applyAlignment="1" applyProtection="1">
      <alignment horizontal="left" vertical="center"/>
      <protection locked="0"/>
    </xf>
    <xf numFmtId="0" fontId="7" fillId="0" borderId="0" xfId="1" applyFont="1" applyAlignment="1" applyProtection="1">
      <alignment horizontal="left" vertical="center" wrapText="1"/>
      <protection locked="0"/>
    </xf>
    <xf numFmtId="0" fontId="13" fillId="0" borderId="0" xfId="0" applyFont="1" applyAlignment="1">
      <alignment horizontal="left" vertical="center"/>
    </xf>
    <xf numFmtId="0" fontId="5" fillId="0" borderId="0" xfId="1" applyFont="1" applyAlignment="1" applyProtection="1">
      <alignment horizontal="left" vertical="center"/>
      <protection locked="0"/>
    </xf>
    <xf numFmtId="49" fontId="5" fillId="0" borderId="6" xfId="1" applyNumberFormat="1" applyFont="1" applyBorder="1" applyAlignment="1" applyProtection="1">
      <alignment horizontal="left" vertical="center" wrapText="1"/>
      <protection locked="0"/>
    </xf>
    <xf numFmtId="2" fontId="5" fillId="0" borderId="6" xfId="1" applyNumberFormat="1" applyFont="1" applyBorder="1" applyAlignment="1" applyProtection="1">
      <alignment horizontal="left" vertical="center" wrapText="1"/>
      <protection locked="0"/>
    </xf>
    <xf numFmtId="0" fontId="7" fillId="0" borderId="6" xfId="1" applyFont="1" applyBorder="1" applyAlignment="1">
      <alignment horizontal="left" vertical="center" wrapText="1"/>
    </xf>
    <xf numFmtId="165" fontId="5" fillId="0" borderId="8" xfId="1" applyNumberFormat="1" applyFont="1" applyBorder="1" applyAlignment="1" applyProtection="1">
      <alignment horizontal="left" vertical="center" wrapText="1"/>
      <protection locked="0"/>
    </xf>
    <xf numFmtId="0" fontId="14" fillId="0" borderId="0" xfId="0" applyFont="1" applyAlignment="1">
      <alignment horizontal="left" vertical="center" wrapText="1"/>
    </xf>
    <xf numFmtId="2" fontId="5" fillId="0" borderId="0" xfId="1" applyNumberFormat="1" applyFont="1" applyAlignment="1" applyProtection="1">
      <alignment horizontal="left" vertical="center" wrapText="1"/>
      <protection locked="0"/>
    </xf>
    <xf numFmtId="0" fontId="5" fillId="0" borderId="23" xfId="1" applyFont="1" applyBorder="1" applyAlignment="1">
      <alignment horizontal="left" vertical="center" wrapText="1"/>
    </xf>
    <xf numFmtId="0" fontId="7" fillId="0" borderId="34" xfId="1" applyFont="1" applyBorder="1" applyAlignment="1">
      <alignment horizontal="left" vertical="center" wrapText="1"/>
    </xf>
    <xf numFmtId="0" fontId="5" fillId="0" borderId="15" xfId="1" applyFont="1" applyBorder="1" applyAlignment="1">
      <alignment horizontal="left" vertical="center" wrapText="1"/>
    </xf>
    <xf numFmtId="49" fontId="5" fillId="0" borderId="25" xfId="1" applyNumberFormat="1" applyFont="1" applyBorder="1" applyAlignment="1" applyProtection="1">
      <alignment horizontal="left" vertical="center" wrapText="1"/>
      <protection locked="0"/>
    </xf>
    <xf numFmtId="2" fontId="5" fillId="0" borderId="25" xfId="1" applyNumberFormat="1" applyFont="1" applyBorder="1" applyAlignment="1" applyProtection="1">
      <alignment horizontal="left" vertical="center" wrapText="1"/>
      <protection locked="0"/>
    </xf>
    <xf numFmtId="0" fontId="7" fillId="0" borderId="49" xfId="1" applyFont="1" applyBorder="1" applyAlignment="1">
      <alignment horizontal="left" vertical="center" wrapText="1"/>
    </xf>
    <xf numFmtId="49" fontId="5" fillId="0" borderId="10" xfId="1" applyNumberFormat="1" applyFont="1" applyBorder="1" applyAlignment="1" applyProtection="1">
      <alignment horizontal="left" vertical="center" wrapText="1"/>
      <protection locked="0"/>
    </xf>
    <xf numFmtId="2" fontId="5" fillId="0" borderId="10" xfId="1" applyNumberFormat="1" applyFont="1" applyBorder="1" applyAlignment="1" applyProtection="1">
      <alignment horizontal="left" vertical="center" wrapText="1"/>
      <protection locked="0"/>
    </xf>
    <xf numFmtId="2" fontId="5" fillId="0" borderId="10" xfId="1" applyNumberFormat="1" applyFont="1" applyBorder="1" applyAlignment="1" applyProtection="1">
      <alignment horizontal="left" vertical="center"/>
      <protection locked="0"/>
    </xf>
    <xf numFmtId="0" fontId="7" fillId="0" borderId="10" xfId="1" applyFont="1" applyBorder="1" applyAlignment="1">
      <alignment horizontal="left" vertical="center" wrapText="1"/>
    </xf>
    <xf numFmtId="165" fontId="5" fillId="0" borderId="0" xfId="1" applyNumberFormat="1" applyFont="1" applyAlignment="1" applyProtection="1">
      <alignment horizontal="left" vertical="center" wrapText="1"/>
      <protection locked="0"/>
    </xf>
    <xf numFmtId="49" fontId="5" fillId="0" borderId="0" xfId="1" applyNumberFormat="1" applyFont="1" applyAlignment="1" applyProtection="1">
      <alignment horizontal="left" vertical="center" wrapText="1"/>
      <protection locked="0"/>
    </xf>
    <xf numFmtId="0" fontId="5" fillId="0" borderId="0" xfId="4" applyFont="1" applyAlignment="1" applyProtection="1">
      <alignment horizontal="left" vertical="center"/>
      <protection locked="0"/>
    </xf>
    <xf numFmtId="0" fontId="5" fillId="0" borderId="0" xfId="5" applyFont="1" applyAlignment="1" applyProtection="1">
      <alignment horizontal="left" vertical="center"/>
      <protection locked="0"/>
    </xf>
    <xf numFmtId="2" fontId="5" fillId="0" borderId="0" xfId="6" applyNumberFormat="1" applyFont="1" applyAlignment="1">
      <alignment horizontal="left" vertical="center"/>
    </xf>
    <xf numFmtId="2" fontId="5" fillId="0" borderId="0" xfId="7" applyNumberFormat="1" applyFont="1" applyAlignment="1" applyProtection="1">
      <alignment horizontal="left" vertical="center"/>
      <protection locked="0"/>
    </xf>
    <xf numFmtId="0" fontId="5" fillId="0" borderId="34" xfId="1" applyFont="1" applyBorder="1" applyAlignment="1" applyProtection="1">
      <alignment horizontal="left" vertical="center" wrapText="1"/>
      <protection locked="0"/>
    </xf>
    <xf numFmtId="0" fontId="5" fillId="0" borderId="34" xfId="1" applyFont="1" applyBorder="1" applyAlignment="1" applyProtection="1">
      <alignment horizontal="left" vertical="center"/>
      <protection locked="0"/>
    </xf>
    <xf numFmtId="0" fontId="5" fillId="0" borderId="49" xfId="1" applyFont="1" applyBorder="1" applyAlignment="1" applyProtection="1">
      <alignment horizontal="left" vertical="center"/>
      <protection locked="0"/>
    </xf>
    <xf numFmtId="2" fontId="5" fillId="0" borderId="0" xfId="1" applyNumberFormat="1" applyFont="1" applyAlignment="1" applyProtection="1">
      <alignment horizontal="left" vertical="center"/>
      <protection locked="0"/>
    </xf>
    <xf numFmtId="165" fontId="5" fillId="0" borderId="31" xfId="1" applyNumberFormat="1" applyFont="1" applyBorder="1" applyAlignment="1" applyProtection="1">
      <alignment horizontal="left" vertical="center" wrapText="1"/>
      <protection locked="0"/>
    </xf>
    <xf numFmtId="0" fontId="13" fillId="0" borderId="25" xfId="0" applyFont="1" applyBorder="1" applyAlignment="1">
      <alignment horizontal="left" vertical="center"/>
    </xf>
    <xf numFmtId="0" fontId="13" fillId="0" borderId="49" xfId="0" applyFont="1" applyBorder="1" applyAlignment="1">
      <alignment horizontal="left" vertical="center"/>
    </xf>
    <xf numFmtId="1" fontId="7" fillId="0" borderId="9" xfId="1" applyNumberFormat="1" applyFont="1" applyBorder="1" applyAlignment="1" applyProtection="1">
      <alignment horizontal="left" vertical="center" wrapText="1"/>
      <protection locked="0"/>
    </xf>
    <xf numFmtId="1" fontId="7" fillId="0" borderId="10" xfId="1" applyNumberFormat="1" applyFont="1" applyBorder="1" applyAlignment="1" applyProtection="1">
      <alignment horizontal="left" vertical="center" wrapText="1"/>
      <protection locked="0"/>
    </xf>
    <xf numFmtId="0" fontId="5" fillId="14" borderId="6" xfId="10" applyFont="1" applyFill="1" applyBorder="1" applyAlignment="1" applyProtection="1">
      <alignment horizontal="left" vertical="center" wrapText="1" shrinkToFit="1"/>
      <protection locked="0"/>
    </xf>
    <xf numFmtId="0" fontId="5" fillId="14" borderId="27" xfId="10" applyFont="1" applyFill="1" applyBorder="1" applyAlignment="1" applyProtection="1">
      <alignment horizontal="left" vertical="center" wrapText="1" shrinkToFit="1"/>
      <protection locked="0"/>
    </xf>
    <xf numFmtId="0" fontId="13" fillId="15" borderId="21" xfId="0" applyFont="1" applyFill="1" applyBorder="1" applyAlignment="1">
      <alignment vertical="center" wrapText="1"/>
    </xf>
    <xf numFmtId="0" fontId="13" fillId="15" borderId="26" xfId="0" applyFont="1" applyFill="1" applyBorder="1" applyAlignment="1">
      <alignment vertical="center" wrapText="1"/>
    </xf>
    <xf numFmtId="165" fontId="5" fillId="14" borderId="18" xfId="1" applyNumberFormat="1" applyFont="1" applyFill="1" applyBorder="1" applyAlignment="1" applyProtection="1">
      <alignment horizontal="left" vertical="center" wrapText="1"/>
      <protection locked="0"/>
    </xf>
    <xf numFmtId="0" fontId="5" fillId="14" borderId="18" xfId="1" applyFont="1" applyFill="1" applyBorder="1" applyAlignment="1" applyProtection="1">
      <alignment horizontal="left" vertical="center" wrapText="1"/>
      <protection locked="0"/>
    </xf>
    <xf numFmtId="0" fontId="7" fillId="14" borderId="50" xfId="1" applyFont="1" applyFill="1" applyBorder="1" applyAlignment="1">
      <alignment horizontal="left" vertical="center" wrapText="1"/>
    </xf>
    <xf numFmtId="49" fontId="5" fillId="14" borderId="6" xfId="10" applyNumberFormat="1" applyFont="1" applyFill="1" applyBorder="1" applyAlignment="1" applyProtection="1">
      <alignment horizontal="left" vertical="center" wrapText="1" shrinkToFit="1"/>
      <protection locked="0"/>
    </xf>
    <xf numFmtId="0" fontId="5" fillId="14" borderId="6" xfId="10" applyFont="1" applyFill="1" applyBorder="1" applyAlignment="1" applyProtection="1">
      <alignment horizontal="left" vertical="center" shrinkToFit="1"/>
      <protection locked="0"/>
    </xf>
    <xf numFmtId="49" fontId="5" fillId="14" borderId="27" xfId="10" applyNumberFormat="1" applyFont="1" applyFill="1" applyBorder="1" applyAlignment="1" applyProtection="1">
      <alignment horizontal="left" vertical="center" wrapText="1" shrinkToFit="1"/>
      <protection locked="0"/>
    </xf>
    <xf numFmtId="0" fontId="5" fillId="14" borderId="27" xfId="10" applyFont="1" applyFill="1" applyBorder="1" applyAlignment="1" applyProtection="1">
      <alignment horizontal="left" vertical="center" shrinkToFit="1"/>
      <protection locked="0"/>
    </xf>
    <xf numFmtId="49" fontId="5" fillId="0" borderId="0" xfId="10" applyNumberFormat="1" applyFont="1" applyAlignment="1" applyProtection="1">
      <alignment horizontal="left" vertical="center" wrapText="1" shrinkToFit="1"/>
      <protection locked="0"/>
    </xf>
    <xf numFmtId="49" fontId="5" fillId="0" borderId="9" xfId="1" applyNumberFormat="1" applyFont="1" applyBorder="1" applyAlignment="1" applyProtection="1">
      <alignment horizontal="left" vertical="center" wrapText="1"/>
      <protection locked="0"/>
    </xf>
    <xf numFmtId="0" fontId="5" fillId="0" borderId="0" xfId="1" applyFont="1" applyAlignment="1">
      <alignment horizontal="left" vertical="center" wrapText="1"/>
    </xf>
    <xf numFmtId="0" fontId="7" fillId="0" borderId="0" xfId="1" applyFont="1" applyAlignment="1">
      <alignment horizontal="left" vertical="center" wrapText="1"/>
    </xf>
    <xf numFmtId="0" fontId="13" fillId="0" borderId="0" xfId="0" applyFont="1" applyAlignment="1">
      <alignment vertical="center"/>
    </xf>
    <xf numFmtId="2" fontId="13" fillId="0" borderId="90" xfId="0" applyNumberFormat="1" applyFont="1" applyBorder="1" applyAlignment="1">
      <alignment horizontal="left" vertical="center" wrapText="1"/>
    </xf>
    <xf numFmtId="0" fontId="13" fillId="0" borderId="90" xfId="0" applyFont="1" applyBorder="1" applyAlignment="1">
      <alignment horizontal="left" vertical="center" wrapText="1"/>
    </xf>
    <xf numFmtId="0" fontId="19" fillId="20" borderId="35" xfId="0" applyFont="1" applyFill="1" applyBorder="1" applyAlignment="1">
      <alignment horizontal="left" vertical="center" wrapText="1"/>
    </xf>
    <xf numFmtId="0" fontId="13" fillId="18" borderId="35" xfId="0" applyFont="1" applyFill="1" applyBorder="1" applyAlignment="1">
      <alignment horizontal="left" vertical="center"/>
    </xf>
    <xf numFmtId="0" fontId="19" fillId="0" borderId="0" xfId="0" applyFont="1" applyAlignment="1">
      <alignment horizontal="left" vertical="center" wrapText="1"/>
    </xf>
    <xf numFmtId="0" fontId="13" fillId="0" borderId="36" xfId="0" applyFont="1" applyBorder="1" applyAlignment="1">
      <alignment horizontal="left" vertical="center" wrapText="1"/>
    </xf>
    <xf numFmtId="0" fontId="17" fillId="0" borderId="0" xfId="0" applyFont="1" applyAlignment="1">
      <alignment horizontal="left" vertical="center" wrapText="1"/>
    </xf>
    <xf numFmtId="0" fontId="19" fillId="0" borderId="17" xfId="0" applyFont="1" applyBorder="1" applyAlignment="1">
      <alignment horizontal="left" vertical="center" wrapText="1"/>
    </xf>
    <xf numFmtId="0" fontId="17" fillId="0" borderId="17" xfId="0" applyFont="1" applyBorder="1" applyAlignment="1">
      <alignment horizontal="left" vertical="center" wrapText="1"/>
    </xf>
    <xf numFmtId="0" fontId="13" fillId="0" borderId="37" xfId="0" applyFont="1" applyBorder="1" applyAlignment="1">
      <alignment horizontal="left" vertical="center" wrapText="1"/>
    </xf>
    <xf numFmtId="0" fontId="13" fillId="0" borderId="10" xfId="0" applyFont="1" applyBorder="1" applyAlignment="1">
      <alignment horizontal="left" vertical="center" wrapText="1"/>
    </xf>
    <xf numFmtId="0" fontId="18" fillId="0" borderId="0" xfId="0" applyFont="1" applyAlignment="1">
      <alignment horizontal="left" vertical="center" wrapText="1"/>
    </xf>
    <xf numFmtId="0" fontId="5" fillId="0" borderId="0" xfId="0" applyFont="1" applyAlignment="1">
      <alignment horizontal="left" vertical="center" wrapText="1"/>
    </xf>
    <xf numFmtId="0" fontId="13" fillId="15" borderId="92" xfId="0" applyFont="1" applyFill="1" applyBorder="1" applyAlignment="1">
      <alignment horizontal="left" vertical="center" wrapText="1"/>
    </xf>
    <xf numFmtId="0" fontId="13" fillId="15" borderId="88" xfId="0" applyFont="1" applyFill="1" applyBorder="1" applyAlignment="1">
      <alignment horizontal="left" vertical="center"/>
    </xf>
    <xf numFmtId="0" fontId="13" fillId="0" borderId="93" xfId="0" applyFont="1" applyBorder="1" applyAlignment="1">
      <alignment horizontal="left" vertical="center" wrapText="1"/>
    </xf>
    <xf numFmtId="0" fontId="13" fillId="0" borderId="2" xfId="0" applyFont="1" applyBorder="1" applyAlignment="1">
      <alignment horizontal="left" vertical="center"/>
    </xf>
    <xf numFmtId="0" fontId="13" fillId="0" borderId="10" xfId="0" applyFont="1" applyBorder="1" applyAlignment="1">
      <alignment horizontal="left" vertical="center"/>
    </xf>
    <xf numFmtId="0" fontId="7" fillId="22" borderId="12" xfId="0" applyFont="1" applyFill="1" applyBorder="1" applyAlignment="1">
      <alignment horizontal="left" vertical="center" wrapText="1"/>
    </xf>
    <xf numFmtId="0" fontId="7" fillId="22" borderId="40" xfId="0" applyFont="1" applyFill="1" applyBorder="1" applyAlignment="1">
      <alignment horizontal="left" vertical="center" wrapText="1"/>
    </xf>
    <xf numFmtId="0" fontId="7" fillId="22" borderId="77" xfId="0" applyFont="1" applyFill="1" applyBorder="1" applyAlignment="1">
      <alignment horizontal="left" vertical="center" wrapText="1"/>
    </xf>
    <xf numFmtId="0" fontId="7" fillId="22" borderId="78" xfId="0" applyFont="1" applyFill="1" applyBorder="1" applyAlignment="1">
      <alignment horizontal="left" vertical="center" wrapText="1"/>
    </xf>
    <xf numFmtId="0" fontId="7" fillId="13" borderId="79" xfId="0" applyFont="1" applyFill="1" applyBorder="1" applyAlignment="1">
      <alignment horizontal="left" vertical="center" wrapText="1"/>
    </xf>
    <xf numFmtId="0" fontId="22" fillId="14" borderId="80" xfId="0" applyFont="1" applyFill="1" applyBorder="1" applyAlignment="1">
      <alignment horizontal="left" vertical="center" wrapText="1"/>
    </xf>
    <xf numFmtId="0" fontId="19" fillId="16" borderId="17" xfId="0" applyFont="1" applyFill="1" applyBorder="1" applyAlignment="1">
      <alignment horizontal="left" vertical="center" wrapText="1"/>
    </xf>
    <xf numFmtId="0" fontId="19" fillId="14" borderId="17" xfId="0" applyFont="1" applyFill="1" applyBorder="1" applyAlignment="1">
      <alignment horizontal="left" vertical="center" wrapText="1"/>
    </xf>
    <xf numFmtId="0" fontId="5" fillId="14" borderId="82" xfId="0" applyFont="1" applyFill="1" applyBorder="1" applyAlignment="1">
      <alignment horizontal="left" vertical="center" wrapText="1"/>
    </xf>
    <xf numFmtId="0" fontId="22" fillId="14" borderId="82" xfId="0" applyFont="1" applyFill="1" applyBorder="1" applyAlignment="1">
      <alignment horizontal="left" vertical="center" wrapText="1"/>
    </xf>
    <xf numFmtId="0" fontId="5" fillId="14" borderId="83" xfId="0" applyFont="1" applyFill="1" applyBorder="1" applyAlignment="1">
      <alignment horizontal="left" vertical="center" wrapText="1"/>
    </xf>
    <xf numFmtId="0" fontId="23" fillId="16" borderId="87" xfId="0" applyFont="1" applyFill="1" applyBorder="1" applyAlignment="1">
      <alignment horizontal="left" vertical="center" wrapText="1"/>
    </xf>
    <xf numFmtId="0" fontId="23" fillId="16" borderId="84" xfId="0" applyFont="1" applyFill="1" applyBorder="1" applyAlignment="1">
      <alignment horizontal="left" vertical="center" wrapText="1"/>
    </xf>
    <xf numFmtId="0" fontId="23" fillId="14" borderId="84" xfId="0" applyFont="1" applyFill="1" applyBorder="1" applyAlignment="1">
      <alignment horizontal="left" vertical="center" wrapText="1"/>
    </xf>
    <xf numFmtId="0" fontId="7" fillId="14" borderId="84" xfId="0" applyFont="1" applyFill="1" applyBorder="1" applyAlignment="1">
      <alignment horizontal="left" vertical="center" wrapText="1"/>
    </xf>
    <xf numFmtId="0" fontId="7" fillId="22" borderId="36" xfId="0" applyFont="1" applyFill="1" applyBorder="1" applyAlignment="1">
      <alignment horizontal="left" vertical="center" wrapText="1"/>
    </xf>
    <xf numFmtId="0" fontId="5" fillId="8" borderId="69" xfId="0" applyFont="1" applyFill="1" applyBorder="1" applyAlignment="1">
      <alignment horizontal="left" vertical="center" wrapText="1"/>
    </xf>
    <xf numFmtId="0" fontId="5" fillId="8" borderId="17" xfId="0" applyFont="1" applyFill="1" applyBorder="1" applyAlignment="1">
      <alignment horizontal="left" vertical="center"/>
    </xf>
    <xf numFmtId="0" fontId="5" fillId="17" borderId="7" xfId="0" applyFont="1" applyFill="1" applyBorder="1" applyAlignment="1">
      <alignment horizontal="left" vertical="center" wrapText="1"/>
    </xf>
    <xf numFmtId="0" fontId="5" fillId="17" borderId="17" xfId="0" applyFont="1" applyFill="1" applyBorder="1" applyAlignment="1">
      <alignment horizontal="left" vertical="center" wrapText="1"/>
    </xf>
    <xf numFmtId="0" fontId="5" fillId="17" borderId="69" xfId="0" applyFont="1" applyFill="1" applyBorder="1" applyAlignment="1">
      <alignment horizontal="left" vertical="center" wrapText="1"/>
    </xf>
    <xf numFmtId="0" fontId="5" fillId="17" borderId="17" xfId="0" applyFont="1" applyFill="1" applyBorder="1" applyAlignment="1">
      <alignment horizontal="left" vertical="center"/>
    </xf>
    <xf numFmtId="0" fontId="5" fillId="17" borderId="33" xfId="0" applyFont="1" applyFill="1" applyBorder="1" applyAlignment="1">
      <alignment horizontal="left" vertical="center" wrapText="1"/>
    </xf>
    <xf numFmtId="0" fontId="5" fillId="8" borderId="17" xfId="0" applyFont="1" applyFill="1" applyBorder="1" applyAlignment="1">
      <alignment horizontal="left" vertical="center" wrapText="1"/>
    </xf>
    <xf numFmtId="0" fontId="5" fillId="8" borderId="33" xfId="0" applyFont="1" applyFill="1" applyBorder="1" applyAlignment="1">
      <alignment horizontal="left" vertical="center" wrapText="1"/>
    </xf>
    <xf numFmtId="0" fontId="13" fillId="15" borderId="88" xfId="0" applyFont="1" applyFill="1" applyBorder="1" applyAlignment="1">
      <alignment horizontal="left" vertical="center" wrapText="1"/>
    </xf>
    <xf numFmtId="0" fontId="13" fillId="15" borderId="35" xfId="0" applyFont="1" applyFill="1" applyBorder="1" applyAlignment="1">
      <alignment horizontal="left" vertical="center" wrapText="1"/>
    </xf>
    <xf numFmtId="0" fontId="13" fillId="18" borderId="35" xfId="0" applyFont="1" applyFill="1" applyBorder="1" applyAlignment="1">
      <alignment horizontal="left" vertical="center" wrapText="1"/>
    </xf>
    <xf numFmtId="0" fontId="13" fillId="0" borderId="90" xfId="0" applyFont="1" applyBorder="1" applyAlignment="1">
      <alignment horizontal="left" vertical="center"/>
    </xf>
    <xf numFmtId="0" fontId="13" fillId="21" borderId="12" xfId="0" applyFont="1" applyFill="1" applyBorder="1" applyAlignment="1">
      <alignment horizontal="left" vertical="center" wrapText="1"/>
    </xf>
    <xf numFmtId="0" fontId="13" fillId="0" borderId="19" xfId="0" applyFont="1" applyBorder="1" applyAlignment="1">
      <alignment horizontal="left" vertical="center"/>
    </xf>
    <xf numFmtId="0" fontId="14" fillId="15" borderId="35" xfId="0" applyFont="1" applyFill="1" applyBorder="1" applyAlignment="1">
      <alignment horizontal="left" vertical="center" wrapText="1"/>
    </xf>
    <xf numFmtId="0" fontId="14" fillId="15" borderId="91" xfId="0" applyFont="1" applyFill="1" applyBorder="1" applyAlignment="1">
      <alignment horizontal="left" vertical="center" wrapText="1"/>
    </xf>
    <xf numFmtId="0" fontId="14" fillId="15" borderId="90" xfId="0" applyFont="1" applyFill="1" applyBorder="1" applyAlignment="1">
      <alignment horizontal="left" vertical="center" wrapText="1"/>
    </xf>
    <xf numFmtId="0" fontId="14" fillId="15" borderId="89" xfId="0" applyFont="1" applyFill="1" applyBorder="1" applyAlignment="1">
      <alignment horizontal="left" vertical="center"/>
    </xf>
    <xf numFmtId="0" fontId="14" fillId="15" borderId="90" xfId="0" applyFont="1" applyFill="1" applyBorder="1" applyAlignment="1">
      <alignment horizontal="left" vertical="center"/>
    </xf>
    <xf numFmtId="0" fontId="19" fillId="14" borderId="98" xfId="0" applyFont="1" applyFill="1" applyBorder="1" applyAlignment="1">
      <alignment horizontal="left" vertical="center" wrapText="1"/>
    </xf>
    <xf numFmtId="0" fontId="5" fillId="14" borderId="45" xfId="0" applyFont="1" applyFill="1" applyBorder="1" applyAlignment="1">
      <alignment horizontal="left" vertical="center" wrapText="1"/>
    </xf>
    <xf numFmtId="0" fontId="5" fillId="14" borderId="81" xfId="0" applyFont="1" applyFill="1" applyBorder="1" applyAlignment="1">
      <alignment horizontal="left" vertical="center" wrapText="1"/>
    </xf>
    <xf numFmtId="0" fontId="19" fillId="14" borderId="94" xfId="0" applyFont="1" applyFill="1" applyBorder="1" applyAlignment="1">
      <alignment horizontal="left" vertical="center" wrapText="1"/>
    </xf>
    <xf numFmtId="0" fontId="5" fillId="14" borderId="46" xfId="0" applyFont="1" applyFill="1" applyBorder="1" applyAlignment="1">
      <alignment horizontal="left" vertical="center" wrapText="1"/>
    </xf>
    <xf numFmtId="0" fontId="5" fillId="14" borderId="74" xfId="0" applyFont="1" applyFill="1" applyBorder="1" applyAlignment="1">
      <alignment horizontal="left" vertical="center" wrapText="1"/>
    </xf>
    <xf numFmtId="0" fontId="19" fillId="14" borderId="95" xfId="0" applyFont="1" applyFill="1" applyBorder="1" applyAlignment="1">
      <alignment horizontal="left" vertical="center" wrapText="1"/>
    </xf>
    <xf numFmtId="0" fontId="5" fillId="14" borderId="96" xfId="0" applyFont="1" applyFill="1" applyBorder="1" applyAlignment="1">
      <alignment horizontal="left" vertical="center" wrapText="1"/>
    </xf>
    <xf numFmtId="0" fontId="5" fillId="14" borderId="76" xfId="0" applyFont="1" applyFill="1" applyBorder="1" applyAlignment="1">
      <alignment horizontal="left" vertical="center" wrapText="1"/>
    </xf>
    <xf numFmtId="0" fontId="14" fillId="15" borderId="88" xfId="0" applyFont="1" applyFill="1" applyBorder="1" applyAlignment="1">
      <alignment horizontal="left" vertical="center"/>
    </xf>
    <xf numFmtId="0" fontId="14" fillId="15" borderId="39" xfId="0" applyFont="1" applyFill="1" applyBorder="1" applyAlignment="1">
      <alignment horizontal="left" vertical="center"/>
    </xf>
    <xf numFmtId="0" fontId="24" fillId="7" borderId="0" xfId="2" applyFont="1" applyFill="1" applyBorder="1" applyAlignment="1" applyProtection="1">
      <alignment vertical="center"/>
    </xf>
    <xf numFmtId="0" fontId="5" fillId="7" borderId="0" xfId="1" applyFont="1" applyFill="1" applyAlignment="1">
      <alignment vertical="center"/>
    </xf>
    <xf numFmtId="0" fontId="5" fillId="0" borderId="102" xfId="1" applyFont="1" applyBorder="1" applyAlignment="1">
      <alignment vertical="center"/>
    </xf>
    <xf numFmtId="0" fontId="4" fillId="0" borderId="102" xfId="1" applyFont="1" applyBorder="1" applyAlignment="1">
      <alignment vertical="center"/>
    </xf>
    <xf numFmtId="0" fontId="5" fillId="0" borderId="0" xfId="1" applyFont="1" applyAlignment="1">
      <alignment vertical="center"/>
    </xf>
    <xf numFmtId="0" fontId="24" fillId="0" borderId="0" xfId="2" applyFont="1" applyFill="1" applyBorder="1" applyAlignment="1" applyProtection="1">
      <alignment vertical="center"/>
    </xf>
    <xf numFmtId="0" fontId="5" fillId="0" borderId="0" xfId="1" applyFont="1" applyAlignment="1">
      <alignment vertical="center" wrapText="1"/>
    </xf>
    <xf numFmtId="0" fontId="29" fillId="0" borderId="0" xfId="0" applyFont="1" applyAlignment="1">
      <alignment vertical="center"/>
    </xf>
    <xf numFmtId="0" fontId="7" fillId="0" borderId="0" xfId="1" applyFont="1" applyAlignment="1">
      <alignment vertical="center"/>
    </xf>
    <xf numFmtId="17" fontId="5" fillId="0" borderId="0" xfId="1" applyNumberFormat="1" applyFont="1" applyAlignment="1">
      <alignment horizontal="left" vertical="center"/>
    </xf>
    <xf numFmtId="0" fontId="25" fillId="0" borderId="0" xfId="1" applyFont="1" applyAlignment="1">
      <alignment vertical="center"/>
    </xf>
    <xf numFmtId="0" fontId="16" fillId="0" borderId="0" xfId="3" applyFont="1" applyAlignment="1">
      <alignment vertical="center"/>
    </xf>
    <xf numFmtId="0" fontId="5" fillId="0" borderId="4" xfId="1" applyFont="1" applyBorder="1" applyAlignment="1">
      <alignment vertical="center"/>
    </xf>
    <xf numFmtId="0" fontId="28" fillId="0" borderId="4" xfId="1" applyFont="1" applyBorder="1" applyAlignment="1">
      <alignment vertical="center"/>
    </xf>
    <xf numFmtId="2" fontId="13" fillId="0" borderId="50" xfId="0" applyNumberFormat="1" applyFont="1" applyBorder="1" applyAlignment="1">
      <alignment horizontal="left" vertical="center" wrapText="1"/>
    </xf>
    <xf numFmtId="0" fontId="19" fillId="0" borderId="10" xfId="0" applyFont="1" applyBorder="1" applyAlignment="1">
      <alignment horizontal="left" vertical="center" wrapText="1"/>
    </xf>
    <xf numFmtId="0" fontId="5" fillId="0" borderId="10" xfId="0" applyFont="1" applyBorder="1" applyAlignment="1">
      <alignment horizontal="left" vertical="center" wrapText="1"/>
    </xf>
    <xf numFmtId="0" fontId="5" fillId="0" borderId="9" xfId="0" applyFont="1" applyBorder="1" applyAlignment="1">
      <alignment horizontal="left" vertical="center" wrapText="1"/>
    </xf>
    <xf numFmtId="0" fontId="28" fillId="15" borderId="1" xfId="1" applyFont="1" applyFill="1" applyBorder="1" applyAlignment="1">
      <alignment vertical="center"/>
    </xf>
    <xf numFmtId="0" fontId="28" fillId="15" borderId="2" xfId="1" applyFont="1" applyFill="1" applyBorder="1" applyAlignment="1">
      <alignment vertical="center"/>
    </xf>
    <xf numFmtId="0" fontId="28" fillId="15" borderId="3" xfId="1" applyFont="1" applyFill="1" applyBorder="1" applyAlignment="1">
      <alignment vertical="center"/>
    </xf>
    <xf numFmtId="0" fontId="28" fillId="15" borderId="4" xfId="1" applyFont="1" applyFill="1" applyBorder="1" applyAlignment="1">
      <alignment vertical="center"/>
    </xf>
    <xf numFmtId="0" fontId="28" fillId="15" borderId="5" xfId="1" applyFont="1" applyFill="1" applyBorder="1" applyAlignment="1">
      <alignment vertical="center"/>
    </xf>
    <xf numFmtId="0" fontId="28" fillId="15" borderId="4" xfId="1" applyFont="1" applyFill="1" applyBorder="1" applyAlignment="1">
      <alignment horizontal="center" vertical="center"/>
    </xf>
    <xf numFmtId="0" fontId="13" fillId="15" borderId="4" xfId="0" applyFont="1" applyFill="1" applyBorder="1" applyAlignment="1">
      <alignment vertical="center"/>
    </xf>
    <xf numFmtId="0" fontId="5" fillId="15" borderId="9" xfId="1" applyFont="1" applyFill="1" applyBorder="1" applyAlignment="1">
      <alignment vertical="center"/>
    </xf>
    <xf numFmtId="0" fontId="7" fillId="15" borderId="10" xfId="1" applyFont="1" applyFill="1" applyBorder="1" applyAlignment="1">
      <alignment vertical="center"/>
    </xf>
    <xf numFmtId="17" fontId="5" fillId="15" borderId="10" xfId="1" applyNumberFormat="1" applyFont="1" applyFill="1" applyBorder="1" applyAlignment="1">
      <alignment horizontal="left" vertical="center"/>
    </xf>
    <xf numFmtId="0" fontId="24" fillId="15" borderId="10" xfId="2" applyFont="1" applyFill="1" applyBorder="1" applyAlignment="1" applyProtection="1">
      <alignment vertical="center"/>
    </xf>
    <xf numFmtId="0" fontId="5" fillId="15" borderId="10" xfId="1" applyFont="1" applyFill="1" applyBorder="1" applyAlignment="1">
      <alignment vertical="center" wrapText="1"/>
    </xf>
    <xf numFmtId="0" fontId="5" fillId="15" borderId="10" xfId="1" applyFont="1" applyFill="1" applyBorder="1" applyAlignment="1">
      <alignment vertical="center"/>
    </xf>
    <xf numFmtId="0" fontId="5" fillId="15" borderId="11" xfId="1" applyFont="1" applyFill="1" applyBorder="1" applyAlignment="1">
      <alignment vertical="center"/>
    </xf>
    <xf numFmtId="0" fontId="7" fillId="15" borderId="2" xfId="1" applyFont="1" applyFill="1" applyBorder="1" applyAlignment="1">
      <alignment vertical="center"/>
    </xf>
    <xf numFmtId="17" fontId="5" fillId="15" borderId="2" xfId="1" applyNumberFormat="1" applyFont="1" applyFill="1" applyBorder="1" applyAlignment="1">
      <alignment horizontal="left" vertical="center"/>
    </xf>
    <xf numFmtId="0" fontId="24" fillId="15" borderId="2" xfId="2" applyFont="1" applyFill="1" applyBorder="1" applyAlignment="1" applyProtection="1">
      <alignment vertical="center"/>
    </xf>
    <xf numFmtId="0" fontId="5" fillId="15" borderId="2" xfId="1" applyFont="1" applyFill="1" applyBorder="1" applyAlignment="1">
      <alignment vertical="center" wrapText="1"/>
    </xf>
    <xf numFmtId="0" fontId="5" fillId="15" borderId="2" xfId="1" applyFont="1" applyFill="1" applyBorder="1" applyAlignment="1">
      <alignment vertical="center"/>
    </xf>
    <xf numFmtId="0" fontId="5" fillId="15" borderId="3" xfId="1" applyFont="1" applyFill="1" applyBorder="1" applyAlignment="1">
      <alignment vertical="center"/>
    </xf>
    <xf numFmtId="0" fontId="7" fillId="15" borderId="0" xfId="1" applyFont="1" applyFill="1" applyAlignment="1">
      <alignment vertical="center"/>
    </xf>
    <xf numFmtId="17" fontId="5" fillId="15" borderId="0" xfId="1" applyNumberFormat="1" applyFont="1" applyFill="1" applyAlignment="1">
      <alignment horizontal="left" vertical="center"/>
    </xf>
    <xf numFmtId="0" fontId="24" fillId="15" borderId="0" xfId="2" applyFont="1" applyFill="1" applyBorder="1" applyAlignment="1" applyProtection="1">
      <alignment vertical="center"/>
    </xf>
    <xf numFmtId="0" fontId="5" fillId="15" borderId="0" xfId="1" applyFont="1" applyFill="1" applyAlignment="1">
      <alignment vertical="center" wrapText="1"/>
    </xf>
    <xf numFmtId="0" fontId="5" fillId="15" borderId="0" xfId="1" applyFont="1" applyFill="1" applyAlignment="1">
      <alignment vertical="center"/>
    </xf>
    <xf numFmtId="0" fontId="5" fillId="15" borderId="5" xfId="1" applyFont="1" applyFill="1" applyBorder="1" applyAlignment="1">
      <alignment vertical="center"/>
    </xf>
    <xf numFmtId="0" fontId="13" fillId="15" borderId="5" xfId="0" applyFont="1" applyFill="1" applyBorder="1" applyAlignment="1">
      <alignment vertical="center"/>
    </xf>
    <xf numFmtId="0" fontId="5" fillId="15" borderId="19" xfId="1" applyFont="1" applyFill="1" applyBorder="1" applyAlignment="1">
      <alignment horizontal="left" vertical="center"/>
    </xf>
    <xf numFmtId="17" fontId="5" fillId="15" borderId="19" xfId="1" applyNumberFormat="1" applyFont="1" applyFill="1" applyBorder="1" applyAlignment="1">
      <alignment horizontal="left" vertical="center"/>
    </xf>
    <xf numFmtId="0" fontId="5" fillId="15" borderId="10" xfId="1" applyFont="1" applyFill="1" applyBorder="1" applyAlignment="1">
      <alignment horizontal="center" vertical="center" wrapText="1"/>
    </xf>
    <xf numFmtId="0" fontId="5" fillId="15" borderId="10" xfId="1" applyFont="1" applyFill="1" applyBorder="1" applyAlignment="1">
      <alignment horizontal="left" vertical="center" wrapText="1"/>
    </xf>
    <xf numFmtId="0" fontId="5" fillId="15" borderId="1" xfId="1" applyFont="1" applyFill="1" applyBorder="1" applyAlignment="1">
      <alignment vertical="center"/>
    </xf>
    <xf numFmtId="0" fontId="4" fillId="15" borderId="4" xfId="1" applyFont="1" applyFill="1" applyBorder="1" applyAlignment="1">
      <alignment vertical="center"/>
    </xf>
    <xf numFmtId="0" fontId="4" fillId="15" borderId="0" xfId="1" applyFont="1" applyFill="1" applyAlignment="1">
      <alignment vertical="center"/>
    </xf>
    <xf numFmtId="0" fontId="4" fillId="15" borderId="5" xfId="1" applyFont="1" applyFill="1" applyBorder="1" applyAlignment="1">
      <alignment vertical="center"/>
    </xf>
    <xf numFmtId="0" fontId="5" fillId="15" borderId="4" xfId="1" applyFont="1" applyFill="1" applyBorder="1" applyAlignment="1">
      <alignment vertical="center"/>
    </xf>
    <xf numFmtId="0" fontId="7" fillId="15" borderId="4" xfId="1" applyFont="1" applyFill="1" applyBorder="1" applyAlignment="1">
      <alignment vertical="center" wrapText="1"/>
    </xf>
    <xf numFmtId="0" fontId="7" fillId="15" borderId="12" xfId="1" applyFont="1" applyFill="1" applyBorder="1" applyAlignment="1">
      <alignment vertical="center"/>
    </xf>
    <xf numFmtId="0" fontId="25" fillId="15" borderId="0" xfId="1" applyFont="1" applyFill="1" applyAlignment="1">
      <alignment vertical="center"/>
    </xf>
    <xf numFmtId="0" fontId="13" fillId="15" borderId="10" xfId="0" applyFont="1" applyFill="1" applyBorder="1" applyAlignment="1">
      <alignment vertical="center"/>
    </xf>
    <xf numFmtId="0" fontId="30" fillId="15" borderId="0" xfId="2" applyFont="1" applyFill="1" applyBorder="1" applyAlignment="1" applyProtection="1">
      <alignment vertical="center"/>
    </xf>
    <xf numFmtId="0" fontId="7" fillId="15" borderId="1" xfId="1" applyFont="1" applyFill="1" applyBorder="1" applyAlignment="1">
      <alignment vertical="center" wrapText="1"/>
    </xf>
    <xf numFmtId="0" fontId="5" fillId="15" borderId="0" xfId="1" applyFont="1" applyFill="1" applyAlignment="1">
      <alignment horizontal="left" vertical="center"/>
    </xf>
    <xf numFmtId="0" fontId="5" fillId="15" borderId="0" xfId="1" applyFont="1" applyFill="1" applyAlignment="1">
      <alignment horizontal="left" vertical="center" wrapText="1"/>
    </xf>
    <xf numFmtId="0" fontId="13" fillId="0" borderId="103" xfId="0" applyFont="1" applyBorder="1" applyAlignment="1">
      <alignment vertical="center"/>
    </xf>
    <xf numFmtId="0" fontId="13" fillId="0" borderId="33" xfId="0" applyFont="1" applyBorder="1" applyAlignment="1">
      <alignment vertical="center"/>
    </xf>
    <xf numFmtId="0" fontId="13" fillId="15" borderId="2" xfId="0" applyFont="1" applyFill="1" applyBorder="1" applyAlignment="1">
      <alignment vertical="center"/>
    </xf>
    <xf numFmtId="0" fontId="13" fillId="15" borderId="3" xfId="0" applyFont="1" applyFill="1" applyBorder="1" applyAlignment="1">
      <alignment vertical="center"/>
    </xf>
    <xf numFmtId="0" fontId="13" fillId="15" borderId="0" xfId="0" applyFont="1" applyFill="1" applyAlignment="1">
      <alignment vertical="center"/>
    </xf>
    <xf numFmtId="0" fontId="14" fillId="15" borderId="39" xfId="0" applyFont="1" applyFill="1" applyBorder="1" applyAlignment="1">
      <alignment vertical="center"/>
    </xf>
    <xf numFmtId="0" fontId="14" fillId="15" borderId="35" xfId="0" applyFont="1" applyFill="1" applyBorder="1" applyAlignment="1">
      <alignment vertical="center"/>
    </xf>
    <xf numFmtId="0" fontId="13" fillId="15" borderId="9" xfId="0" applyFont="1" applyFill="1" applyBorder="1" applyAlignment="1">
      <alignment vertical="center"/>
    </xf>
    <xf numFmtId="0" fontId="13" fillId="15" borderId="11" xfId="0" applyFont="1" applyFill="1" applyBorder="1" applyAlignment="1">
      <alignment vertical="center"/>
    </xf>
    <xf numFmtId="0" fontId="25" fillId="15" borderId="4" xfId="1" applyFont="1" applyFill="1" applyBorder="1" applyAlignment="1">
      <alignment vertical="center"/>
    </xf>
    <xf numFmtId="0" fontId="7" fillId="24" borderId="20" xfId="1" applyFont="1" applyFill="1" applyBorder="1" applyAlignment="1" applyProtection="1">
      <alignment horizontal="left" vertical="center" wrapText="1"/>
      <protection locked="0"/>
    </xf>
    <xf numFmtId="0" fontId="7" fillId="24" borderId="37" xfId="1" applyFont="1" applyFill="1" applyBorder="1" applyAlignment="1" applyProtection="1">
      <alignment horizontal="left" vertical="center"/>
      <protection locked="0"/>
    </xf>
    <xf numFmtId="0" fontId="19" fillId="14" borderId="107" xfId="0" applyFont="1" applyFill="1" applyBorder="1" applyAlignment="1">
      <alignment horizontal="left" vertical="center" wrapText="1"/>
    </xf>
    <xf numFmtId="0" fontId="5" fillId="14" borderId="73" xfId="0" applyFont="1" applyFill="1" applyBorder="1" applyAlignment="1">
      <alignment horizontal="left" vertical="center" wrapText="1"/>
    </xf>
    <xf numFmtId="0" fontId="7" fillId="22" borderId="55" xfId="0" applyFont="1" applyFill="1" applyBorder="1" applyAlignment="1">
      <alignment horizontal="left" vertical="center" wrapText="1"/>
    </xf>
    <xf numFmtId="0" fontId="7" fillId="22" borderId="110" xfId="0" applyFont="1" applyFill="1" applyBorder="1" applyAlignment="1">
      <alignment horizontal="left" vertical="center" wrapText="1"/>
    </xf>
    <xf numFmtId="0" fontId="5" fillId="17" borderId="111" xfId="0" applyFont="1" applyFill="1" applyBorder="1" applyAlignment="1">
      <alignment horizontal="left" vertical="center" wrapText="1"/>
    </xf>
    <xf numFmtId="0" fontId="5" fillId="8" borderId="111" xfId="0" applyFont="1" applyFill="1" applyBorder="1" applyAlignment="1">
      <alignment horizontal="left" vertical="center" wrapText="1"/>
    </xf>
    <xf numFmtId="0" fontId="7" fillId="22" borderId="2" xfId="0" applyFont="1" applyFill="1" applyBorder="1" applyAlignment="1">
      <alignment horizontal="left" vertical="center" wrapText="1"/>
    </xf>
    <xf numFmtId="0" fontId="7" fillId="22" borderId="3" xfId="0" applyFont="1" applyFill="1" applyBorder="1" applyAlignment="1">
      <alignment horizontal="left" vertical="center" wrapText="1"/>
    </xf>
    <xf numFmtId="0" fontId="7" fillId="13" borderId="112" xfId="0" applyFont="1" applyFill="1" applyBorder="1" applyAlignment="1">
      <alignment horizontal="left" vertical="center" wrapText="1"/>
    </xf>
    <xf numFmtId="2" fontId="5" fillId="10" borderId="7" xfId="0" applyNumberFormat="1" applyFont="1" applyFill="1" applyBorder="1" applyAlignment="1">
      <alignment vertical="center" wrapText="1"/>
    </xf>
    <xf numFmtId="2" fontId="5" fillId="10" borderId="41" xfId="0" applyNumberFormat="1" applyFont="1" applyFill="1" applyBorder="1" applyAlignment="1">
      <alignment vertical="center" wrapText="1"/>
    </xf>
    <xf numFmtId="0" fontId="5" fillId="17" borderId="113" xfId="0" applyFont="1" applyFill="1" applyBorder="1" applyAlignment="1">
      <alignment horizontal="left" vertical="center" wrapText="1"/>
    </xf>
    <xf numFmtId="0" fontId="5" fillId="17" borderId="114" xfId="0" applyFont="1" applyFill="1" applyBorder="1" applyAlignment="1">
      <alignment horizontal="left" vertical="center" wrapText="1"/>
    </xf>
    <xf numFmtId="0" fontId="5" fillId="17" borderId="16" xfId="0" applyFont="1" applyFill="1" applyBorder="1" applyAlignment="1">
      <alignment horizontal="left" vertical="center" wrapText="1"/>
    </xf>
    <xf numFmtId="0" fontId="13" fillId="0" borderId="116" xfId="0" applyFont="1" applyBorder="1" applyAlignment="1">
      <alignment horizontal="left" vertical="center"/>
    </xf>
    <xf numFmtId="0" fontId="5" fillId="17" borderId="67" xfId="0" applyFont="1" applyFill="1" applyBorder="1" applyAlignment="1">
      <alignment horizontal="left" vertical="center" wrapText="1"/>
    </xf>
    <xf numFmtId="0" fontId="5" fillId="17" borderId="16" xfId="0" applyFont="1" applyFill="1" applyBorder="1" applyAlignment="1">
      <alignment horizontal="left" vertical="center"/>
    </xf>
    <xf numFmtId="0" fontId="5" fillId="17" borderId="113" xfId="0" applyFont="1" applyFill="1" applyBorder="1" applyAlignment="1">
      <alignment horizontal="left" vertical="center"/>
    </xf>
    <xf numFmtId="2" fontId="5" fillId="6" borderId="41" xfId="0" applyNumberFormat="1" applyFont="1" applyFill="1" applyBorder="1" applyAlignment="1">
      <alignment vertical="center" wrapText="1"/>
    </xf>
    <xf numFmtId="2" fontId="5" fillId="6" borderId="46" xfId="0" applyNumberFormat="1" applyFont="1" applyFill="1" applyBorder="1" applyAlignment="1">
      <alignment vertical="center" wrapText="1"/>
    </xf>
    <xf numFmtId="2" fontId="5" fillId="6" borderId="14" xfId="0" applyNumberFormat="1" applyFont="1" applyFill="1" applyBorder="1" applyAlignment="1">
      <alignment vertical="center" wrapText="1"/>
    </xf>
    <xf numFmtId="2" fontId="5" fillId="6" borderId="17" xfId="0" applyNumberFormat="1" applyFont="1" applyFill="1" applyBorder="1" applyAlignment="1">
      <alignment vertical="center" wrapText="1"/>
    </xf>
    <xf numFmtId="2" fontId="5" fillId="6" borderId="7" xfId="0" applyNumberFormat="1" applyFont="1" applyFill="1" applyBorder="1" applyAlignment="1">
      <alignment vertical="center" wrapText="1"/>
    </xf>
    <xf numFmtId="2" fontId="5" fillId="12" borderId="44" xfId="0" applyNumberFormat="1" applyFont="1" applyFill="1" applyBorder="1" applyAlignment="1">
      <alignment vertical="center" wrapText="1"/>
    </xf>
    <xf numFmtId="2" fontId="5" fillId="0" borderId="117" xfId="0" applyNumberFormat="1" applyFont="1" applyBorder="1" applyAlignment="1">
      <alignment vertical="center" wrapText="1"/>
    </xf>
    <xf numFmtId="2" fontId="5" fillId="0" borderId="118" xfId="0" applyNumberFormat="1" applyFont="1" applyBorder="1" applyAlignment="1">
      <alignment vertical="center" wrapText="1"/>
    </xf>
    <xf numFmtId="2" fontId="5" fillId="10" borderId="119" xfId="0" applyNumberFormat="1" applyFont="1" applyFill="1" applyBorder="1" applyAlignment="1">
      <alignment vertical="center" wrapText="1"/>
    </xf>
    <xf numFmtId="2" fontId="5" fillId="6" borderId="118" xfId="0" applyNumberFormat="1" applyFont="1" applyFill="1" applyBorder="1" applyAlignment="1">
      <alignment vertical="center" wrapText="1"/>
    </xf>
    <xf numFmtId="0" fontId="14" fillId="0" borderId="0" xfId="11" applyFont="1"/>
    <xf numFmtId="0" fontId="5" fillId="14" borderId="14" xfId="10" applyFont="1" applyFill="1" applyBorder="1" applyAlignment="1" applyProtection="1">
      <alignment horizontal="left" vertical="center" wrapText="1" shrinkToFit="1"/>
      <protection locked="0"/>
    </xf>
    <xf numFmtId="49" fontId="5" fillId="14" borderId="14" xfId="10" applyNumberFormat="1" applyFont="1" applyFill="1" applyBorder="1" applyAlignment="1" applyProtection="1">
      <alignment horizontal="left" vertical="center" wrapText="1" shrinkToFit="1"/>
      <protection locked="0"/>
    </xf>
    <xf numFmtId="0" fontId="5" fillId="14" borderId="8" xfId="10" applyFont="1" applyFill="1" applyBorder="1" applyAlignment="1">
      <alignment horizontal="left" vertical="center" shrinkToFit="1"/>
    </xf>
    <xf numFmtId="49" fontId="5" fillId="14" borderId="8" xfId="10" applyNumberFormat="1" applyFont="1" applyFill="1" applyBorder="1" applyAlignment="1" applyProtection="1">
      <alignment horizontal="left" vertical="center" shrinkToFit="1"/>
      <protection locked="0"/>
    </xf>
    <xf numFmtId="49" fontId="5" fillId="14" borderId="26" xfId="10" applyNumberFormat="1" applyFont="1" applyFill="1" applyBorder="1" applyAlignment="1" applyProtection="1">
      <alignment horizontal="left" vertical="center" shrinkToFit="1"/>
      <protection locked="0"/>
    </xf>
    <xf numFmtId="49" fontId="5" fillId="0" borderId="0" xfId="10" applyNumberFormat="1" applyFont="1" applyAlignment="1" applyProtection="1">
      <alignment horizontal="left" vertical="center" shrinkToFit="1"/>
      <protection locked="0"/>
    </xf>
    <xf numFmtId="0" fontId="5" fillId="0" borderId="0" xfId="10" applyFont="1" applyAlignment="1" applyProtection="1">
      <alignment horizontal="left" vertical="center" wrapText="1" shrinkToFit="1"/>
      <protection locked="0"/>
    </xf>
    <xf numFmtId="0" fontId="5" fillId="0" borderId="0" xfId="10" applyFont="1" applyAlignment="1" applyProtection="1">
      <alignment horizontal="left" vertical="center" shrinkToFit="1"/>
      <protection locked="0"/>
    </xf>
    <xf numFmtId="1" fontId="5" fillId="0" borderId="0" xfId="10" applyNumberFormat="1" applyFont="1" applyAlignment="1" applyProtection="1">
      <alignment horizontal="center" vertical="center" shrinkToFit="1"/>
      <protection locked="0"/>
    </xf>
    <xf numFmtId="0" fontId="5" fillId="14" borderId="69" xfId="10" applyFont="1" applyFill="1" applyBorder="1" applyAlignment="1">
      <alignment horizontal="left" vertical="center" shrinkToFit="1"/>
    </xf>
    <xf numFmtId="1" fontId="7" fillId="15" borderId="12" xfId="10" applyNumberFormat="1" applyFont="1" applyFill="1" applyBorder="1" applyAlignment="1" applyProtection="1">
      <alignment horizontal="left" vertical="center" wrapText="1"/>
      <protection locked="0"/>
    </xf>
    <xf numFmtId="1" fontId="7" fillId="15" borderId="13" xfId="10" applyNumberFormat="1" applyFont="1" applyFill="1" applyBorder="1" applyAlignment="1" applyProtection="1">
      <alignment horizontal="left" vertical="center" wrapText="1"/>
      <protection locked="0"/>
    </xf>
    <xf numFmtId="1" fontId="7" fillId="15" borderId="19" xfId="10" applyNumberFormat="1" applyFont="1" applyFill="1" applyBorder="1" applyAlignment="1" applyProtection="1">
      <alignment horizontal="left" vertical="center" wrapText="1"/>
      <protection locked="0"/>
    </xf>
    <xf numFmtId="1" fontId="7" fillId="15" borderId="13" xfId="10" applyNumberFormat="1" applyFont="1" applyFill="1" applyBorder="1" applyAlignment="1" applyProtection="1">
      <alignment horizontal="center" vertical="center" wrapText="1"/>
      <protection locked="0"/>
    </xf>
    <xf numFmtId="1" fontId="7" fillId="15" borderId="19" xfId="10" applyNumberFormat="1" applyFont="1" applyFill="1" applyBorder="1" applyAlignment="1" applyProtection="1">
      <alignment horizontal="center" vertical="center" wrapText="1"/>
      <protection locked="0"/>
    </xf>
    <xf numFmtId="1" fontId="7" fillId="15" borderId="40" xfId="10" applyNumberFormat="1" applyFont="1" applyFill="1" applyBorder="1" applyAlignment="1" applyProtection="1">
      <alignment horizontal="center" vertical="center" wrapText="1"/>
      <protection locked="0"/>
    </xf>
    <xf numFmtId="0" fontId="13" fillId="0" borderId="0" xfId="11"/>
    <xf numFmtId="2" fontId="19" fillId="0" borderId="0" xfId="11" applyNumberFormat="1" applyFont="1" applyAlignment="1">
      <alignment horizontal="left" vertical="center" wrapText="1"/>
    </xf>
    <xf numFmtId="0" fontId="17" fillId="0" borderId="0" xfId="11" applyFont="1" applyAlignment="1">
      <alignment horizontal="left" vertical="center" wrapText="1"/>
    </xf>
    <xf numFmtId="0" fontId="5" fillId="0" borderId="2" xfId="1" applyFont="1" applyBorder="1" applyAlignment="1">
      <alignment vertical="center"/>
    </xf>
    <xf numFmtId="0" fontId="7" fillId="22" borderId="88" xfId="0" applyFont="1" applyFill="1" applyBorder="1" applyAlignment="1">
      <alignment horizontal="left" vertical="center" wrapText="1"/>
    </xf>
    <xf numFmtId="0" fontId="7" fillId="22" borderId="37" xfId="0" applyFont="1" applyFill="1" applyBorder="1" applyAlignment="1">
      <alignment horizontal="left" vertical="center" wrapText="1"/>
    </xf>
    <xf numFmtId="0" fontId="19" fillId="14" borderId="123" xfId="0" applyFont="1" applyFill="1" applyBorder="1" applyAlignment="1">
      <alignment horizontal="left" vertical="center" wrapText="1"/>
    </xf>
    <xf numFmtId="0" fontId="5" fillId="14" borderId="124" xfId="0" applyFont="1" applyFill="1" applyBorder="1" applyAlignment="1">
      <alignment horizontal="left" vertical="center" wrapText="1"/>
    </xf>
    <xf numFmtId="2" fontId="5" fillId="6" borderId="42" xfId="0" applyNumberFormat="1" applyFont="1" applyFill="1" applyBorder="1" applyAlignment="1">
      <alignment vertical="center" wrapText="1"/>
    </xf>
    <xf numFmtId="0" fontId="7" fillId="13" borderId="130" xfId="0" applyFont="1" applyFill="1" applyBorder="1" applyAlignment="1">
      <alignment horizontal="left" vertical="center" wrapText="1"/>
    </xf>
    <xf numFmtId="0" fontId="7" fillId="22" borderId="13" xfId="0" applyFont="1" applyFill="1" applyBorder="1" applyAlignment="1">
      <alignment horizontal="left" vertical="center" wrapText="1"/>
    </xf>
    <xf numFmtId="2" fontId="5" fillId="15" borderId="22" xfId="1" applyNumberFormat="1" applyFont="1" applyFill="1" applyBorder="1" applyAlignment="1" applyProtection="1">
      <alignment horizontal="right" vertical="center" shrinkToFit="1"/>
      <protection locked="0"/>
    </xf>
    <xf numFmtId="2" fontId="5" fillId="15" borderId="18" xfId="1" applyNumberFormat="1" applyFont="1" applyFill="1" applyBorder="1" applyAlignment="1" applyProtection="1">
      <alignment horizontal="right" vertical="center" shrinkToFit="1"/>
      <protection locked="0"/>
    </xf>
    <xf numFmtId="2" fontId="5" fillId="0" borderId="18" xfId="1" applyNumberFormat="1" applyFont="1" applyBorder="1" applyAlignment="1" applyProtection="1">
      <alignment horizontal="right" vertical="center" shrinkToFit="1"/>
      <protection locked="0"/>
    </xf>
    <xf numFmtId="2" fontId="5" fillId="15" borderId="56" xfId="1" applyNumberFormat="1" applyFont="1" applyFill="1" applyBorder="1" applyAlignment="1">
      <alignment horizontal="right" vertical="center" shrinkToFit="1"/>
    </xf>
    <xf numFmtId="2" fontId="5" fillId="0" borderId="27" xfId="1" applyNumberFormat="1" applyFont="1" applyBorder="1" applyAlignment="1">
      <alignment horizontal="right" vertical="center" shrinkToFit="1"/>
    </xf>
    <xf numFmtId="2" fontId="5" fillId="15" borderId="40" xfId="1" applyNumberFormat="1" applyFont="1" applyFill="1" applyBorder="1" applyAlignment="1" applyProtection="1">
      <alignment horizontal="right" vertical="center" shrinkToFit="1"/>
      <protection locked="0"/>
    </xf>
    <xf numFmtId="2" fontId="5" fillId="0" borderId="13" xfId="1" applyNumberFormat="1" applyFont="1" applyBorder="1" applyAlignment="1" applyProtection="1">
      <alignment horizontal="right" vertical="center" shrinkToFit="1"/>
      <protection locked="0"/>
    </xf>
    <xf numFmtId="2" fontId="5" fillId="15" borderId="16" xfId="1" applyNumberFormat="1" applyFont="1" applyFill="1" applyBorder="1" applyAlignment="1" applyProtection="1">
      <alignment horizontal="right" vertical="center" shrinkToFit="1"/>
      <protection locked="0"/>
    </xf>
    <xf numFmtId="2" fontId="5" fillId="0" borderId="47" xfId="1" applyNumberFormat="1" applyFont="1" applyBorder="1" applyAlignment="1" applyProtection="1">
      <alignment horizontal="right" vertical="center" wrapText="1"/>
      <protection locked="0"/>
    </xf>
    <xf numFmtId="2" fontId="5" fillId="3" borderId="14" xfId="1" applyNumberFormat="1" applyFont="1" applyFill="1" applyBorder="1" applyAlignment="1">
      <alignment horizontal="right" vertical="center"/>
    </xf>
    <xf numFmtId="2" fontId="5" fillId="0" borderId="6" xfId="1" applyNumberFormat="1" applyFont="1" applyBorder="1" applyAlignment="1" applyProtection="1">
      <alignment horizontal="right" vertical="center"/>
      <protection locked="0"/>
    </xf>
    <xf numFmtId="2" fontId="5" fillId="0" borderId="25" xfId="1" applyNumberFormat="1" applyFont="1" applyBorder="1" applyAlignment="1" applyProtection="1">
      <alignment horizontal="right" vertical="center"/>
      <protection locked="0"/>
    </xf>
    <xf numFmtId="2" fontId="5" fillId="3" borderId="14" xfId="1" applyNumberFormat="1" applyFont="1" applyFill="1" applyBorder="1" applyAlignment="1" applyProtection="1">
      <alignment horizontal="right" vertical="center"/>
      <protection locked="0"/>
    </xf>
    <xf numFmtId="2" fontId="5" fillId="0" borderId="6" xfId="6" applyNumberFormat="1" applyFont="1" applyBorder="1" applyAlignment="1">
      <alignment horizontal="right" vertical="center"/>
    </xf>
    <xf numFmtId="2" fontId="5" fillId="0" borderId="25" xfId="6" applyNumberFormat="1" applyFont="1" applyBorder="1" applyAlignment="1">
      <alignment horizontal="right" vertical="center"/>
    </xf>
    <xf numFmtId="2" fontId="5" fillId="0" borderId="25" xfId="7" applyNumberFormat="1" applyFont="1" applyBorder="1" applyAlignment="1" applyProtection="1">
      <alignment horizontal="right" vertical="center"/>
      <protection locked="0"/>
    </xf>
    <xf numFmtId="0" fontId="5" fillId="14" borderId="18" xfId="1" applyFont="1" applyFill="1" applyBorder="1" applyAlignment="1" applyProtection="1">
      <alignment horizontal="right" vertical="center" wrapText="1"/>
      <protection locked="0"/>
    </xf>
    <xf numFmtId="0" fontId="13" fillId="0" borderId="25" xfId="0" applyFont="1" applyBorder="1" applyAlignment="1">
      <alignment horizontal="right" vertical="center"/>
    </xf>
    <xf numFmtId="1" fontId="5" fillId="14" borderId="24" xfId="10" applyNumberFormat="1" applyFont="1" applyFill="1" applyBorder="1" applyAlignment="1" applyProtection="1">
      <alignment horizontal="right" vertical="center" shrinkToFit="1"/>
      <protection locked="0"/>
    </xf>
    <xf numFmtId="1" fontId="5" fillId="14" borderId="28" xfId="10" applyNumberFormat="1" applyFont="1" applyFill="1" applyBorder="1" applyAlignment="1" applyProtection="1">
      <alignment horizontal="right" vertical="center" shrinkToFit="1"/>
      <protection locked="0"/>
    </xf>
    <xf numFmtId="0" fontId="5" fillId="14" borderId="7" xfId="0" applyFont="1" applyFill="1" applyBorder="1" applyAlignment="1">
      <alignment horizontal="right" vertical="center" wrapText="1"/>
    </xf>
    <xf numFmtId="0" fontId="7" fillId="14" borderId="85" xfId="0" applyFont="1" applyFill="1" applyBorder="1" applyAlignment="1">
      <alignment horizontal="right" vertical="center" wrapText="1"/>
    </xf>
    <xf numFmtId="0" fontId="5" fillId="17" borderId="32" xfId="0" applyFont="1" applyFill="1" applyBorder="1" applyAlignment="1">
      <alignment horizontal="right" vertical="center" wrapText="1"/>
    </xf>
    <xf numFmtId="0" fontId="5" fillId="17" borderId="7" xfId="0" applyFont="1" applyFill="1" applyBorder="1" applyAlignment="1">
      <alignment horizontal="right" vertical="center" wrapText="1"/>
    </xf>
    <xf numFmtId="0" fontId="5" fillId="8" borderId="7" xfId="0" applyFont="1" applyFill="1" applyBorder="1" applyAlignment="1">
      <alignment horizontal="right" vertical="center" wrapText="1"/>
    </xf>
    <xf numFmtId="0" fontId="5" fillId="17" borderId="0" xfId="0" applyFont="1" applyFill="1" applyAlignment="1">
      <alignment horizontal="right" vertical="center" wrapText="1"/>
    </xf>
    <xf numFmtId="0" fontId="5" fillId="14" borderId="125" xfId="0" applyFont="1" applyFill="1" applyBorder="1" applyAlignment="1">
      <alignment horizontal="right" vertical="center" wrapText="1"/>
    </xf>
    <xf numFmtId="0" fontId="5" fillId="14" borderId="74" xfId="0" applyFont="1" applyFill="1" applyBorder="1" applyAlignment="1">
      <alignment horizontal="right" vertical="center" wrapText="1"/>
    </xf>
    <xf numFmtId="0" fontId="5" fillId="14" borderId="76" xfId="0" applyFont="1" applyFill="1" applyBorder="1" applyAlignment="1">
      <alignment horizontal="right" vertical="center" wrapText="1"/>
    </xf>
    <xf numFmtId="1" fontId="5" fillId="14" borderId="54" xfId="10" applyNumberFormat="1" applyFont="1" applyFill="1" applyBorder="1" applyAlignment="1" applyProtection="1">
      <alignment horizontal="right" vertical="center" shrinkToFit="1"/>
      <protection locked="0"/>
    </xf>
    <xf numFmtId="0" fontId="5" fillId="14" borderId="6" xfId="10" applyFont="1" applyFill="1" applyBorder="1" applyAlignment="1" applyProtection="1">
      <alignment horizontal="right" vertical="center" shrinkToFit="1"/>
      <protection locked="0"/>
    </xf>
    <xf numFmtId="167" fontId="19" fillId="0" borderId="14" xfId="11" applyNumberFormat="1" applyFont="1" applyBorder="1" applyAlignment="1">
      <alignment horizontal="right" vertical="center" wrapText="1"/>
    </xf>
    <xf numFmtId="167" fontId="19" fillId="0" borderId="6" xfId="11" applyNumberFormat="1" applyFont="1" applyBorder="1" applyAlignment="1">
      <alignment horizontal="right" vertical="center" wrapText="1"/>
    </xf>
    <xf numFmtId="167" fontId="19" fillId="9" borderId="15" xfId="11" applyNumberFormat="1" applyFont="1" applyFill="1" applyBorder="1" applyAlignment="1">
      <alignment horizontal="right" vertical="center" wrapText="1"/>
    </xf>
    <xf numFmtId="167" fontId="19" fillId="0" borderId="34" xfId="11" applyNumberFormat="1" applyFont="1" applyBorder="1" applyAlignment="1">
      <alignment horizontal="right" vertical="center" wrapText="1"/>
    </xf>
    <xf numFmtId="167" fontId="19" fillId="9" borderId="23" xfId="11" applyNumberFormat="1" applyFont="1" applyFill="1" applyBorder="1" applyAlignment="1">
      <alignment horizontal="right" vertical="center" wrapText="1"/>
    </xf>
    <xf numFmtId="167" fontId="13" fillId="0" borderId="6" xfId="11" applyNumberFormat="1" applyBorder="1" applyAlignment="1">
      <alignment horizontal="right"/>
    </xf>
    <xf numFmtId="167" fontId="13" fillId="0" borderId="34" xfId="11" applyNumberFormat="1" applyBorder="1" applyAlignment="1">
      <alignment horizontal="right"/>
    </xf>
    <xf numFmtId="2" fontId="13" fillId="0" borderId="6" xfId="11" applyNumberFormat="1" applyBorder="1" applyAlignment="1">
      <alignment horizontal="right"/>
    </xf>
    <xf numFmtId="167" fontId="13" fillId="0" borderId="25" xfId="11" applyNumberFormat="1" applyBorder="1" applyAlignment="1">
      <alignment horizontal="right"/>
    </xf>
    <xf numFmtId="167" fontId="13" fillId="0" borderId="126" xfId="0" applyNumberFormat="1" applyFont="1" applyBorder="1" applyAlignment="1">
      <alignment horizontal="right" vertical="center"/>
    </xf>
    <xf numFmtId="167" fontId="13" fillId="0" borderId="127" xfId="0" applyNumberFormat="1" applyFont="1" applyBorder="1" applyAlignment="1">
      <alignment horizontal="right" vertical="center"/>
    </xf>
    <xf numFmtId="167" fontId="13" fillId="0" borderId="125" xfId="0" applyNumberFormat="1" applyFont="1" applyBorder="1" applyAlignment="1">
      <alignment horizontal="right" vertical="center"/>
    </xf>
    <xf numFmtId="167" fontId="13" fillId="0" borderId="128" xfId="0" applyNumberFormat="1" applyFont="1" applyBorder="1" applyAlignment="1">
      <alignment horizontal="right" vertical="center"/>
    </xf>
    <xf numFmtId="167" fontId="13" fillId="0" borderId="82" xfId="0" applyNumberFormat="1" applyFont="1" applyBorder="1" applyAlignment="1">
      <alignment horizontal="right" vertical="center"/>
    </xf>
    <xf numFmtId="167" fontId="13" fillId="0" borderId="41" xfId="0" applyNumberFormat="1" applyFont="1" applyBorder="1" applyAlignment="1">
      <alignment horizontal="right" vertical="center"/>
    </xf>
    <xf numFmtId="167" fontId="13" fillId="0" borderId="74" xfId="0" applyNumberFormat="1" applyFont="1" applyBorder="1" applyAlignment="1">
      <alignment horizontal="right" vertical="center"/>
    </xf>
    <xf numFmtId="167" fontId="13" fillId="0" borderId="100" xfId="0" applyNumberFormat="1" applyFont="1" applyBorder="1" applyAlignment="1">
      <alignment horizontal="right" vertical="center"/>
    </xf>
    <xf numFmtId="167" fontId="13" fillId="0" borderId="83" xfId="0" applyNumberFormat="1" applyFont="1" applyBorder="1" applyAlignment="1">
      <alignment horizontal="right" vertical="center"/>
    </xf>
    <xf numFmtId="167" fontId="13" fillId="0" borderId="97" xfId="0" applyNumberFormat="1" applyFont="1" applyBorder="1" applyAlignment="1">
      <alignment horizontal="right" vertical="center"/>
    </xf>
    <xf numFmtId="167" fontId="13" fillId="0" borderId="76" xfId="0" applyNumberFormat="1" applyFont="1" applyBorder="1" applyAlignment="1">
      <alignment horizontal="right" vertical="center"/>
    </xf>
    <xf numFmtId="167" fontId="13" fillId="0" borderId="101" xfId="0" applyNumberFormat="1" applyFont="1" applyBorder="1" applyAlignment="1">
      <alignment horizontal="right" vertical="center"/>
    </xf>
    <xf numFmtId="2" fontId="13" fillId="0" borderId="80" xfId="0" applyNumberFormat="1" applyFont="1" applyBorder="1" applyAlignment="1">
      <alignment horizontal="right" vertical="center"/>
    </xf>
    <xf numFmtId="2" fontId="13" fillId="0" borderId="42" xfId="0" applyNumberFormat="1" applyFont="1" applyBorder="1" applyAlignment="1">
      <alignment horizontal="right" vertical="center"/>
    </xf>
    <xf numFmtId="2" fontId="13" fillId="0" borderId="81" xfId="0" applyNumberFormat="1" applyFont="1" applyBorder="1" applyAlignment="1">
      <alignment horizontal="right" vertical="center"/>
    </xf>
    <xf numFmtId="2" fontId="13" fillId="0" borderId="99" xfId="0" applyNumberFormat="1" applyFont="1" applyBorder="1" applyAlignment="1">
      <alignment horizontal="right" vertical="center"/>
    </xf>
    <xf numFmtId="2" fontId="13" fillId="0" borderId="82" xfId="0" applyNumberFormat="1" applyFont="1" applyBorder="1" applyAlignment="1">
      <alignment horizontal="right" vertical="center"/>
    </xf>
    <xf numFmtId="2" fontId="13" fillId="0" borderId="41" xfId="0" applyNumberFormat="1" applyFont="1" applyBorder="1" applyAlignment="1">
      <alignment horizontal="right" vertical="center"/>
    </xf>
    <xf numFmtId="2" fontId="13" fillId="0" borderId="74" xfId="0" applyNumberFormat="1" applyFont="1" applyBorder="1" applyAlignment="1">
      <alignment horizontal="right" vertical="center"/>
    </xf>
    <xf numFmtId="2" fontId="13" fillId="0" borderId="100" xfId="0" applyNumberFormat="1" applyFont="1" applyBorder="1" applyAlignment="1">
      <alignment horizontal="right" vertical="center"/>
    </xf>
    <xf numFmtId="2" fontId="13" fillId="0" borderId="108" xfId="0" applyNumberFormat="1" applyFont="1" applyBorder="1" applyAlignment="1">
      <alignment horizontal="right" vertical="center"/>
    </xf>
    <xf numFmtId="2" fontId="13" fillId="0" borderId="72" xfId="0" applyNumberFormat="1" applyFont="1" applyBorder="1" applyAlignment="1">
      <alignment horizontal="right" vertical="center"/>
    </xf>
    <xf numFmtId="2" fontId="13" fillId="0" borderId="75" xfId="0" applyNumberFormat="1" applyFont="1" applyBorder="1" applyAlignment="1">
      <alignment horizontal="right" vertical="center"/>
    </xf>
    <xf numFmtId="2" fontId="13" fillId="0" borderId="109" xfId="0" applyNumberFormat="1" applyFont="1" applyBorder="1" applyAlignment="1">
      <alignment horizontal="right" vertical="center"/>
    </xf>
    <xf numFmtId="2" fontId="13" fillId="0" borderId="83" xfId="0" applyNumberFormat="1" applyFont="1" applyBorder="1" applyAlignment="1">
      <alignment horizontal="right" vertical="center"/>
    </xf>
    <xf numFmtId="2" fontId="13" fillId="0" borderId="97" xfId="0" applyNumberFormat="1" applyFont="1" applyBorder="1" applyAlignment="1">
      <alignment horizontal="right" vertical="center"/>
    </xf>
    <xf numFmtId="2" fontId="13" fillId="0" borderId="76" xfId="0" applyNumberFormat="1" applyFont="1" applyBorder="1" applyAlignment="1">
      <alignment horizontal="right" vertical="center"/>
    </xf>
    <xf numFmtId="2" fontId="13" fillId="0" borderId="101" xfId="0" applyNumberFormat="1" applyFont="1" applyBorder="1" applyAlignment="1">
      <alignment horizontal="right" vertical="center"/>
    </xf>
    <xf numFmtId="2" fontId="5" fillId="0" borderId="44" xfId="0" applyNumberFormat="1" applyFont="1" applyBorder="1" applyAlignment="1">
      <alignment horizontal="right" vertical="center" wrapText="1"/>
    </xf>
    <xf numFmtId="2" fontId="5" fillId="0" borderId="41" xfId="0" applyNumberFormat="1" applyFont="1" applyBorder="1" applyAlignment="1">
      <alignment horizontal="right" vertical="center" wrapText="1"/>
    </xf>
    <xf numFmtId="2" fontId="5" fillId="0" borderId="46" xfId="0" applyNumberFormat="1" applyFont="1" applyBorder="1" applyAlignment="1">
      <alignment horizontal="right" vertical="center" wrapText="1"/>
    </xf>
    <xf numFmtId="2" fontId="5" fillId="0" borderId="43" xfId="0" applyNumberFormat="1" applyFont="1" applyBorder="1" applyAlignment="1">
      <alignment horizontal="right" vertical="center" wrapText="1"/>
    </xf>
    <xf numFmtId="2" fontId="5" fillId="0" borderId="42" xfId="0" applyNumberFormat="1" applyFont="1" applyBorder="1" applyAlignment="1">
      <alignment horizontal="right" vertical="center" wrapText="1"/>
    </xf>
    <xf numFmtId="2" fontId="5" fillId="0" borderId="45" xfId="0" applyNumberFormat="1" applyFont="1" applyBorder="1" applyAlignment="1">
      <alignment horizontal="right" vertical="center" wrapText="1"/>
    </xf>
    <xf numFmtId="2" fontId="5" fillId="10" borderId="115" xfId="0" applyNumberFormat="1" applyFont="1" applyFill="1" applyBorder="1" applyAlignment="1">
      <alignment horizontal="right" vertical="center" wrapText="1"/>
    </xf>
    <xf numFmtId="2" fontId="5" fillId="10" borderId="72" xfId="0" applyNumberFormat="1" applyFont="1" applyFill="1" applyBorder="1" applyAlignment="1">
      <alignment horizontal="right" vertical="center" wrapText="1"/>
    </xf>
    <xf numFmtId="2" fontId="5" fillId="10" borderId="73" xfId="0" applyNumberFormat="1" applyFont="1" applyFill="1" applyBorder="1" applyAlignment="1">
      <alignment horizontal="right" vertical="center" wrapText="1"/>
    </xf>
    <xf numFmtId="2" fontId="5" fillId="10" borderId="129" xfId="0" applyNumberFormat="1" applyFont="1" applyFill="1" applyBorder="1" applyAlignment="1">
      <alignment horizontal="right" vertical="center" wrapText="1"/>
    </xf>
    <xf numFmtId="2" fontId="5" fillId="10" borderId="84" xfId="0" applyNumberFormat="1" applyFont="1" applyFill="1" applyBorder="1" applyAlignment="1">
      <alignment horizontal="right" vertical="center" wrapText="1"/>
    </xf>
    <xf numFmtId="2" fontId="5" fillId="10" borderId="85" xfId="0" applyNumberFormat="1" applyFont="1" applyFill="1" applyBorder="1" applyAlignment="1">
      <alignment horizontal="right" vertical="center" wrapText="1"/>
    </xf>
    <xf numFmtId="2" fontId="5" fillId="10" borderId="86" xfId="0" applyNumberFormat="1" applyFont="1" applyFill="1" applyBorder="1" applyAlignment="1">
      <alignment horizontal="right" vertical="center" wrapText="1"/>
    </xf>
    <xf numFmtId="10" fontId="13" fillId="0" borderId="71" xfId="0" applyNumberFormat="1" applyFont="1" applyBorder="1" applyAlignment="1">
      <alignment horizontal="right" vertical="center" wrapText="1"/>
    </xf>
    <xf numFmtId="10" fontId="13" fillId="0" borderId="42" xfId="0" applyNumberFormat="1" applyFont="1" applyBorder="1" applyAlignment="1">
      <alignment horizontal="right" vertical="center" wrapText="1"/>
    </xf>
    <xf numFmtId="10" fontId="13" fillId="0" borderId="111" xfId="0" applyNumberFormat="1" applyFont="1" applyBorder="1" applyAlignment="1">
      <alignment horizontal="right" vertical="center" wrapText="1"/>
    </xf>
    <xf numFmtId="10" fontId="13" fillId="0" borderId="41" xfId="0" applyNumberFormat="1" applyFont="1" applyBorder="1" applyAlignment="1">
      <alignment horizontal="right" vertical="center" wrapText="1"/>
    </xf>
    <xf numFmtId="10" fontId="13" fillId="0" borderId="114" xfId="0" applyNumberFormat="1" applyFont="1" applyBorder="1" applyAlignment="1">
      <alignment horizontal="right" vertical="center" wrapText="1"/>
    </xf>
    <xf numFmtId="10" fontId="13" fillId="0" borderId="72" xfId="0" applyNumberFormat="1" applyFont="1" applyBorder="1" applyAlignment="1">
      <alignment horizontal="right" vertical="center" wrapText="1"/>
    </xf>
    <xf numFmtId="165" fontId="13" fillId="9" borderId="22" xfId="0" applyNumberFormat="1" applyFont="1" applyFill="1" applyBorder="1" applyAlignment="1">
      <alignment horizontal="right" vertical="center" wrapText="1"/>
    </xf>
    <xf numFmtId="165" fontId="13" fillId="9" borderId="18" xfId="0" applyNumberFormat="1" applyFont="1" applyFill="1" applyBorder="1" applyAlignment="1">
      <alignment horizontal="right" vertical="center" wrapText="1"/>
    </xf>
    <xf numFmtId="165" fontId="13" fillId="15" borderId="23" xfId="0" applyNumberFormat="1" applyFont="1" applyFill="1" applyBorder="1" applyAlignment="1">
      <alignment horizontal="right" vertical="center" wrapText="1"/>
    </xf>
    <xf numFmtId="165" fontId="13" fillId="15" borderId="6" xfId="0" applyNumberFormat="1" applyFont="1" applyFill="1" applyBorder="1" applyAlignment="1">
      <alignment horizontal="right" vertical="center" wrapText="1"/>
    </xf>
    <xf numFmtId="165" fontId="13" fillId="0" borderId="6" xfId="0" applyNumberFormat="1" applyFont="1" applyBorder="1" applyAlignment="1">
      <alignment horizontal="right" vertical="center" wrapText="1"/>
    </xf>
    <xf numFmtId="165" fontId="13" fillId="15" borderId="15" xfId="0" applyNumberFormat="1" applyFont="1" applyFill="1" applyBorder="1" applyAlignment="1">
      <alignment horizontal="right" vertical="center" wrapText="1"/>
    </xf>
    <xf numFmtId="165" fontId="13" fillId="15" borderId="25" xfId="0" applyNumberFormat="1" applyFont="1" applyFill="1" applyBorder="1" applyAlignment="1">
      <alignment horizontal="right" vertical="center" wrapText="1"/>
    </xf>
    <xf numFmtId="165" fontId="13" fillId="0" borderId="25" xfId="0" applyNumberFormat="1" applyFont="1" applyBorder="1" applyAlignment="1">
      <alignment horizontal="right" vertical="center" wrapText="1"/>
    </xf>
    <xf numFmtId="165" fontId="13" fillId="15" borderId="56" xfId="0" applyNumberFormat="1" applyFont="1" applyFill="1" applyBorder="1" applyAlignment="1">
      <alignment horizontal="right" vertical="center" wrapText="1"/>
    </xf>
    <xf numFmtId="165" fontId="13" fillId="15" borderId="27" xfId="0" applyNumberFormat="1" applyFont="1" applyFill="1" applyBorder="1" applyAlignment="1">
      <alignment horizontal="right" vertical="center" wrapText="1"/>
    </xf>
    <xf numFmtId="165" fontId="13" fillId="0" borderId="27" xfId="0" applyNumberFormat="1" applyFont="1" applyBorder="1" applyAlignment="1">
      <alignment horizontal="right" vertical="center" wrapText="1"/>
    </xf>
    <xf numFmtId="165" fontId="13" fillId="9" borderId="17" xfId="0" applyNumberFormat="1" applyFont="1" applyFill="1" applyBorder="1" applyAlignment="1">
      <alignment horizontal="right" vertical="center" wrapText="1"/>
    </xf>
    <xf numFmtId="165" fontId="13" fillId="9" borderId="14" xfId="0" applyNumberFormat="1" applyFont="1" applyFill="1" applyBorder="1" applyAlignment="1">
      <alignment horizontal="right" vertical="center" wrapText="1"/>
    </xf>
    <xf numFmtId="165" fontId="5" fillId="15" borderId="23" xfId="1" applyNumberFormat="1" applyFont="1" applyFill="1" applyBorder="1" applyAlignment="1">
      <alignment horizontal="right" vertical="center" shrinkToFit="1"/>
    </xf>
    <xf numFmtId="165" fontId="5" fillId="0" borderId="6" xfId="1" applyNumberFormat="1" applyFont="1" applyBorder="1" applyAlignment="1">
      <alignment horizontal="right" vertical="center" shrinkToFit="1"/>
    </xf>
    <xf numFmtId="2" fontId="5" fillId="0" borderId="6" xfId="1" applyNumberFormat="1" applyFont="1" applyBorder="1" applyAlignment="1" applyProtection="1">
      <alignment horizontal="right" vertical="center" wrapText="1"/>
      <protection locked="0"/>
    </xf>
    <xf numFmtId="0" fontId="16" fillId="0" borderId="0" xfId="0" applyFont="1" applyAlignment="1">
      <alignment horizontal="left" vertical="center"/>
    </xf>
    <xf numFmtId="0" fontId="32" fillId="0" borderId="0" xfId="0" applyFont="1" applyAlignment="1">
      <alignment wrapText="1"/>
    </xf>
    <xf numFmtId="0" fontId="19" fillId="14" borderId="137" xfId="0" applyFont="1" applyFill="1" applyBorder="1" applyAlignment="1">
      <alignment horizontal="left" vertical="center" wrapText="1"/>
    </xf>
    <xf numFmtId="0" fontId="5" fillId="14" borderId="138" xfId="0" applyFont="1" applyFill="1" applyBorder="1" applyAlignment="1">
      <alignment horizontal="left" vertical="center" wrapText="1"/>
    </xf>
    <xf numFmtId="0" fontId="5" fillId="14" borderId="139" xfId="0" applyFont="1" applyFill="1" applyBorder="1" applyAlignment="1">
      <alignment horizontal="left" vertical="center" wrapText="1"/>
    </xf>
    <xf numFmtId="2" fontId="13" fillId="0" borderId="140" xfId="0" applyNumberFormat="1" applyFont="1" applyBorder="1" applyAlignment="1">
      <alignment horizontal="right" vertical="center"/>
    </xf>
    <xf numFmtId="0" fontId="19" fillId="14" borderId="142" xfId="0" applyFont="1" applyFill="1" applyBorder="1" applyAlignment="1">
      <alignment horizontal="left" vertical="center" wrapText="1"/>
    </xf>
    <xf numFmtId="2" fontId="13" fillId="0" borderId="143" xfId="0" applyNumberFormat="1" applyFont="1" applyBorder="1" applyAlignment="1">
      <alignment horizontal="right" vertical="center"/>
    </xf>
    <xf numFmtId="0" fontId="19" fillId="14" borderId="144" xfId="0" applyFont="1" applyFill="1" applyBorder="1" applyAlignment="1">
      <alignment horizontal="left" vertical="center" wrapText="1"/>
    </xf>
    <xf numFmtId="2" fontId="13" fillId="0" borderId="145" xfId="0" applyNumberFormat="1" applyFont="1" applyBorder="1" applyAlignment="1">
      <alignment horizontal="right" vertical="center"/>
    </xf>
    <xf numFmtId="0" fontId="19" fillId="14" borderId="146" xfId="0" applyFont="1" applyFill="1" applyBorder="1" applyAlignment="1">
      <alignment horizontal="left" vertical="center" wrapText="1"/>
    </xf>
    <xf numFmtId="0" fontId="5" fillId="14" borderId="147" xfId="0" applyFont="1" applyFill="1" applyBorder="1" applyAlignment="1">
      <alignment horizontal="left" vertical="center" wrapText="1"/>
    </xf>
    <xf numFmtId="0" fontId="5" fillId="14" borderId="148" xfId="0" applyFont="1" applyFill="1" applyBorder="1" applyAlignment="1">
      <alignment horizontal="left" vertical="center" wrapText="1"/>
    </xf>
    <xf numFmtId="2" fontId="13" fillId="0" borderId="149" xfId="0" applyNumberFormat="1" applyFont="1" applyBorder="1" applyAlignment="1">
      <alignment horizontal="right" vertical="center"/>
    </xf>
    <xf numFmtId="2" fontId="13" fillId="0" borderId="150" xfId="0" applyNumberFormat="1" applyFont="1" applyBorder="1" applyAlignment="1">
      <alignment horizontal="right" vertical="center"/>
    </xf>
    <xf numFmtId="2" fontId="13" fillId="0" borderId="148" xfId="0" applyNumberFormat="1" applyFont="1" applyBorder="1" applyAlignment="1">
      <alignment horizontal="right" vertical="center"/>
    </xf>
    <xf numFmtId="2" fontId="13" fillId="0" borderId="151" xfId="0" applyNumberFormat="1" applyFont="1" applyBorder="1" applyAlignment="1">
      <alignment horizontal="right" vertical="center"/>
    </xf>
    <xf numFmtId="2" fontId="13" fillId="0" borderId="152" xfId="0" applyNumberFormat="1" applyFont="1" applyBorder="1" applyAlignment="1">
      <alignment horizontal="right" vertical="center"/>
    </xf>
    <xf numFmtId="0" fontId="14" fillId="15" borderId="1" xfId="0" applyFont="1" applyFill="1" applyBorder="1" applyAlignment="1">
      <alignment horizontal="left" vertical="center" wrapText="1"/>
    </xf>
    <xf numFmtId="0" fontId="14" fillId="15" borderId="153" xfId="0" applyFont="1" applyFill="1" applyBorder="1" applyAlignment="1">
      <alignment horizontal="left" vertical="center" wrapText="1"/>
    </xf>
    <xf numFmtId="0" fontId="14" fillId="15" borderId="154" xfId="0" applyFont="1" applyFill="1" applyBorder="1" applyAlignment="1">
      <alignment horizontal="left" vertical="center" wrapText="1"/>
    </xf>
    <xf numFmtId="0" fontId="14" fillId="15" borderId="155" xfId="0" applyFont="1" applyFill="1" applyBorder="1" applyAlignment="1">
      <alignment horizontal="left" vertical="center"/>
    </xf>
    <xf numFmtId="0" fontId="14" fillId="15" borderId="156" xfId="0" applyFont="1" applyFill="1" applyBorder="1" applyAlignment="1">
      <alignment horizontal="left" vertical="center"/>
    </xf>
    <xf numFmtId="0" fontId="14" fillId="15" borderId="154" xfId="0" applyFont="1" applyFill="1" applyBorder="1" applyAlignment="1">
      <alignment horizontal="left" vertical="center"/>
    </xf>
    <xf numFmtId="0" fontId="14" fillId="15" borderId="20" xfId="0" applyFont="1" applyFill="1" applyBorder="1" applyAlignment="1">
      <alignment horizontal="left" vertical="center"/>
    </xf>
    <xf numFmtId="167" fontId="19" fillId="25" borderId="17" xfId="11" applyNumberFormat="1" applyFont="1" applyFill="1" applyBorder="1" applyAlignment="1">
      <alignment horizontal="right" vertical="center" wrapText="1"/>
    </xf>
    <xf numFmtId="167" fontId="19" fillId="25" borderId="14" xfId="11" applyNumberFormat="1" applyFont="1" applyFill="1" applyBorder="1" applyAlignment="1">
      <alignment horizontal="right" vertical="center" wrapText="1"/>
    </xf>
    <xf numFmtId="167" fontId="19" fillId="25" borderId="23" xfId="11" applyNumberFormat="1" applyFont="1" applyFill="1" applyBorder="1" applyAlignment="1">
      <alignment horizontal="right" vertical="center" wrapText="1"/>
    </xf>
    <xf numFmtId="167" fontId="19" fillId="25" borderId="6" xfId="11" applyNumberFormat="1" applyFont="1" applyFill="1" applyBorder="1" applyAlignment="1">
      <alignment horizontal="right" vertical="center" wrapText="1"/>
    </xf>
    <xf numFmtId="167" fontId="13" fillId="25" borderId="23" xfId="11" applyNumberFormat="1" applyFill="1" applyBorder="1" applyAlignment="1">
      <alignment horizontal="right"/>
    </xf>
    <xf numFmtId="167" fontId="13" fillId="25" borderId="6" xfId="11" applyNumberFormat="1" applyFill="1" applyBorder="1" applyAlignment="1">
      <alignment horizontal="right"/>
    </xf>
    <xf numFmtId="2" fontId="13" fillId="25" borderId="23" xfId="11" applyNumberFormat="1" applyFill="1" applyBorder="1" applyAlignment="1">
      <alignment horizontal="right"/>
    </xf>
    <xf numFmtId="2" fontId="13" fillId="25" borderId="6" xfId="11" applyNumberFormat="1" applyFill="1" applyBorder="1" applyAlignment="1">
      <alignment horizontal="right"/>
    </xf>
    <xf numFmtId="167" fontId="13" fillId="25" borderId="15" xfId="11" applyNumberFormat="1" applyFill="1" applyBorder="1" applyAlignment="1">
      <alignment horizontal="right"/>
    </xf>
    <xf numFmtId="167" fontId="13" fillId="25" borderId="25" xfId="11" applyNumberFormat="1" applyFill="1" applyBorder="1" applyAlignment="1">
      <alignment horizontal="right"/>
    </xf>
    <xf numFmtId="0" fontId="19" fillId="26" borderId="35" xfId="0" applyFont="1" applyFill="1" applyBorder="1" applyAlignment="1">
      <alignment wrapText="1"/>
    </xf>
    <xf numFmtId="0" fontId="7" fillId="22" borderId="159" xfId="0" applyFont="1" applyFill="1" applyBorder="1" applyAlignment="1">
      <alignment horizontal="left" vertical="center" wrapText="1"/>
    </xf>
    <xf numFmtId="0" fontId="7" fillId="22" borderId="160" xfId="0" applyFont="1" applyFill="1" applyBorder="1" applyAlignment="1">
      <alignment horizontal="left" vertical="center" wrapText="1"/>
    </xf>
    <xf numFmtId="0" fontId="13" fillId="15" borderId="12" xfId="11" applyFill="1" applyBorder="1" applyAlignment="1">
      <alignment horizontal="left" vertical="center" wrapText="1"/>
    </xf>
    <xf numFmtId="0" fontId="13" fillId="15" borderId="70" xfId="11" applyFill="1" applyBorder="1" applyAlignment="1">
      <alignment vertical="center" wrapText="1"/>
    </xf>
    <xf numFmtId="0" fontId="13" fillId="15" borderId="88" xfId="11" applyFill="1" applyBorder="1" applyAlignment="1">
      <alignment vertical="center" wrapText="1"/>
    </xf>
    <xf numFmtId="2" fontId="5" fillId="3" borderId="1" xfId="1" applyNumberFormat="1" applyFont="1" applyFill="1" applyBorder="1" applyAlignment="1">
      <alignment horizontal="right" vertical="center" shrinkToFit="1"/>
    </xf>
    <xf numFmtId="165" fontId="5" fillId="3" borderId="1" xfId="1" applyNumberFormat="1" applyFont="1" applyFill="1" applyBorder="1" applyAlignment="1">
      <alignment horizontal="right" vertical="center" shrinkToFit="1"/>
    </xf>
    <xf numFmtId="166" fontId="5" fillId="3" borderId="162" xfId="1" applyNumberFormat="1" applyFont="1" applyFill="1" applyBorder="1" applyAlignment="1">
      <alignment horizontal="right" vertical="center" shrinkToFit="1"/>
    </xf>
    <xf numFmtId="2" fontId="5" fillId="3" borderId="162" xfId="1" applyNumberFormat="1" applyFont="1" applyFill="1" applyBorder="1" applyAlignment="1">
      <alignment horizontal="right" vertical="center" shrinkToFit="1"/>
    </xf>
    <xf numFmtId="2" fontId="5" fillId="3" borderId="1" xfId="1" applyNumberFormat="1" applyFont="1" applyFill="1" applyBorder="1" applyAlignment="1">
      <alignment horizontal="right" vertical="center" wrapText="1"/>
    </xf>
    <xf numFmtId="2" fontId="5" fillId="3" borderId="162" xfId="1" applyNumberFormat="1" applyFont="1" applyFill="1" applyBorder="1" applyAlignment="1">
      <alignment horizontal="right" vertical="center" wrapText="1"/>
    </xf>
    <xf numFmtId="0" fontId="34" fillId="0" borderId="0" xfId="0" applyFont="1" applyAlignment="1">
      <alignment horizontal="left" vertical="center"/>
    </xf>
    <xf numFmtId="2" fontId="5" fillId="27" borderId="43" xfId="0" applyNumberFormat="1" applyFont="1" applyFill="1" applyBorder="1" applyAlignment="1">
      <alignment horizontal="right" vertical="center" wrapText="1"/>
    </xf>
    <xf numFmtId="2" fontId="5" fillId="27" borderId="44" xfId="0" applyNumberFormat="1" applyFont="1" applyFill="1" applyBorder="1" applyAlignment="1">
      <alignment horizontal="right" vertical="center" wrapText="1"/>
    </xf>
    <xf numFmtId="2" fontId="5" fillId="27" borderId="44" xfId="0" applyNumberFormat="1" applyFont="1" applyFill="1" applyBorder="1" applyAlignment="1">
      <alignment horizontal="right" vertical="center"/>
    </xf>
    <xf numFmtId="0" fontId="13" fillId="0" borderId="163" xfId="0" applyFont="1" applyBorder="1" applyAlignment="1">
      <alignment horizontal="left" vertical="center"/>
    </xf>
    <xf numFmtId="2" fontId="5" fillId="6" borderId="127" xfId="0" applyNumberFormat="1" applyFont="1" applyFill="1" applyBorder="1" applyAlignment="1">
      <alignment vertical="center" wrapText="1"/>
    </xf>
    <xf numFmtId="2" fontId="5" fillId="6" borderId="164" xfId="0" applyNumberFormat="1" applyFont="1" applyFill="1" applyBorder="1" applyAlignment="1">
      <alignment vertical="center" wrapText="1"/>
    </xf>
    <xf numFmtId="0" fontId="7" fillId="22" borderId="38" xfId="0" applyFont="1" applyFill="1" applyBorder="1" applyAlignment="1">
      <alignment horizontal="left" vertical="center" wrapText="1"/>
    </xf>
    <xf numFmtId="0" fontId="5" fillId="17" borderId="165" xfId="0" applyFont="1" applyFill="1" applyBorder="1" applyAlignment="1">
      <alignment horizontal="left" vertical="center" wrapText="1"/>
    </xf>
    <xf numFmtId="2" fontId="5" fillId="12" borderId="166" xfId="0" applyNumberFormat="1" applyFont="1" applyFill="1" applyBorder="1" applyAlignment="1">
      <alignment vertical="center" wrapText="1"/>
    </xf>
    <xf numFmtId="0" fontId="7" fillId="22" borderId="167" xfId="0" applyFont="1" applyFill="1" applyBorder="1" applyAlignment="1">
      <alignment horizontal="left" vertical="center" wrapText="1"/>
    </xf>
    <xf numFmtId="2" fontId="5" fillId="0" borderId="127" xfId="0" applyNumberFormat="1" applyFont="1" applyBorder="1" applyAlignment="1">
      <alignment horizontal="right" vertical="center" wrapText="1"/>
    </xf>
    <xf numFmtId="0" fontId="7" fillId="22" borderId="168" xfId="0" applyFont="1" applyFill="1" applyBorder="1" applyAlignment="1">
      <alignment horizontal="left" vertical="center" wrapText="1"/>
    </xf>
    <xf numFmtId="2" fontId="5" fillId="12" borderId="169" xfId="0" applyNumberFormat="1" applyFont="1" applyFill="1" applyBorder="1" applyAlignment="1">
      <alignment vertical="center" wrapText="1"/>
    </xf>
    <xf numFmtId="2" fontId="5" fillId="12" borderId="170" xfId="0" applyNumberFormat="1" applyFont="1" applyFill="1" applyBorder="1" applyAlignment="1">
      <alignment vertical="center" wrapText="1"/>
    </xf>
    <xf numFmtId="2" fontId="5" fillId="12" borderId="171" xfId="0" applyNumberFormat="1" applyFont="1" applyFill="1" applyBorder="1" applyAlignment="1">
      <alignment vertical="center" wrapText="1"/>
    </xf>
    <xf numFmtId="2" fontId="5" fillId="6" borderId="124" xfId="0" applyNumberFormat="1" applyFont="1" applyFill="1" applyBorder="1" applyAlignment="1">
      <alignment vertical="center" wrapText="1"/>
    </xf>
    <xf numFmtId="2" fontId="5" fillId="12" borderId="23" xfId="0" applyNumberFormat="1" applyFont="1" applyFill="1" applyBorder="1" applyAlignment="1">
      <alignment vertical="center" wrapText="1"/>
    </xf>
    <xf numFmtId="2" fontId="5" fillId="6" borderId="172" xfId="0" applyNumberFormat="1" applyFont="1" applyFill="1" applyBorder="1" applyAlignment="1">
      <alignment vertical="center" wrapText="1"/>
    </xf>
    <xf numFmtId="0" fontId="13" fillId="15" borderId="12" xfId="9" applyFont="1" applyFill="1" applyBorder="1" applyAlignment="1">
      <alignment horizontal="left" vertical="top" wrapText="1"/>
    </xf>
    <xf numFmtId="2" fontId="13" fillId="0" borderId="19" xfId="9" applyNumberFormat="1" applyFont="1" applyBorder="1" applyAlignment="1">
      <alignment horizontal="left" vertical="top" wrapText="1"/>
    </xf>
    <xf numFmtId="0" fontId="13" fillId="0" borderId="19" xfId="9" applyFont="1" applyBorder="1" applyAlignment="1">
      <alignment horizontal="left" vertical="top" wrapText="1"/>
    </xf>
    <xf numFmtId="0" fontId="13" fillId="15" borderId="12" xfId="9" applyFont="1" applyFill="1" applyBorder="1" applyAlignment="1">
      <alignment horizontal="left" vertical="top"/>
    </xf>
    <xf numFmtId="2" fontId="13" fillId="0" borderId="19" xfId="9" applyNumberFormat="1" applyFont="1" applyBorder="1" applyAlignment="1">
      <alignment horizontal="left" vertical="top"/>
    </xf>
    <xf numFmtId="0" fontId="13" fillId="0" borderId="19" xfId="9" applyFont="1" applyBorder="1" applyAlignment="1">
      <alignment horizontal="left" vertical="top"/>
    </xf>
    <xf numFmtId="0" fontId="13" fillId="15" borderId="92" xfId="0" applyFont="1" applyFill="1" applyBorder="1" applyAlignment="1">
      <alignment horizontal="left" vertical="top" wrapText="1"/>
    </xf>
    <xf numFmtId="0" fontId="13" fillId="15" borderId="21" xfId="0" applyFont="1" applyFill="1" applyBorder="1" applyAlignment="1">
      <alignment vertical="top" wrapText="1"/>
    </xf>
    <xf numFmtId="2" fontId="13" fillId="0" borderId="50" xfId="0" applyNumberFormat="1" applyFont="1" applyBorder="1" applyAlignment="1">
      <alignment horizontal="left" vertical="top" wrapText="1"/>
    </xf>
    <xf numFmtId="0" fontId="7" fillId="28" borderId="39" xfId="1" applyFont="1" applyFill="1" applyBorder="1" applyAlignment="1" applyProtection="1">
      <alignment horizontal="left" vertical="center" wrapText="1"/>
      <protection locked="0"/>
    </xf>
    <xf numFmtId="1" fontId="7" fillId="29" borderId="16" xfId="1" applyNumberFormat="1" applyFont="1" applyFill="1" applyBorder="1" applyAlignment="1" applyProtection="1">
      <alignment horizontal="left" vertical="center" wrapText="1"/>
      <protection locked="0"/>
    </xf>
    <xf numFmtId="1" fontId="7" fillId="29" borderId="47" xfId="1" applyNumberFormat="1" applyFont="1" applyFill="1" applyBorder="1" applyAlignment="1" applyProtection="1">
      <alignment horizontal="left" vertical="center" wrapText="1"/>
      <protection locked="0"/>
    </xf>
    <xf numFmtId="1" fontId="7" fillId="29" borderId="66" xfId="1" applyNumberFormat="1" applyFont="1" applyFill="1" applyBorder="1" applyAlignment="1" applyProtection="1">
      <alignment horizontal="left" vertical="center" wrapText="1"/>
      <protection locked="0"/>
    </xf>
    <xf numFmtId="0" fontId="13" fillId="28" borderId="68" xfId="0" applyFont="1" applyFill="1" applyBorder="1" applyAlignment="1">
      <alignment horizontal="left" vertical="center" wrapText="1"/>
    </xf>
    <xf numFmtId="1" fontId="7" fillId="31" borderId="47" xfId="1" applyNumberFormat="1" applyFont="1" applyFill="1" applyBorder="1" applyAlignment="1" applyProtection="1">
      <alignment horizontal="left" vertical="center" wrapText="1"/>
      <protection locked="0"/>
    </xf>
    <xf numFmtId="1" fontId="7" fillId="31" borderId="66" xfId="1" applyNumberFormat="1" applyFont="1" applyFill="1" applyBorder="1" applyAlignment="1" applyProtection="1">
      <alignment horizontal="left" vertical="center" wrapText="1"/>
      <protection locked="0"/>
    </xf>
    <xf numFmtId="1" fontId="7" fillId="31" borderId="16" xfId="1" applyNumberFormat="1" applyFont="1" applyFill="1" applyBorder="1" applyAlignment="1" applyProtection="1">
      <alignment horizontal="left" vertical="center" wrapText="1"/>
      <protection locked="0"/>
    </xf>
    <xf numFmtId="0" fontId="13" fillId="30" borderId="68" xfId="0" applyFont="1" applyFill="1" applyBorder="1" applyAlignment="1">
      <alignment horizontal="left" vertical="center" wrapText="1"/>
    </xf>
    <xf numFmtId="0" fontId="7" fillId="30" borderId="39" xfId="1" applyFont="1" applyFill="1" applyBorder="1" applyAlignment="1" applyProtection="1">
      <alignment horizontal="left" vertical="center" wrapText="1"/>
      <protection locked="0"/>
    </xf>
    <xf numFmtId="2" fontId="5" fillId="31" borderId="13" xfId="1" applyNumberFormat="1" applyFont="1" applyFill="1" applyBorder="1" applyAlignment="1" applyProtection="1">
      <alignment horizontal="left" vertical="center" shrinkToFit="1"/>
      <protection locked="0"/>
    </xf>
    <xf numFmtId="2" fontId="5" fillId="31" borderId="13" xfId="1" applyNumberFormat="1" applyFont="1" applyFill="1" applyBorder="1" applyAlignment="1" applyProtection="1">
      <alignment horizontal="left" vertical="center" wrapText="1" shrinkToFit="1"/>
      <protection locked="0"/>
    </xf>
    <xf numFmtId="1" fontId="5" fillId="31" borderId="19" xfId="1" applyNumberFormat="1" applyFont="1" applyFill="1" applyBorder="1" applyAlignment="1" applyProtection="1">
      <alignment horizontal="right" vertical="center" shrinkToFit="1"/>
      <protection locked="0"/>
    </xf>
    <xf numFmtId="2" fontId="5" fillId="23" borderId="6" xfId="1" applyNumberFormat="1" applyFont="1" applyFill="1" applyBorder="1" applyAlignment="1" applyProtection="1">
      <alignment horizontal="left" vertical="center" shrinkToFit="1"/>
      <protection locked="0"/>
    </xf>
    <xf numFmtId="2" fontId="5" fillId="23" borderId="6" xfId="1" applyNumberFormat="1" applyFont="1" applyFill="1" applyBorder="1" applyAlignment="1" applyProtection="1">
      <alignment horizontal="left" vertical="center" wrapText="1" shrinkToFit="1"/>
      <protection locked="0"/>
    </xf>
    <xf numFmtId="1" fontId="7" fillId="31" borderId="102" xfId="1" applyNumberFormat="1" applyFont="1" applyFill="1" applyBorder="1" applyAlignment="1" applyProtection="1">
      <alignment horizontal="left" vertical="center" wrapText="1"/>
      <protection locked="0"/>
    </xf>
    <xf numFmtId="0" fontId="5" fillId="31" borderId="40" xfId="1" applyFont="1" applyFill="1" applyBorder="1" applyAlignment="1" applyProtection="1">
      <alignment horizontal="left" vertical="center" shrinkToFit="1"/>
      <protection locked="0"/>
    </xf>
    <xf numFmtId="0" fontId="5" fillId="31" borderId="13" xfId="1" applyFont="1" applyFill="1" applyBorder="1" applyAlignment="1" applyProtection="1">
      <alignment horizontal="left" vertical="center" shrinkToFit="1"/>
      <protection locked="0"/>
    </xf>
    <xf numFmtId="2" fontId="5" fillId="23" borderId="22" xfId="1" applyNumberFormat="1" applyFont="1" applyFill="1" applyBorder="1" applyAlignment="1" applyProtection="1">
      <alignment horizontal="left" vertical="center" shrinkToFit="1"/>
      <protection locked="0"/>
    </xf>
    <xf numFmtId="2" fontId="5" fillId="23" borderId="18" xfId="1" applyNumberFormat="1" applyFont="1" applyFill="1" applyBorder="1" applyAlignment="1" applyProtection="1">
      <alignment horizontal="left" vertical="center" shrinkToFit="1"/>
      <protection locked="0"/>
    </xf>
    <xf numFmtId="2" fontId="5" fillId="23" borderId="18" xfId="1" applyNumberFormat="1" applyFont="1" applyFill="1" applyBorder="1" applyAlignment="1" applyProtection="1">
      <alignment horizontal="left" vertical="center" wrapText="1" shrinkToFit="1"/>
      <protection locked="0"/>
    </xf>
    <xf numFmtId="0" fontId="5" fillId="23" borderId="18" xfId="1" applyFont="1" applyFill="1" applyBorder="1" applyAlignment="1" applyProtection="1">
      <alignment horizontal="left" vertical="center" shrinkToFit="1"/>
      <protection locked="0"/>
    </xf>
    <xf numFmtId="1" fontId="5" fillId="23" borderId="29" xfId="1" applyNumberFormat="1" applyFont="1" applyFill="1" applyBorder="1" applyAlignment="1" applyProtection="1">
      <alignment horizontal="right" vertical="center" shrinkToFit="1"/>
      <protection locked="0"/>
    </xf>
    <xf numFmtId="0" fontId="5" fillId="23" borderId="23" xfId="1" applyFont="1" applyFill="1" applyBorder="1" applyAlignment="1" applyProtection="1">
      <alignment horizontal="left" vertical="center" shrinkToFit="1"/>
      <protection locked="0"/>
    </xf>
    <xf numFmtId="0" fontId="5" fillId="23" borderId="6" xfId="1" applyFont="1" applyFill="1" applyBorder="1" applyAlignment="1">
      <alignment horizontal="left" vertical="center" shrinkToFit="1"/>
    </xf>
    <xf numFmtId="1" fontId="5" fillId="23" borderId="24" xfId="1" applyNumberFormat="1" applyFont="1" applyFill="1" applyBorder="1" applyAlignment="1">
      <alignment horizontal="right" vertical="center" shrinkToFit="1"/>
    </xf>
    <xf numFmtId="0" fontId="5" fillId="23" borderId="56" xfId="1" applyFont="1" applyFill="1" applyBorder="1" applyAlignment="1" applyProtection="1">
      <alignment horizontal="left" vertical="center" shrinkToFit="1"/>
      <protection locked="0"/>
    </xf>
    <xf numFmtId="2" fontId="5" fillId="23" borderId="27" xfId="1" applyNumberFormat="1" applyFont="1" applyFill="1" applyBorder="1" applyAlignment="1" applyProtection="1">
      <alignment horizontal="left" vertical="center" shrinkToFit="1"/>
      <protection locked="0"/>
    </xf>
    <xf numFmtId="2" fontId="5" fillId="23" borderId="27" xfId="1" applyNumberFormat="1" applyFont="1" applyFill="1" applyBorder="1" applyAlignment="1" applyProtection="1">
      <alignment horizontal="left" vertical="center" wrapText="1" shrinkToFit="1"/>
      <protection locked="0"/>
    </xf>
    <xf numFmtId="0" fontId="5" fillId="23" borderId="27" xfId="1" applyFont="1" applyFill="1" applyBorder="1" applyAlignment="1" applyProtection="1">
      <alignment horizontal="left" vertical="center" shrinkToFit="1"/>
      <protection locked="0"/>
    </xf>
    <xf numFmtId="1" fontId="5" fillId="23" borderId="28" xfId="1" applyNumberFormat="1" applyFont="1" applyFill="1" applyBorder="1" applyAlignment="1">
      <alignment horizontal="right" vertical="center" shrinkToFit="1"/>
    </xf>
    <xf numFmtId="0" fontId="5" fillId="23" borderId="16" xfId="1" applyFont="1" applyFill="1" applyBorder="1" applyAlignment="1" applyProtection="1">
      <alignment horizontal="left" vertical="center" shrinkToFit="1"/>
      <protection locked="0"/>
    </xf>
    <xf numFmtId="2" fontId="5" fillId="23" borderId="47" xfId="1" applyNumberFormat="1" applyFont="1" applyFill="1" applyBorder="1" applyAlignment="1" applyProtection="1">
      <alignment horizontal="left" vertical="center" shrinkToFit="1"/>
      <protection locked="0"/>
    </xf>
    <xf numFmtId="2" fontId="5" fillId="23" borderId="47" xfId="1" applyNumberFormat="1" applyFont="1" applyFill="1" applyBorder="1" applyAlignment="1" applyProtection="1">
      <alignment horizontal="left" vertical="center" wrapText="1" shrinkToFit="1"/>
      <protection locked="0"/>
    </xf>
    <xf numFmtId="0" fontId="5" fillId="23" borderId="47" xfId="1" applyFont="1" applyFill="1" applyBorder="1" applyAlignment="1" applyProtection="1">
      <alignment horizontal="left" vertical="center" shrinkToFit="1"/>
      <protection locked="0"/>
    </xf>
    <xf numFmtId="1" fontId="5" fillId="23" borderId="66" xfId="1" applyNumberFormat="1" applyFont="1" applyFill="1" applyBorder="1" applyAlignment="1" applyProtection="1">
      <alignment horizontal="right" vertical="center" shrinkToFit="1"/>
      <protection locked="0"/>
    </xf>
    <xf numFmtId="0" fontId="7" fillId="28" borderId="20" xfId="1" applyFont="1" applyFill="1" applyBorder="1" applyAlignment="1" applyProtection="1">
      <alignment horizontal="left" vertical="center" wrapText="1"/>
      <protection locked="0"/>
    </xf>
    <xf numFmtId="1" fontId="7" fillId="29" borderId="67" xfId="1" applyNumberFormat="1" applyFont="1" applyFill="1" applyBorder="1" applyAlignment="1" applyProtection="1">
      <alignment horizontal="left" vertical="center" wrapText="1"/>
      <protection locked="0"/>
    </xf>
    <xf numFmtId="0" fontId="5" fillId="35" borderId="58" xfId="0" applyFont="1" applyFill="1" applyBorder="1" applyAlignment="1">
      <alignment horizontal="left" vertical="center" wrapText="1"/>
    </xf>
    <xf numFmtId="0" fontId="5" fillId="35" borderId="59" xfId="0" applyFont="1" applyFill="1" applyBorder="1" applyAlignment="1">
      <alignment horizontal="left" vertical="center" wrapText="1"/>
    </xf>
    <xf numFmtId="0" fontId="13" fillId="29" borderId="59" xfId="0" applyFont="1" applyFill="1" applyBorder="1" applyAlignment="1">
      <alignment horizontal="left" vertical="center" wrapText="1"/>
    </xf>
    <xf numFmtId="0" fontId="13" fillId="29" borderId="60" xfId="0" applyFont="1" applyFill="1" applyBorder="1" applyAlignment="1">
      <alignment horizontal="right" vertical="center" wrapText="1"/>
    </xf>
    <xf numFmtId="0" fontId="5" fillId="35" borderId="61" xfId="0" applyFont="1" applyFill="1" applyBorder="1" applyAlignment="1">
      <alignment horizontal="left" vertical="center" wrapText="1"/>
    </xf>
    <xf numFmtId="0" fontId="5" fillId="35" borderId="6" xfId="0" applyFont="1" applyFill="1" applyBorder="1" applyAlignment="1">
      <alignment horizontal="left" vertical="center" wrapText="1"/>
    </xf>
    <xf numFmtId="0" fontId="13" fillId="29" borderId="6" xfId="0" applyFont="1" applyFill="1" applyBorder="1" applyAlignment="1">
      <alignment horizontal="left" vertical="center" wrapText="1"/>
    </xf>
    <xf numFmtId="0" fontId="13" fillId="29" borderId="62" xfId="0" applyFont="1" applyFill="1" applyBorder="1" applyAlignment="1">
      <alignment horizontal="right" vertical="center" wrapText="1"/>
    </xf>
    <xf numFmtId="0" fontId="5" fillId="35" borderId="63" xfId="0" applyFont="1" applyFill="1" applyBorder="1" applyAlignment="1">
      <alignment horizontal="left" vertical="center" wrapText="1"/>
    </xf>
    <xf numFmtId="0" fontId="5" fillId="35" borderId="64" xfId="0" applyFont="1" applyFill="1" applyBorder="1" applyAlignment="1">
      <alignment horizontal="left" vertical="center" wrapText="1"/>
    </xf>
    <xf numFmtId="0" fontId="13" fillId="29" borderId="64" xfId="0" applyFont="1" applyFill="1" applyBorder="1" applyAlignment="1">
      <alignment horizontal="left" vertical="center" wrapText="1"/>
    </xf>
    <xf numFmtId="0" fontId="13" fillId="29" borderId="65" xfId="0" applyFont="1" applyFill="1" applyBorder="1" applyAlignment="1">
      <alignment horizontal="right" vertical="center" wrapText="1"/>
    </xf>
    <xf numFmtId="1" fontId="7" fillId="29" borderId="157" xfId="1" applyNumberFormat="1" applyFont="1" applyFill="1" applyBorder="1" applyAlignment="1">
      <alignment horizontal="left" vertical="center" wrapText="1"/>
    </xf>
    <xf numFmtId="1" fontId="7" fillId="29" borderId="121" xfId="1" applyNumberFormat="1" applyFont="1" applyFill="1" applyBorder="1" applyAlignment="1">
      <alignment horizontal="left" vertical="center" wrapText="1"/>
    </xf>
    <xf numFmtId="1" fontId="7" fillId="29" borderId="158" xfId="1" applyNumberFormat="1" applyFont="1" applyFill="1" applyBorder="1" applyAlignment="1">
      <alignment horizontal="left" vertical="center" wrapText="1"/>
    </xf>
    <xf numFmtId="1" fontId="7" fillId="29" borderId="131" xfId="1" applyNumberFormat="1" applyFont="1" applyFill="1" applyBorder="1" applyAlignment="1">
      <alignment horizontal="left" vertical="center" wrapText="1"/>
    </xf>
    <xf numFmtId="49" fontId="5" fillId="29" borderId="161" xfId="1" applyNumberFormat="1" applyFont="1" applyFill="1" applyBorder="1" applyAlignment="1">
      <alignment horizontal="left" vertical="center" wrapText="1"/>
    </xf>
    <xf numFmtId="1" fontId="5" fillId="29" borderId="161" xfId="1" applyNumberFormat="1" applyFont="1" applyFill="1" applyBorder="1" applyAlignment="1">
      <alignment horizontal="right" vertical="center" shrinkToFit="1"/>
    </xf>
    <xf numFmtId="49" fontId="5" fillId="29" borderId="49" xfId="1" applyNumberFormat="1" applyFont="1" applyFill="1" applyBorder="1" applyAlignment="1">
      <alignment horizontal="left" vertical="center" wrapText="1"/>
    </xf>
    <xf numFmtId="1" fontId="5" fillId="29" borderId="49" xfId="1" applyNumberFormat="1" applyFont="1" applyFill="1" applyBorder="1" applyAlignment="1">
      <alignment horizontal="right" vertical="center" shrinkToFit="1"/>
    </xf>
    <xf numFmtId="2" fontId="5" fillId="29" borderId="161" xfId="1" applyNumberFormat="1" applyFont="1" applyFill="1" applyBorder="1" applyAlignment="1">
      <alignment horizontal="left" vertical="center" shrinkToFit="1"/>
    </xf>
    <xf numFmtId="2" fontId="5" fillId="29" borderId="161" xfId="1" applyNumberFormat="1" applyFont="1" applyFill="1" applyBorder="1" applyAlignment="1">
      <alignment horizontal="left" vertical="center" wrapText="1" shrinkToFit="1"/>
    </xf>
    <xf numFmtId="49" fontId="5" fillId="29" borderId="161" xfId="1" applyNumberFormat="1" applyFont="1" applyFill="1" applyBorder="1" applyAlignment="1">
      <alignment horizontal="left" vertical="center" wrapText="1" shrinkToFit="1"/>
    </xf>
    <xf numFmtId="1" fontId="5" fillId="29" borderId="161" xfId="1" applyNumberFormat="1" applyFont="1" applyFill="1" applyBorder="1" applyAlignment="1">
      <alignment horizontal="right" vertical="center" wrapText="1"/>
    </xf>
    <xf numFmtId="1" fontId="7" fillId="29" borderId="132" xfId="1" applyNumberFormat="1" applyFont="1" applyFill="1" applyBorder="1" applyAlignment="1">
      <alignment horizontal="left" vertical="center" wrapText="1"/>
    </xf>
    <xf numFmtId="1" fontId="7" fillId="29" borderId="133" xfId="1" applyNumberFormat="1" applyFont="1" applyFill="1" applyBorder="1" applyAlignment="1">
      <alignment horizontal="left" vertical="center" wrapText="1"/>
    </xf>
    <xf numFmtId="1" fontId="7" fillId="29" borderId="134" xfId="1" applyNumberFormat="1" applyFont="1" applyFill="1" applyBorder="1" applyAlignment="1">
      <alignment horizontal="left" vertical="center" wrapText="1"/>
    </xf>
    <xf numFmtId="165" fontId="7" fillId="36" borderId="12" xfId="1" applyNumberFormat="1" applyFont="1" applyFill="1" applyBorder="1" applyAlignment="1" applyProtection="1">
      <alignment horizontal="left" vertical="center" wrapText="1"/>
      <protection locked="0"/>
    </xf>
    <xf numFmtId="0" fontId="7" fillId="36" borderId="13" xfId="1" applyFont="1" applyFill="1" applyBorder="1" applyAlignment="1" applyProtection="1">
      <alignment horizontal="left" vertical="center" wrapText="1"/>
      <protection locked="0"/>
    </xf>
    <xf numFmtId="165" fontId="5" fillId="36" borderId="17" xfId="1" applyNumberFormat="1" applyFont="1" applyFill="1" applyBorder="1" applyAlignment="1">
      <alignment horizontal="left" vertical="center" wrapText="1"/>
    </xf>
    <xf numFmtId="0" fontId="5" fillId="36" borderId="14" xfId="1" applyFont="1" applyFill="1" applyBorder="1" applyAlignment="1">
      <alignment horizontal="left" vertical="center" wrapText="1"/>
    </xf>
    <xf numFmtId="0" fontId="7" fillId="36" borderId="19" xfId="1" applyFont="1" applyFill="1" applyBorder="1" applyAlignment="1" applyProtection="1">
      <alignment horizontal="left" vertical="center" wrapText="1"/>
      <protection locked="0"/>
    </xf>
    <xf numFmtId="2" fontId="5" fillId="36" borderId="14" xfId="1" applyNumberFormat="1" applyFont="1" applyFill="1" applyBorder="1" applyAlignment="1">
      <alignment horizontal="right" vertical="center"/>
    </xf>
    <xf numFmtId="0" fontId="5" fillId="36" borderId="14" xfId="1" applyFont="1" applyFill="1" applyBorder="1" applyAlignment="1" applyProtection="1">
      <alignment horizontal="left" vertical="center" wrapText="1"/>
      <protection locked="0"/>
    </xf>
    <xf numFmtId="0" fontId="5" fillId="36" borderId="48" xfId="1" applyFont="1" applyFill="1" applyBorder="1" applyAlignment="1" applyProtection="1">
      <alignment horizontal="left" vertical="center" wrapText="1"/>
      <protection locked="0"/>
    </xf>
    <xf numFmtId="165" fontId="5" fillId="36" borderId="17" xfId="1" applyNumberFormat="1" applyFont="1" applyFill="1" applyBorder="1" applyAlignment="1" applyProtection="1">
      <alignment horizontal="left" vertical="center" wrapText="1"/>
      <protection locked="0"/>
    </xf>
    <xf numFmtId="0" fontId="7" fillId="36" borderId="14" xfId="1" applyFont="1" applyFill="1" applyBorder="1" applyAlignment="1">
      <alignment horizontal="left" vertical="center" wrapText="1"/>
    </xf>
    <xf numFmtId="0" fontId="7" fillId="36" borderId="19" xfId="1" applyFont="1" applyFill="1" applyBorder="1" applyAlignment="1">
      <alignment horizontal="left" vertical="center" wrapText="1"/>
    </xf>
    <xf numFmtId="2" fontId="5" fillId="36" borderId="14" xfId="1" applyNumberFormat="1" applyFont="1" applyFill="1" applyBorder="1" applyAlignment="1" applyProtection="1">
      <alignment horizontal="right" vertical="center" wrapText="1"/>
      <protection locked="0"/>
    </xf>
    <xf numFmtId="0" fontId="7" fillId="36" borderId="12" xfId="1" applyFont="1" applyFill="1" applyBorder="1" applyAlignment="1" applyProtection="1">
      <alignment horizontal="left" vertical="center" wrapText="1"/>
      <protection locked="0"/>
    </xf>
    <xf numFmtId="0" fontId="7" fillId="36" borderId="47" xfId="1" applyFont="1" applyFill="1" applyBorder="1" applyAlignment="1" applyProtection="1">
      <alignment horizontal="left" vertical="center" wrapText="1"/>
      <protection locked="0"/>
    </xf>
    <xf numFmtId="0" fontId="7" fillId="36" borderId="51" xfId="1" applyFont="1" applyFill="1" applyBorder="1" applyAlignment="1" applyProtection="1">
      <alignment horizontal="left" vertical="center" wrapText="1"/>
      <protection locked="0"/>
    </xf>
    <xf numFmtId="0" fontId="7" fillId="34" borderId="20" xfId="1" applyFont="1" applyFill="1" applyBorder="1" applyAlignment="1" applyProtection="1">
      <alignment horizontal="left" vertical="center" wrapText="1"/>
      <protection locked="0"/>
    </xf>
    <xf numFmtId="0" fontId="7" fillId="34" borderId="39" xfId="1" applyFont="1" applyFill="1" applyBorder="1" applyAlignment="1" applyProtection="1">
      <alignment horizontal="left" vertical="center" wrapText="1"/>
      <protection locked="0"/>
    </xf>
    <xf numFmtId="0" fontId="5" fillId="37" borderId="21" xfId="0" applyFont="1" applyFill="1" applyBorder="1" applyAlignment="1">
      <alignment horizontal="left" vertical="center" wrapText="1"/>
    </xf>
    <xf numFmtId="0" fontId="5" fillId="37" borderId="18" xfId="0" applyFont="1" applyFill="1" applyBorder="1" applyAlignment="1">
      <alignment horizontal="left" vertical="center" wrapText="1"/>
    </xf>
    <xf numFmtId="0" fontId="13" fillId="38" borderId="18" xfId="0" applyFont="1" applyFill="1" applyBorder="1" applyAlignment="1">
      <alignment horizontal="left" vertical="center" wrapText="1"/>
    </xf>
    <xf numFmtId="0" fontId="13" fillId="38" borderId="29" xfId="0" applyFont="1" applyFill="1" applyBorder="1" applyAlignment="1">
      <alignment horizontal="right" vertical="center" wrapText="1"/>
    </xf>
    <xf numFmtId="0" fontId="5" fillId="37" borderId="8" xfId="0" applyFont="1" applyFill="1" applyBorder="1" applyAlignment="1">
      <alignment horizontal="left" vertical="center" wrapText="1"/>
    </xf>
    <xf numFmtId="0" fontId="5" fillId="37" borderId="6" xfId="0" applyFont="1" applyFill="1" applyBorder="1" applyAlignment="1">
      <alignment horizontal="left" vertical="center" wrapText="1"/>
    </xf>
    <xf numFmtId="0" fontId="13" fillId="38" borderId="6" xfId="0" applyFont="1" applyFill="1" applyBorder="1" applyAlignment="1">
      <alignment horizontal="left" vertical="center" wrapText="1"/>
    </xf>
    <xf numFmtId="0" fontId="13" fillId="38" borderId="24" xfId="0" applyFont="1" applyFill="1" applyBorder="1" applyAlignment="1">
      <alignment horizontal="right" vertical="center" wrapText="1"/>
    </xf>
    <xf numFmtId="0" fontId="5" fillId="37" borderId="31" xfId="0" applyFont="1" applyFill="1" applyBorder="1" applyAlignment="1">
      <alignment horizontal="left" vertical="center" wrapText="1"/>
    </xf>
    <xf numFmtId="0" fontId="5" fillId="37" borderId="25" xfId="0" applyFont="1" applyFill="1" applyBorder="1" applyAlignment="1">
      <alignment horizontal="left" vertical="center" wrapText="1"/>
    </xf>
    <xf numFmtId="0" fontId="13" fillId="38" borderId="25" xfId="0" applyFont="1" applyFill="1" applyBorder="1" applyAlignment="1">
      <alignment horizontal="left" vertical="center" wrapText="1"/>
    </xf>
    <xf numFmtId="0" fontId="13" fillId="38" borderId="57" xfId="0" applyFont="1" applyFill="1" applyBorder="1" applyAlignment="1">
      <alignment horizontal="right" vertical="center" wrapText="1"/>
    </xf>
    <xf numFmtId="0" fontId="13" fillId="38" borderId="71" xfId="0" applyFont="1" applyFill="1" applyBorder="1" applyAlignment="1">
      <alignment horizontal="left" vertical="center" wrapText="1"/>
    </xf>
    <xf numFmtId="0" fontId="19" fillId="38" borderId="42" xfId="0" applyFont="1" applyFill="1" applyBorder="1" applyAlignment="1">
      <alignment horizontal="left" vertical="center" wrapText="1"/>
    </xf>
    <xf numFmtId="0" fontId="13" fillId="38" borderId="42" xfId="0" applyFont="1" applyFill="1" applyBorder="1" applyAlignment="1">
      <alignment horizontal="left" vertical="center" wrapText="1"/>
    </xf>
    <xf numFmtId="0" fontId="13" fillId="38" borderId="81" xfId="0" applyFont="1" applyFill="1" applyBorder="1" applyAlignment="1">
      <alignment horizontal="right" vertical="center" wrapText="1"/>
    </xf>
    <xf numFmtId="0" fontId="13" fillId="38" borderId="111" xfId="0" applyFont="1" applyFill="1" applyBorder="1" applyAlignment="1">
      <alignment horizontal="left" vertical="center" wrapText="1"/>
    </xf>
    <xf numFmtId="0" fontId="19" fillId="38" borderId="41" xfId="0" applyFont="1" applyFill="1" applyBorder="1" applyAlignment="1">
      <alignment horizontal="left" vertical="center" wrapText="1"/>
    </xf>
    <xf numFmtId="0" fontId="13" fillId="38" borderId="41" xfId="0" applyFont="1" applyFill="1" applyBorder="1" applyAlignment="1">
      <alignment horizontal="left" vertical="center" wrapText="1"/>
    </xf>
    <xf numFmtId="0" fontId="13" fillId="38" borderId="74" xfId="0" applyFont="1" applyFill="1" applyBorder="1" applyAlignment="1">
      <alignment horizontal="right" vertical="center" wrapText="1"/>
    </xf>
    <xf numFmtId="0" fontId="13" fillId="38" borderId="114" xfId="0" applyFont="1" applyFill="1" applyBorder="1" applyAlignment="1">
      <alignment horizontal="left" vertical="center" wrapText="1"/>
    </xf>
    <xf numFmtId="0" fontId="19" fillId="38" borderId="72" xfId="0" applyFont="1" applyFill="1" applyBorder="1" applyAlignment="1">
      <alignment horizontal="left" vertical="center" wrapText="1"/>
    </xf>
    <xf numFmtId="0" fontId="13" fillId="38" borderId="72" xfId="0" applyFont="1" applyFill="1" applyBorder="1" applyAlignment="1">
      <alignment horizontal="left" vertical="center" wrapText="1"/>
    </xf>
    <xf numFmtId="0" fontId="13" fillId="38" borderId="75" xfId="0" applyFont="1" applyFill="1" applyBorder="1" applyAlignment="1">
      <alignment horizontal="right" vertical="center" wrapText="1"/>
    </xf>
    <xf numFmtId="2" fontId="5" fillId="38" borderId="161" xfId="1" applyNumberFormat="1" applyFont="1" applyFill="1" applyBorder="1" applyAlignment="1">
      <alignment horizontal="left" vertical="center" shrinkToFit="1"/>
    </xf>
    <xf numFmtId="2" fontId="5" fillId="38" borderId="161" xfId="1" applyNumberFormat="1" applyFont="1" applyFill="1" applyBorder="1" applyAlignment="1">
      <alignment horizontal="left" vertical="center" wrapText="1" shrinkToFit="1"/>
    </xf>
    <xf numFmtId="1" fontId="5" fillId="38" borderId="161" xfId="1" applyNumberFormat="1" applyFont="1" applyFill="1" applyBorder="1" applyAlignment="1">
      <alignment horizontal="right" vertical="center" shrinkToFit="1"/>
    </xf>
    <xf numFmtId="49" fontId="5" fillId="38" borderId="161" xfId="1" applyNumberFormat="1" applyFont="1" applyFill="1" applyBorder="1" applyAlignment="1">
      <alignment horizontal="left" vertical="center" wrapText="1" shrinkToFit="1"/>
    </xf>
    <xf numFmtId="1" fontId="5" fillId="38" borderId="161" xfId="1" applyNumberFormat="1" applyFont="1" applyFill="1" applyBorder="1" applyAlignment="1">
      <alignment horizontal="right" vertical="center" wrapText="1"/>
    </xf>
    <xf numFmtId="2" fontId="5" fillId="38" borderId="49" xfId="1" applyNumberFormat="1" applyFont="1" applyFill="1" applyBorder="1" applyAlignment="1">
      <alignment horizontal="left" vertical="center" shrinkToFit="1"/>
    </xf>
    <xf numFmtId="2" fontId="5" fillId="38" borderId="49" xfId="1" applyNumberFormat="1" applyFont="1" applyFill="1" applyBorder="1" applyAlignment="1">
      <alignment horizontal="left" vertical="center" wrapText="1" shrinkToFit="1"/>
    </xf>
    <xf numFmtId="1" fontId="5" fillId="38" borderId="49" xfId="1" applyNumberFormat="1" applyFont="1" applyFill="1" applyBorder="1" applyAlignment="1">
      <alignment horizontal="right" vertical="center" shrinkToFit="1"/>
    </xf>
    <xf numFmtId="49" fontId="5" fillId="38" borderId="49" xfId="1" applyNumberFormat="1" applyFont="1" applyFill="1" applyBorder="1" applyAlignment="1">
      <alignment horizontal="left" vertical="center" wrapText="1" shrinkToFit="1"/>
    </xf>
    <xf numFmtId="1" fontId="5" fillId="38" borderId="49" xfId="1" applyNumberFormat="1" applyFont="1" applyFill="1" applyBorder="1" applyAlignment="1">
      <alignment horizontal="right" vertical="center" wrapText="1"/>
    </xf>
    <xf numFmtId="0" fontId="13" fillId="38" borderId="80" xfId="0" applyFont="1" applyFill="1" applyBorder="1" applyAlignment="1">
      <alignment horizontal="left" vertical="center" wrapText="1"/>
    </xf>
    <xf numFmtId="0" fontId="13" fillId="38" borderId="82" xfId="0" applyFont="1" applyFill="1" applyBorder="1" applyAlignment="1">
      <alignment horizontal="left" vertical="center" wrapText="1"/>
    </xf>
    <xf numFmtId="0" fontId="13" fillId="38" borderId="83" xfId="0" applyFont="1" applyFill="1" applyBorder="1" applyAlignment="1">
      <alignment horizontal="left" vertical="center" wrapText="1"/>
    </xf>
    <xf numFmtId="0" fontId="19" fillId="38" borderId="97" xfId="0" applyFont="1" applyFill="1" applyBorder="1" applyAlignment="1">
      <alignment horizontal="left" vertical="center" wrapText="1"/>
    </xf>
    <xf numFmtId="0" fontId="13" fillId="38" borderId="97" xfId="0" applyFont="1" applyFill="1" applyBorder="1" applyAlignment="1">
      <alignment horizontal="left" vertical="center" wrapText="1"/>
    </xf>
    <xf numFmtId="0" fontId="13" fillId="38" borderId="76" xfId="0" applyFont="1" applyFill="1" applyBorder="1" applyAlignment="1">
      <alignment horizontal="right" vertical="center" wrapText="1"/>
    </xf>
    <xf numFmtId="49" fontId="3" fillId="0" borderId="0" xfId="2" applyNumberFormat="1" applyAlignment="1" applyProtection="1"/>
    <xf numFmtId="0" fontId="7" fillId="34" borderId="39" xfId="10" applyFont="1" applyFill="1" applyBorder="1" applyAlignment="1" applyProtection="1">
      <alignment horizontal="left" vertical="center" wrapText="1"/>
      <protection locked="0"/>
    </xf>
    <xf numFmtId="1" fontId="7" fillId="0" borderId="10" xfId="10" applyNumberFormat="1" applyFont="1" applyBorder="1" applyAlignment="1" applyProtection="1">
      <alignment horizontal="left" vertical="center" wrapText="1"/>
      <protection locked="0"/>
    </xf>
    <xf numFmtId="1" fontId="7" fillId="36" borderId="16" xfId="10" applyNumberFormat="1" applyFont="1" applyFill="1" applyBorder="1" applyAlignment="1" applyProtection="1">
      <alignment horizontal="left" vertical="center" wrapText="1"/>
      <protection locked="0"/>
    </xf>
    <xf numFmtId="1" fontId="7" fillId="36" borderId="47" xfId="10" applyNumberFormat="1" applyFont="1" applyFill="1" applyBorder="1" applyAlignment="1" applyProtection="1">
      <alignment horizontal="left" vertical="center" wrapText="1"/>
      <protection locked="0"/>
    </xf>
    <xf numFmtId="1" fontId="7" fillId="36" borderId="66" xfId="10" applyNumberFormat="1" applyFont="1" applyFill="1" applyBorder="1" applyAlignment="1" applyProtection="1">
      <alignment horizontal="left" vertical="center" wrapText="1"/>
      <protection locked="0"/>
    </xf>
    <xf numFmtId="0" fontId="5" fillId="40" borderId="22" xfId="10" applyFont="1" applyFill="1" applyBorder="1" applyAlignment="1">
      <alignment horizontal="left" vertical="center" shrinkToFit="1"/>
    </xf>
    <xf numFmtId="0" fontId="5" fillId="40" borderId="18" xfId="10" applyFont="1" applyFill="1" applyBorder="1" applyAlignment="1" applyProtection="1">
      <alignment horizontal="left" vertical="center" wrapText="1" shrinkToFit="1"/>
      <protection locked="0"/>
    </xf>
    <xf numFmtId="49" fontId="5" fillId="40" borderId="18" xfId="10" applyNumberFormat="1" applyFont="1" applyFill="1" applyBorder="1" applyAlignment="1" applyProtection="1">
      <alignment horizontal="left" vertical="center" wrapText="1" shrinkToFit="1"/>
      <protection locked="0"/>
    </xf>
    <xf numFmtId="0" fontId="5" fillId="40" borderId="18" xfId="10" applyFont="1" applyFill="1" applyBorder="1" applyAlignment="1" applyProtection="1">
      <alignment horizontal="left" vertical="center" shrinkToFit="1"/>
      <protection locked="0"/>
    </xf>
    <xf numFmtId="1" fontId="5" fillId="40" borderId="29" xfId="10" applyNumberFormat="1" applyFont="1" applyFill="1" applyBorder="1" applyAlignment="1" applyProtection="1">
      <alignment horizontal="right" vertical="center" shrinkToFit="1"/>
      <protection locked="0"/>
    </xf>
    <xf numFmtId="2" fontId="5" fillId="15" borderId="22" xfId="10" applyNumberFormat="1" applyFont="1" applyFill="1" applyBorder="1" applyAlignment="1" applyProtection="1">
      <alignment horizontal="right" vertical="center" shrinkToFit="1"/>
      <protection locked="0"/>
    </xf>
    <xf numFmtId="2" fontId="5" fillId="7" borderId="18" xfId="10" applyNumberFormat="1" applyFont="1" applyFill="1" applyBorder="1" applyAlignment="1" applyProtection="1">
      <alignment horizontal="right" vertical="center" shrinkToFit="1"/>
      <protection locked="0"/>
    </xf>
    <xf numFmtId="2" fontId="5" fillId="7" borderId="29" xfId="10" applyNumberFormat="1" applyFont="1" applyFill="1" applyBorder="1" applyAlignment="1" applyProtection="1">
      <alignment horizontal="right" vertical="center" shrinkToFit="1"/>
      <protection locked="0"/>
    </xf>
    <xf numFmtId="49" fontId="5" fillId="40" borderId="23" xfId="10" applyNumberFormat="1" applyFont="1" applyFill="1" applyBorder="1" applyAlignment="1" applyProtection="1">
      <alignment horizontal="left" vertical="center" shrinkToFit="1"/>
      <protection locked="0"/>
    </xf>
    <xf numFmtId="0" fontId="5" fillId="40" borderId="6" xfId="10" applyFont="1" applyFill="1" applyBorder="1" applyAlignment="1" applyProtection="1">
      <alignment horizontal="left" vertical="center" wrapText="1" shrinkToFit="1"/>
      <protection locked="0"/>
    </xf>
    <xf numFmtId="49" fontId="5" fillId="40" borderId="6" xfId="10" applyNumberFormat="1" applyFont="1" applyFill="1" applyBorder="1" applyAlignment="1" applyProtection="1">
      <alignment horizontal="left" vertical="center" wrapText="1" shrinkToFit="1"/>
      <protection locked="0"/>
    </xf>
    <xf numFmtId="0" fontId="5" fillId="40" borderId="6" xfId="10" applyFont="1" applyFill="1" applyBorder="1" applyAlignment="1" applyProtection="1">
      <alignment horizontal="left" vertical="center" shrinkToFit="1"/>
      <protection locked="0"/>
    </xf>
    <xf numFmtId="1" fontId="5" fillId="40" borderId="24" xfId="10" applyNumberFormat="1" applyFont="1" applyFill="1" applyBorder="1" applyAlignment="1" applyProtection="1">
      <alignment horizontal="right" vertical="center" shrinkToFit="1"/>
      <protection locked="0"/>
    </xf>
    <xf numFmtId="2" fontId="5" fillId="15" borderId="23" xfId="10" applyNumberFormat="1" applyFont="1" applyFill="1" applyBorder="1" applyAlignment="1" applyProtection="1">
      <alignment horizontal="right" vertical="center" shrinkToFit="1"/>
      <protection locked="0"/>
    </xf>
    <xf numFmtId="2" fontId="5" fillId="0" borderId="6" xfId="10" applyNumberFormat="1" applyFont="1" applyBorder="1" applyAlignment="1" applyProtection="1">
      <alignment horizontal="right" vertical="center" shrinkToFit="1"/>
      <protection locked="0"/>
    </xf>
    <xf numFmtId="2" fontId="5" fillId="0" borderId="24" xfId="10" applyNumberFormat="1" applyFont="1" applyBorder="1" applyAlignment="1" applyProtection="1">
      <alignment horizontal="right" vertical="center" shrinkToFit="1"/>
      <protection locked="0"/>
    </xf>
    <xf numFmtId="0" fontId="5" fillId="40" borderId="23" xfId="10" applyFont="1" applyFill="1" applyBorder="1" applyAlignment="1" applyProtection="1">
      <alignment horizontal="left" vertical="center" shrinkToFit="1"/>
      <protection locked="0"/>
    </xf>
    <xf numFmtId="2" fontId="5" fillId="7" borderId="6" xfId="10" applyNumberFormat="1" applyFont="1" applyFill="1" applyBorder="1" applyAlignment="1" applyProtection="1">
      <alignment horizontal="right" vertical="center" shrinkToFit="1"/>
      <protection locked="0"/>
    </xf>
    <xf numFmtId="2" fontId="5" fillId="7" borderId="24" xfId="10" applyNumberFormat="1" applyFont="1" applyFill="1" applyBorder="1" applyAlignment="1" applyProtection="1">
      <alignment horizontal="right" vertical="center" shrinkToFit="1"/>
      <protection locked="0"/>
    </xf>
    <xf numFmtId="2" fontId="5" fillId="40" borderId="6" xfId="10" applyNumberFormat="1" applyFont="1" applyFill="1" applyBorder="1" applyAlignment="1">
      <alignment horizontal="left" vertical="center" wrapText="1"/>
    </xf>
    <xf numFmtId="2" fontId="5" fillId="3" borderId="23" xfId="10" applyNumberFormat="1" applyFont="1" applyFill="1" applyBorder="1" applyAlignment="1" applyProtection="1">
      <alignment horizontal="right" vertical="center" shrinkToFit="1"/>
      <protection locked="0"/>
    </xf>
    <xf numFmtId="2" fontId="5" fillId="3" borderId="24" xfId="10" applyNumberFormat="1" applyFont="1" applyFill="1" applyBorder="1" applyAlignment="1" applyProtection="1">
      <alignment horizontal="right" vertical="center" shrinkToFit="1"/>
      <protection locked="0"/>
    </xf>
    <xf numFmtId="2" fontId="5" fillId="40" borderId="23" xfId="10" applyNumberFormat="1" applyFont="1" applyFill="1" applyBorder="1" applyAlignment="1" applyProtection="1">
      <alignment horizontal="left" vertical="center" shrinkToFit="1"/>
      <protection locked="0"/>
    </xf>
    <xf numFmtId="2" fontId="5" fillId="40" borderId="6" xfId="10" applyNumberFormat="1" applyFont="1" applyFill="1" applyBorder="1" applyAlignment="1" applyProtection="1">
      <alignment horizontal="left" vertical="center" wrapText="1" shrinkToFit="1"/>
      <protection locked="0"/>
    </xf>
    <xf numFmtId="2" fontId="5" fillId="40" borderId="6" xfId="10" applyNumberFormat="1" applyFont="1" applyFill="1" applyBorder="1" applyAlignment="1" applyProtection="1">
      <alignment horizontal="left" vertical="center" shrinkToFit="1"/>
      <protection locked="0"/>
    </xf>
    <xf numFmtId="2" fontId="5" fillId="3" borderId="6" xfId="10" applyNumberFormat="1" applyFont="1" applyFill="1" applyBorder="1" applyAlignment="1" applyProtection="1">
      <alignment horizontal="right" vertical="center" shrinkToFit="1"/>
      <protection locked="0"/>
    </xf>
    <xf numFmtId="2" fontId="5" fillId="15" borderId="6" xfId="10" applyNumberFormat="1" applyFont="1" applyFill="1" applyBorder="1" applyAlignment="1" applyProtection="1">
      <alignment horizontal="right" vertical="center" shrinkToFit="1"/>
      <protection locked="0"/>
    </xf>
    <xf numFmtId="2" fontId="5" fillId="15" borderId="24" xfId="10" applyNumberFormat="1" applyFont="1" applyFill="1" applyBorder="1" applyAlignment="1" applyProtection="1">
      <alignment horizontal="right" vertical="center" shrinkToFit="1"/>
      <protection locked="0"/>
    </xf>
    <xf numFmtId="2" fontId="5" fillId="40" borderId="56" xfId="10" applyNumberFormat="1" applyFont="1" applyFill="1" applyBorder="1" applyAlignment="1" applyProtection="1">
      <alignment horizontal="left" vertical="center" shrinkToFit="1"/>
      <protection locked="0"/>
    </xf>
    <xf numFmtId="2" fontId="5" fillId="40" borderId="27" xfId="10" applyNumberFormat="1" applyFont="1" applyFill="1" applyBorder="1" applyAlignment="1" applyProtection="1">
      <alignment horizontal="left" vertical="center" wrapText="1" shrinkToFit="1"/>
      <protection locked="0"/>
    </xf>
    <xf numFmtId="2" fontId="5" fillId="40" borderId="27" xfId="10" applyNumberFormat="1" applyFont="1" applyFill="1" applyBorder="1" applyAlignment="1" applyProtection="1">
      <alignment horizontal="left" vertical="center" shrinkToFit="1"/>
      <protection locked="0"/>
    </xf>
    <xf numFmtId="1" fontId="5" fillId="40" borderId="28" xfId="10" applyNumberFormat="1" applyFont="1" applyFill="1" applyBorder="1" applyAlignment="1" applyProtection="1">
      <alignment horizontal="right" vertical="center" shrinkToFit="1"/>
      <protection locked="0"/>
    </xf>
    <xf numFmtId="2" fontId="5" fillId="3" borderId="56" xfId="10" applyNumberFormat="1" applyFont="1" applyFill="1" applyBorder="1" applyAlignment="1" applyProtection="1">
      <alignment horizontal="right" vertical="center" shrinkToFit="1"/>
      <protection locked="0"/>
    </xf>
    <xf numFmtId="2" fontId="5" fillId="3" borderId="28" xfId="10" applyNumberFormat="1" applyFont="1" applyFill="1" applyBorder="1" applyAlignment="1" applyProtection="1">
      <alignment horizontal="right" vertical="center" shrinkToFit="1"/>
      <protection locked="0"/>
    </xf>
    <xf numFmtId="0" fontId="5" fillId="36" borderId="22" xfId="10" applyFont="1" applyFill="1" applyBorder="1" applyAlignment="1">
      <alignment horizontal="left" vertical="center" shrinkToFit="1"/>
    </xf>
    <xf numFmtId="0" fontId="5" fillId="36" borderId="18" xfId="10" applyFont="1" applyFill="1" applyBorder="1" applyAlignment="1" applyProtection="1">
      <alignment horizontal="left" vertical="center" wrapText="1" shrinkToFit="1"/>
      <protection locked="0"/>
    </xf>
    <xf numFmtId="0" fontId="5" fillId="36" borderId="23" xfId="10" applyFont="1" applyFill="1" applyBorder="1" applyAlignment="1" applyProtection="1">
      <alignment horizontal="left" vertical="center" shrinkToFit="1"/>
      <protection locked="0"/>
    </xf>
    <xf numFmtId="2" fontId="5" fillId="36" borderId="6" xfId="10" applyNumberFormat="1" applyFont="1" applyFill="1" applyBorder="1" applyAlignment="1">
      <alignment horizontal="left" vertical="center" wrapText="1"/>
    </xf>
    <xf numFmtId="49" fontId="5" fillId="36" borderId="6" xfId="10" applyNumberFormat="1" applyFont="1" applyFill="1" applyBorder="1" applyAlignment="1">
      <alignment horizontal="left" vertical="center" wrapText="1" shrinkToFit="1"/>
    </xf>
    <xf numFmtId="0" fontId="5" fillId="36" borderId="6" xfId="10" applyFont="1" applyFill="1" applyBorder="1" applyAlignment="1" applyProtection="1">
      <alignment horizontal="left" vertical="center" shrinkToFit="1"/>
      <protection locked="0"/>
    </xf>
    <xf numFmtId="1" fontId="5" fillId="36" borderId="24" xfId="10" applyNumberFormat="1" applyFont="1" applyFill="1" applyBorder="1" applyAlignment="1" applyProtection="1">
      <alignment horizontal="right" vertical="center" shrinkToFit="1"/>
      <protection locked="0"/>
    </xf>
    <xf numFmtId="166" fontId="5" fillId="15" borderId="23" xfId="10" applyNumberFormat="1" applyFont="1" applyFill="1" applyBorder="1" applyAlignment="1" applyProtection="1">
      <alignment horizontal="right" vertical="center" shrinkToFit="1"/>
      <protection locked="0"/>
    </xf>
    <xf numFmtId="2" fontId="5" fillId="9" borderId="23" xfId="10" applyNumberFormat="1" applyFont="1" applyFill="1" applyBorder="1" applyAlignment="1" applyProtection="1">
      <alignment horizontal="right" vertical="center" shrinkToFit="1"/>
      <protection locked="0"/>
    </xf>
    <xf numFmtId="165" fontId="5" fillId="3" borderId="24" xfId="10" applyNumberFormat="1" applyFont="1" applyFill="1" applyBorder="1" applyAlignment="1" applyProtection="1">
      <alignment horizontal="right" vertical="center" shrinkToFit="1"/>
      <protection locked="0"/>
    </xf>
    <xf numFmtId="0" fontId="5" fillId="36" borderId="6" xfId="10" applyFont="1" applyFill="1" applyBorder="1" applyAlignment="1" applyProtection="1">
      <alignment horizontal="left" vertical="center" wrapText="1" shrinkToFit="1"/>
      <protection locked="0"/>
    </xf>
    <xf numFmtId="49" fontId="5" fillId="36" borderId="6" xfId="10" applyNumberFormat="1" applyFont="1" applyFill="1" applyBorder="1" applyAlignment="1">
      <alignment horizontal="left" vertical="center" wrapText="1"/>
    </xf>
    <xf numFmtId="0" fontId="5" fillId="36" borderId="6" xfId="10" applyFont="1" applyFill="1" applyBorder="1" applyAlignment="1">
      <alignment horizontal="left" vertical="center" shrinkToFit="1"/>
    </xf>
    <xf numFmtId="1" fontId="5" fillId="36" borderId="24" xfId="10" applyNumberFormat="1" applyFont="1" applyFill="1" applyBorder="1" applyAlignment="1">
      <alignment horizontal="right" vertical="center" shrinkToFit="1"/>
    </xf>
    <xf numFmtId="165" fontId="5" fillId="3" borderId="23" xfId="10" applyNumberFormat="1" applyFont="1" applyFill="1" applyBorder="1" applyAlignment="1" applyProtection="1">
      <alignment horizontal="right" vertical="center" shrinkToFit="1"/>
      <protection locked="0"/>
    </xf>
    <xf numFmtId="165" fontId="5" fillId="3" borderId="6" xfId="10" applyNumberFormat="1" applyFont="1" applyFill="1" applyBorder="1" applyAlignment="1" applyProtection="1">
      <alignment horizontal="right" vertical="center" shrinkToFit="1"/>
      <protection locked="0"/>
    </xf>
    <xf numFmtId="0" fontId="5" fillId="36" borderId="56" xfId="10" applyFont="1" applyFill="1" applyBorder="1" applyAlignment="1" applyProtection="1">
      <alignment horizontal="left" vertical="center" shrinkToFit="1"/>
      <protection locked="0"/>
    </xf>
    <xf numFmtId="0" fontId="5" fillId="36" borderId="27" xfId="10" applyFont="1" applyFill="1" applyBorder="1" applyAlignment="1" applyProtection="1">
      <alignment horizontal="left" vertical="center" wrapText="1" shrinkToFit="1"/>
      <protection locked="0"/>
    </xf>
    <xf numFmtId="49" fontId="5" fillId="36" borderId="27" xfId="10" applyNumberFormat="1" applyFont="1" applyFill="1" applyBorder="1" applyAlignment="1" applyProtection="1">
      <alignment horizontal="left" vertical="center" wrapText="1" shrinkToFit="1"/>
      <protection locked="0"/>
    </xf>
    <xf numFmtId="0" fontId="5" fillId="36" borderId="27" xfId="10" applyFont="1" applyFill="1" applyBorder="1" applyAlignment="1" applyProtection="1">
      <alignment horizontal="left" vertical="center" shrinkToFit="1"/>
      <protection locked="0"/>
    </xf>
    <xf numFmtId="1" fontId="5" fillId="36" borderId="28" xfId="10" applyNumberFormat="1" applyFont="1" applyFill="1" applyBorder="1" applyAlignment="1" applyProtection="1">
      <alignment horizontal="right" vertical="center" shrinkToFit="1"/>
      <protection locked="0"/>
    </xf>
    <xf numFmtId="2" fontId="5" fillId="15" borderId="56" xfId="10" applyNumberFormat="1" applyFont="1" applyFill="1" applyBorder="1" applyAlignment="1" applyProtection="1">
      <alignment horizontal="right" vertical="center" shrinkToFit="1"/>
      <protection locked="0"/>
    </xf>
    <xf numFmtId="2" fontId="5" fillId="0" borderId="27" xfId="10" applyNumberFormat="1" applyFont="1" applyBorder="1" applyAlignment="1" applyProtection="1">
      <alignment horizontal="right" vertical="center" shrinkToFit="1"/>
      <protection locked="0"/>
    </xf>
    <xf numFmtId="2" fontId="5" fillId="0" borderId="28" xfId="10" applyNumberFormat="1" applyFont="1" applyBorder="1" applyAlignment="1" applyProtection="1">
      <alignment horizontal="right" vertical="center" shrinkToFit="1"/>
      <protection locked="0"/>
    </xf>
    <xf numFmtId="0" fontId="5" fillId="40" borderId="56" xfId="10" applyFont="1" applyFill="1" applyBorder="1" applyAlignment="1" applyProtection="1">
      <alignment horizontal="left" vertical="center" shrinkToFit="1"/>
      <protection locked="0"/>
    </xf>
    <xf numFmtId="0" fontId="5" fillId="40" borderId="27" xfId="10" applyFont="1" applyFill="1" applyBorder="1" applyAlignment="1" applyProtection="1">
      <alignment horizontal="left" vertical="center" wrapText="1" shrinkToFit="1"/>
      <protection locked="0"/>
    </xf>
    <xf numFmtId="49" fontId="5" fillId="40" borderId="27" xfId="10" applyNumberFormat="1" applyFont="1" applyFill="1" applyBorder="1" applyAlignment="1" applyProtection="1">
      <alignment horizontal="left" vertical="center" wrapText="1" shrinkToFit="1"/>
      <protection locked="0"/>
    </xf>
    <xf numFmtId="0" fontId="5" fillId="40" borderId="27" xfId="10" applyFont="1" applyFill="1" applyBorder="1" applyAlignment="1" applyProtection="1">
      <alignment horizontal="left" vertical="center" shrinkToFit="1"/>
      <protection locked="0"/>
    </xf>
    <xf numFmtId="2" fontId="5" fillId="3" borderId="27" xfId="10" applyNumberFormat="1" applyFont="1" applyFill="1" applyBorder="1" applyAlignment="1" applyProtection="1">
      <alignment horizontal="right" vertical="center" shrinkToFit="1"/>
      <protection locked="0"/>
    </xf>
    <xf numFmtId="49" fontId="5" fillId="36" borderId="18" xfId="10" applyNumberFormat="1" applyFont="1" applyFill="1" applyBorder="1" applyAlignment="1" applyProtection="1">
      <alignment horizontal="left" vertical="center" wrapText="1" shrinkToFit="1"/>
      <protection locked="0"/>
    </xf>
    <xf numFmtId="0" fontId="5" fillId="36" borderId="18" xfId="10" applyFont="1" applyFill="1" applyBorder="1" applyAlignment="1">
      <alignment horizontal="left" vertical="center" shrinkToFit="1"/>
    </xf>
    <xf numFmtId="1" fontId="5" fillId="36" borderId="29" xfId="10" applyNumberFormat="1" applyFont="1" applyFill="1" applyBorder="1" applyAlignment="1">
      <alignment horizontal="right" vertical="center" shrinkToFit="1"/>
    </xf>
    <xf numFmtId="2" fontId="5" fillId="15" borderId="22" xfId="10" applyNumberFormat="1" applyFont="1" applyFill="1" applyBorder="1" applyAlignment="1">
      <alignment horizontal="right" vertical="center" shrinkToFit="1"/>
    </xf>
    <xf numFmtId="2" fontId="5" fillId="7" borderId="18" xfId="10" applyNumberFormat="1" applyFont="1" applyFill="1" applyBorder="1" applyAlignment="1">
      <alignment horizontal="right" vertical="center" shrinkToFit="1"/>
    </xf>
    <xf numFmtId="2" fontId="5" fillId="7" borderId="29" xfId="10" applyNumberFormat="1" applyFont="1" applyFill="1" applyBorder="1" applyAlignment="1">
      <alignment horizontal="right" vertical="center" shrinkToFit="1"/>
    </xf>
    <xf numFmtId="49" fontId="5" fillId="36" borderId="6" xfId="10" applyNumberFormat="1" applyFont="1" applyFill="1" applyBorder="1" applyAlignment="1" applyProtection="1">
      <alignment horizontal="left" vertical="center" wrapText="1" shrinkToFit="1"/>
      <protection locked="0"/>
    </xf>
    <xf numFmtId="2" fontId="5" fillId="15" borderId="23" xfId="10" applyNumberFormat="1" applyFont="1" applyFill="1" applyBorder="1" applyAlignment="1">
      <alignment horizontal="right" vertical="center" shrinkToFit="1"/>
    </xf>
    <xf numFmtId="2" fontId="5" fillId="7" borderId="6" xfId="10" applyNumberFormat="1" applyFont="1" applyFill="1" applyBorder="1" applyAlignment="1">
      <alignment horizontal="right" vertical="center" shrinkToFit="1"/>
    </xf>
    <xf numFmtId="2" fontId="5" fillId="7" borderId="24" xfId="10" applyNumberFormat="1" applyFont="1" applyFill="1" applyBorder="1" applyAlignment="1">
      <alignment horizontal="right" vertical="center" shrinkToFit="1"/>
    </xf>
    <xf numFmtId="49" fontId="5" fillId="36" borderId="23" xfId="10" applyNumberFormat="1" applyFont="1" applyFill="1" applyBorder="1" applyAlignment="1" applyProtection="1">
      <alignment horizontal="left" vertical="center" shrinkToFit="1"/>
      <protection locked="0"/>
    </xf>
    <xf numFmtId="0" fontId="5" fillId="36" borderId="6" xfId="10" applyFont="1" applyFill="1" applyBorder="1" applyAlignment="1">
      <alignment horizontal="left" vertical="center" wrapText="1" shrinkToFit="1"/>
    </xf>
    <xf numFmtId="49" fontId="5" fillId="39" borderId="6" xfId="10" applyNumberFormat="1" applyFont="1" applyFill="1" applyBorder="1" applyAlignment="1" applyProtection="1">
      <alignment horizontal="left" vertical="center" wrapText="1" shrinkToFit="1"/>
      <protection locked="0"/>
    </xf>
    <xf numFmtId="0" fontId="5" fillId="39" borderId="6" xfId="10" applyFont="1" applyFill="1" applyBorder="1" applyAlignment="1">
      <alignment horizontal="left" vertical="center" shrinkToFit="1"/>
    </xf>
    <xf numFmtId="1" fontId="5" fillId="39" borderId="24" xfId="10" applyNumberFormat="1" applyFont="1" applyFill="1" applyBorder="1" applyAlignment="1">
      <alignment horizontal="right" vertical="center" shrinkToFit="1"/>
    </xf>
    <xf numFmtId="0" fontId="5" fillId="36" borderId="56" xfId="10" applyFont="1" applyFill="1" applyBorder="1" applyAlignment="1">
      <alignment horizontal="left" vertical="center" shrinkToFit="1"/>
    </xf>
    <xf numFmtId="2" fontId="5" fillId="36" borderId="27" xfId="10" applyNumberFormat="1" applyFont="1" applyFill="1" applyBorder="1" applyAlignment="1" applyProtection="1">
      <alignment horizontal="left" vertical="center" wrapText="1" shrinkToFit="1"/>
      <protection locked="0"/>
    </xf>
    <xf numFmtId="49" fontId="5" fillId="36" borderId="27" xfId="10" applyNumberFormat="1" applyFont="1" applyFill="1" applyBorder="1" applyAlignment="1">
      <alignment horizontal="left" vertical="center" wrapText="1" shrinkToFit="1"/>
    </xf>
    <xf numFmtId="0" fontId="5" fillId="36" borderId="27" xfId="10" applyFont="1" applyFill="1" applyBorder="1" applyAlignment="1">
      <alignment horizontal="left" vertical="center" shrinkToFit="1"/>
    </xf>
    <xf numFmtId="1" fontId="5" fillId="36" borderId="28" xfId="10" applyNumberFormat="1" applyFont="1" applyFill="1" applyBorder="1" applyAlignment="1">
      <alignment horizontal="right" vertical="center" shrinkToFit="1"/>
    </xf>
    <xf numFmtId="0" fontId="5" fillId="40" borderId="18" xfId="10" applyFont="1" applyFill="1" applyBorder="1" applyAlignment="1">
      <alignment horizontal="left" vertical="center" shrinkToFit="1"/>
    </xf>
    <xf numFmtId="1" fontId="5" fillId="40" borderId="29" xfId="10" applyNumberFormat="1" applyFont="1" applyFill="1" applyBorder="1" applyAlignment="1">
      <alignment horizontal="right" vertical="center" shrinkToFit="1"/>
    </xf>
    <xf numFmtId="0" fontId="5" fillId="40" borderId="6" xfId="10" applyFont="1" applyFill="1" applyBorder="1" applyAlignment="1">
      <alignment horizontal="left" vertical="center" shrinkToFit="1"/>
    </xf>
    <xf numFmtId="1" fontId="5" fillId="40" borderId="24" xfId="10" applyNumberFormat="1" applyFont="1" applyFill="1" applyBorder="1" applyAlignment="1">
      <alignment horizontal="right" vertical="center" shrinkToFit="1"/>
    </xf>
    <xf numFmtId="0" fontId="5" fillId="40" borderId="6" xfId="10" applyFont="1" applyFill="1" applyBorder="1" applyAlignment="1">
      <alignment horizontal="left" vertical="center" wrapText="1" shrinkToFit="1"/>
    </xf>
    <xf numFmtId="0" fontId="5" fillId="40" borderId="23" xfId="10" applyFont="1" applyFill="1" applyBorder="1" applyAlignment="1">
      <alignment horizontal="left" vertical="center" shrinkToFit="1"/>
    </xf>
    <xf numFmtId="49" fontId="5" fillId="40" borderId="6" xfId="10" applyNumberFormat="1" applyFont="1" applyFill="1" applyBorder="1" applyAlignment="1">
      <alignment horizontal="left" vertical="center" wrapText="1" shrinkToFit="1"/>
    </xf>
    <xf numFmtId="166" fontId="5" fillId="3" borderId="23" xfId="10" applyNumberFormat="1" applyFont="1" applyFill="1" applyBorder="1" applyAlignment="1" applyProtection="1">
      <alignment horizontal="right" vertical="center" shrinkToFit="1"/>
      <protection locked="0"/>
    </xf>
    <xf numFmtId="166" fontId="5" fillId="3" borderId="6" xfId="10" applyNumberFormat="1" applyFont="1" applyFill="1" applyBorder="1" applyAlignment="1" applyProtection="1">
      <alignment horizontal="right" vertical="center" shrinkToFit="1"/>
      <protection locked="0"/>
    </xf>
    <xf numFmtId="166" fontId="5" fillId="3" borderId="24" xfId="10" applyNumberFormat="1" applyFont="1" applyFill="1" applyBorder="1" applyAlignment="1" applyProtection="1">
      <alignment horizontal="right" vertical="center" shrinkToFit="1"/>
      <protection locked="0"/>
    </xf>
    <xf numFmtId="0" fontId="5" fillId="40" borderId="56" xfId="10" applyFont="1" applyFill="1" applyBorder="1" applyAlignment="1">
      <alignment horizontal="left" vertical="center" shrinkToFit="1"/>
    </xf>
    <xf numFmtId="0" fontId="5" fillId="40" borderId="27" xfId="10" applyFont="1" applyFill="1" applyBorder="1" applyAlignment="1">
      <alignment horizontal="left" vertical="center" wrapText="1" shrinkToFit="1"/>
    </xf>
    <xf numFmtId="49" fontId="5" fillId="40" borderId="27" xfId="10" applyNumberFormat="1" applyFont="1" applyFill="1" applyBorder="1" applyAlignment="1">
      <alignment horizontal="left" vertical="center" wrapText="1" shrinkToFit="1"/>
    </xf>
    <xf numFmtId="0" fontId="5" fillId="40" borderId="27" xfId="10" applyFont="1" applyFill="1" applyBorder="1" applyAlignment="1">
      <alignment horizontal="left" vertical="center" shrinkToFit="1"/>
    </xf>
    <xf numFmtId="1" fontId="5" fillId="40" borderId="28" xfId="10" applyNumberFormat="1" applyFont="1" applyFill="1" applyBorder="1" applyAlignment="1">
      <alignment horizontal="right" vertical="center" shrinkToFit="1"/>
    </xf>
    <xf numFmtId="166" fontId="5" fillId="3" borderId="56" xfId="10" applyNumberFormat="1" applyFont="1" applyFill="1" applyBorder="1" applyAlignment="1" applyProtection="1">
      <alignment horizontal="right" vertical="center" shrinkToFit="1"/>
      <protection locked="0"/>
    </xf>
    <xf numFmtId="0" fontId="5" fillId="36" borderId="40" xfId="10" applyFont="1" applyFill="1" applyBorder="1" applyAlignment="1" applyProtection="1">
      <alignment horizontal="left" vertical="center" wrapText="1"/>
      <protection locked="0"/>
    </xf>
    <xf numFmtId="0" fontId="5" fillId="36" borderId="13" xfId="10" applyFont="1" applyFill="1" applyBorder="1" applyAlignment="1" applyProtection="1">
      <alignment horizontal="left" vertical="center" wrapText="1"/>
      <protection locked="0"/>
    </xf>
    <xf numFmtId="1" fontId="5" fillId="36" borderId="19" xfId="10" applyNumberFormat="1" applyFont="1" applyFill="1" applyBorder="1" applyAlignment="1" applyProtection="1">
      <alignment horizontal="right" vertical="center" wrapText="1"/>
      <protection locked="0"/>
    </xf>
    <xf numFmtId="2" fontId="5" fillId="3" borderId="40" xfId="10" applyNumberFormat="1" applyFont="1" applyFill="1" applyBorder="1" applyAlignment="1" applyProtection="1">
      <alignment horizontal="right" vertical="center" wrapText="1"/>
      <protection locked="0"/>
    </xf>
    <xf numFmtId="0" fontId="5" fillId="40" borderId="22" xfId="10" applyFont="1" applyFill="1" applyBorder="1" applyAlignment="1" applyProtection="1">
      <alignment horizontal="left" vertical="center" wrapText="1"/>
      <protection locked="0"/>
    </xf>
    <xf numFmtId="0" fontId="5" fillId="40" borderId="18" xfId="10" applyFont="1" applyFill="1" applyBorder="1" applyAlignment="1" applyProtection="1">
      <alignment horizontal="left" vertical="center" wrapText="1"/>
      <protection locked="0"/>
    </xf>
    <xf numFmtId="1" fontId="5" fillId="40" borderId="29" xfId="10" applyNumberFormat="1" applyFont="1" applyFill="1" applyBorder="1" applyAlignment="1" applyProtection="1">
      <alignment horizontal="right" vertical="center" wrapText="1"/>
      <protection locked="0"/>
    </xf>
    <xf numFmtId="2" fontId="5" fillId="15" borderId="17" xfId="10" applyNumberFormat="1" applyFont="1" applyFill="1" applyBorder="1" applyAlignment="1" applyProtection="1">
      <alignment horizontal="right" vertical="center" wrapText="1"/>
      <protection locked="0"/>
    </xf>
    <xf numFmtId="2" fontId="5" fillId="7" borderId="14" xfId="10" applyNumberFormat="1" applyFont="1" applyFill="1" applyBorder="1" applyAlignment="1" applyProtection="1">
      <alignment horizontal="right" vertical="center" wrapText="1"/>
      <protection locked="0"/>
    </xf>
    <xf numFmtId="2" fontId="5" fillId="7" borderId="54" xfId="10" applyNumberFormat="1" applyFont="1" applyFill="1" applyBorder="1" applyAlignment="1" applyProtection="1">
      <alignment horizontal="right" vertical="center" wrapText="1"/>
      <protection locked="0"/>
    </xf>
    <xf numFmtId="0" fontId="5" fillId="40" borderId="23" xfId="10" applyFont="1" applyFill="1" applyBorder="1" applyAlignment="1" applyProtection="1">
      <alignment horizontal="left" vertical="center" wrapText="1"/>
      <protection locked="0"/>
    </xf>
    <xf numFmtId="0" fontId="5" fillId="40" borderId="6" xfId="10" applyFont="1" applyFill="1" applyBorder="1" applyAlignment="1" applyProtection="1">
      <alignment horizontal="left" vertical="center" wrapText="1"/>
      <protection locked="0"/>
    </xf>
    <xf numFmtId="1" fontId="5" fillId="40" borderId="24" xfId="10" applyNumberFormat="1" applyFont="1" applyFill="1" applyBorder="1" applyAlignment="1" applyProtection="1">
      <alignment horizontal="right" vertical="center" wrapText="1"/>
      <protection locked="0"/>
    </xf>
    <xf numFmtId="2" fontId="5" fillId="15" borderId="23" xfId="10" applyNumberFormat="1" applyFont="1" applyFill="1" applyBorder="1" applyAlignment="1" applyProtection="1">
      <alignment horizontal="right" vertical="center" wrapText="1"/>
      <protection locked="0"/>
    </xf>
    <xf numFmtId="2" fontId="5" fillId="7" borderId="6" xfId="10" applyNumberFormat="1" applyFont="1" applyFill="1" applyBorder="1" applyAlignment="1" applyProtection="1">
      <alignment horizontal="right" vertical="center" wrapText="1"/>
      <protection locked="0"/>
    </xf>
    <xf numFmtId="2" fontId="5" fillId="7" borderId="24" xfId="10" applyNumberFormat="1" applyFont="1" applyFill="1" applyBorder="1" applyAlignment="1" applyProtection="1">
      <alignment horizontal="right" vertical="center" wrapText="1"/>
      <protection locked="0"/>
    </xf>
    <xf numFmtId="2" fontId="5" fillId="3" borderId="23" xfId="10" applyNumberFormat="1" applyFont="1" applyFill="1" applyBorder="1" applyAlignment="1" applyProtection="1">
      <alignment horizontal="right" vertical="center" wrapText="1"/>
      <protection locked="0"/>
    </xf>
    <xf numFmtId="2" fontId="5" fillId="3" borderId="6" xfId="10" applyNumberFormat="1" applyFont="1" applyFill="1" applyBorder="1" applyAlignment="1" applyProtection="1">
      <alignment horizontal="right" vertical="center" wrapText="1"/>
      <protection locked="0"/>
    </xf>
    <xf numFmtId="2" fontId="5" fillId="3" borderId="24" xfId="10" applyNumberFormat="1" applyFont="1" applyFill="1" applyBorder="1" applyAlignment="1" applyProtection="1">
      <alignment horizontal="right" vertical="center" wrapText="1"/>
      <protection locked="0"/>
    </xf>
    <xf numFmtId="2" fontId="5" fillId="3" borderId="15" xfId="10" applyNumberFormat="1" applyFont="1" applyFill="1" applyBorder="1" applyAlignment="1" applyProtection="1">
      <alignment horizontal="right" vertical="center" wrapText="1"/>
      <protection locked="0"/>
    </xf>
    <xf numFmtId="2" fontId="5" fillId="3" borderId="25" xfId="10" applyNumberFormat="1" applyFont="1" applyFill="1" applyBorder="1" applyAlignment="1" applyProtection="1">
      <alignment horizontal="right" vertical="center" wrapText="1"/>
      <protection locked="0"/>
    </xf>
    <xf numFmtId="2" fontId="5" fillId="3" borderId="57" xfId="10" applyNumberFormat="1" applyFont="1" applyFill="1" applyBorder="1" applyAlignment="1" applyProtection="1">
      <alignment horizontal="right" vertical="center" wrapText="1"/>
      <protection locked="0"/>
    </xf>
    <xf numFmtId="0" fontId="5" fillId="36" borderId="55" xfId="10" applyFont="1" applyFill="1" applyBorder="1" applyAlignment="1" applyProtection="1">
      <alignment horizontal="left" vertical="center" wrapText="1"/>
      <protection locked="0"/>
    </xf>
    <xf numFmtId="0" fontId="5" fillId="36" borderId="52" xfId="10" applyFont="1" applyFill="1" applyBorder="1" applyAlignment="1" applyProtection="1">
      <alignment horizontal="left" vertical="center" wrapText="1"/>
      <protection locked="0"/>
    </xf>
    <xf numFmtId="49" fontId="5" fillId="36" borderId="52" xfId="10" applyNumberFormat="1" applyFont="1" applyFill="1" applyBorder="1" applyAlignment="1" applyProtection="1">
      <alignment horizontal="left" vertical="center" wrapText="1" shrinkToFit="1"/>
      <protection locked="0"/>
    </xf>
    <xf numFmtId="1" fontId="5" fillId="36" borderId="53" xfId="10" applyNumberFormat="1" applyFont="1" applyFill="1" applyBorder="1" applyAlignment="1" applyProtection="1">
      <alignment horizontal="right" vertical="center" wrapText="1"/>
      <protection locked="0"/>
    </xf>
    <xf numFmtId="2" fontId="5" fillId="3" borderId="55" xfId="10" applyNumberFormat="1" applyFont="1" applyFill="1" applyBorder="1" applyAlignment="1" applyProtection="1">
      <alignment horizontal="right" vertical="center" wrapText="1"/>
      <protection locked="0"/>
    </xf>
    <xf numFmtId="2" fontId="5" fillId="3" borderId="52" xfId="10" applyNumberFormat="1" applyFont="1" applyFill="1" applyBorder="1" applyAlignment="1" applyProtection="1">
      <alignment horizontal="right" vertical="center" wrapText="1"/>
      <protection locked="0"/>
    </xf>
    <xf numFmtId="2" fontId="5" fillId="3" borderId="53" xfId="10" applyNumberFormat="1" applyFont="1" applyFill="1" applyBorder="1" applyAlignment="1" applyProtection="1">
      <alignment horizontal="right" vertical="center" wrapText="1"/>
      <protection locked="0"/>
    </xf>
    <xf numFmtId="0" fontId="5" fillId="0" borderId="2" xfId="10" applyFont="1" applyBorder="1" applyAlignment="1" applyProtection="1">
      <alignment horizontal="left" vertical="center" wrapText="1"/>
      <protection locked="0"/>
    </xf>
    <xf numFmtId="0" fontId="5" fillId="0" borderId="0" xfId="10" applyFont="1" applyAlignment="1" applyProtection="1">
      <alignment horizontal="left" vertical="center" wrapText="1"/>
      <protection locked="0"/>
    </xf>
    <xf numFmtId="1" fontId="5" fillId="0" borderId="0" xfId="10" applyNumberFormat="1" applyFont="1" applyAlignment="1" applyProtection="1">
      <alignment horizontal="left" vertical="center" wrapText="1"/>
      <protection locked="0"/>
    </xf>
    <xf numFmtId="2" fontId="5" fillId="0" borderId="0" xfId="10" applyNumberFormat="1" applyFont="1" applyAlignment="1" applyProtection="1">
      <alignment horizontal="left" vertical="center" wrapText="1"/>
      <protection locked="0"/>
    </xf>
    <xf numFmtId="0" fontId="7" fillId="28" borderId="39" xfId="10" applyFont="1" applyFill="1" applyBorder="1" applyAlignment="1" applyProtection="1">
      <alignment horizontal="left" vertical="center" wrapText="1"/>
      <protection locked="0"/>
    </xf>
    <xf numFmtId="1" fontId="7" fillId="29" borderId="30" xfId="10" applyNumberFormat="1" applyFont="1" applyFill="1" applyBorder="1" applyAlignment="1" applyProtection="1">
      <alignment horizontal="left" vertical="center" wrapText="1"/>
      <protection locked="0"/>
    </xf>
    <xf numFmtId="1" fontId="7" fillId="29" borderId="173" xfId="10" applyNumberFormat="1" applyFont="1" applyFill="1" applyBorder="1" applyAlignment="1" applyProtection="1">
      <alignment horizontal="left" vertical="center" wrapText="1"/>
      <protection locked="0"/>
    </xf>
    <xf numFmtId="1" fontId="7" fillId="29" borderId="174" xfId="10" applyNumberFormat="1" applyFont="1" applyFill="1" applyBorder="1" applyAlignment="1" applyProtection="1">
      <alignment horizontal="left" vertical="center" wrapText="1"/>
      <protection locked="0"/>
    </xf>
    <xf numFmtId="1" fontId="7" fillId="29" borderId="70" xfId="10" applyNumberFormat="1" applyFont="1" applyFill="1" applyBorder="1" applyAlignment="1" applyProtection="1">
      <alignment horizontal="left" vertical="center" wrapText="1"/>
      <protection locked="0"/>
    </xf>
    <xf numFmtId="1" fontId="7" fillId="29" borderId="175" xfId="10" applyNumberFormat="1" applyFont="1" applyFill="1" applyBorder="1" applyAlignment="1" applyProtection="1">
      <alignment horizontal="left" vertical="center" wrapText="1"/>
      <protection locked="0"/>
    </xf>
    <xf numFmtId="2" fontId="5" fillId="41" borderId="17" xfId="10" applyNumberFormat="1" applyFont="1" applyFill="1" applyBorder="1" applyAlignment="1">
      <alignment horizontal="left" vertical="center" wrapText="1"/>
    </xf>
    <xf numFmtId="2" fontId="5" fillId="41" borderId="14" xfId="10" applyNumberFormat="1" applyFont="1" applyFill="1" applyBorder="1" applyAlignment="1">
      <alignment horizontal="left" vertical="center" wrapText="1"/>
    </xf>
    <xf numFmtId="1" fontId="5" fillId="41" borderId="54" xfId="10" applyNumberFormat="1" applyFont="1" applyFill="1" applyBorder="1" applyAlignment="1" applyProtection="1">
      <alignment horizontal="right" vertical="center" wrapText="1"/>
      <protection locked="0"/>
    </xf>
    <xf numFmtId="2" fontId="5" fillId="15" borderId="21" xfId="10" applyNumberFormat="1" applyFont="1" applyFill="1" applyBorder="1" applyAlignment="1" applyProtection="1">
      <alignment horizontal="right" vertical="center" wrapText="1"/>
      <protection locked="0"/>
    </xf>
    <xf numFmtId="2" fontId="5" fillId="0" borderId="18" xfId="10" applyNumberFormat="1" applyFont="1" applyBorder="1" applyAlignment="1" applyProtection="1">
      <alignment horizontal="right" vertical="center" wrapText="1"/>
      <protection locked="0"/>
    </xf>
    <xf numFmtId="2" fontId="5" fillId="0" borderId="6" xfId="10" applyNumberFormat="1" applyFont="1" applyBorder="1" applyAlignment="1" applyProtection="1">
      <alignment horizontal="right" vertical="center" wrapText="1"/>
      <protection locked="0"/>
    </xf>
    <xf numFmtId="2" fontId="5" fillId="0" borderId="34" xfId="10" applyNumberFormat="1" applyFont="1" applyBorder="1" applyAlignment="1" applyProtection="1">
      <alignment horizontal="right" vertical="center" wrapText="1"/>
      <protection locked="0"/>
    </xf>
    <xf numFmtId="2" fontId="5" fillId="41" borderId="23" xfId="10" applyNumberFormat="1" applyFont="1" applyFill="1" applyBorder="1" applyAlignment="1">
      <alignment horizontal="left" vertical="center" wrapText="1"/>
    </xf>
    <xf numFmtId="2" fontId="5" fillId="41" borderId="6" xfId="10" applyNumberFormat="1" applyFont="1" applyFill="1" applyBorder="1" applyAlignment="1">
      <alignment horizontal="left" vertical="center" wrapText="1"/>
    </xf>
    <xf numFmtId="1" fontId="5" fillId="41" borderId="24" xfId="10" applyNumberFormat="1" applyFont="1" applyFill="1" applyBorder="1" applyAlignment="1" applyProtection="1">
      <alignment horizontal="right" vertical="center" wrapText="1"/>
      <protection locked="0"/>
    </xf>
    <xf numFmtId="2" fontId="5" fillId="15" borderId="8" xfId="10" applyNumberFormat="1" applyFont="1" applyFill="1" applyBorder="1" applyAlignment="1" applyProtection="1">
      <alignment horizontal="right" vertical="center" wrapText="1"/>
      <protection locked="0"/>
    </xf>
    <xf numFmtId="2" fontId="5" fillId="15" borderId="6" xfId="10" applyNumberFormat="1" applyFont="1" applyFill="1" applyBorder="1" applyAlignment="1" applyProtection="1">
      <alignment horizontal="right" vertical="center" wrapText="1"/>
      <protection locked="0"/>
    </xf>
    <xf numFmtId="0" fontId="5" fillId="41" borderId="23" xfId="10" applyFont="1" applyFill="1" applyBorder="1" applyAlignment="1" applyProtection="1">
      <alignment horizontal="left" vertical="center" wrapText="1" shrinkToFit="1"/>
      <protection locked="0"/>
    </xf>
    <xf numFmtId="0" fontId="5" fillId="41" borderId="6" xfId="10" applyFont="1" applyFill="1" applyBorder="1" applyAlignment="1" applyProtection="1">
      <alignment horizontal="left" vertical="center" wrapText="1" shrinkToFit="1"/>
      <protection locked="0"/>
    </xf>
    <xf numFmtId="0" fontId="5" fillId="41" borderId="23" xfId="10" applyFont="1" applyFill="1" applyBorder="1" applyAlignment="1" applyProtection="1">
      <alignment horizontal="left" vertical="center" wrapText="1"/>
      <protection locked="0"/>
    </xf>
    <xf numFmtId="0" fontId="5" fillId="41" borderId="6" xfId="10" applyFont="1" applyFill="1" applyBorder="1" applyAlignment="1" applyProtection="1">
      <alignment horizontal="left" vertical="center" wrapText="1"/>
      <protection locked="0"/>
    </xf>
    <xf numFmtId="49" fontId="5" fillId="41" borderId="6" xfId="10" applyNumberFormat="1" applyFont="1" applyFill="1" applyBorder="1" applyAlignment="1" applyProtection="1">
      <alignment horizontal="left" vertical="center" wrapText="1" shrinkToFit="1"/>
      <protection locked="0"/>
    </xf>
    <xf numFmtId="1" fontId="5" fillId="41" borderId="34" xfId="10" applyNumberFormat="1" applyFont="1" applyFill="1" applyBorder="1" applyAlignment="1" applyProtection="1">
      <alignment horizontal="right" vertical="center" wrapText="1"/>
      <protection locked="0"/>
    </xf>
    <xf numFmtId="2" fontId="5" fillId="41" borderId="56" xfId="10" applyNumberFormat="1" applyFont="1" applyFill="1" applyBorder="1" applyAlignment="1">
      <alignment horizontal="left" vertical="center" wrapText="1"/>
    </xf>
    <xf numFmtId="2" fontId="5" fillId="41" borderId="27" xfId="10" applyNumberFormat="1" applyFont="1" applyFill="1" applyBorder="1" applyAlignment="1">
      <alignment horizontal="left" vertical="center" wrapText="1"/>
    </xf>
    <xf numFmtId="1" fontId="5" fillId="41" borderId="68" xfId="10" applyNumberFormat="1" applyFont="1" applyFill="1" applyBorder="1" applyAlignment="1" applyProtection="1">
      <alignment horizontal="right" vertical="center" wrapText="1"/>
      <protection locked="0"/>
    </xf>
    <xf numFmtId="2" fontId="5" fillId="15" borderId="26" xfId="10" applyNumberFormat="1" applyFont="1" applyFill="1" applyBorder="1" applyAlignment="1" applyProtection="1">
      <alignment horizontal="right" vertical="center" wrapText="1"/>
      <protection locked="0"/>
    </xf>
    <xf numFmtId="2" fontId="5" fillId="15" borderId="27" xfId="10" applyNumberFormat="1" applyFont="1" applyFill="1" applyBorder="1" applyAlignment="1" applyProtection="1">
      <alignment horizontal="right" vertical="center" wrapText="1"/>
      <protection locked="0"/>
    </xf>
    <xf numFmtId="2" fontId="5" fillId="0" borderId="27" xfId="10" applyNumberFormat="1" applyFont="1" applyBorder="1" applyAlignment="1" applyProtection="1">
      <alignment horizontal="right" vertical="center" wrapText="1"/>
      <protection locked="0"/>
    </xf>
    <xf numFmtId="2" fontId="5" fillId="0" borderId="68" xfId="10" applyNumberFormat="1" applyFont="1" applyBorder="1" applyAlignment="1" applyProtection="1">
      <alignment horizontal="right" vertical="center" wrapText="1"/>
      <protection locked="0"/>
    </xf>
    <xf numFmtId="0" fontId="5" fillId="29" borderId="22" xfId="10" applyFont="1" applyFill="1" applyBorder="1" applyAlignment="1" applyProtection="1">
      <alignment horizontal="left" vertical="center" wrapText="1"/>
      <protection locked="0"/>
    </xf>
    <xf numFmtId="0" fontId="5" fillId="29" borderId="18" xfId="10" applyFont="1" applyFill="1" applyBorder="1" applyAlignment="1" applyProtection="1">
      <alignment horizontal="left" vertical="center" wrapText="1"/>
      <protection locked="0"/>
    </xf>
    <xf numFmtId="49" fontId="5" fillId="29" borderId="18" xfId="10" applyNumberFormat="1" applyFont="1" applyFill="1" applyBorder="1" applyAlignment="1" applyProtection="1">
      <alignment horizontal="left" vertical="center" wrapText="1" shrinkToFit="1"/>
      <protection locked="0"/>
    </xf>
    <xf numFmtId="1" fontId="5" fillId="29" borderId="50" xfId="10" applyNumberFormat="1" applyFont="1" applyFill="1" applyBorder="1" applyAlignment="1" applyProtection="1">
      <alignment horizontal="right" vertical="center" wrapText="1"/>
      <protection locked="0"/>
    </xf>
    <xf numFmtId="0" fontId="5" fillId="29" borderId="23" xfId="10" applyFont="1" applyFill="1" applyBorder="1" applyAlignment="1" applyProtection="1">
      <alignment horizontal="left" vertical="center" wrapText="1"/>
      <protection locked="0"/>
    </xf>
    <xf numFmtId="0" fontId="5" fillId="29" borderId="6" xfId="10" applyFont="1" applyFill="1" applyBorder="1" applyAlignment="1" applyProtection="1">
      <alignment horizontal="left" vertical="center" wrapText="1"/>
      <protection locked="0"/>
    </xf>
    <xf numFmtId="49" fontId="5" fillId="29" borderId="6" xfId="10" applyNumberFormat="1" applyFont="1" applyFill="1" applyBorder="1" applyAlignment="1" applyProtection="1">
      <alignment horizontal="left" vertical="center" wrapText="1" shrinkToFit="1"/>
      <protection locked="0"/>
    </xf>
    <xf numFmtId="1" fontId="5" fillId="29" borderId="34" xfId="10" applyNumberFormat="1" applyFont="1" applyFill="1" applyBorder="1" applyAlignment="1" applyProtection="1">
      <alignment horizontal="right" vertical="center" wrapText="1"/>
      <protection locked="0"/>
    </xf>
    <xf numFmtId="2" fontId="5" fillId="29" borderId="15" xfId="10" applyNumberFormat="1" applyFont="1" applyFill="1" applyBorder="1" applyAlignment="1">
      <alignment horizontal="left" vertical="center" wrapText="1"/>
    </xf>
    <xf numFmtId="2" fontId="5" fillId="29" borderId="25" xfId="10" applyNumberFormat="1" applyFont="1" applyFill="1" applyBorder="1" applyAlignment="1">
      <alignment horizontal="left" vertical="center" wrapText="1"/>
    </xf>
    <xf numFmtId="1" fontId="5" fillId="29" borderId="49" xfId="10" applyNumberFormat="1" applyFont="1" applyFill="1" applyBorder="1" applyAlignment="1" applyProtection="1">
      <alignment horizontal="right" vertical="center" wrapText="1"/>
      <protection locked="0"/>
    </xf>
    <xf numFmtId="2" fontId="5" fillId="15" borderId="31" xfId="10" applyNumberFormat="1" applyFont="1" applyFill="1" applyBorder="1" applyAlignment="1" applyProtection="1">
      <alignment horizontal="right" vertical="center" wrapText="1"/>
      <protection locked="0"/>
    </xf>
    <xf numFmtId="2" fontId="5" fillId="0" borderId="25" xfId="10" applyNumberFormat="1" applyFont="1" applyBorder="1" applyAlignment="1" applyProtection="1">
      <alignment horizontal="right" vertical="center" wrapText="1"/>
      <protection locked="0"/>
    </xf>
    <xf numFmtId="0" fontId="5" fillId="41" borderId="22" xfId="10" applyFont="1" applyFill="1" applyBorder="1" applyAlignment="1" applyProtection="1">
      <alignment horizontal="left" vertical="center" wrapText="1"/>
      <protection locked="0"/>
    </xf>
    <xf numFmtId="0" fontId="5" fillId="41" borderId="18" xfId="10" applyFont="1" applyFill="1" applyBorder="1" applyAlignment="1" applyProtection="1">
      <alignment horizontal="left" vertical="center" wrapText="1"/>
      <protection locked="0"/>
    </xf>
    <xf numFmtId="49" fontId="5" fillId="41" borderId="18" xfId="10" applyNumberFormat="1" applyFont="1" applyFill="1" applyBorder="1" applyAlignment="1" applyProtection="1">
      <alignment horizontal="left" vertical="center" wrapText="1" shrinkToFit="1"/>
      <protection locked="0"/>
    </xf>
    <xf numFmtId="1" fontId="5" fillId="41" borderId="50" xfId="10" applyNumberFormat="1" applyFont="1" applyFill="1" applyBorder="1" applyAlignment="1" applyProtection="1">
      <alignment horizontal="right" vertical="center" wrapText="1"/>
      <protection locked="0"/>
    </xf>
    <xf numFmtId="2" fontId="5" fillId="41" borderId="15" xfId="10" applyNumberFormat="1" applyFont="1" applyFill="1" applyBorder="1" applyAlignment="1">
      <alignment horizontal="left" vertical="center" wrapText="1"/>
    </xf>
    <xf numFmtId="2" fontId="5" fillId="41" borderId="25" xfId="10" applyNumberFormat="1" applyFont="1" applyFill="1" applyBorder="1" applyAlignment="1">
      <alignment horizontal="left" vertical="center" wrapText="1"/>
    </xf>
    <xf numFmtId="1" fontId="5" fillId="41" borderId="49" xfId="10" applyNumberFormat="1" applyFont="1" applyFill="1" applyBorder="1" applyAlignment="1" applyProtection="1">
      <alignment horizontal="right" vertical="center" wrapText="1"/>
      <protection locked="0"/>
    </xf>
    <xf numFmtId="2" fontId="5" fillId="0" borderId="0" xfId="10" applyNumberFormat="1" applyFont="1" applyAlignment="1">
      <alignment horizontal="left" vertical="center" wrapText="1"/>
    </xf>
    <xf numFmtId="1" fontId="7" fillId="29" borderId="16" xfId="10" applyNumberFormat="1" applyFont="1" applyFill="1" applyBorder="1" applyAlignment="1" applyProtection="1">
      <alignment horizontal="left" vertical="center" wrapText="1"/>
      <protection locked="0"/>
    </xf>
    <xf numFmtId="1" fontId="7" fillId="29" borderId="47" xfId="10" applyNumberFormat="1" applyFont="1" applyFill="1" applyBorder="1" applyAlignment="1" applyProtection="1">
      <alignment horizontal="left" vertical="center" wrapText="1"/>
      <protection locked="0"/>
    </xf>
    <xf numFmtId="1" fontId="7" fillId="29" borderId="66" xfId="10" applyNumberFormat="1" applyFont="1" applyFill="1" applyBorder="1" applyAlignment="1" applyProtection="1">
      <alignment horizontal="left" vertical="center" wrapText="1"/>
      <protection locked="0"/>
    </xf>
    <xf numFmtId="0" fontId="5" fillId="38" borderId="22" xfId="10" applyFont="1" applyFill="1" applyBorder="1" applyAlignment="1">
      <alignment horizontal="left" vertical="center" shrinkToFit="1"/>
    </xf>
    <xf numFmtId="0" fontId="5" fillId="38" borderId="18" xfId="10" applyFont="1" applyFill="1" applyBorder="1" applyAlignment="1" applyProtection="1">
      <alignment horizontal="left" vertical="center" wrapText="1" shrinkToFit="1"/>
      <protection locked="0"/>
    </xf>
    <xf numFmtId="49" fontId="5" fillId="38" borderId="18" xfId="10" applyNumberFormat="1" applyFont="1" applyFill="1" applyBorder="1" applyAlignment="1" applyProtection="1">
      <alignment horizontal="left" vertical="center" wrapText="1" shrinkToFit="1"/>
      <protection locked="0"/>
    </xf>
    <xf numFmtId="0" fontId="5" fillId="38" borderId="18" xfId="10" applyFont="1" applyFill="1" applyBorder="1" applyAlignment="1" applyProtection="1">
      <alignment horizontal="left" vertical="center" shrinkToFit="1"/>
      <protection locked="0"/>
    </xf>
    <xf numFmtId="1" fontId="5" fillId="38" borderId="29" xfId="10" applyNumberFormat="1" applyFont="1" applyFill="1" applyBorder="1" applyAlignment="1" applyProtection="1">
      <alignment horizontal="right" vertical="center" shrinkToFit="1"/>
      <protection locked="0"/>
    </xf>
    <xf numFmtId="2" fontId="5" fillId="0" borderId="18" xfId="10" applyNumberFormat="1" applyFont="1" applyBorder="1" applyAlignment="1" applyProtection="1">
      <alignment horizontal="right" vertical="center" shrinkToFit="1"/>
      <protection locked="0"/>
    </xf>
    <xf numFmtId="2" fontId="5" fillId="0" borderId="29" xfId="10" applyNumberFormat="1" applyFont="1" applyBorder="1" applyAlignment="1" applyProtection="1">
      <alignment horizontal="right" vertical="center" shrinkToFit="1"/>
      <protection locked="0"/>
    </xf>
    <xf numFmtId="49" fontId="5" fillId="38" borderId="23" xfId="10" applyNumberFormat="1" applyFont="1" applyFill="1" applyBorder="1" applyAlignment="1" applyProtection="1">
      <alignment horizontal="left" vertical="center" shrinkToFit="1"/>
      <protection locked="0"/>
    </xf>
    <xf numFmtId="0" fontId="5" fillId="38" borderId="6" xfId="10" applyFont="1" applyFill="1" applyBorder="1" applyAlignment="1" applyProtection="1">
      <alignment horizontal="left" vertical="center" wrapText="1" shrinkToFit="1"/>
      <protection locked="0"/>
    </xf>
    <xf numFmtId="49" fontId="5" fillId="38" borderId="6" xfId="10" applyNumberFormat="1" applyFont="1" applyFill="1" applyBorder="1" applyAlignment="1" applyProtection="1">
      <alignment horizontal="left" vertical="center" wrapText="1" shrinkToFit="1"/>
      <protection locked="0"/>
    </xf>
    <xf numFmtId="0" fontId="5" fillId="38" borderId="6" xfId="10" applyFont="1" applyFill="1" applyBorder="1" applyAlignment="1" applyProtection="1">
      <alignment horizontal="left" vertical="center" shrinkToFit="1"/>
      <protection locked="0"/>
    </xf>
    <xf numFmtId="1" fontId="5" fillId="38" borderId="24" xfId="10" applyNumberFormat="1" applyFont="1" applyFill="1" applyBorder="1" applyAlignment="1" applyProtection="1">
      <alignment horizontal="right" vertical="center" shrinkToFit="1"/>
      <protection locked="0"/>
    </xf>
    <xf numFmtId="2" fontId="5" fillId="9" borderId="6" xfId="10" applyNumberFormat="1" applyFont="1" applyFill="1" applyBorder="1" applyAlignment="1" applyProtection="1">
      <alignment horizontal="right" vertical="center" shrinkToFit="1"/>
      <protection locked="0"/>
    </xf>
    <xf numFmtId="2" fontId="5" fillId="9" borderId="24" xfId="10" applyNumberFormat="1" applyFont="1" applyFill="1" applyBorder="1" applyAlignment="1" applyProtection="1">
      <alignment horizontal="right" vertical="center" shrinkToFit="1"/>
      <protection locked="0"/>
    </xf>
    <xf numFmtId="0" fontId="5" fillId="38" borderId="23" xfId="10" applyFont="1" applyFill="1" applyBorder="1" applyAlignment="1" applyProtection="1">
      <alignment horizontal="left" vertical="center" shrinkToFit="1"/>
      <protection locked="0"/>
    </xf>
    <xf numFmtId="2" fontId="5" fillId="38" borderId="6" xfId="10" applyNumberFormat="1" applyFont="1" applyFill="1" applyBorder="1" applyAlignment="1">
      <alignment horizontal="left" vertical="center" wrapText="1"/>
    </xf>
    <xf numFmtId="2" fontId="5" fillId="38" borderId="23" xfId="10" applyNumberFormat="1" applyFont="1" applyFill="1" applyBorder="1" applyAlignment="1" applyProtection="1">
      <alignment horizontal="left" vertical="center" shrinkToFit="1"/>
      <protection locked="0"/>
    </xf>
    <xf numFmtId="2" fontId="5" fillId="38" borderId="6" xfId="10" applyNumberFormat="1" applyFont="1" applyFill="1" applyBorder="1" applyAlignment="1" applyProtection="1">
      <alignment horizontal="left" vertical="center" wrapText="1" shrinkToFit="1"/>
      <protection locked="0"/>
    </xf>
    <xf numFmtId="2" fontId="5" fillId="38" borderId="6" xfId="10" applyNumberFormat="1" applyFont="1" applyFill="1" applyBorder="1" applyAlignment="1" applyProtection="1">
      <alignment horizontal="left" vertical="center" shrinkToFit="1"/>
      <protection locked="0"/>
    </xf>
    <xf numFmtId="2" fontId="5" fillId="38" borderId="56" xfId="10" applyNumberFormat="1" applyFont="1" applyFill="1" applyBorder="1" applyAlignment="1" applyProtection="1">
      <alignment horizontal="left" vertical="center" shrinkToFit="1"/>
      <protection locked="0"/>
    </xf>
    <xf numFmtId="2" fontId="5" fillId="38" borderId="27" xfId="10" applyNumberFormat="1" applyFont="1" applyFill="1" applyBorder="1" applyAlignment="1" applyProtection="1">
      <alignment horizontal="left" vertical="center" wrapText="1" shrinkToFit="1"/>
      <protection locked="0"/>
    </xf>
    <xf numFmtId="2" fontId="5" fillId="38" borderId="27" xfId="10" applyNumberFormat="1" applyFont="1" applyFill="1" applyBorder="1" applyAlignment="1" applyProtection="1">
      <alignment horizontal="left" vertical="center" shrinkToFit="1"/>
      <protection locked="0"/>
    </xf>
    <xf numFmtId="1" fontId="5" fillId="38" borderId="28" xfId="10" applyNumberFormat="1" applyFont="1" applyFill="1" applyBorder="1" applyAlignment="1" applyProtection="1">
      <alignment horizontal="right" vertical="center" shrinkToFit="1"/>
      <protection locked="0"/>
    </xf>
    <xf numFmtId="2" fontId="5" fillId="9" borderId="56" xfId="10" applyNumberFormat="1" applyFont="1" applyFill="1" applyBorder="1" applyAlignment="1" applyProtection="1">
      <alignment horizontal="right" vertical="center" shrinkToFit="1"/>
      <protection locked="0"/>
    </xf>
    <xf numFmtId="0" fontId="5" fillId="29" borderId="22" xfId="10" applyFont="1" applyFill="1" applyBorder="1" applyAlignment="1">
      <alignment horizontal="left" vertical="center" shrinkToFit="1"/>
    </xf>
    <xf numFmtId="0" fontId="5" fillId="29" borderId="18" xfId="10" applyFont="1" applyFill="1" applyBorder="1" applyAlignment="1" applyProtection="1">
      <alignment horizontal="left" vertical="center" wrapText="1" shrinkToFit="1"/>
      <protection locked="0"/>
    </xf>
    <xf numFmtId="49" fontId="5" fillId="29" borderId="18" xfId="10" applyNumberFormat="1" applyFont="1" applyFill="1" applyBorder="1" applyAlignment="1">
      <alignment horizontal="left" vertical="center" wrapText="1" shrinkToFit="1"/>
    </xf>
    <xf numFmtId="0" fontId="5" fillId="29" borderId="18" xfId="10" applyFont="1" applyFill="1" applyBorder="1" applyAlignment="1" applyProtection="1">
      <alignment horizontal="left" vertical="center" shrinkToFit="1"/>
      <protection locked="0"/>
    </xf>
    <xf numFmtId="1" fontId="5" fillId="29" borderId="29" xfId="10" applyNumberFormat="1" applyFont="1" applyFill="1" applyBorder="1" applyAlignment="1" applyProtection="1">
      <alignment horizontal="right" vertical="center" shrinkToFit="1"/>
      <protection locked="0"/>
    </xf>
    <xf numFmtId="2" fontId="5" fillId="9" borderId="22" xfId="10" applyNumberFormat="1" applyFont="1" applyFill="1" applyBorder="1" applyAlignment="1" applyProtection="1">
      <alignment horizontal="right" vertical="center" shrinkToFit="1"/>
      <protection locked="0"/>
    </xf>
    <xf numFmtId="2" fontId="5" fillId="9" borderId="18" xfId="10" applyNumberFormat="1" applyFont="1" applyFill="1" applyBorder="1" applyAlignment="1" applyProtection="1">
      <alignment horizontal="right" vertical="center" shrinkToFit="1"/>
      <protection locked="0"/>
    </xf>
    <xf numFmtId="2" fontId="5" fillId="9" borderId="29" xfId="10" applyNumberFormat="1" applyFont="1" applyFill="1" applyBorder="1" applyAlignment="1" applyProtection="1">
      <alignment horizontal="right" vertical="center" shrinkToFit="1"/>
      <protection locked="0"/>
    </xf>
    <xf numFmtId="0" fontId="5" fillId="29" borderId="23" xfId="10" applyFont="1" applyFill="1" applyBorder="1" applyAlignment="1" applyProtection="1">
      <alignment horizontal="left" vertical="center" shrinkToFit="1"/>
      <protection locked="0"/>
    </xf>
    <xf numFmtId="2" fontId="5" fillId="29" borderId="6" xfId="10" applyNumberFormat="1" applyFont="1" applyFill="1" applyBorder="1" applyAlignment="1">
      <alignment horizontal="left" vertical="center" wrapText="1"/>
    </xf>
    <xf numFmtId="49" fontId="5" fillId="29" borderId="6" xfId="10" applyNumberFormat="1" applyFont="1" applyFill="1" applyBorder="1" applyAlignment="1">
      <alignment horizontal="left" vertical="center" wrapText="1" shrinkToFit="1"/>
    </xf>
    <xf numFmtId="0" fontId="5" fillId="29" borderId="6" xfId="10" applyFont="1" applyFill="1" applyBorder="1" applyAlignment="1" applyProtection="1">
      <alignment horizontal="left" vertical="center" shrinkToFit="1"/>
      <protection locked="0"/>
    </xf>
    <xf numFmtId="1" fontId="5" fillId="29" borderId="24" xfId="10" applyNumberFormat="1" applyFont="1" applyFill="1" applyBorder="1" applyAlignment="1" applyProtection="1">
      <alignment horizontal="right" vertical="center" shrinkToFit="1"/>
      <protection locked="0"/>
    </xf>
    <xf numFmtId="166" fontId="5" fillId="9" borderId="23" xfId="10" applyNumberFormat="1" applyFont="1" applyFill="1" applyBorder="1" applyAlignment="1" applyProtection="1">
      <alignment horizontal="right" vertical="center" shrinkToFit="1"/>
      <protection locked="0"/>
    </xf>
    <xf numFmtId="166" fontId="5" fillId="9" borderId="6" xfId="10" applyNumberFormat="1" applyFont="1" applyFill="1" applyBorder="1" applyAlignment="1" applyProtection="1">
      <alignment horizontal="right" vertical="center" shrinkToFit="1"/>
      <protection locked="0"/>
    </xf>
    <xf numFmtId="166" fontId="5" fillId="9" borderId="24" xfId="10" applyNumberFormat="1" applyFont="1" applyFill="1" applyBorder="1" applyAlignment="1" applyProtection="1">
      <alignment horizontal="right" vertical="center" shrinkToFit="1"/>
      <protection locked="0"/>
    </xf>
    <xf numFmtId="0" fontId="5" fillId="29" borderId="6" xfId="10" applyFont="1" applyFill="1" applyBorder="1" applyAlignment="1" applyProtection="1">
      <alignment horizontal="left" vertical="center" wrapText="1" shrinkToFit="1"/>
      <protection locked="0"/>
    </xf>
    <xf numFmtId="49" fontId="5" fillId="29" borderId="6" xfId="10" applyNumberFormat="1" applyFont="1" applyFill="1" applyBorder="1" applyAlignment="1">
      <alignment horizontal="left" vertical="center" wrapText="1"/>
    </xf>
    <xf numFmtId="0" fontId="5" fillId="29" borderId="6" xfId="10" applyFont="1" applyFill="1" applyBorder="1" applyAlignment="1">
      <alignment horizontal="left" vertical="center" shrinkToFit="1"/>
    </xf>
    <xf numFmtId="1" fontId="5" fillId="29" borderId="24" xfId="10" applyNumberFormat="1" applyFont="1" applyFill="1" applyBorder="1" applyAlignment="1">
      <alignment horizontal="right" vertical="center" shrinkToFit="1"/>
    </xf>
    <xf numFmtId="165" fontId="5" fillId="9" borderId="23" xfId="10" applyNumberFormat="1" applyFont="1" applyFill="1" applyBorder="1" applyAlignment="1" applyProtection="1">
      <alignment horizontal="right" vertical="center" shrinkToFit="1"/>
      <protection locked="0"/>
    </xf>
    <xf numFmtId="165" fontId="5" fillId="9" borderId="6" xfId="10" applyNumberFormat="1" applyFont="1" applyFill="1" applyBorder="1" applyAlignment="1" applyProtection="1">
      <alignment horizontal="right" vertical="center" shrinkToFit="1"/>
      <protection locked="0"/>
    </xf>
    <xf numFmtId="165" fontId="5" fillId="9" borderId="24" xfId="10" applyNumberFormat="1" applyFont="1" applyFill="1" applyBorder="1" applyAlignment="1" applyProtection="1">
      <alignment horizontal="right" vertical="center" shrinkToFit="1"/>
      <protection locked="0"/>
    </xf>
    <xf numFmtId="0" fontId="5" fillId="29" borderId="56" xfId="10" applyFont="1" applyFill="1" applyBorder="1" applyAlignment="1" applyProtection="1">
      <alignment horizontal="left" vertical="center" shrinkToFit="1"/>
      <protection locked="0"/>
    </xf>
    <xf numFmtId="0" fontId="5" fillId="29" borderId="27" xfId="10" applyFont="1" applyFill="1" applyBorder="1" applyAlignment="1" applyProtection="1">
      <alignment horizontal="left" vertical="center" wrapText="1" shrinkToFit="1"/>
      <protection locked="0"/>
    </xf>
    <xf numFmtId="49" fontId="5" fillId="29" borderId="27" xfId="10" applyNumberFormat="1" applyFont="1" applyFill="1" applyBorder="1" applyAlignment="1" applyProtection="1">
      <alignment horizontal="left" vertical="center" wrapText="1" shrinkToFit="1"/>
      <protection locked="0"/>
    </xf>
    <xf numFmtId="0" fontId="5" fillId="29" borderId="27" xfId="10" applyFont="1" applyFill="1" applyBorder="1" applyAlignment="1" applyProtection="1">
      <alignment horizontal="left" vertical="center" shrinkToFit="1"/>
      <protection locked="0"/>
    </xf>
    <xf numFmtId="1" fontId="5" fillId="29" borderId="28" xfId="10" applyNumberFormat="1" applyFont="1" applyFill="1" applyBorder="1" applyAlignment="1" applyProtection="1">
      <alignment horizontal="right" vertical="center" shrinkToFit="1"/>
      <protection locked="0"/>
    </xf>
    <xf numFmtId="2" fontId="5" fillId="9" borderId="27" xfId="10" applyNumberFormat="1" applyFont="1" applyFill="1" applyBorder="1" applyAlignment="1" applyProtection="1">
      <alignment horizontal="right" vertical="center" shrinkToFit="1"/>
      <protection locked="0"/>
    </xf>
    <xf numFmtId="2" fontId="5" fillId="9" borderId="28" xfId="10" applyNumberFormat="1" applyFont="1" applyFill="1" applyBorder="1" applyAlignment="1" applyProtection="1">
      <alignment horizontal="right" vertical="center" shrinkToFit="1"/>
      <protection locked="0"/>
    </xf>
    <xf numFmtId="0" fontId="5" fillId="38" borderId="56" xfId="10" applyFont="1" applyFill="1" applyBorder="1" applyAlignment="1" applyProtection="1">
      <alignment horizontal="left" vertical="center" shrinkToFit="1"/>
      <protection locked="0"/>
    </xf>
    <xf numFmtId="0" fontId="5" fillId="38" borderId="27" xfId="10" applyFont="1" applyFill="1" applyBorder="1" applyAlignment="1" applyProtection="1">
      <alignment horizontal="left" vertical="center" wrapText="1" shrinkToFit="1"/>
      <protection locked="0"/>
    </xf>
    <xf numFmtId="49" fontId="5" fillId="38" borderId="27" xfId="10" applyNumberFormat="1" applyFont="1" applyFill="1" applyBorder="1" applyAlignment="1" applyProtection="1">
      <alignment horizontal="left" vertical="center" wrapText="1" shrinkToFit="1"/>
      <protection locked="0"/>
    </xf>
    <xf numFmtId="0" fontId="5" fillId="38" borderId="27" xfId="10" applyFont="1" applyFill="1" applyBorder="1" applyAlignment="1" applyProtection="1">
      <alignment horizontal="left" vertical="center" shrinkToFit="1"/>
      <protection locked="0"/>
    </xf>
    <xf numFmtId="0" fontId="5" fillId="29" borderId="18" xfId="10" applyFont="1" applyFill="1" applyBorder="1" applyAlignment="1">
      <alignment horizontal="left" vertical="center" shrinkToFit="1"/>
    </xf>
    <xf numFmtId="1" fontId="5" fillId="29" borderId="29" xfId="10" applyNumberFormat="1" applyFont="1" applyFill="1" applyBorder="1" applyAlignment="1">
      <alignment horizontal="right" vertical="center" shrinkToFit="1"/>
    </xf>
    <xf numFmtId="49" fontId="5" fillId="29" borderId="23" xfId="10" applyNumberFormat="1" applyFont="1" applyFill="1" applyBorder="1" applyAlignment="1" applyProtection="1">
      <alignment horizontal="left" vertical="center" shrinkToFit="1"/>
      <protection locked="0"/>
    </xf>
    <xf numFmtId="0" fontId="5" fillId="29" borderId="6" xfId="10" applyFont="1" applyFill="1" applyBorder="1" applyAlignment="1">
      <alignment horizontal="left" vertical="center" wrapText="1" shrinkToFit="1"/>
    </xf>
    <xf numFmtId="0" fontId="5" fillId="29" borderId="56" xfId="10" applyFont="1" applyFill="1" applyBorder="1" applyAlignment="1">
      <alignment horizontal="left" vertical="center" shrinkToFit="1"/>
    </xf>
    <xf numFmtId="2" fontId="5" fillId="29" borderId="27" xfId="10" applyNumberFormat="1" applyFont="1" applyFill="1" applyBorder="1" applyAlignment="1" applyProtection="1">
      <alignment horizontal="left" vertical="center" wrapText="1" shrinkToFit="1"/>
      <protection locked="0"/>
    </xf>
    <xf numFmtId="49" fontId="5" fillId="29" borderId="27" xfId="10" applyNumberFormat="1" applyFont="1" applyFill="1" applyBorder="1" applyAlignment="1">
      <alignment horizontal="left" vertical="center" wrapText="1" shrinkToFit="1"/>
    </xf>
    <xf numFmtId="0" fontId="5" fillId="29" borderId="27" xfId="10" applyFont="1" applyFill="1" applyBorder="1" applyAlignment="1">
      <alignment horizontal="left" vertical="center" shrinkToFit="1"/>
    </xf>
    <xf numFmtId="1" fontId="5" fillId="29" borderId="28" xfId="10" applyNumberFormat="1" applyFont="1" applyFill="1" applyBorder="1" applyAlignment="1">
      <alignment horizontal="right" vertical="center" shrinkToFit="1"/>
    </xf>
    <xf numFmtId="0" fontId="5" fillId="38" borderId="18" xfId="10" applyFont="1" applyFill="1" applyBorder="1" applyAlignment="1">
      <alignment horizontal="left" vertical="center" shrinkToFit="1"/>
    </xf>
    <xf numFmtId="1" fontId="5" fillId="38" borderId="29" xfId="10" applyNumberFormat="1" applyFont="1" applyFill="1" applyBorder="1" applyAlignment="1">
      <alignment horizontal="right" vertical="center" shrinkToFit="1"/>
    </xf>
    <xf numFmtId="0" fontId="5" fillId="38" borderId="6" xfId="10" applyFont="1" applyFill="1" applyBorder="1" applyAlignment="1">
      <alignment horizontal="left" vertical="center" shrinkToFit="1"/>
    </xf>
    <xf numFmtId="1" fontId="5" fillId="38" borderId="24" xfId="10" applyNumberFormat="1" applyFont="1" applyFill="1" applyBorder="1" applyAlignment="1">
      <alignment horizontal="right" vertical="center" shrinkToFit="1"/>
    </xf>
    <xf numFmtId="0" fontId="5" fillId="38" borderId="6" xfId="10" applyFont="1" applyFill="1" applyBorder="1" applyAlignment="1">
      <alignment horizontal="left" vertical="center" wrapText="1" shrinkToFit="1"/>
    </xf>
    <xf numFmtId="0" fontId="5" fillId="38" borderId="23" xfId="10" applyFont="1" applyFill="1" applyBorder="1" applyAlignment="1">
      <alignment horizontal="left" vertical="center" shrinkToFit="1"/>
    </xf>
    <xf numFmtId="49" fontId="5" fillId="38" borderId="6" xfId="10" applyNumberFormat="1" applyFont="1" applyFill="1" applyBorder="1" applyAlignment="1">
      <alignment horizontal="left" vertical="center" wrapText="1" shrinkToFit="1"/>
    </xf>
    <xf numFmtId="0" fontId="5" fillId="38" borderId="56" xfId="10" applyFont="1" applyFill="1" applyBorder="1" applyAlignment="1">
      <alignment horizontal="left" vertical="center" shrinkToFit="1"/>
    </xf>
    <xf numFmtId="0" fontId="5" fillId="38" borderId="27" xfId="10" applyFont="1" applyFill="1" applyBorder="1" applyAlignment="1">
      <alignment horizontal="left" vertical="center" wrapText="1" shrinkToFit="1"/>
    </xf>
    <xf numFmtId="49" fontId="5" fillId="38" borderId="27" xfId="10" applyNumberFormat="1" applyFont="1" applyFill="1" applyBorder="1" applyAlignment="1">
      <alignment horizontal="left" vertical="center" wrapText="1" shrinkToFit="1"/>
    </xf>
    <xf numFmtId="0" fontId="5" fillId="38" borderId="27" xfId="10" applyFont="1" applyFill="1" applyBorder="1" applyAlignment="1">
      <alignment horizontal="left" vertical="center" shrinkToFit="1"/>
    </xf>
    <xf numFmtId="1" fontId="5" fillId="38" borderId="28" xfId="10" applyNumberFormat="1" applyFont="1" applyFill="1" applyBorder="1" applyAlignment="1">
      <alignment horizontal="right" vertical="center" shrinkToFit="1"/>
    </xf>
    <xf numFmtId="166" fontId="5" fillId="9" borderId="56" xfId="10" applyNumberFormat="1" applyFont="1" applyFill="1" applyBorder="1" applyAlignment="1" applyProtection="1">
      <alignment horizontal="right" vertical="center" shrinkToFit="1"/>
      <protection locked="0"/>
    </xf>
    <xf numFmtId="0" fontId="5" fillId="29" borderId="40" xfId="10" applyFont="1" applyFill="1" applyBorder="1" applyAlignment="1" applyProtection="1">
      <alignment horizontal="left" vertical="center" wrapText="1"/>
      <protection locked="0"/>
    </xf>
    <xf numFmtId="0" fontId="5" fillId="29" borderId="13" xfId="10" applyFont="1" applyFill="1" applyBorder="1" applyAlignment="1" applyProtection="1">
      <alignment horizontal="left" vertical="center" wrapText="1"/>
      <protection locked="0"/>
    </xf>
    <xf numFmtId="1" fontId="5" fillId="29" borderId="19" xfId="10" applyNumberFormat="1" applyFont="1" applyFill="1" applyBorder="1" applyAlignment="1" applyProtection="1">
      <alignment horizontal="right" vertical="center" wrapText="1"/>
      <protection locked="0"/>
    </xf>
    <xf numFmtId="0" fontId="5" fillId="38" borderId="22" xfId="10" applyFont="1" applyFill="1" applyBorder="1" applyAlignment="1" applyProtection="1">
      <alignment horizontal="left" vertical="center" wrapText="1"/>
      <protection locked="0"/>
    </xf>
    <xf numFmtId="0" fontId="5" fillId="38" borderId="18" xfId="10" applyFont="1" applyFill="1" applyBorder="1" applyAlignment="1" applyProtection="1">
      <alignment horizontal="left" vertical="center" wrapText="1"/>
      <protection locked="0"/>
    </xf>
    <xf numFmtId="1" fontId="5" fillId="38" borderId="29" xfId="10" applyNumberFormat="1" applyFont="1" applyFill="1" applyBorder="1" applyAlignment="1" applyProtection="1">
      <alignment horizontal="right" vertical="center" wrapText="1"/>
      <protection locked="0"/>
    </xf>
    <xf numFmtId="0" fontId="5" fillId="38" borderId="23" xfId="10" applyFont="1" applyFill="1" applyBorder="1" applyAlignment="1" applyProtection="1">
      <alignment horizontal="left" vertical="center" wrapText="1"/>
      <protection locked="0"/>
    </xf>
    <xf numFmtId="0" fontId="5" fillId="38" borderId="6" xfId="10" applyFont="1" applyFill="1" applyBorder="1" applyAlignment="1" applyProtection="1">
      <alignment horizontal="left" vertical="center" wrapText="1"/>
      <protection locked="0"/>
    </xf>
    <xf numFmtId="1" fontId="5" fillId="38" borderId="24" xfId="10" applyNumberFormat="1" applyFont="1" applyFill="1" applyBorder="1" applyAlignment="1" applyProtection="1">
      <alignment horizontal="right" vertical="center" wrapText="1"/>
      <protection locked="0"/>
    </xf>
    <xf numFmtId="2" fontId="5" fillId="9" borderId="23" xfId="10" applyNumberFormat="1" applyFont="1" applyFill="1" applyBorder="1" applyAlignment="1" applyProtection="1">
      <alignment horizontal="right" vertical="center" wrapText="1"/>
      <protection locked="0"/>
    </xf>
    <xf numFmtId="2" fontId="5" fillId="9" borderId="6" xfId="10" applyNumberFormat="1" applyFont="1" applyFill="1" applyBorder="1" applyAlignment="1" applyProtection="1">
      <alignment horizontal="right" vertical="center" wrapText="1"/>
      <protection locked="0"/>
    </xf>
    <xf numFmtId="2" fontId="5" fillId="9" borderId="24" xfId="10" applyNumberFormat="1" applyFont="1" applyFill="1" applyBorder="1" applyAlignment="1" applyProtection="1">
      <alignment horizontal="right" vertical="center" wrapText="1"/>
      <protection locked="0"/>
    </xf>
    <xf numFmtId="2" fontId="5" fillId="9" borderId="15" xfId="10" applyNumberFormat="1" applyFont="1" applyFill="1" applyBorder="1" applyAlignment="1" applyProtection="1">
      <alignment horizontal="right" vertical="center" wrapText="1"/>
      <protection locked="0"/>
    </xf>
    <xf numFmtId="2" fontId="5" fillId="9" borderId="25" xfId="10" applyNumberFormat="1" applyFont="1" applyFill="1" applyBorder="1" applyAlignment="1" applyProtection="1">
      <alignment horizontal="right" vertical="center" wrapText="1"/>
      <protection locked="0"/>
    </xf>
    <xf numFmtId="2" fontId="5" fillId="9" borderId="57" xfId="10" applyNumberFormat="1" applyFont="1" applyFill="1" applyBorder="1" applyAlignment="1" applyProtection="1">
      <alignment horizontal="right" vertical="center" wrapText="1"/>
      <protection locked="0"/>
    </xf>
    <xf numFmtId="0" fontId="5" fillId="29" borderId="55" xfId="10" applyFont="1" applyFill="1" applyBorder="1" applyAlignment="1" applyProtection="1">
      <alignment horizontal="left" vertical="center" wrapText="1"/>
      <protection locked="0"/>
    </xf>
    <xf numFmtId="0" fontId="5" fillId="29" borderId="52" xfId="10" applyFont="1" applyFill="1" applyBorder="1" applyAlignment="1" applyProtection="1">
      <alignment horizontal="left" vertical="center" wrapText="1"/>
      <protection locked="0"/>
    </xf>
    <xf numFmtId="49" fontId="5" fillId="29" borderId="52" xfId="10" applyNumberFormat="1" applyFont="1" applyFill="1" applyBorder="1" applyAlignment="1" applyProtection="1">
      <alignment horizontal="left" vertical="center" wrapText="1" shrinkToFit="1"/>
      <protection locked="0"/>
    </xf>
    <xf numFmtId="1" fontId="5" fillId="29" borderId="53" xfId="10" applyNumberFormat="1" applyFont="1" applyFill="1" applyBorder="1" applyAlignment="1" applyProtection="1">
      <alignment horizontal="right" vertical="center" wrapText="1"/>
      <protection locked="0"/>
    </xf>
    <xf numFmtId="2" fontId="5" fillId="9" borderId="55" xfId="10" applyNumberFormat="1" applyFont="1" applyFill="1" applyBorder="1" applyAlignment="1" applyProtection="1">
      <alignment horizontal="right" vertical="center" wrapText="1"/>
      <protection locked="0"/>
    </xf>
    <xf numFmtId="2" fontId="5" fillId="9" borderId="52" xfId="10" applyNumberFormat="1" applyFont="1" applyFill="1" applyBorder="1" applyAlignment="1" applyProtection="1">
      <alignment horizontal="right" vertical="center" wrapText="1"/>
      <protection locked="0"/>
    </xf>
    <xf numFmtId="2" fontId="5" fillId="9" borderId="53" xfId="10" applyNumberFormat="1" applyFont="1" applyFill="1" applyBorder="1" applyAlignment="1" applyProtection="1">
      <alignment horizontal="right" vertical="center" wrapText="1"/>
      <protection locked="0"/>
    </xf>
    <xf numFmtId="1" fontId="5" fillId="0" borderId="0" xfId="10" applyNumberFormat="1" applyFont="1" applyAlignment="1" applyProtection="1">
      <alignment horizontal="right" vertical="center" wrapText="1"/>
      <protection locked="0"/>
    </xf>
    <xf numFmtId="2" fontId="5" fillId="0" borderId="0" xfId="10" applyNumberFormat="1" applyFont="1" applyAlignment="1" applyProtection="1">
      <alignment horizontal="right" vertical="center" wrapText="1"/>
      <protection locked="0"/>
    </xf>
    <xf numFmtId="0" fontId="7" fillId="32" borderId="39" xfId="10" applyFont="1" applyFill="1" applyBorder="1" applyAlignment="1" applyProtection="1">
      <alignment horizontal="left" vertical="center" wrapText="1"/>
      <protection locked="0"/>
    </xf>
    <xf numFmtId="1" fontId="7" fillId="42" borderId="16" xfId="10" applyNumberFormat="1" applyFont="1" applyFill="1" applyBorder="1" applyAlignment="1" applyProtection="1">
      <alignment horizontal="left" vertical="center" wrapText="1"/>
      <protection locked="0"/>
    </xf>
    <xf numFmtId="1" fontId="7" fillId="42" borderId="47" xfId="10" applyNumberFormat="1" applyFont="1" applyFill="1" applyBorder="1" applyAlignment="1" applyProtection="1">
      <alignment horizontal="left" vertical="center" wrapText="1"/>
      <protection locked="0"/>
    </xf>
    <xf numFmtId="1" fontId="7" fillId="42" borderId="66" xfId="10" applyNumberFormat="1" applyFont="1" applyFill="1" applyBorder="1" applyAlignment="1" applyProtection="1">
      <alignment horizontal="left" vertical="center" wrapText="1"/>
      <protection locked="0"/>
    </xf>
    <xf numFmtId="0" fontId="5" fillId="43" borderId="22" xfId="10" applyFont="1" applyFill="1" applyBorder="1" applyAlignment="1">
      <alignment horizontal="left" vertical="center" shrinkToFit="1"/>
    </xf>
    <xf numFmtId="0" fontId="5" fillId="43" borderId="18" xfId="10" applyFont="1" applyFill="1" applyBorder="1" applyAlignment="1" applyProtection="1">
      <alignment horizontal="left" vertical="center" wrapText="1" shrinkToFit="1"/>
      <protection locked="0"/>
    </xf>
    <xf numFmtId="49" fontId="5" fillId="43" borderId="18" xfId="10" applyNumberFormat="1" applyFont="1" applyFill="1" applyBorder="1" applyAlignment="1" applyProtection="1">
      <alignment horizontal="left" vertical="center" wrapText="1" shrinkToFit="1"/>
      <protection locked="0"/>
    </xf>
    <xf numFmtId="0" fontId="5" fillId="43" borderId="18" xfId="10" applyFont="1" applyFill="1" applyBorder="1" applyAlignment="1" applyProtection="1">
      <alignment horizontal="left" vertical="center" shrinkToFit="1"/>
      <protection locked="0"/>
    </xf>
    <xf numFmtId="1" fontId="5" fillId="43" borderId="29" xfId="10" applyNumberFormat="1" applyFont="1" applyFill="1" applyBorder="1" applyAlignment="1" applyProtection="1">
      <alignment horizontal="right" vertical="center" shrinkToFit="1"/>
      <protection locked="0"/>
    </xf>
    <xf numFmtId="49" fontId="5" fillId="43" borderId="23" xfId="10" applyNumberFormat="1" applyFont="1" applyFill="1" applyBorder="1" applyAlignment="1" applyProtection="1">
      <alignment horizontal="left" vertical="center" shrinkToFit="1"/>
      <protection locked="0"/>
    </xf>
    <xf numFmtId="0" fontId="5" fillId="43" borderId="6" xfId="10" applyFont="1" applyFill="1" applyBorder="1" applyAlignment="1" applyProtection="1">
      <alignment horizontal="left" vertical="center" wrapText="1" shrinkToFit="1"/>
      <protection locked="0"/>
    </xf>
    <xf numFmtId="49" fontId="5" fillId="43" borderId="6" xfId="10" applyNumberFormat="1" applyFont="1" applyFill="1" applyBorder="1" applyAlignment="1" applyProtection="1">
      <alignment horizontal="left" vertical="center" wrapText="1" shrinkToFit="1"/>
      <protection locked="0"/>
    </xf>
    <xf numFmtId="0" fontId="5" fillId="43" borderId="6" xfId="10" applyFont="1" applyFill="1" applyBorder="1" applyAlignment="1" applyProtection="1">
      <alignment horizontal="left" vertical="center" shrinkToFit="1"/>
      <protection locked="0"/>
    </xf>
    <xf numFmtId="1" fontId="5" fillId="43" borderId="24" xfId="10" applyNumberFormat="1" applyFont="1" applyFill="1" applyBorder="1" applyAlignment="1" applyProtection="1">
      <alignment horizontal="right" vertical="center" shrinkToFit="1"/>
      <protection locked="0"/>
    </xf>
    <xf numFmtId="0" fontId="5" fillId="43" borderId="23" xfId="10" applyFont="1" applyFill="1" applyBorder="1" applyAlignment="1" applyProtection="1">
      <alignment horizontal="left" vertical="center" shrinkToFit="1"/>
      <protection locked="0"/>
    </xf>
    <xf numFmtId="2" fontId="5" fillId="43" borderId="6" xfId="10" applyNumberFormat="1" applyFont="1" applyFill="1" applyBorder="1" applyAlignment="1">
      <alignment horizontal="left" vertical="center" wrapText="1"/>
    </xf>
    <xf numFmtId="2" fontId="5" fillId="43" borderId="23" xfId="10" applyNumberFormat="1" applyFont="1" applyFill="1" applyBorder="1" applyAlignment="1" applyProtection="1">
      <alignment horizontal="left" vertical="center" shrinkToFit="1"/>
      <protection locked="0"/>
    </xf>
    <xf numFmtId="2" fontId="5" fillId="43" borderId="6" xfId="10" applyNumberFormat="1" applyFont="1" applyFill="1" applyBorder="1" applyAlignment="1" applyProtection="1">
      <alignment horizontal="left" vertical="center" wrapText="1" shrinkToFit="1"/>
      <protection locked="0"/>
    </xf>
    <xf numFmtId="2" fontId="5" fillId="43" borderId="6" xfId="10" applyNumberFormat="1" applyFont="1" applyFill="1" applyBorder="1" applyAlignment="1" applyProtection="1">
      <alignment horizontal="left" vertical="center" shrinkToFit="1"/>
      <protection locked="0"/>
    </xf>
    <xf numFmtId="2" fontId="5" fillId="43" borderId="56" xfId="10" applyNumberFormat="1" applyFont="1" applyFill="1" applyBorder="1" applyAlignment="1" applyProtection="1">
      <alignment horizontal="left" vertical="center" shrinkToFit="1"/>
      <protection locked="0"/>
    </xf>
    <xf numFmtId="2" fontId="5" fillId="43" borderId="27" xfId="10" applyNumberFormat="1" applyFont="1" applyFill="1" applyBorder="1" applyAlignment="1" applyProtection="1">
      <alignment horizontal="left" vertical="center" wrapText="1" shrinkToFit="1"/>
      <protection locked="0"/>
    </xf>
    <xf numFmtId="2" fontId="5" fillId="43" borderId="27" xfId="10" applyNumberFormat="1" applyFont="1" applyFill="1" applyBorder="1" applyAlignment="1" applyProtection="1">
      <alignment horizontal="left" vertical="center" shrinkToFit="1"/>
      <protection locked="0"/>
    </xf>
    <xf numFmtId="1" fontId="5" fillId="43" borderId="28" xfId="10" applyNumberFormat="1" applyFont="1" applyFill="1" applyBorder="1" applyAlignment="1" applyProtection="1">
      <alignment horizontal="right" vertical="center" shrinkToFit="1"/>
      <protection locked="0"/>
    </xf>
    <xf numFmtId="0" fontId="5" fillId="42" borderId="22" xfId="10" applyFont="1" applyFill="1" applyBorder="1" applyAlignment="1">
      <alignment horizontal="left" vertical="center" shrinkToFit="1"/>
    </xf>
    <xf numFmtId="0" fontId="5" fillId="42" borderId="18" xfId="10" applyFont="1" applyFill="1" applyBorder="1" applyAlignment="1" applyProtection="1">
      <alignment horizontal="left" vertical="center" wrapText="1" shrinkToFit="1"/>
      <protection locked="0"/>
    </xf>
    <xf numFmtId="0" fontId="5" fillId="42" borderId="18" xfId="10" applyFont="1" applyFill="1" applyBorder="1" applyAlignment="1" applyProtection="1">
      <alignment horizontal="left" vertical="center" shrinkToFit="1"/>
      <protection locked="0"/>
    </xf>
    <xf numFmtId="1" fontId="5" fillId="42" borderId="29" xfId="10" applyNumberFormat="1" applyFont="1" applyFill="1" applyBorder="1" applyAlignment="1" applyProtection="1">
      <alignment horizontal="right" vertical="center" shrinkToFit="1"/>
      <protection locked="0"/>
    </xf>
    <xf numFmtId="0" fontId="5" fillId="42" borderId="23" xfId="10" applyFont="1" applyFill="1" applyBorder="1" applyAlignment="1" applyProtection="1">
      <alignment horizontal="left" vertical="center" shrinkToFit="1"/>
      <protection locked="0"/>
    </xf>
    <xf numFmtId="2" fontId="5" fillId="42" borderId="6" xfId="10" applyNumberFormat="1" applyFont="1" applyFill="1" applyBorder="1" applyAlignment="1">
      <alignment horizontal="left" vertical="center" wrapText="1"/>
    </xf>
    <xf numFmtId="49" fontId="5" fillId="42" borderId="6" xfId="10" applyNumberFormat="1" applyFont="1" applyFill="1" applyBorder="1" applyAlignment="1">
      <alignment horizontal="left" vertical="center" wrapText="1" shrinkToFit="1"/>
    </xf>
    <xf numFmtId="0" fontId="5" fillId="42" borderId="6" xfId="10" applyFont="1" applyFill="1" applyBorder="1" applyAlignment="1" applyProtection="1">
      <alignment horizontal="left" vertical="center" shrinkToFit="1"/>
      <protection locked="0"/>
    </xf>
    <xf numFmtId="1" fontId="5" fillId="42" borderId="24" xfId="10" applyNumberFormat="1" applyFont="1" applyFill="1" applyBorder="1" applyAlignment="1" applyProtection="1">
      <alignment horizontal="right" vertical="center" shrinkToFit="1"/>
      <protection locked="0"/>
    </xf>
    <xf numFmtId="0" fontId="5" fillId="42" borderId="6" xfId="10" applyFont="1" applyFill="1" applyBorder="1" applyAlignment="1" applyProtection="1">
      <alignment horizontal="left" vertical="center" wrapText="1" shrinkToFit="1"/>
      <protection locked="0"/>
    </xf>
    <xf numFmtId="49" fontId="5" fillId="42" borderId="6" xfId="10" applyNumberFormat="1" applyFont="1" applyFill="1" applyBorder="1" applyAlignment="1">
      <alignment horizontal="left" vertical="center" wrapText="1"/>
    </xf>
    <xf numFmtId="0" fontId="5" fillId="42" borderId="6" xfId="10" applyFont="1" applyFill="1" applyBorder="1" applyAlignment="1">
      <alignment horizontal="left" vertical="center" shrinkToFit="1"/>
    </xf>
    <xf numFmtId="1" fontId="5" fillId="42" borderId="24" xfId="10" applyNumberFormat="1" applyFont="1" applyFill="1" applyBorder="1" applyAlignment="1">
      <alignment horizontal="right" vertical="center" shrinkToFit="1"/>
    </xf>
    <xf numFmtId="0" fontId="5" fillId="42" borderId="56" xfId="10" applyFont="1" applyFill="1" applyBorder="1" applyAlignment="1" applyProtection="1">
      <alignment horizontal="left" vertical="center" shrinkToFit="1"/>
      <protection locked="0"/>
    </xf>
    <xf numFmtId="0" fontId="5" fillId="42" borderId="27" xfId="10" applyFont="1" applyFill="1" applyBorder="1" applyAlignment="1" applyProtection="1">
      <alignment horizontal="left" vertical="center" wrapText="1" shrinkToFit="1"/>
      <protection locked="0"/>
    </xf>
    <xf numFmtId="49" fontId="5" fillId="42" borderId="27" xfId="10" applyNumberFormat="1" applyFont="1" applyFill="1" applyBorder="1" applyAlignment="1" applyProtection="1">
      <alignment horizontal="left" vertical="center" wrapText="1" shrinkToFit="1"/>
      <protection locked="0"/>
    </xf>
    <xf numFmtId="0" fontId="5" fillId="42" borderId="27" xfId="10" applyFont="1" applyFill="1" applyBorder="1" applyAlignment="1" applyProtection="1">
      <alignment horizontal="left" vertical="center" shrinkToFit="1"/>
      <protection locked="0"/>
    </xf>
    <xf numFmtId="1" fontId="5" fillId="42" borderId="28" xfId="10" applyNumberFormat="1" applyFont="1" applyFill="1" applyBorder="1" applyAlignment="1" applyProtection="1">
      <alignment horizontal="right" vertical="center" shrinkToFit="1"/>
      <protection locked="0"/>
    </xf>
    <xf numFmtId="0" fontId="5" fillId="43" borderId="56" xfId="10" applyFont="1" applyFill="1" applyBorder="1" applyAlignment="1" applyProtection="1">
      <alignment horizontal="left" vertical="center" shrinkToFit="1"/>
      <protection locked="0"/>
    </xf>
    <xf numFmtId="0" fontId="5" fillId="43" borderId="27" xfId="10" applyFont="1" applyFill="1" applyBorder="1" applyAlignment="1" applyProtection="1">
      <alignment horizontal="left" vertical="center" wrapText="1" shrinkToFit="1"/>
      <protection locked="0"/>
    </xf>
    <xf numFmtId="49" fontId="5" fillId="43" borderId="27" xfId="10" applyNumberFormat="1" applyFont="1" applyFill="1" applyBorder="1" applyAlignment="1" applyProtection="1">
      <alignment horizontal="left" vertical="center" wrapText="1" shrinkToFit="1"/>
      <protection locked="0"/>
    </xf>
    <xf numFmtId="0" fontId="5" fillId="43" borderId="27" xfId="10" applyFont="1" applyFill="1" applyBorder="1" applyAlignment="1" applyProtection="1">
      <alignment horizontal="left" vertical="center" shrinkToFit="1"/>
      <protection locked="0"/>
    </xf>
    <xf numFmtId="49" fontId="5" fillId="42" borderId="18" xfId="10" applyNumberFormat="1" applyFont="1" applyFill="1" applyBorder="1" applyAlignment="1" applyProtection="1">
      <alignment horizontal="left" vertical="center" wrapText="1" shrinkToFit="1"/>
      <protection locked="0"/>
    </xf>
    <xf numFmtId="0" fontId="5" fillId="42" borderId="18" xfId="10" applyFont="1" applyFill="1" applyBorder="1" applyAlignment="1">
      <alignment horizontal="left" vertical="center" shrinkToFit="1"/>
    </xf>
    <xf numFmtId="1" fontId="5" fillId="42" borderId="29" xfId="10" applyNumberFormat="1" applyFont="1" applyFill="1" applyBorder="1" applyAlignment="1">
      <alignment horizontal="right" vertical="center" shrinkToFit="1"/>
    </xf>
    <xf numFmtId="49" fontId="5" fillId="42" borderId="6" xfId="10" applyNumberFormat="1" applyFont="1" applyFill="1" applyBorder="1" applyAlignment="1" applyProtection="1">
      <alignment horizontal="left" vertical="center" wrapText="1" shrinkToFit="1"/>
      <protection locked="0"/>
    </xf>
    <xf numFmtId="49" fontId="5" fillId="42" borderId="23" xfId="10" applyNumberFormat="1" applyFont="1" applyFill="1" applyBorder="1" applyAlignment="1" applyProtection="1">
      <alignment horizontal="left" vertical="center" shrinkToFit="1"/>
      <protection locked="0"/>
    </xf>
    <xf numFmtId="0" fontId="5" fillId="42" borderId="6" xfId="10" applyFont="1" applyFill="1" applyBorder="1" applyAlignment="1">
      <alignment horizontal="left" vertical="center" wrapText="1" shrinkToFit="1"/>
    </xf>
    <xf numFmtId="0" fontId="5" fillId="42" borderId="56" xfId="10" applyFont="1" applyFill="1" applyBorder="1" applyAlignment="1">
      <alignment horizontal="left" vertical="center" shrinkToFit="1"/>
    </xf>
    <xf numFmtId="2" fontId="5" fillId="42" borderId="27" xfId="10" applyNumberFormat="1" applyFont="1" applyFill="1" applyBorder="1" applyAlignment="1" applyProtection="1">
      <alignment horizontal="left" vertical="center" wrapText="1" shrinkToFit="1"/>
      <protection locked="0"/>
    </xf>
    <xf numFmtId="49" fontId="5" fillId="42" borderId="27" xfId="10" applyNumberFormat="1" applyFont="1" applyFill="1" applyBorder="1" applyAlignment="1">
      <alignment horizontal="left" vertical="center" wrapText="1" shrinkToFit="1"/>
    </xf>
    <xf numFmtId="0" fontId="5" fillId="42" borderId="27" xfId="10" applyFont="1" applyFill="1" applyBorder="1" applyAlignment="1">
      <alignment horizontal="left" vertical="center" shrinkToFit="1"/>
    </xf>
    <xf numFmtId="1" fontId="5" fillId="42" borderId="28" xfId="10" applyNumberFormat="1" applyFont="1" applyFill="1" applyBorder="1" applyAlignment="1">
      <alignment horizontal="right" vertical="center" shrinkToFit="1"/>
    </xf>
    <xf numFmtId="0" fontId="5" fillId="43" borderId="18" xfId="10" applyFont="1" applyFill="1" applyBorder="1" applyAlignment="1">
      <alignment horizontal="left" vertical="center" shrinkToFit="1"/>
    </xf>
    <xf numFmtId="1" fontId="5" fillId="43" borderId="29" xfId="10" applyNumberFormat="1" applyFont="1" applyFill="1" applyBorder="1" applyAlignment="1">
      <alignment horizontal="right" vertical="center" shrinkToFit="1"/>
    </xf>
    <xf numFmtId="0" fontId="5" fillId="43" borderId="6" xfId="10" applyFont="1" applyFill="1" applyBorder="1" applyAlignment="1">
      <alignment horizontal="left" vertical="center" shrinkToFit="1"/>
    </xf>
    <xf numFmtId="1" fontId="5" fillId="43" borderId="24" xfId="10" applyNumberFormat="1" applyFont="1" applyFill="1" applyBorder="1" applyAlignment="1">
      <alignment horizontal="right" vertical="center" shrinkToFit="1"/>
    </xf>
    <xf numFmtId="0" fontId="5" fillId="43" borderId="6" xfId="10" applyFont="1" applyFill="1" applyBorder="1" applyAlignment="1">
      <alignment horizontal="left" vertical="center" wrapText="1" shrinkToFit="1"/>
    </xf>
    <xf numFmtId="0" fontId="5" fillId="43" borderId="23" xfId="10" applyFont="1" applyFill="1" applyBorder="1" applyAlignment="1">
      <alignment horizontal="left" vertical="center" shrinkToFit="1"/>
    </xf>
    <xf numFmtId="49" fontId="5" fillId="43" borderId="6" xfId="10" applyNumberFormat="1" applyFont="1" applyFill="1" applyBorder="1" applyAlignment="1">
      <alignment horizontal="left" vertical="center" wrapText="1" shrinkToFit="1"/>
    </xf>
    <xf numFmtId="0" fontId="5" fillId="43" borderId="56" xfId="10" applyFont="1" applyFill="1" applyBorder="1" applyAlignment="1">
      <alignment horizontal="left" vertical="center" shrinkToFit="1"/>
    </xf>
    <xf numFmtId="0" fontId="5" fillId="43" borderId="27" xfId="10" applyFont="1" applyFill="1" applyBorder="1" applyAlignment="1">
      <alignment horizontal="left" vertical="center" wrapText="1" shrinkToFit="1"/>
    </xf>
    <xf numFmtId="49" fontId="5" fillId="43" borderId="27" xfId="10" applyNumberFormat="1" applyFont="1" applyFill="1" applyBorder="1" applyAlignment="1">
      <alignment horizontal="left" vertical="center" wrapText="1" shrinkToFit="1"/>
    </xf>
    <xf numFmtId="0" fontId="5" fillId="43" borderId="27" xfId="10" applyFont="1" applyFill="1" applyBorder="1" applyAlignment="1">
      <alignment horizontal="left" vertical="center" shrinkToFit="1"/>
    </xf>
    <xf numFmtId="1" fontId="5" fillId="43" borderId="28" xfId="10" applyNumberFormat="1" applyFont="1" applyFill="1" applyBorder="1" applyAlignment="1">
      <alignment horizontal="right" vertical="center" shrinkToFit="1"/>
    </xf>
    <xf numFmtId="0" fontId="5" fillId="42" borderId="40" xfId="10" applyFont="1" applyFill="1" applyBorder="1" applyAlignment="1" applyProtection="1">
      <alignment horizontal="left" vertical="center" wrapText="1"/>
      <protection locked="0"/>
    </xf>
    <xf numFmtId="0" fontId="5" fillId="42" borderId="13" xfId="10" applyFont="1" applyFill="1" applyBorder="1" applyAlignment="1" applyProtection="1">
      <alignment horizontal="left" vertical="center" wrapText="1"/>
      <protection locked="0"/>
    </xf>
    <xf numFmtId="1" fontId="5" fillId="42" borderId="19" xfId="10" applyNumberFormat="1" applyFont="1" applyFill="1" applyBorder="1" applyAlignment="1" applyProtection="1">
      <alignment horizontal="right" vertical="center" wrapText="1"/>
      <protection locked="0"/>
    </xf>
    <xf numFmtId="0" fontId="5" fillId="43" borderId="22" xfId="10" applyFont="1" applyFill="1" applyBorder="1" applyAlignment="1" applyProtection="1">
      <alignment horizontal="left" vertical="center" wrapText="1"/>
      <protection locked="0"/>
    </xf>
    <xf numFmtId="0" fontId="5" fillId="43" borderId="18" xfId="10" applyFont="1" applyFill="1" applyBorder="1" applyAlignment="1" applyProtection="1">
      <alignment horizontal="left" vertical="center" wrapText="1"/>
      <protection locked="0"/>
    </xf>
    <xf numFmtId="1" fontId="5" fillId="43" borderId="29" xfId="10" applyNumberFormat="1" applyFont="1" applyFill="1" applyBorder="1" applyAlignment="1" applyProtection="1">
      <alignment horizontal="right" vertical="center" wrapText="1"/>
      <protection locked="0"/>
    </xf>
    <xf numFmtId="0" fontId="5" fillId="43" borderId="23" xfId="10" applyFont="1" applyFill="1" applyBorder="1" applyAlignment="1" applyProtection="1">
      <alignment horizontal="left" vertical="center" wrapText="1"/>
      <protection locked="0"/>
    </xf>
    <xf numFmtId="0" fontId="5" fillId="43" borderId="6" xfId="10" applyFont="1" applyFill="1" applyBorder="1" applyAlignment="1" applyProtection="1">
      <alignment horizontal="left" vertical="center" wrapText="1"/>
      <protection locked="0"/>
    </xf>
    <xf numFmtId="1" fontId="5" fillId="43" borderId="24" xfId="10" applyNumberFormat="1" applyFont="1" applyFill="1" applyBorder="1" applyAlignment="1" applyProtection="1">
      <alignment horizontal="right" vertical="center" wrapText="1"/>
      <protection locked="0"/>
    </xf>
    <xf numFmtId="0" fontId="5" fillId="42" borderId="55" xfId="10" applyFont="1" applyFill="1" applyBorder="1" applyAlignment="1" applyProtection="1">
      <alignment horizontal="left" vertical="center" wrapText="1"/>
      <protection locked="0"/>
    </xf>
    <xf numFmtId="0" fontId="5" fillId="42" borderId="52" xfId="10" applyFont="1" applyFill="1" applyBorder="1" applyAlignment="1" applyProtection="1">
      <alignment horizontal="left" vertical="center" wrapText="1"/>
      <protection locked="0"/>
    </xf>
    <xf numFmtId="49" fontId="5" fillId="42" borderId="52" xfId="10" applyNumberFormat="1" applyFont="1" applyFill="1" applyBorder="1" applyAlignment="1" applyProtection="1">
      <alignment horizontal="left" vertical="center" wrapText="1" shrinkToFit="1"/>
      <protection locked="0"/>
    </xf>
    <xf numFmtId="1" fontId="5" fillId="42" borderId="53" xfId="10" applyNumberFormat="1" applyFont="1" applyFill="1" applyBorder="1" applyAlignment="1" applyProtection="1">
      <alignment horizontal="right" vertical="center" wrapText="1"/>
      <protection locked="0"/>
    </xf>
    <xf numFmtId="0" fontId="7" fillId="33" borderId="39" xfId="10" applyFont="1" applyFill="1" applyBorder="1" applyAlignment="1" applyProtection="1">
      <alignment horizontal="left" vertical="center" wrapText="1"/>
      <protection locked="0"/>
    </xf>
    <xf numFmtId="1" fontId="7" fillId="44" borderId="30" xfId="10" applyNumberFormat="1" applyFont="1" applyFill="1" applyBorder="1" applyAlignment="1" applyProtection="1">
      <alignment horizontal="left" vertical="center" wrapText="1"/>
      <protection locked="0"/>
    </xf>
    <xf numFmtId="1" fontId="7" fillId="44" borderId="173" xfId="10" applyNumberFormat="1" applyFont="1" applyFill="1" applyBorder="1" applyAlignment="1" applyProtection="1">
      <alignment horizontal="left" vertical="center" wrapText="1"/>
      <protection locked="0"/>
    </xf>
    <xf numFmtId="1" fontId="7" fillId="44" borderId="174" xfId="10" applyNumberFormat="1" applyFont="1" applyFill="1" applyBorder="1" applyAlignment="1" applyProtection="1">
      <alignment horizontal="left" vertical="center" wrapText="1"/>
      <protection locked="0"/>
    </xf>
    <xf numFmtId="1" fontId="7" fillId="44" borderId="70" xfId="10" applyNumberFormat="1" applyFont="1" applyFill="1" applyBorder="1" applyAlignment="1" applyProtection="1">
      <alignment horizontal="left" vertical="center" wrapText="1"/>
      <protection locked="0"/>
    </xf>
    <xf numFmtId="1" fontId="7" fillId="44" borderId="175" xfId="10" applyNumberFormat="1" applyFont="1" applyFill="1" applyBorder="1" applyAlignment="1" applyProtection="1">
      <alignment horizontal="left" vertical="center" wrapText="1"/>
      <protection locked="0"/>
    </xf>
    <xf numFmtId="2" fontId="5" fillId="27" borderId="17" xfId="10" applyNumberFormat="1" applyFont="1" applyFill="1" applyBorder="1" applyAlignment="1">
      <alignment horizontal="left" vertical="center" wrapText="1"/>
    </xf>
    <xf numFmtId="2" fontId="5" fillId="27" borderId="14" xfId="10" applyNumberFormat="1" applyFont="1" applyFill="1" applyBorder="1" applyAlignment="1">
      <alignment horizontal="left" vertical="center" wrapText="1"/>
    </xf>
    <xf numFmtId="1" fontId="5" fillId="27" borderId="54" xfId="10" applyNumberFormat="1" applyFont="1" applyFill="1" applyBorder="1" applyAlignment="1" applyProtection="1">
      <alignment horizontal="right" vertical="center" wrapText="1"/>
      <protection locked="0"/>
    </xf>
    <xf numFmtId="2" fontId="5" fillId="27" borderId="23" xfId="10" applyNumberFormat="1" applyFont="1" applyFill="1" applyBorder="1" applyAlignment="1">
      <alignment horizontal="left" vertical="center" wrapText="1"/>
    </xf>
    <xf numFmtId="2" fontId="5" fillId="27" borderId="6" xfId="10" applyNumberFormat="1" applyFont="1" applyFill="1" applyBorder="1" applyAlignment="1">
      <alignment horizontal="left" vertical="center" wrapText="1"/>
    </xf>
    <xf numFmtId="1" fontId="5" fillId="27" borderId="24" xfId="10" applyNumberFormat="1" applyFont="1" applyFill="1" applyBorder="1" applyAlignment="1" applyProtection="1">
      <alignment horizontal="right" vertical="center" wrapText="1"/>
      <protection locked="0"/>
    </xf>
    <xf numFmtId="0" fontId="5" fillId="27" borderId="23" xfId="10" applyFont="1" applyFill="1" applyBorder="1" applyAlignment="1" applyProtection="1">
      <alignment horizontal="left" vertical="center" wrapText="1" shrinkToFit="1"/>
      <protection locked="0"/>
    </xf>
    <xf numFmtId="0" fontId="5" fillId="27" borderId="6" xfId="10" applyFont="1" applyFill="1" applyBorder="1" applyAlignment="1" applyProtection="1">
      <alignment horizontal="left" vertical="center" wrapText="1" shrinkToFit="1"/>
      <protection locked="0"/>
    </xf>
    <xf numFmtId="0" fontId="5" fillId="27" borderId="23" xfId="10" applyFont="1" applyFill="1" applyBorder="1" applyAlignment="1" applyProtection="1">
      <alignment horizontal="left" vertical="center" wrapText="1"/>
      <protection locked="0"/>
    </xf>
    <xf numFmtId="0" fontId="5" fillId="27" borderId="6" xfId="10" applyFont="1" applyFill="1" applyBorder="1" applyAlignment="1" applyProtection="1">
      <alignment horizontal="left" vertical="center" wrapText="1"/>
      <protection locked="0"/>
    </xf>
    <xf numFmtId="49" fontId="5" fillId="27" borderId="6" xfId="10" applyNumberFormat="1" applyFont="1" applyFill="1" applyBorder="1" applyAlignment="1" applyProtection="1">
      <alignment horizontal="left" vertical="center" wrapText="1" shrinkToFit="1"/>
      <protection locked="0"/>
    </xf>
    <xf numFmtId="1" fontId="5" fillId="27" borderId="34" xfId="10" applyNumberFormat="1" applyFont="1" applyFill="1" applyBorder="1" applyAlignment="1" applyProtection="1">
      <alignment horizontal="right" vertical="center" wrapText="1"/>
      <protection locked="0"/>
    </xf>
    <xf numFmtId="2" fontId="5" fillId="27" borderId="56" xfId="10" applyNumberFormat="1" applyFont="1" applyFill="1" applyBorder="1" applyAlignment="1">
      <alignment horizontal="left" vertical="center" wrapText="1"/>
    </xf>
    <xf numFmtId="2" fontId="5" fillId="27" borderId="27" xfId="10" applyNumberFormat="1" applyFont="1" applyFill="1" applyBorder="1" applyAlignment="1">
      <alignment horizontal="left" vertical="center" wrapText="1"/>
    </xf>
    <xf numFmtId="1" fontId="5" fillId="27" borderId="68" xfId="10" applyNumberFormat="1" applyFont="1" applyFill="1" applyBorder="1" applyAlignment="1" applyProtection="1">
      <alignment horizontal="right" vertical="center" wrapText="1"/>
      <protection locked="0"/>
    </xf>
    <xf numFmtId="0" fontId="5" fillId="44" borderId="22" xfId="10" applyFont="1" applyFill="1" applyBorder="1" applyAlignment="1" applyProtection="1">
      <alignment horizontal="left" vertical="center" wrapText="1"/>
      <protection locked="0"/>
    </xf>
    <xf numFmtId="0" fontId="5" fillId="44" borderId="18" xfId="10" applyFont="1" applyFill="1" applyBorder="1" applyAlignment="1" applyProtection="1">
      <alignment horizontal="left" vertical="center" wrapText="1"/>
      <protection locked="0"/>
    </xf>
    <xf numFmtId="49" fontId="5" fillId="44" borderId="18" xfId="10" applyNumberFormat="1" applyFont="1" applyFill="1" applyBorder="1" applyAlignment="1" applyProtection="1">
      <alignment horizontal="left" vertical="center" wrapText="1" shrinkToFit="1"/>
      <protection locked="0"/>
    </xf>
    <xf numFmtId="1" fontId="5" fillId="44" borderId="50" xfId="10" applyNumberFormat="1" applyFont="1" applyFill="1" applyBorder="1" applyAlignment="1" applyProtection="1">
      <alignment horizontal="right" vertical="center" wrapText="1"/>
      <protection locked="0"/>
    </xf>
    <xf numFmtId="0" fontId="5" fillId="44" borderId="23" xfId="10" applyFont="1" applyFill="1" applyBorder="1" applyAlignment="1" applyProtection="1">
      <alignment horizontal="left" vertical="center" wrapText="1"/>
      <protection locked="0"/>
    </xf>
    <xf numFmtId="0" fontId="5" fillId="44" borderId="6" xfId="10" applyFont="1" applyFill="1" applyBorder="1" applyAlignment="1" applyProtection="1">
      <alignment horizontal="left" vertical="center" wrapText="1"/>
      <protection locked="0"/>
    </xf>
    <xf numFmtId="49" fontId="5" fillId="44" borderId="6" xfId="10" applyNumberFormat="1" applyFont="1" applyFill="1" applyBorder="1" applyAlignment="1" applyProtection="1">
      <alignment horizontal="left" vertical="center" wrapText="1" shrinkToFit="1"/>
      <protection locked="0"/>
    </xf>
    <xf numFmtId="1" fontId="5" fillId="44" borderId="34" xfId="10" applyNumberFormat="1" applyFont="1" applyFill="1" applyBorder="1" applyAlignment="1" applyProtection="1">
      <alignment horizontal="right" vertical="center" wrapText="1"/>
      <protection locked="0"/>
    </xf>
    <xf numFmtId="2" fontId="5" fillId="44" borderId="15" xfId="10" applyNumberFormat="1" applyFont="1" applyFill="1" applyBorder="1" applyAlignment="1">
      <alignment horizontal="left" vertical="center" wrapText="1"/>
    </xf>
    <xf numFmtId="2" fontId="5" fillId="44" borderId="25" xfId="10" applyNumberFormat="1" applyFont="1" applyFill="1" applyBorder="1" applyAlignment="1">
      <alignment horizontal="left" vertical="center" wrapText="1"/>
    </xf>
    <xf numFmtId="1" fontId="5" fillId="44" borderId="49" xfId="10" applyNumberFormat="1" applyFont="1" applyFill="1" applyBorder="1" applyAlignment="1" applyProtection="1">
      <alignment horizontal="right" vertical="center" wrapText="1"/>
      <protection locked="0"/>
    </xf>
    <xf numFmtId="0" fontId="5" fillId="27" borderId="22" xfId="10" applyFont="1" applyFill="1" applyBorder="1" applyAlignment="1" applyProtection="1">
      <alignment horizontal="left" vertical="center" wrapText="1"/>
      <protection locked="0"/>
    </xf>
    <xf numFmtId="0" fontId="5" fillId="27" borderId="18" xfId="10" applyFont="1" applyFill="1" applyBorder="1" applyAlignment="1" applyProtection="1">
      <alignment horizontal="left" vertical="center" wrapText="1"/>
      <protection locked="0"/>
    </xf>
    <xf numFmtId="49" fontId="5" fillId="27" borderId="18" xfId="10" applyNumberFormat="1" applyFont="1" applyFill="1" applyBorder="1" applyAlignment="1" applyProtection="1">
      <alignment horizontal="left" vertical="center" wrapText="1" shrinkToFit="1"/>
      <protection locked="0"/>
    </xf>
    <xf numFmtId="1" fontId="5" fillId="27" borderId="50" xfId="10" applyNumberFormat="1" applyFont="1" applyFill="1" applyBorder="1" applyAlignment="1" applyProtection="1">
      <alignment horizontal="right" vertical="center" wrapText="1"/>
      <protection locked="0"/>
    </xf>
    <xf numFmtId="2" fontId="5" fillId="27" borderId="15" xfId="10" applyNumberFormat="1" applyFont="1" applyFill="1" applyBorder="1" applyAlignment="1">
      <alignment horizontal="left" vertical="center" wrapText="1"/>
    </xf>
    <xf numFmtId="2" fontId="5" fillId="27" borderId="25" xfId="10" applyNumberFormat="1" applyFont="1" applyFill="1" applyBorder="1" applyAlignment="1">
      <alignment horizontal="left" vertical="center" wrapText="1"/>
    </xf>
    <xf numFmtId="1" fontId="5" fillId="27" borderId="49" xfId="10" applyNumberFormat="1" applyFont="1" applyFill="1" applyBorder="1" applyAlignment="1" applyProtection="1">
      <alignment horizontal="right" vertical="center" wrapText="1"/>
      <protection locked="0"/>
    </xf>
    <xf numFmtId="1" fontId="7" fillId="44" borderId="16" xfId="10" applyNumberFormat="1" applyFont="1" applyFill="1" applyBorder="1" applyAlignment="1" applyProtection="1">
      <alignment horizontal="left" vertical="center" wrapText="1"/>
      <protection locked="0"/>
    </xf>
    <xf numFmtId="1" fontId="7" fillId="44" borderId="47" xfId="10" applyNumberFormat="1" applyFont="1" applyFill="1" applyBorder="1" applyAlignment="1" applyProtection="1">
      <alignment horizontal="left" vertical="center" wrapText="1"/>
      <protection locked="0"/>
    </xf>
    <xf numFmtId="1" fontId="7" fillId="44" borderId="66" xfId="10" applyNumberFormat="1" applyFont="1" applyFill="1" applyBorder="1" applyAlignment="1" applyProtection="1">
      <alignment horizontal="left" vertical="center" wrapText="1"/>
      <protection locked="0"/>
    </xf>
    <xf numFmtId="0" fontId="5" fillId="27" borderId="22" xfId="10" applyFont="1" applyFill="1" applyBorder="1" applyAlignment="1">
      <alignment horizontal="left" vertical="center" shrinkToFit="1"/>
    </xf>
    <xf numFmtId="0" fontId="5" fillId="27" borderId="18" xfId="10" applyFont="1" applyFill="1" applyBorder="1" applyAlignment="1" applyProtection="1">
      <alignment horizontal="left" vertical="center" wrapText="1" shrinkToFit="1"/>
      <protection locked="0"/>
    </xf>
    <xf numFmtId="0" fontId="5" fillId="27" borderId="18" xfId="10" applyFont="1" applyFill="1" applyBorder="1" applyAlignment="1" applyProtection="1">
      <alignment horizontal="left" vertical="center" shrinkToFit="1"/>
      <protection locked="0"/>
    </xf>
    <xf numFmtId="1" fontId="5" fillId="27" borderId="29" xfId="10" applyNumberFormat="1" applyFont="1" applyFill="1" applyBorder="1" applyAlignment="1" applyProtection="1">
      <alignment horizontal="right" vertical="center" shrinkToFit="1"/>
      <protection locked="0"/>
    </xf>
    <xf numFmtId="49" fontId="5" fillId="27" borderId="23" xfId="10" applyNumberFormat="1" applyFont="1" applyFill="1" applyBorder="1" applyAlignment="1" applyProtection="1">
      <alignment horizontal="left" vertical="center" shrinkToFit="1"/>
      <protection locked="0"/>
    </xf>
    <xf numFmtId="0" fontId="5" fillId="27" borderId="6" xfId="10" applyFont="1" applyFill="1" applyBorder="1" applyAlignment="1" applyProtection="1">
      <alignment horizontal="left" vertical="center" shrinkToFit="1"/>
      <protection locked="0"/>
    </xf>
    <xf numFmtId="1" fontId="5" fillId="27" borderId="24" xfId="10" applyNumberFormat="1" applyFont="1" applyFill="1" applyBorder="1" applyAlignment="1" applyProtection="1">
      <alignment horizontal="right" vertical="center" shrinkToFit="1"/>
      <protection locked="0"/>
    </xf>
    <xf numFmtId="0" fontId="5" fillId="27" borderId="23" xfId="10" applyFont="1" applyFill="1" applyBorder="1" applyAlignment="1" applyProtection="1">
      <alignment horizontal="left" vertical="center" shrinkToFit="1"/>
      <protection locked="0"/>
    </xf>
    <xf numFmtId="2" fontId="5" fillId="27" borderId="23" xfId="10" applyNumberFormat="1" applyFont="1" applyFill="1" applyBorder="1" applyAlignment="1" applyProtection="1">
      <alignment horizontal="left" vertical="center" shrinkToFit="1"/>
      <protection locked="0"/>
    </xf>
    <xf numFmtId="2" fontId="5" fillId="27" borderId="6" xfId="10" applyNumberFormat="1" applyFont="1" applyFill="1" applyBorder="1" applyAlignment="1" applyProtection="1">
      <alignment horizontal="left" vertical="center" wrapText="1" shrinkToFit="1"/>
      <protection locked="0"/>
    </xf>
    <xf numFmtId="2" fontId="5" fillId="27" borderId="6" xfId="10" applyNumberFormat="1" applyFont="1" applyFill="1" applyBorder="1" applyAlignment="1" applyProtection="1">
      <alignment horizontal="left" vertical="center" shrinkToFit="1"/>
      <protection locked="0"/>
    </xf>
    <xf numFmtId="2" fontId="5" fillId="27" borderId="56" xfId="10" applyNumberFormat="1" applyFont="1" applyFill="1" applyBorder="1" applyAlignment="1" applyProtection="1">
      <alignment horizontal="left" vertical="center" shrinkToFit="1"/>
      <protection locked="0"/>
    </xf>
    <xf numFmtId="2" fontId="5" fillId="27" borderId="27" xfId="10" applyNumberFormat="1" applyFont="1" applyFill="1" applyBorder="1" applyAlignment="1" applyProtection="1">
      <alignment horizontal="left" vertical="center" wrapText="1" shrinkToFit="1"/>
      <protection locked="0"/>
    </xf>
    <xf numFmtId="2" fontId="5" fillId="27" borderId="27" xfId="10" applyNumberFormat="1" applyFont="1" applyFill="1" applyBorder="1" applyAlignment="1" applyProtection="1">
      <alignment horizontal="left" vertical="center" shrinkToFit="1"/>
      <protection locked="0"/>
    </xf>
    <xf numFmtId="1" fontId="5" fillId="27" borderId="28" xfId="10" applyNumberFormat="1" applyFont="1" applyFill="1" applyBorder="1" applyAlignment="1" applyProtection="1">
      <alignment horizontal="right" vertical="center" shrinkToFit="1"/>
      <protection locked="0"/>
    </xf>
    <xf numFmtId="0" fontId="5" fillId="44" borderId="22" xfId="10" applyFont="1" applyFill="1" applyBorder="1" applyAlignment="1">
      <alignment horizontal="left" vertical="center" shrinkToFit="1"/>
    </xf>
    <xf numFmtId="0" fontId="5" fillId="44" borderId="18" xfId="10" applyFont="1" applyFill="1" applyBorder="1" applyAlignment="1" applyProtection="1">
      <alignment horizontal="left" vertical="center" wrapText="1" shrinkToFit="1"/>
      <protection locked="0"/>
    </xf>
    <xf numFmtId="49" fontId="5" fillId="44" borderId="18" xfId="10" applyNumberFormat="1" applyFont="1" applyFill="1" applyBorder="1" applyAlignment="1">
      <alignment horizontal="left" vertical="center" wrapText="1" shrinkToFit="1"/>
    </xf>
    <xf numFmtId="0" fontId="5" fillId="44" borderId="18" xfId="10" applyFont="1" applyFill="1" applyBorder="1" applyAlignment="1" applyProtection="1">
      <alignment horizontal="left" vertical="center" shrinkToFit="1"/>
      <protection locked="0"/>
    </xf>
    <xf numFmtId="1" fontId="5" fillId="44" borderId="29" xfId="10" applyNumberFormat="1" applyFont="1" applyFill="1" applyBorder="1" applyAlignment="1" applyProtection="1">
      <alignment horizontal="right" vertical="center" shrinkToFit="1"/>
      <protection locked="0"/>
    </xf>
    <xf numFmtId="0" fontId="5" fillId="44" borderId="23" xfId="10" applyFont="1" applyFill="1" applyBorder="1" applyAlignment="1" applyProtection="1">
      <alignment horizontal="left" vertical="center" shrinkToFit="1"/>
      <protection locked="0"/>
    </xf>
    <xf numFmtId="2" fontId="5" fillId="44" borderId="6" xfId="10" applyNumberFormat="1" applyFont="1" applyFill="1" applyBorder="1" applyAlignment="1">
      <alignment horizontal="left" vertical="center" wrapText="1"/>
    </xf>
    <xf numFmtId="49" fontId="5" fillId="44" borderId="6" xfId="10" applyNumberFormat="1" applyFont="1" applyFill="1" applyBorder="1" applyAlignment="1">
      <alignment horizontal="left" vertical="center" wrapText="1" shrinkToFit="1"/>
    </xf>
    <xf numFmtId="0" fontId="5" fillId="44" borderId="6" xfId="10" applyFont="1" applyFill="1" applyBorder="1" applyAlignment="1" applyProtection="1">
      <alignment horizontal="left" vertical="center" shrinkToFit="1"/>
      <protection locked="0"/>
    </xf>
    <xf numFmtId="1" fontId="5" fillId="44" borderId="24" xfId="10" applyNumberFormat="1" applyFont="1" applyFill="1" applyBorder="1" applyAlignment="1" applyProtection="1">
      <alignment horizontal="right" vertical="center" shrinkToFit="1"/>
      <protection locked="0"/>
    </xf>
    <xf numFmtId="0" fontId="5" fillId="44" borderId="6" xfId="10" applyFont="1" applyFill="1" applyBorder="1" applyAlignment="1" applyProtection="1">
      <alignment horizontal="left" vertical="center" wrapText="1" shrinkToFit="1"/>
      <protection locked="0"/>
    </xf>
    <xf numFmtId="49" fontId="5" fillId="44" borderId="6" xfId="10" applyNumberFormat="1" applyFont="1" applyFill="1" applyBorder="1" applyAlignment="1">
      <alignment horizontal="left" vertical="center" wrapText="1"/>
    </xf>
    <xf numFmtId="0" fontId="5" fillId="44" borderId="6" xfId="10" applyFont="1" applyFill="1" applyBorder="1" applyAlignment="1">
      <alignment horizontal="left" vertical="center" shrinkToFit="1"/>
    </xf>
    <xf numFmtId="1" fontId="5" fillId="44" borderId="24" xfId="10" applyNumberFormat="1" applyFont="1" applyFill="1" applyBorder="1" applyAlignment="1">
      <alignment horizontal="right" vertical="center" shrinkToFit="1"/>
    </xf>
    <xf numFmtId="0" fontId="5" fillId="44" borderId="56" xfId="10" applyFont="1" applyFill="1" applyBorder="1" applyAlignment="1" applyProtection="1">
      <alignment horizontal="left" vertical="center" shrinkToFit="1"/>
      <protection locked="0"/>
    </xf>
    <xf numFmtId="0" fontId="5" fillId="44" borderId="27" xfId="10" applyFont="1" applyFill="1" applyBorder="1" applyAlignment="1" applyProtection="1">
      <alignment horizontal="left" vertical="center" wrapText="1" shrinkToFit="1"/>
      <protection locked="0"/>
    </xf>
    <xf numFmtId="49" fontId="5" fillId="44" borderId="27" xfId="10" applyNumberFormat="1" applyFont="1" applyFill="1" applyBorder="1" applyAlignment="1" applyProtection="1">
      <alignment horizontal="left" vertical="center" wrapText="1" shrinkToFit="1"/>
      <protection locked="0"/>
    </xf>
    <xf numFmtId="0" fontId="5" fillId="44" borderId="27" xfId="10" applyFont="1" applyFill="1" applyBorder="1" applyAlignment="1" applyProtection="1">
      <alignment horizontal="left" vertical="center" shrinkToFit="1"/>
      <protection locked="0"/>
    </xf>
    <xf numFmtId="1" fontId="5" fillId="44" borderId="28" xfId="10" applyNumberFormat="1" applyFont="1" applyFill="1" applyBorder="1" applyAlignment="1" applyProtection="1">
      <alignment horizontal="right" vertical="center" shrinkToFit="1"/>
      <protection locked="0"/>
    </xf>
    <xf numFmtId="0" fontId="5" fillId="27" borderId="56" xfId="10" applyFont="1" applyFill="1" applyBorder="1" applyAlignment="1" applyProtection="1">
      <alignment horizontal="left" vertical="center" shrinkToFit="1"/>
      <protection locked="0"/>
    </xf>
    <xf numFmtId="0" fontId="5" fillId="27" borderId="27" xfId="10" applyFont="1" applyFill="1" applyBorder="1" applyAlignment="1" applyProtection="1">
      <alignment horizontal="left" vertical="center" wrapText="1" shrinkToFit="1"/>
      <protection locked="0"/>
    </xf>
    <xf numFmtId="49" fontId="5" fillId="27" borderId="27" xfId="10" applyNumberFormat="1" applyFont="1" applyFill="1" applyBorder="1" applyAlignment="1" applyProtection="1">
      <alignment horizontal="left" vertical="center" wrapText="1" shrinkToFit="1"/>
      <protection locked="0"/>
    </xf>
    <xf numFmtId="0" fontId="5" fillId="27" borderId="27" xfId="10" applyFont="1" applyFill="1" applyBorder="1" applyAlignment="1" applyProtection="1">
      <alignment horizontal="left" vertical="center" shrinkToFit="1"/>
      <protection locked="0"/>
    </xf>
    <xf numFmtId="0" fontId="5" fillId="44" borderId="18" xfId="10" applyFont="1" applyFill="1" applyBorder="1" applyAlignment="1">
      <alignment horizontal="left" vertical="center" shrinkToFit="1"/>
    </xf>
    <xf numFmtId="1" fontId="5" fillId="44" borderId="29" xfId="10" applyNumberFormat="1" applyFont="1" applyFill="1" applyBorder="1" applyAlignment="1">
      <alignment horizontal="right" vertical="center" shrinkToFit="1"/>
    </xf>
    <xf numFmtId="49" fontId="5" fillId="44" borderId="23" xfId="10" applyNumberFormat="1" applyFont="1" applyFill="1" applyBorder="1" applyAlignment="1" applyProtection="1">
      <alignment horizontal="left" vertical="center" shrinkToFit="1"/>
      <protection locked="0"/>
    </xf>
    <xf numFmtId="0" fontId="5" fillId="44" borderId="6" xfId="10" applyFont="1" applyFill="1" applyBorder="1" applyAlignment="1">
      <alignment horizontal="left" vertical="center" wrapText="1" shrinkToFit="1"/>
    </xf>
    <xf numFmtId="0" fontId="5" fillId="44" borderId="56" xfId="10" applyFont="1" applyFill="1" applyBorder="1" applyAlignment="1">
      <alignment horizontal="left" vertical="center" shrinkToFit="1"/>
    </xf>
    <xf numFmtId="2" fontId="5" fillId="44" borderId="27" xfId="10" applyNumberFormat="1" applyFont="1" applyFill="1" applyBorder="1" applyAlignment="1" applyProtection="1">
      <alignment horizontal="left" vertical="center" wrapText="1" shrinkToFit="1"/>
      <protection locked="0"/>
    </xf>
    <xf numFmtId="49" fontId="5" fillId="44" borderId="27" xfId="10" applyNumberFormat="1" applyFont="1" applyFill="1" applyBorder="1" applyAlignment="1">
      <alignment horizontal="left" vertical="center" wrapText="1" shrinkToFit="1"/>
    </xf>
    <xf numFmtId="0" fontId="5" fillId="44" borderId="27" xfId="10" applyFont="1" applyFill="1" applyBorder="1" applyAlignment="1">
      <alignment horizontal="left" vertical="center" shrinkToFit="1"/>
    </xf>
    <xf numFmtId="1" fontId="5" fillId="44" borderId="28" xfId="10" applyNumberFormat="1" applyFont="1" applyFill="1" applyBorder="1" applyAlignment="1">
      <alignment horizontal="right" vertical="center" shrinkToFit="1"/>
    </xf>
    <xf numFmtId="0" fontId="5" fillId="27" borderId="18" xfId="10" applyFont="1" applyFill="1" applyBorder="1" applyAlignment="1">
      <alignment horizontal="left" vertical="center" shrinkToFit="1"/>
    </xf>
    <xf numFmtId="1" fontId="5" fillId="27" borderId="29" xfId="10" applyNumberFormat="1" applyFont="1" applyFill="1" applyBorder="1" applyAlignment="1">
      <alignment horizontal="right" vertical="center" shrinkToFit="1"/>
    </xf>
    <xf numFmtId="0" fontId="5" fillId="27" borderId="6" xfId="10" applyFont="1" applyFill="1" applyBorder="1" applyAlignment="1">
      <alignment horizontal="left" vertical="center" shrinkToFit="1"/>
    </xf>
    <xf numFmtId="1" fontId="5" fillId="27" borderId="24" xfId="10" applyNumberFormat="1" applyFont="1" applyFill="1" applyBorder="1" applyAlignment="1">
      <alignment horizontal="right" vertical="center" shrinkToFit="1"/>
    </xf>
    <xf numFmtId="0" fontId="5" fillId="27" borderId="6" xfId="10" applyFont="1" applyFill="1" applyBorder="1" applyAlignment="1">
      <alignment horizontal="left" vertical="center" wrapText="1" shrinkToFit="1"/>
    </xf>
    <xf numFmtId="0" fontId="5" fillId="27" borderId="23" xfId="10" applyFont="1" applyFill="1" applyBorder="1" applyAlignment="1">
      <alignment horizontal="left" vertical="center" shrinkToFit="1"/>
    </xf>
    <xf numFmtId="49" fontId="5" fillId="27" borderId="6" xfId="10" applyNumberFormat="1" applyFont="1" applyFill="1" applyBorder="1" applyAlignment="1">
      <alignment horizontal="left" vertical="center" wrapText="1" shrinkToFit="1"/>
    </xf>
    <xf numFmtId="0" fontId="5" fillId="27" borderId="56" xfId="10" applyFont="1" applyFill="1" applyBorder="1" applyAlignment="1">
      <alignment horizontal="left" vertical="center" shrinkToFit="1"/>
    </xf>
    <xf numFmtId="0" fontId="5" fillId="27" borderId="27" xfId="10" applyFont="1" applyFill="1" applyBorder="1" applyAlignment="1">
      <alignment horizontal="left" vertical="center" wrapText="1" shrinkToFit="1"/>
    </xf>
    <xf numFmtId="49" fontId="5" fillId="27" borderId="27" xfId="10" applyNumberFormat="1" applyFont="1" applyFill="1" applyBorder="1" applyAlignment="1">
      <alignment horizontal="left" vertical="center" wrapText="1" shrinkToFit="1"/>
    </xf>
    <xf numFmtId="0" fontId="5" fillId="27" borderId="27" xfId="10" applyFont="1" applyFill="1" applyBorder="1" applyAlignment="1">
      <alignment horizontal="left" vertical="center" shrinkToFit="1"/>
    </xf>
    <xf numFmtId="1" fontId="5" fillId="27" borderId="28" xfId="10" applyNumberFormat="1" applyFont="1" applyFill="1" applyBorder="1" applyAlignment="1">
      <alignment horizontal="right" vertical="center" shrinkToFit="1"/>
    </xf>
    <xf numFmtId="0" fontId="5" fillId="44" borderId="40" xfId="10" applyFont="1" applyFill="1" applyBorder="1" applyAlignment="1" applyProtection="1">
      <alignment horizontal="left" vertical="center" wrapText="1"/>
      <protection locked="0"/>
    </xf>
    <xf numFmtId="0" fontId="5" fillId="44" borderId="13" xfId="10" applyFont="1" applyFill="1" applyBorder="1" applyAlignment="1" applyProtection="1">
      <alignment horizontal="left" vertical="center" wrapText="1"/>
      <protection locked="0"/>
    </xf>
    <xf numFmtId="1" fontId="5" fillId="44" borderId="19" xfId="10" applyNumberFormat="1" applyFont="1" applyFill="1" applyBorder="1" applyAlignment="1" applyProtection="1">
      <alignment horizontal="right" vertical="center" wrapText="1"/>
      <protection locked="0"/>
    </xf>
    <xf numFmtId="1" fontId="5" fillId="27" borderId="29" xfId="10" applyNumberFormat="1" applyFont="1" applyFill="1" applyBorder="1" applyAlignment="1" applyProtection="1">
      <alignment horizontal="right" vertical="center" wrapText="1"/>
      <protection locked="0"/>
    </xf>
    <xf numFmtId="0" fontId="5" fillId="44" borderId="55" xfId="10" applyFont="1" applyFill="1" applyBorder="1" applyAlignment="1" applyProtection="1">
      <alignment horizontal="left" vertical="center" wrapText="1"/>
      <protection locked="0"/>
    </xf>
    <xf numFmtId="0" fontId="5" fillId="44" borderId="52" xfId="10" applyFont="1" applyFill="1" applyBorder="1" applyAlignment="1" applyProtection="1">
      <alignment horizontal="left" vertical="center" wrapText="1"/>
      <protection locked="0"/>
    </xf>
    <xf numFmtId="49" fontId="5" fillId="44" borderId="52" xfId="10" applyNumberFormat="1" applyFont="1" applyFill="1" applyBorder="1" applyAlignment="1" applyProtection="1">
      <alignment horizontal="left" vertical="center" wrapText="1" shrinkToFit="1"/>
      <protection locked="0"/>
    </xf>
    <xf numFmtId="1" fontId="5" fillId="44" borderId="53" xfId="10" applyNumberFormat="1" applyFont="1" applyFill="1" applyBorder="1" applyAlignment="1" applyProtection="1">
      <alignment horizontal="right" vertical="center" wrapText="1"/>
      <protection locked="0"/>
    </xf>
    <xf numFmtId="1" fontId="5" fillId="15" borderId="0" xfId="10" applyNumberFormat="1" applyFont="1" applyFill="1" applyAlignment="1" applyProtection="1">
      <alignment horizontal="left" vertical="center" wrapText="1"/>
      <protection locked="0"/>
    </xf>
    <xf numFmtId="1" fontId="5" fillId="15" borderId="5" xfId="10" applyNumberFormat="1" applyFont="1" applyFill="1" applyBorder="1" applyAlignment="1" applyProtection="1">
      <alignment horizontal="left" vertical="center" wrapText="1"/>
      <protection locked="0"/>
    </xf>
    <xf numFmtId="2" fontId="5" fillId="9" borderId="0" xfId="10" applyNumberFormat="1" applyFont="1" applyFill="1" applyAlignment="1" applyProtection="1">
      <alignment horizontal="right" vertical="center" wrapText="1"/>
      <protection locked="0"/>
    </xf>
    <xf numFmtId="2" fontId="5" fillId="9" borderId="5" xfId="10" applyNumberFormat="1" applyFont="1" applyFill="1" applyBorder="1" applyAlignment="1" applyProtection="1">
      <alignment horizontal="right" vertical="center" wrapText="1"/>
      <protection locked="0"/>
    </xf>
    <xf numFmtId="0" fontId="5" fillId="40" borderId="14" xfId="10" applyFont="1" applyFill="1" applyBorder="1" applyAlignment="1" applyProtection="1">
      <alignment horizontal="left" vertical="center" wrapText="1" shrinkToFit="1"/>
      <protection locked="0"/>
    </xf>
    <xf numFmtId="49" fontId="5" fillId="40" borderId="14" xfId="10" applyNumberFormat="1" applyFont="1" applyFill="1" applyBorder="1" applyAlignment="1" applyProtection="1">
      <alignment horizontal="left" vertical="center" wrapText="1" shrinkToFit="1"/>
      <protection locked="0"/>
    </xf>
    <xf numFmtId="0" fontId="5" fillId="40" borderId="14" xfId="10" applyFont="1" applyFill="1" applyBorder="1" applyAlignment="1" applyProtection="1">
      <alignment horizontal="left" vertical="center" shrinkToFit="1"/>
      <protection locked="0"/>
    </xf>
    <xf numFmtId="1" fontId="5" fillId="40" borderId="54" xfId="10" applyNumberFormat="1" applyFont="1" applyFill="1" applyBorder="1" applyAlignment="1" applyProtection="1">
      <alignment horizontal="right" vertical="center" shrinkToFit="1"/>
      <protection locked="0"/>
    </xf>
    <xf numFmtId="2" fontId="5" fillId="15" borderId="17" xfId="10" applyNumberFormat="1" applyFont="1" applyFill="1" applyBorder="1" applyAlignment="1" applyProtection="1">
      <alignment horizontal="right" vertical="center" shrinkToFit="1"/>
      <protection locked="0"/>
    </xf>
    <xf numFmtId="2" fontId="5" fillId="7" borderId="14" xfId="10" applyNumberFormat="1" applyFont="1" applyFill="1" applyBorder="1" applyAlignment="1" applyProtection="1">
      <alignment horizontal="right" vertical="center" shrinkToFit="1"/>
      <protection locked="0"/>
    </xf>
    <xf numFmtId="2" fontId="5" fillId="7" borderId="54" xfId="10" applyNumberFormat="1" applyFont="1" applyFill="1" applyBorder="1" applyAlignment="1" applyProtection="1">
      <alignment horizontal="right" vertical="center" shrinkToFit="1"/>
      <protection locked="0"/>
    </xf>
    <xf numFmtId="2" fontId="5" fillId="15" borderId="69" xfId="10" applyNumberFormat="1" applyFont="1" applyFill="1" applyBorder="1" applyAlignment="1" applyProtection="1">
      <alignment horizontal="right" vertical="center" shrinkToFit="1"/>
      <protection locked="0"/>
    </xf>
    <xf numFmtId="49" fontId="5" fillId="40" borderId="17" xfId="10" applyNumberFormat="1" applyFont="1" applyFill="1" applyBorder="1" applyAlignment="1" applyProtection="1">
      <alignment horizontal="left" vertical="center" shrinkToFit="1"/>
      <protection locked="0"/>
    </xf>
    <xf numFmtId="0" fontId="5" fillId="40" borderId="176" xfId="10" applyFont="1" applyFill="1" applyBorder="1" applyAlignment="1">
      <alignment horizontal="left" vertical="center" shrinkToFit="1"/>
    </xf>
    <xf numFmtId="0" fontId="5" fillId="40" borderId="177" xfId="10" applyFont="1" applyFill="1" applyBorder="1" applyAlignment="1" applyProtection="1">
      <alignment horizontal="left" vertical="center" wrapText="1" shrinkToFit="1"/>
      <protection locked="0"/>
    </xf>
    <xf numFmtId="49" fontId="5" fillId="40" borderId="177" xfId="10" applyNumberFormat="1" applyFont="1" applyFill="1" applyBorder="1" applyAlignment="1" applyProtection="1">
      <alignment horizontal="left" vertical="center" wrapText="1" shrinkToFit="1"/>
      <protection locked="0"/>
    </xf>
    <xf numFmtId="0" fontId="5" fillId="40" borderId="177" xfId="10" applyFont="1" applyFill="1" applyBorder="1" applyAlignment="1" applyProtection="1">
      <alignment horizontal="left" vertical="center" shrinkToFit="1"/>
      <protection locked="0"/>
    </xf>
    <xf numFmtId="1" fontId="5" fillId="40" borderId="178" xfId="10" applyNumberFormat="1" applyFont="1" applyFill="1" applyBorder="1" applyAlignment="1" applyProtection="1">
      <alignment horizontal="right" vertical="center" shrinkToFit="1"/>
      <protection locked="0"/>
    </xf>
    <xf numFmtId="0" fontId="5" fillId="40" borderId="55" xfId="10" applyFont="1" applyFill="1" applyBorder="1" applyAlignment="1">
      <alignment horizontal="left" vertical="center" shrinkToFit="1"/>
    </xf>
    <xf numFmtId="0" fontId="5" fillId="40" borderId="52" xfId="10" applyFont="1" applyFill="1" applyBorder="1" applyAlignment="1" applyProtection="1">
      <alignment horizontal="left" vertical="center" wrapText="1" shrinkToFit="1"/>
      <protection locked="0"/>
    </xf>
    <xf numFmtId="49" fontId="5" fillId="40" borderId="52" xfId="10" applyNumberFormat="1" applyFont="1" applyFill="1" applyBorder="1" applyAlignment="1" applyProtection="1">
      <alignment horizontal="left" vertical="center" wrapText="1" shrinkToFit="1"/>
      <protection locked="0"/>
    </xf>
    <xf numFmtId="0" fontId="5" fillId="40" borderId="52" xfId="10" applyFont="1" applyFill="1" applyBorder="1" applyAlignment="1" applyProtection="1">
      <alignment horizontal="left" vertical="center" shrinkToFit="1"/>
      <protection locked="0"/>
    </xf>
    <xf numFmtId="1" fontId="5" fillId="40" borderId="53" xfId="10" applyNumberFormat="1" applyFont="1" applyFill="1" applyBorder="1" applyAlignment="1" applyProtection="1">
      <alignment horizontal="right" vertical="center" shrinkToFit="1"/>
      <protection locked="0"/>
    </xf>
    <xf numFmtId="49" fontId="5" fillId="36" borderId="177" xfId="10" applyNumberFormat="1" applyFont="1" applyFill="1" applyBorder="1" applyAlignment="1">
      <alignment horizontal="left" vertical="center" wrapText="1" shrinkToFit="1"/>
    </xf>
    <xf numFmtId="0" fontId="5" fillId="36" borderId="177" xfId="10" applyFont="1" applyFill="1" applyBorder="1" applyAlignment="1" applyProtection="1">
      <alignment horizontal="left" vertical="center" shrinkToFit="1"/>
      <protection locked="0"/>
    </xf>
    <xf numFmtId="1" fontId="5" fillId="36" borderId="178" xfId="10" applyNumberFormat="1" applyFont="1" applyFill="1" applyBorder="1" applyAlignment="1" applyProtection="1">
      <alignment horizontal="right" vertical="center" shrinkToFit="1"/>
      <protection locked="0"/>
    </xf>
    <xf numFmtId="0" fontId="5" fillId="36" borderId="55" xfId="10" applyFont="1" applyFill="1" applyBorder="1" applyAlignment="1">
      <alignment horizontal="left" vertical="center" shrinkToFit="1"/>
    </xf>
    <xf numFmtId="0" fontId="5" fillId="36" borderId="52" xfId="10" applyFont="1" applyFill="1" applyBorder="1" applyAlignment="1" applyProtection="1">
      <alignment horizontal="left" vertical="center" wrapText="1" shrinkToFit="1"/>
      <protection locked="0"/>
    </xf>
    <xf numFmtId="49" fontId="5" fillId="36" borderId="52" xfId="10" applyNumberFormat="1" applyFont="1" applyFill="1" applyBorder="1" applyAlignment="1">
      <alignment horizontal="left" vertical="center" wrapText="1" shrinkToFit="1"/>
    </xf>
    <xf numFmtId="0" fontId="5" fillId="36" borderId="52" xfId="10" applyFont="1" applyFill="1" applyBorder="1" applyAlignment="1" applyProtection="1">
      <alignment horizontal="left" vertical="center" shrinkToFit="1"/>
      <protection locked="0"/>
    </xf>
    <xf numFmtId="1" fontId="5" fillId="36" borderId="53" xfId="10" applyNumberFormat="1" applyFont="1" applyFill="1" applyBorder="1" applyAlignment="1" applyProtection="1">
      <alignment horizontal="right" vertical="center" shrinkToFit="1"/>
      <protection locked="0"/>
    </xf>
    <xf numFmtId="0" fontId="5" fillId="36" borderId="176" xfId="10" applyFont="1" applyFill="1" applyBorder="1" applyAlignment="1">
      <alignment horizontal="left" vertical="center" shrinkToFit="1"/>
    </xf>
    <xf numFmtId="0" fontId="5" fillId="36" borderId="177" xfId="10" applyFont="1" applyFill="1" applyBorder="1" applyAlignment="1" applyProtection="1">
      <alignment horizontal="left" vertical="center" wrapText="1" shrinkToFit="1"/>
      <protection locked="0"/>
    </xf>
    <xf numFmtId="0" fontId="5" fillId="36" borderId="15" xfId="10" applyFont="1" applyFill="1" applyBorder="1" applyAlignment="1" applyProtection="1">
      <alignment horizontal="left" vertical="center" shrinkToFit="1"/>
      <protection locked="0"/>
    </xf>
    <xf numFmtId="2" fontId="5" fillId="36" borderId="25" xfId="10" applyNumberFormat="1" applyFont="1" applyFill="1" applyBorder="1" applyAlignment="1">
      <alignment horizontal="left" vertical="center" wrapText="1"/>
    </xf>
    <xf numFmtId="49" fontId="5" fillId="36" borderId="25" xfId="10" applyNumberFormat="1" applyFont="1" applyFill="1" applyBorder="1" applyAlignment="1">
      <alignment horizontal="left" vertical="center" wrapText="1" shrinkToFit="1"/>
    </xf>
    <xf numFmtId="0" fontId="5" fillId="36" borderId="25" xfId="10" applyFont="1" applyFill="1" applyBorder="1" applyAlignment="1" applyProtection="1">
      <alignment horizontal="left" vertical="center" shrinkToFit="1"/>
      <protection locked="0"/>
    </xf>
    <xf numFmtId="1" fontId="5" fillId="36" borderId="57" xfId="10" applyNumberFormat="1" applyFont="1" applyFill="1" applyBorder="1" applyAlignment="1" applyProtection="1">
      <alignment horizontal="right" vertical="center" shrinkToFit="1"/>
      <protection locked="0"/>
    </xf>
    <xf numFmtId="49" fontId="5" fillId="38" borderId="176" xfId="10" applyNumberFormat="1" applyFont="1" applyFill="1" applyBorder="1" applyAlignment="1" applyProtection="1">
      <alignment horizontal="left" vertical="center" shrinkToFit="1"/>
      <protection locked="0"/>
    </xf>
    <xf numFmtId="0" fontId="5" fillId="38" borderId="177" xfId="10" applyFont="1" applyFill="1" applyBorder="1" applyAlignment="1" applyProtection="1">
      <alignment horizontal="left" vertical="center" wrapText="1" shrinkToFit="1"/>
      <protection locked="0"/>
    </xf>
    <xf numFmtId="49" fontId="5" fillId="38" borderId="177" xfId="10" applyNumberFormat="1" applyFont="1" applyFill="1" applyBorder="1" applyAlignment="1" applyProtection="1">
      <alignment horizontal="left" vertical="center" wrapText="1" shrinkToFit="1"/>
      <protection locked="0"/>
    </xf>
    <xf numFmtId="0" fontId="5" fillId="38" borderId="177" xfId="10" applyFont="1" applyFill="1" applyBorder="1" applyAlignment="1" applyProtection="1">
      <alignment horizontal="left" vertical="center" shrinkToFit="1"/>
      <protection locked="0"/>
    </xf>
    <xf numFmtId="1" fontId="5" fillId="38" borderId="178" xfId="10" applyNumberFormat="1" applyFont="1" applyFill="1" applyBorder="1" applyAlignment="1" applyProtection="1">
      <alignment horizontal="right" vertical="center" shrinkToFit="1"/>
      <protection locked="0"/>
    </xf>
    <xf numFmtId="0" fontId="5" fillId="29" borderId="176" xfId="10" applyFont="1" applyFill="1" applyBorder="1" applyAlignment="1" applyProtection="1">
      <alignment horizontal="left" vertical="center" shrinkToFit="1"/>
      <protection locked="0"/>
    </xf>
    <xf numFmtId="2" fontId="5" fillId="29" borderId="177" xfId="10" applyNumberFormat="1" applyFont="1" applyFill="1" applyBorder="1" applyAlignment="1">
      <alignment horizontal="left" vertical="center" wrapText="1"/>
    </xf>
    <xf numFmtId="49" fontId="5" fillId="29" borderId="177" xfId="10" applyNumberFormat="1" applyFont="1" applyFill="1" applyBorder="1" applyAlignment="1">
      <alignment horizontal="left" vertical="center" wrapText="1" shrinkToFit="1"/>
    </xf>
    <xf numFmtId="0" fontId="5" fillId="29" borderId="177" xfId="10" applyFont="1" applyFill="1" applyBorder="1" applyAlignment="1" applyProtection="1">
      <alignment horizontal="left" vertical="center" shrinkToFit="1"/>
      <protection locked="0"/>
    </xf>
    <xf numFmtId="1" fontId="5" fillId="29" borderId="178" xfId="10" applyNumberFormat="1" applyFont="1" applyFill="1" applyBorder="1" applyAlignment="1" applyProtection="1">
      <alignment horizontal="right" vertical="center" shrinkToFit="1"/>
      <protection locked="0"/>
    </xf>
    <xf numFmtId="0" fontId="5" fillId="38" borderId="176" xfId="10" applyFont="1" applyFill="1" applyBorder="1" applyAlignment="1">
      <alignment horizontal="left" vertical="center" shrinkToFit="1"/>
    </xf>
    <xf numFmtId="0" fontId="5" fillId="38" borderId="55" xfId="10" applyFont="1" applyFill="1" applyBorder="1" applyAlignment="1">
      <alignment horizontal="left" vertical="center" shrinkToFit="1"/>
    </xf>
    <xf numFmtId="0" fontId="5" fillId="38" borderId="52" xfId="10" applyFont="1" applyFill="1" applyBorder="1" applyAlignment="1" applyProtection="1">
      <alignment horizontal="left" vertical="center" wrapText="1" shrinkToFit="1"/>
      <protection locked="0"/>
    </xf>
    <xf numFmtId="49" fontId="5" fillId="38" borderId="52" xfId="10" applyNumberFormat="1" applyFont="1" applyFill="1" applyBorder="1" applyAlignment="1" applyProtection="1">
      <alignment horizontal="left" vertical="center" wrapText="1" shrinkToFit="1"/>
      <protection locked="0"/>
    </xf>
    <xf numFmtId="0" fontId="5" fillId="38" borderId="52" xfId="10" applyFont="1" applyFill="1" applyBorder="1" applyAlignment="1" applyProtection="1">
      <alignment horizontal="left" vertical="center" shrinkToFit="1"/>
      <protection locked="0"/>
    </xf>
    <xf numFmtId="1" fontId="5" fillId="38" borderId="53" xfId="10" applyNumberFormat="1" applyFont="1" applyFill="1" applyBorder="1" applyAlignment="1" applyProtection="1">
      <alignment horizontal="right" vertical="center" shrinkToFit="1"/>
      <protection locked="0"/>
    </xf>
    <xf numFmtId="2" fontId="5" fillId="3" borderId="67" xfId="10" applyNumberFormat="1" applyFont="1" applyFill="1" applyBorder="1" applyAlignment="1" applyProtection="1">
      <alignment horizontal="right" vertical="center" wrapText="1"/>
      <protection locked="0"/>
    </xf>
    <xf numFmtId="0" fontId="5" fillId="40" borderId="15" xfId="10" applyFont="1" applyFill="1" applyBorder="1" applyAlignment="1" applyProtection="1">
      <alignment horizontal="left" vertical="center" wrapText="1"/>
      <protection locked="0"/>
    </xf>
    <xf numFmtId="0" fontId="5" fillId="40" borderId="25" xfId="10" applyFont="1" applyFill="1" applyBorder="1" applyAlignment="1" applyProtection="1">
      <alignment horizontal="left" vertical="center" wrapText="1"/>
      <protection locked="0"/>
    </xf>
    <xf numFmtId="49" fontId="5" fillId="40" borderId="25" xfId="10" applyNumberFormat="1" applyFont="1" applyFill="1" applyBorder="1" applyAlignment="1" applyProtection="1">
      <alignment horizontal="left" vertical="center" wrapText="1" shrinkToFit="1"/>
      <protection locked="0"/>
    </xf>
    <xf numFmtId="1" fontId="5" fillId="40" borderId="57" xfId="10" applyNumberFormat="1" applyFont="1" applyFill="1" applyBorder="1" applyAlignment="1" applyProtection="1">
      <alignment horizontal="right" vertical="center" wrapText="1"/>
      <protection locked="0"/>
    </xf>
    <xf numFmtId="0" fontId="5" fillId="38" borderId="15" xfId="10" applyFont="1" applyFill="1" applyBorder="1" applyAlignment="1" applyProtection="1">
      <alignment horizontal="left" vertical="center" wrapText="1"/>
      <protection locked="0"/>
    </xf>
    <xf numFmtId="0" fontId="5" fillId="38" borderId="25" xfId="10" applyFont="1" applyFill="1" applyBorder="1" applyAlignment="1" applyProtection="1">
      <alignment horizontal="left" vertical="center" wrapText="1"/>
      <protection locked="0"/>
    </xf>
    <xf numFmtId="49" fontId="5" fillId="38" borderId="25" xfId="10" applyNumberFormat="1" applyFont="1" applyFill="1" applyBorder="1" applyAlignment="1" applyProtection="1">
      <alignment horizontal="left" vertical="center" wrapText="1" shrinkToFit="1"/>
      <protection locked="0"/>
    </xf>
    <xf numFmtId="1" fontId="5" fillId="38" borderId="57" xfId="10" applyNumberFormat="1" applyFont="1" applyFill="1" applyBorder="1" applyAlignment="1" applyProtection="1">
      <alignment horizontal="right" vertical="center" wrapText="1"/>
      <protection locked="0"/>
    </xf>
    <xf numFmtId="0" fontId="5" fillId="43" borderId="15" xfId="10" applyFont="1" applyFill="1" applyBorder="1" applyAlignment="1" applyProtection="1">
      <alignment horizontal="left" vertical="center" wrapText="1"/>
      <protection locked="0"/>
    </xf>
    <xf numFmtId="0" fontId="5" fillId="43" borderId="25" xfId="10" applyFont="1" applyFill="1" applyBorder="1" applyAlignment="1" applyProtection="1">
      <alignment horizontal="left" vertical="center" wrapText="1"/>
      <protection locked="0"/>
    </xf>
    <xf numFmtId="49" fontId="5" fillId="43" borderId="25" xfId="10" applyNumberFormat="1" applyFont="1" applyFill="1" applyBorder="1" applyAlignment="1" applyProtection="1">
      <alignment horizontal="left" vertical="center" wrapText="1" shrinkToFit="1"/>
      <protection locked="0"/>
    </xf>
    <xf numFmtId="1" fontId="5" fillId="43" borderId="57" xfId="10" applyNumberFormat="1" applyFont="1" applyFill="1" applyBorder="1" applyAlignment="1" applyProtection="1">
      <alignment horizontal="right" vertical="center" wrapText="1"/>
      <protection locked="0"/>
    </xf>
    <xf numFmtId="0" fontId="5" fillId="27" borderId="15" xfId="10" applyFont="1" applyFill="1" applyBorder="1" applyAlignment="1" applyProtection="1">
      <alignment horizontal="left" vertical="center" wrapText="1"/>
      <protection locked="0"/>
    </xf>
    <xf numFmtId="0" fontId="5" fillId="27" borderId="25" xfId="10" applyFont="1" applyFill="1" applyBorder="1" applyAlignment="1" applyProtection="1">
      <alignment horizontal="left" vertical="center" wrapText="1"/>
      <protection locked="0"/>
    </xf>
    <xf numFmtId="49" fontId="5" fillId="27" borderId="25" xfId="10" applyNumberFormat="1" applyFont="1" applyFill="1" applyBorder="1" applyAlignment="1" applyProtection="1">
      <alignment horizontal="left" vertical="center" wrapText="1" shrinkToFit="1"/>
      <protection locked="0"/>
    </xf>
    <xf numFmtId="1" fontId="5" fillId="27" borderId="57" xfId="10" applyNumberFormat="1" applyFont="1" applyFill="1" applyBorder="1" applyAlignment="1" applyProtection="1">
      <alignment horizontal="right" vertical="center" wrapText="1"/>
      <protection locked="0"/>
    </xf>
    <xf numFmtId="1" fontId="7" fillId="0" borderId="0" xfId="10" applyNumberFormat="1" applyFont="1" applyAlignment="1" applyProtection="1">
      <alignment horizontal="left" vertical="center" wrapText="1"/>
      <protection locked="0"/>
    </xf>
    <xf numFmtId="2" fontId="5" fillId="3" borderId="8" xfId="10" applyNumberFormat="1" applyFont="1" applyFill="1" applyBorder="1" applyAlignment="1" applyProtection="1">
      <alignment horizontal="right" vertical="center" wrapText="1"/>
      <protection locked="0"/>
    </xf>
    <xf numFmtId="2" fontId="5" fillId="3" borderId="26" xfId="10" applyNumberFormat="1" applyFont="1" applyFill="1" applyBorder="1" applyAlignment="1" applyProtection="1">
      <alignment horizontal="right" vertical="center" wrapText="1"/>
      <protection locked="0"/>
    </xf>
    <xf numFmtId="2" fontId="5" fillId="3" borderId="56" xfId="10" applyNumberFormat="1" applyFont="1" applyFill="1" applyBorder="1" applyAlignment="1" applyProtection="1">
      <alignment horizontal="right" vertical="center" wrapText="1"/>
      <protection locked="0"/>
    </xf>
    <xf numFmtId="0" fontId="35" fillId="0" borderId="6" xfId="0" applyFont="1" applyBorder="1"/>
    <xf numFmtId="0" fontId="19" fillId="0" borderId="42" xfId="0" applyFont="1" applyBorder="1" applyAlignment="1">
      <alignment horizontal="left" vertical="center" wrapText="1" readingOrder="1"/>
    </xf>
    <xf numFmtId="0" fontId="36" fillId="0" borderId="42" xfId="0" applyFont="1" applyBorder="1" applyAlignment="1">
      <alignment horizontal="left" wrapText="1" readingOrder="1"/>
    </xf>
    <xf numFmtId="0" fontId="19" fillId="0" borderId="41" xfId="0" applyFont="1" applyBorder="1" applyAlignment="1">
      <alignment horizontal="left" vertical="center" wrapText="1" readingOrder="1"/>
    </xf>
    <xf numFmtId="0" fontId="36" fillId="0" borderId="41" xfId="0" applyFont="1" applyBorder="1" applyAlignment="1">
      <alignment horizontal="left" wrapText="1" readingOrder="1"/>
    </xf>
    <xf numFmtId="2" fontId="5" fillId="9" borderId="14" xfId="1" applyNumberFormat="1" applyFont="1" applyFill="1" applyBorder="1" applyAlignment="1">
      <alignment horizontal="right" vertical="center"/>
    </xf>
    <xf numFmtId="2" fontId="13" fillId="9" borderId="15" xfId="11" applyNumberFormat="1" applyFill="1" applyBorder="1" applyAlignment="1">
      <alignment horizontal="right"/>
    </xf>
    <xf numFmtId="49" fontId="5" fillId="14" borderId="21" xfId="10" applyNumberFormat="1" applyFont="1" applyFill="1" applyBorder="1" applyAlignment="1" applyProtection="1">
      <alignment horizontal="left" vertical="center" shrinkToFit="1"/>
      <protection locked="0"/>
    </xf>
    <xf numFmtId="0" fontId="5" fillId="14" borderId="18" xfId="10" applyFont="1" applyFill="1" applyBorder="1" applyAlignment="1" applyProtection="1">
      <alignment horizontal="left" vertical="center" wrapText="1" shrinkToFit="1"/>
      <protection locked="0"/>
    </xf>
    <xf numFmtId="49" fontId="5" fillId="14" borderId="18" xfId="10" applyNumberFormat="1" applyFont="1" applyFill="1" applyBorder="1" applyAlignment="1" applyProtection="1">
      <alignment horizontal="left" vertical="center" wrapText="1" shrinkToFit="1"/>
      <protection locked="0"/>
    </xf>
    <xf numFmtId="0" fontId="5" fillId="14" borderId="18" xfId="10" applyFont="1" applyFill="1" applyBorder="1" applyAlignment="1" applyProtection="1">
      <alignment horizontal="left" vertical="center" shrinkToFit="1"/>
      <protection locked="0"/>
    </xf>
    <xf numFmtId="1" fontId="5" fillId="14" borderId="29" xfId="10" applyNumberFormat="1" applyFont="1" applyFill="1" applyBorder="1" applyAlignment="1" applyProtection="1">
      <alignment horizontal="right" vertical="center" shrinkToFit="1"/>
      <protection locked="0"/>
    </xf>
    <xf numFmtId="167" fontId="19" fillId="0" borderId="23" xfId="11" applyNumberFormat="1" applyFont="1" applyBorder="1" applyAlignment="1">
      <alignment horizontal="right" vertical="center" wrapText="1"/>
    </xf>
    <xf numFmtId="167" fontId="19" fillId="0" borderId="33" xfId="11" applyNumberFormat="1" applyFont="1" applyBorder="1" applyAlignment="1">
      <alignment horizontal="right" vertical="center" wrapText="1"/>
    </xf>
    <xf numFmtId="1" fontId="7" fillId="15" borderId="179" xfId="10" applyNumberFormat="1" applyFont="1" applyFill="1" applyBorder="1" applyAlignment="1" applyProtection="1">
      <alignment horizontal="left" vertical="center" wrapText="1"/>
      <protection locked="0"/>
    </xf>
    <xf numFmtId="1" fontId="7" fillId="15" borderId="52" xfId="10" applyNumberFormat="1" applyFont="1" applyFill="1" applyBorder="1" applyAlignment="1" applyProtection="1">
      <alignment horizontal="left" vertical="center" wrapText="1"/>
      <protection locked="0"/>
    </xf>
    <xf numFmtId="1" fontId="7" fillId="15" borderId="53" xfId="10" applyNumberFormat="1" applyFont="1" applyFill="1" applyBorder="1" applyAlignment="1" applyProtection="1">
      <alignment horizontal="left" vertical="center" wrapText="1"/>
      <protection locked="0"/>
    </xf>
    <xf numFmtId="0" fontId="5" fillId="14" borderId="18" xfId="10" applyFont="1" applyFill="1" applyBorder="1" applyAlignment="1" applyProtection="1">
      <alignment horizontal="right" vertical="center" shrinkToFit="1"/>
      <protection locked="0"/>
    </xf>
    <xf numFmtId="0" fontId="5" fillId="17" borderId="7" xfId="0" applyFont="1" applyFill="1" applyBorder="1" applyAlignment="1">
      <alignment horizontal="left" vertical="center"/>
    </xf>
    <xf numFmtId="0" fontId="5" fillId="8" borderId="33" xfId="0" applyFont="1" applyFill="1" applyBorder="1" applyAlignment="1">
      <alignment horizontal="left" vertical="center"/>
    </xf>
    <xf numFmtId="2" fontId="5" fillId="0" borderId="6" xfId="0" applyNumberFormat="1" applyFont="1" applyBorder="1" applyAlignment="1">
      <alignment vertical="center" wrapText="1"/>
    </xf>
    <xf numFmtId="2" fontId="5" fillId="10" borderId="6" xfId="0" applyNumberFormat="1" applyFont="1" applyFill="1" applyBorder="1" applyAlignment="1">
      <alignment vertical="center" wrapText="1"/>
    </xf>
    <xf numFmtId="2" fontId="5" fillId="0" borderId="0" xfId="1" applyNumberFormat="1" applyFont="1" applyAlignment="1" applyProtection="1">
      <alignment horizontal="right" vertical="center"/>
      <protection locked="0"/>
    </xf>
    <xf numFmtId="0" fontId="13" fillId="0" borderId="0" xfId="0" applyFont="1" applyAlignment="1">
      <alignment horizontal="right" vertical="center"/>
    </xf>
    <xf numFmtId="2" fontId="5" fillId="0" borderId="0" xfId="6" applyNumberFormat="1" applyFont="1" applyAlignment="1">
      <alignment horizontal="right" vertical="center"/>
    </xf>
    <xf numFmtId="2" fontId="5" fillId="0" borderId="0" xfId="7" applyNumberFormat="1" applyFont="1" applyAlignment="1" applyProtection="1">
      <alignment horizontal="right" vertical="center"/>
      <protection locked="0"/>
    </xf>
    <xf numFmtId="2" fontId="5" fillId="12" borderId="180" xfId="0" applyNumberFormat="1" applyFont="1" applyFill="1" applyBorder="1" applyAlignment="1">
      <alignment vertical="center" wrapText="1"/>
    </xf>
    <xf numFmtId="2" fontId="5" fillId="6" borderId="181" xfId="0" applyNumberFormat="1" applyFont="1" applyFill="1" applyBorder="1" applyAlignment="1">
      <alignment vertical="center" wrapText="1"/>
    </xf>
    <xf numFmtId="2" fontId="5" fillId="6" borderId="141" xfId="0" applyNumberFormat="1" applyFont="1" applyFill="1" applyBorder="1" applyAlignment="1">
      <alignment vertical="center" wrapText="1"/>
    </xf>
    <xf numFmtId="2" fontId="5" fillId="6" borderId="182" xfId="0" applyNumberFormat="1" applyFont="1" applyFill="1" applyBorder="1" applyAlignment="1">
      <alignment vertical="center" wrapText="1"/>
    </xf>
    <xf numFmtId="2" fontId="5" fillId="12" borderId="61" xfId="0" applyNumberFormat="1" applyFont="1" applyFill="1" applyBorder="1" applyAlignment="1">
      <alignment vertical="center" wrapText="1"/>
    </xf>
    <xf numFmtId="2" fontId="5" fillId="10" borderId="183" xfId="0" applyNumberFormat="1" applyFont="1" applyFill="1" applyBorder="1" applyAlignment="1">
      <alignment vertical="center" wrapText="1"/>
    </xf>
    <xf numFmtId="2" fontId="5" fillId="12" borderId="184" xfId="0" applyNumberFormat="1" applyFont="1" applyFill="1" applyBorder="1" applyAlignment="1">
      <alignment vertical="center" wrapText="1"/>
    </xf>
    <xf numFmtId="2" fontId="5" fillId="0" borderId="62" xfId="0" applyNumberFormat="1" applyFont="1" applyBorder="1" applyAlignment="1">
      <alignment vertical="center" wrapText="1"/>
    </xf>
    <xf numFmtId="2" fontId="5" fillId="10" borderId="62" xfId="0" applyNumberFormat="1" applyFont="1" applyFill="1" applyBorder="1" applyAlignment="1">
      <alignment vertical="center" wrapText="1"/>
    </xf>
    <xf numFmtId="2" fontId="5" fillId="12" borderId="185" xfId="0" applyNumberFormat="1" applyFont="1" applyFill="1" applyBorder="1" applyAlignment="1">
      <alignment vertical="center" wrapText="1"/>
    </xf>
    <xf numFmtId="2" fontId="5" fillId="10" borderId="122" xfId="0" applyNumberFormat="1" applyFont="1" applyFill="1" applyBorder="1" applyAlignment="1">
      <alignment vertical="center" wrapText="1"/>
    </xf>
    <xf numFmtId="2" fontId="5" fillId="10" borderId="121" xfId="0" applyNumberFormat="1" applyFont="1" applyFill="1" applyBorder="1" applyAlignment="1">
      <alignment vertical="center" wrapText="1"/>
    </xf>
    <xf numFmtId="2" fontId="5" fillId="10" borderId="186" xfId="0" applyNumberFormat="1" applyFont="1" applyFill="1" applyBorder="1" applyAlignment="1">
      <alignment vertical="center" wrapText="1"/>
    </xf>
    <xf numFmtId="2" fontId="5" fillId="12" borderId="22" xfId="0" applyNumberFormat="1" applyFont="1" applyFill="1" applyBorder="1" applyAlignment="1">
      <alignment vertical="center" wrapText="1"/>
    </xf>
    <xf numFmtId="2" fontId="5" fillId="12" borderId="187" xfId="0" applyNumberFormat="1" applyFont="1" applyFill="1" applyBorder="1" applyAlignment="1">
      <alignment vertical="center" wrapText="1"/>
    </xf>
    <xf numFmtId="0" fontId="7" fillId="13" borderId="188" xfId="0" applyFont="1" applyFill="1" applyBorder="1" applyAlignment="1">
      <alignment horizontal="left" vertical="center" wrapText="1"/>
    </xf>
    <xf numFmtId="0" fontId="7" fillId="22" borderId="52" xfId="0" applyFont="1" applyFill="1" applyBorder="1" applyAlignment="1">
      <alignment horizontal="left" vertical="center" wrapText="1"/>
    </xf>
    <xf numFmtId="0" fontId="5" fillId="0" borderId="6" xfId="1" applyFont="1" applyBorder="1" applyAlignment="1">
      <alignment horizontal="left" vertical="center" wrapText="1"/>
    </xf>
    <xf numFmtId="0" fontId="7" fillId="15" borderId="0" xfId="1" applyFont="1" applyFill="1" applyAlignment="1">
      <alignment horizontal="right" vertical="center"/>
    </xf>
    <xf numFmtId="1" fontId="7" fillId="29" borderId="1" xfId="1" applyNumberFormat="1" applyFont="1" applyFill="1" applyBorder="1" applyAlignment="1">
      <alignment horizontal="left" vertical="center" wrapText="1"/>
    </xf>
    <xf numFmtId="1" fontId="7" fillId="29" borderId="161" xfId="1" applyNumberFormat="1" applyFont="1" applyFill="1" applyBorder="1" applyAlignment="1">
      <alignment horizontal="left" vertical="center" wrapText="1"/>
    </xf>
    <xf numFmtId="2" fontId="5" fillId="38" borderId="1" xfId="1" applyNumberFormat="1" applyFont="1" applyFill="1" applyBorder="1" applyAlignment="1">
      <alignment horizontal="left" vertical="center" shrinkToFit="1"/>
    </xf>
    <xf numFmtId="0" fontId="5" fillId="29" borderId="1" xfId="1" applyFont="1" applyFill="1" applyBorder="1" applyAlignment="1">
      <alignment horizontal="left" vertical="center" shrinkToFit="1"/>
    </xf>
    <xf numFmtId="0" fontId="5" fillId="29" borderId="161" xfId="1" applyFont="1" applyFill="1" applyBorder="1" applyAlignment="1">
      <alignment horizontal="left" vertical="center" shrinkToFit="1"/>
    </xf>
    <xf numFmtId="0" fontId="5" fillId="29" borderId="162" xfId="1" applyFont="1" applyFill="1" applyBorder="1" applyAlignment="1">
      <alignment horizontal="left" vertical="center" shrinkToFit="1"/>
    </xf>
    <xf numFmtId="0" fontId="5" fillId="29" borderId="49" xfId="1" applyFont="1" applyFill="1" applyBorder="1" applyAlignment="1">
      <alignment horizontal="left" vertical="center" shrinkToFit="1"/>
    </xf>
    <xf numFmtId="2" fontId="5" fillId="29" borderId="1" xfId="1" applyNumberFormat="1" applyFont="1" applyFill="1" applyBorder="1" applyAlignment="1">
      <alignment horizontal="left" vertical="center" shrinkToFit="1"/>
    </xf>
    <xf numFmtId="0" fontId="5" fillId="38" borderId="1" xfId="1" applyFont="1" applyFill="1" applyBorder="1" applyAlignment="1">
      <alignment horizontal="left" vertical="center" wrapText="1"/>
    </xf>
    <xf numFmtId="0" fontId="5" fillId="38" borderId="161" xfId="1" applyFont="1" applyFill="1" applyBorder="1" applyAlignment="1">
      <alignment horizontal="left" vertical="center" wrapText="1"/>
    </xf>
    <xf numFmtId="2" fontId="5" fillId="38" borderId="162" xfId="1" applyNumberFormat="1" applyFont="1" applyFill="1" applyBorder="1" applyAlignment="1">
      <alignment horizontal="left" vertical="center" shrinkToFit="1"/>
    </xf>
    <xf numFmtId="0" fontId="5" fillId="38" borderId="189" xfId="1" applyFont="1" applyFill="1" applyBorder="1" applyAlignment="1">
      <alignment horizontal="left" vertical="center" wrapText="1"/>
    </xf>
    <xf numFmtId="0" fontId="5" fillId="38" borderId="68" xfId="1" applyFont="1" applyFill="1" applyBorder="1" applyAlignment="1">
      <alignment horizontal="left" vertical="center" wrapText="1"/>
    </xf>
    <xf numFmtId="49" fontId="5" fillId="38" borderId="68" xfId="1" applyNumberFormat="1" applyFont="1" applyFill="1" applyBorder="1" applyAlignment="1">
      <alignment horizontal="left" vertical="center" wrapText="1" shrinkToFit="1"/>
    </xf>
    <xf numFmtId="1" fontId="5" fillId="38" borderId="68" xfId="1" applyNumberFormat="1" applyFont="1" applyFill="1" applyBorder="1" applyAlignment="1">
      <alignment horizontal="right" vertical="center" wrapText="1"/>
    </xf>
    <xf numFmtId="2" fontId="5" fillId="3" borderId="189" xfId="1" applyNumberFormat="1" applyFont="1" applyFill="1" applyBorder="1" applyAlignment="1">
      <alignment horizontal="right" vertical="center" wrapText="1"/>
    </xf>
    <xf numFmtId="0" fontId="5" fillId="38" borderId="162" xfId="1" applyFont="1" applyFill="1" applyBorder="1" applyAlignment="1">
      <alignment horizontal="left" vertical="center" wrapText="1"/>
    </xf>
    <xf numFmtId="0" fontId="5" fillId="38" borderId="49" xfId="1" applyFont="1" applyFill="1" applyBorder="1" applyAlignment="1">
      <alignment horizontal="left" vertical="center" wrapText="1"/>
    </xf>
    <xf numFmtId="0" fontId="5" fillId="29" borderId="1" xfId="1" applyFont="1" applyFill="1" applyBorder="1" applyAlignment="1">
      <alignment horizontal="left" vertical="center" wrapText="1"/>
    </xf>
    <xf numFmtId="0" fontId="5" fillId="29" borderId="161" xfId="1" applyFont="1" applyFill="1" applyBorder="1" applyAlignment="1">
      <alignment horizontal="left" vertical="center" wrapText="1"/>
    </xf>
    <xf numFmtId="0" fontId="5" fillId="29" borderId="189" xfId="1" applyFont="1" applyFill="1" applyBorder="1" applyAlignment="1">
      <alignment horizontal="left" vertical="center" wrapText="1"/>
    </xf>
    <xf numFmtId="0" fontId="5" fillId="29" borderId="68" xfId="1" applyFont="1" applyFill="1" applyBorder="1" applyAlignment="1">
      <alignment horizontal="left" vertical="center" wrapText="1"/>
    </xf>
    <xf numFmtId="49" fontId="5" fillId="29" borderId="68" xfId="1" applyNumberFormat="1" applyFont="1" applyFill="1" applyBorder="1" applyAlignment="1">
      <alignment horizontal="left" vertical="center" wrapText="1" shrinkToFit="1"/>
    </xf>
    <xf numFmtId="1" fontId="5" fillId="29" borderId="68" xfId="1" applyNumberFormat="1" applyFont="1" applyFill="1" applyBorder="1" applyAlignment="1">
      <alignment horizontal="right" vertical="center" wrapText="1"/>
    </xf>
    <xf numFmtId="2" fontId="13" fillId="19" borderId="111" xfId="0" applyNumberFormat="1" applyFont="1" applyFill="1" applyBorder="1" applyAlignment="1">
      <alignment horizontal="right" vertical="center" wrapText="1"/>
    </xf>
    <xf numFmtId="2" fontId="13" fillId="19" borderId="41" xfId="0" applyNumberFormat="1" applyFont="1" applyFill="1" applyBorder="1" applyAlignment="1">
      <alignment horizontal="right" vertical="center" wrapText="1"/>
    </xf>
    <xf numFmtId="2" fontId="13" fillId="19" borderId="114" xfId="0" applyNumberFormat="1" applyFont="1" applyFill="1" applyBorder="1" applyAlignment="1">
      <alignment horizontal="right" vertical="center" wrapText="1"/>
    </xf>
    <xf numFmtId="0" fontId="7" fillId="36" borderId="173" xfId="1" applyFont="1" applyFill="1" applyBorder="1" applyAlignment="1" applyProtection="1">
      <alignment horizontal="left" vertical="center" wrapText="1"/>
      <protection locked="0"/>
    </xf>
    <xf numFmtId="0" fontId="31" fillId="15" borderId="0" xfId="0" applyFont="1" applyFill="1" applyAlignment="1">
      <alignment vertical="center"/>
    </xf>
    <xf numFmtId="0" fontId="26" fillId="15" borderId="4" xfId="10" applyFont="1" applyFill="1" applyBorder="1" applyAlignment="1">
      <alignment vertical="center"/>
    </xf>
    <xf numFmtId="0" fontId="16" fillId="15" borderId="4" xfId="10" applyFont="1" applyFill="1" applyBorder="1" applyAlignment="1">
      <alignment vertical="center"/>
    </xf>
    <xf numFmtId="0" fontId="13" fillId="0" borderId="93" xfId="0" applyFont="1" applyBorder="1" applyAlignment="1">
      <alignment vertical="center"/>
    </xf>
    <xf numFmtId="0" fontId="30" fillId="7" borderId="39" xfId="2" applyFont="1" applyFill="1" applyBorder="1" applyAlignment="1" applyProtection="1">
      <alignment horizontal="left" vertical="center" wrapText="1"/>
    </xf>
    <xf numFmtId="1" fontId="7" fillId="0" borderId="0" xfId="1" applyNumberFormat="1" applyFont="1" applyAlignment="1" applyProtection="1">
      <alignment horizontal="left" vertical="center" wrapText="1"/>
      <protection locked="0"/>
    </xf>
    <xf numFmtId="1" fontId="7" fillId="29" borderId="20" xfId="1" applyNumberFormat="1" applyFont="1" applyFill="1" applyBorder="1" applyAlignment="1">
      <alignment horizontal="left" vertical="center" wrapText="1"/>
    </xf>
    <xf numFmtId="2" fontId="5" fillId="3" borderId="20" xfId="1" applyNumberFormat="1" applyFont="1" applyFill="1" applyBorder="1" applyAlignment="1">
      <alignment horizontal="right" vertical="center" shrinkToFit="1"/>
    </xf>
    <xf numFmtId="165" fontId="5" fillId="3" borderId="20" xfId="1" applyNumberFormat="1" applyFont="1" applyFill="1" applyBorder="1" applyAlignment="1">
      <alignment horizontal="right" vertical="center" shrinkToFit="1"/>
    </xf>
    <xf numFmtId="166" fontId="5" fillId="3" borderId="190" xfId="1" applyNumberFormat="1" applyFont="1" applyFill="1" applyBorder="1" applyAlignment="1">
      <alignment horizontal="right" vertical="center" shrinkToFit="1"/>
    </xf>
    <xf numFmtId="2" fontId="5" fillId="3" borderId="190" xfId="1" applyNumberFormat="1" applyFont="1" applyFill="1" applyBorder="1" applyAlignment="1">
      <alignment horizontal="right" vertical="center" shrinkToFit="1"/>
    </xf>
    <xf numFmtId="2" fontId="5" fillId="3" borderId="20" xfId="1" applyNumberFormat="1" applyFont="1" applyFill="1" applyBorder="1" applyAlignment="1">
      <alignment horizontal="right" vertical="center" wrapText="1"/>
    </xf>
    <xf numFmtId="2" fontId="5" fillId="3" borderId="93" xfId="1" applyNumberFormat="1" applyFont="1" applyFill="1" applyBorder="1" applyAlignment="1">
      <alignment horizontal="right" vertical="center" wrapText="1"/>
    </xf>
    <xf numFmtId="2" fontId="5" fillId="3" borderId="190" xfId="1" applyNumberFormat="1" applyFont="1" applyFill="1" applyBorder="1" applyAlignment="1">
      <alignment horizontal="right" vertical="center" wrapText="1"/>
    </xf>
    <xf numFmtId="1" fontId="7" fillId="29" borderId="39" xfId="1" applyNumberFormat="1" applyFont="1" applyFill="1" applyBorder="1" applyAlignment="1">
      <alignment horizontal="left" vertical="center" wrapText="1"/>
    </xf>
    <xf numFmtId="0" fontId="20" fillId="0" borderId="6" xfId="0" applyFont="1" applyBorder="1" applyAlignment="1">
      <alignment horizontal="left" vertical="center" wrapText="1"/>
    </xf>
    <xf numFmtId="0" fontId="19" fillId="0" borderId="6" xfId="0" applyFont="1" applyBorder="1" applyAlignment="1">
      <alignment horizontal="left" vertical="center" wrapText="1"/>
    </xf>
    <xf numFmtId="0" fontId="36" fillId="0" borderId="6" xfId="0" applyFont="1" applyBorder="1" applyAlignment="1">
      <alignment horizontal="left" vertical="center" wrapText="1"/>
    </xf>
    <xf numFmtId="0" fontId="19" fillId="9" borderId="6" xfId="0" applyFont="1" applyFill="1" applyBorder="1" applyAlignment="1">
      <alignment horizontal="left" vertical="center" wrapText="1"/>
    </xf>
    <xf numFmtId="0" fontId="20" fillId="9" borderId="6" xfId="0" applyFont="1" applyFill="1" applyBorder="1" applyAlignment="1">
      <alignment horizontal="left" vertical="center" wrapText="1"/>
    </xf>
    <xf numFmtId="0" fontId="5" fillId="0" borderId="6" xfId="0" applyFont="1" applyBorder="1" applyAlignment="1">
      <alignment horizontal="left" vertical="center" wrapText="1"/>
    </xf>
    <xf numFmtId="0" fontId="5" fillId="14" borderId="191" xfId="0" applyFont="1" applyFill="1" applyBorder="1" applyAlignment="1">
      <alignment horizontal="left" vertical="center" wrapText="1"/>
    </xf>
    <xf numFmtId="0" fontId="18" fillId="0" borderId="68" xfId="11" applyFont="1" applyBorder="1" applyAlignment="1">
      <alignment horizontal="left" vertical="center" wrapText="1"/>
    </xf>
    <xf numFmtId="0" fontId="13" fillId="0" borderId="0" xfId="12"/>
    <xf numFmtId="0" fontId="13" fillId="0" borderId="28" xfId="12" applyBorder="1"/>
    <xf numFmtId="0" fontId="13" fillId="0" borderId="27" xfId="12" applyBorder="1"/>
    <xf numFmtId="0" fontId="13" fillId="15" borderId="27" xfId="12" applyFill="1" applyBorder="1"/>
    <xf numFmtId="0" fontId="19" fillId="0" borderId="27" xfId="12" applyFont="1" applyBorder="1" applyAlignment="1">
      <alignment horizontal="left" vertical="center" wrapText="1"/>
    </xf>
    <xf numFmtId="0" fontId="13" fillId="0" borderId="26" xfId="12" applyBorder="1"/>
    <xf numFmtId="0" fontId="13" fillId="0" borderId="24" xfId="12" applyBorder="1"/>
    <xf numFmtId="0" fontId="13" fillId="0" borderId="6" xfId="12" applyBorder="1"/>
    <xf numFmtId="0" fontId="13" fillId="15" borderId="6" xfId="12" applyFill="1" applyBorder="1"/>
    <xf numFmtId="0" fontId="19" fillId="0" borderId="6" xfId="12" applyFont="1" applyBorder="1" applyAlignment="1">
      <alignment horizontal="left" vertical="center" wrapText="1"/>
    </xf>
    <xf numFmtId="0" fontId="13" fillId="0" borderId="8" xfId="12" applyBorder="1"/>
    <xf numFmtId="0" fontId="19" fillId="0" borderId="8" xfId="12" applyFont="1" applyBorder="1" applyAlignment="1">
      <alignment horizontal="left" vertical="center" wrapText="1"/>
    </xf>
    <xf numFmtId="0" fontId="13" fillId="15" borderId="23" xfId="12" applyFill="1" applyBorder="1"/>
    <xf numFmtId="0" fontId="17" fillId="15" borderId="6" xfId="12" applyFont="1" applyFill="1" applyBorder="1" applyAlignment="1">
      <alignment horizontal="left" vertical="center" wrapText="1"/>
    </xf>
    <xf numFmtId="0" fontId="20" fillId="15" borderId="6" xfId="12" applyFont="1" applyFill="1" applyBorder="1" applyAlignment="1">
      <alignment horizontal="left" vertical="center" wrapText="1"/>
    </xf>
    <xf numFmtId="0" fontId="36" fillId="15" borderId="23" xfId="12" applyFont="1" applyFill="1" applyBorder="1" applyAlignment="1">
      <alignment horizontal="left" vertical="center" wrapText="1"/>
    </xf>
    <xf numFmtId="0" fontId="19" fillId="15" borderId="23" xfId="12" applyFont="1" applyFill="1" applyBorder="1" applyAlignment="1">
      <alignment horizontal="left" vertical="center" wrapText="1"/>
    </xf>
    <xf numFmtId="0" fontId="19" fillId="15" borderId="6" xfId="12" applyFont="1" applyFill="1" applyBorder="1" applyAlignment="1">
      <alignment horizontal="left" vertical="center" wrapText="1"/>
    </xf>
    <xf numFmtId="0" fontId="5" fillId="0" borderId="6" xfId="12" applyFont="1" applyBorder="1" applyAlignment="1">
      <alignment horizontal="left" vertical="center" wrapText="1"/>
    </xf>
    <xf numFmtId="0" fontId="13" fillId="0" borderId="29" xfId="12" applyBorder="1"/>
    <xf numFmtId="0" fontId="13" fillId="0" borderId="18" xfId="12" applyBorder="1"/>
    <xf numFmtId="0" fontId="13" fillId="15" borderId="18" xfId="12" applyFill="1" applyBorder="1"/>
    <xf numFmtId="0" fontId="17" fillId="15" borderId="18" xfId="12" applyFont="1" applyFill="1" applyBorder="1" applyAlignment="1">
      <alignment horizontal="left" vertical="center" wrapText="1"/>
    </xf>
    <xf numFmtId="0" fontId="19" fillId="15" borderId="18" xfId="12" applyFont="1" applyFill="1" applyBorder="1" applyAlignment="1">
      <alignment horizontal="left" vertical="center" wrapText="1"/>
    </xf>
    <xf numFmtId="0" fontId="19" fillId="15" borderId="22" xfId="12" applyFont="1" applyFill="1" applyBorder="1" applyAlignment="1">
      <alignment horizontal="left" vertical="center" wrapText="1"/>
    </xf>
    <xf numFmtId="0" fontId="19" fillId="0" borderId="18" xfId="12" applyFont="1" applyBorder="1" applyAlignment="1">
      <alignment horizontal="left" vertical="center" wrapText="1"/>
    </xf>
    <xf numFmtId="0" fontId="5" fillId="0" borderId="18" xfId="12" applyFont="1" applyBorder="1" applyAlignment="1">
      <alignment horizontal="left" vertical="center" wrapText="1"/>
    </xf>
    <xf numFmtId="0" fontId="19" fillId="0" borderId="21" xfId="12" applyFont="1" applyBorder="1" applyAlignment="1">
      <alignment horizontal="left" vertical="center" wrapText="1"/>
    </xf>
    <xf numFmtId="1" fontId="7" fillId="29" borderId="53" xfId="1" applyNumberFormat="1" applyFont="1" applyFill="1" applyBorder="1" applyAlignment="1" applyProtection="1">
      <alignment horizontal="left" vertical="center" wrapText="1"/>
      <protection locked="0"/>
    </xf>
    <xf numFmtId="1" fontId="7" fillId="29" borderId="52" xfId="1" applyNumberFormat="1" applyFont="1" applyFill="1" applyBorder="1" applyAlignment="1" applyProtection="1">
      <alignment horizontal="left" vertical="center" wrapText="1"/>
      <protection locked="0"/>
    </xf>
    <xf numFmtId="1" fontId="7" fillId="29" borderId="55" xfId="1" applyNumberFormat="1" applyFont="1" applyFill="1" applyBorder="1" applyAlignment="1" applyProtection="1">
      <alignment horizontal="left" vertical="center" wrapText="1"/>
      <protection locked="0"/>
    </xf>
    <xf numFmtId="0" fontId="7" fillId="11" borderId="52" xfId="12" applyFont="1" applyFill="1" applyBorder="1" applyAlignment="1">
      <alignment horizontal="left" vertical="center" wrapText="1"/>
    </xf>
    <xf numFmtId="0" fontId="17" fillId="11" borderId="52" xfId="12" applyFont="1" applyFill="1" applyBorder="1" applyAlignment="1">
      <alignment horizontal="left" vertical="center" wrapText="1"/>
    </xf>
    <xf numFmtId="0" fontId="17" fillId="11" borderId="179" xfId="12" applyFont="1" applyFill="1" applyBorder="1" applyAlignment="1">
      <alignment horizontal="left" vertical="center" wrapText="1"/>
    </xf>
    <xf numFmtId="0" fontId="7" fillId="0" borderId="1" xfId="12" applyFont="1" applyBorder="1" applyAlignment="1">
      <alignment horizontal="center" vertical="center"/>
    </xf>
    <xf numFmtId="0" fontId="13" fillId="7" borderId="0" xfId="12" applyFill="1"/>
    <xf numFmtId="0" fontId="19" fillId="7" borderId="6" xfId="12" applyFont="1" applyFill="1" applyBorder="1" applyAlignment="1">
      <alignment horizontal="left" vertical="center" wrapText="1"/>
    </xf>
    <xf numFmtId="0" fontId="5" fillId="7" borderId="6" xfId="12" applyFont="1" applyFill="1" applyBorder="1" applyAlignment="1">
      <alignment horizontal="left" vertical="center" wrapText="1"/>
    </xf>
    <xf numFmtId="0" fontId="19" fillId="7" borderId="23" xfId="12" applyFont="1" applyFill="1" applyBorder="1" applyAlignment="1">
      <alignment horizontal="left" vertical="center" wrapText="1"/>
    </xf>
    <xf numFmtId="0" fontId="13" fillId="7" borderId="27" xfId="12" applyFill="1" applyBorder="1"/>
    <xf numFmtId="0" fontId="13" fillId="15" borderId="25" xfId="12" applyFill="1" applyBorder="1"/>
    <xf numFmtId="0" fontId="17" fillId="15" borderId="25" xfId="12" applyFont="1" applyFill="1" applyBorder="1" applyAlignment="1">
      <alignment horizontal="left" vertical="center" wrapText="1"/>
    </xf>
    <xf numFmtId="0" fontId="17" fillId="15" borderId="14" xfId="12" applyFont="1" applyFill="1" applyBorder="1" applyAlignment="1">
      <alignment horizontal="left" vertical="center" wrapText="1"/>
    </xf>
    <xf numFmtId="0" fontId="19" fillId="0" borderId="14" xfId="12" applyFont="1" applyBorder="1" applyAlignment="1">
      <alignment horizontal="left" vertical="center" wrapText="1"/>
    </xf>
    <xf numFmtId="0" fontId="19" fillId="0" borderId="23" xfId="12" applyFont="1" applyBorder="1" applyAlignment="1">
      <alignment horizontal="left" vertical="center" wrapText="1"/>
    </xf>
    <xf numFmtId="0" fontId="16" fillId="0" borderId="6" xfId="12" applyFont="1" applyBorder="1" applyAlignment="1">
      <alignment horizontal="left" vertical="center" wrapText="1"/>
    </xf>
    <xf numFmtId="0" fontId="16" fillId="0" borderId="18" xfId="12" applyFont="1" applyBorder="1" applyAlignment="1">
      <alignment horizontal="left" vertical="center" wrapText="1"/>
    </xf>
    <xf numFmtId="0" fontId="19" fillId="0" borderId="22" xfId="12" applyFont="1" applyBorder="1" applyAlignment="1">
      <alignment horizontal="left" vertical="center" wrapText="1"/>
    </xf>
    <xf numFmtId="0" fontId="19" fillId="0" borderId="0" xfId="12" applyFont="1" applyAlignment="1">
      <alignment horizontal="left" vertical="center" wrapText="1"/>
    </xf>
    <xf numFmtId="0" fontId="13" fillId="0" borderId="0" xfId="9" applyFont="1" applyAlignment="1">
      <alignment horizontal="left" vertical="top"/>
    </xf>
    <xf numFmtId="0" fontId="13" fillId="0" borderId="39" xfId="9" applyFont="1" applyBorder="1" applyAlignment="1">
      <alignment horizontal="left" vertical="top"/>
    </xf>
    <xf numFmtId="0" fontId="13" fillId="15" borderId="35" xfId="9" applyFont="1" applyFill="1" applyBorder="1" applyAlignment="1">
      <alignment horizontal="left" vertical="top"/>
    </xf>
    <xf numFmtId="0" fontId="14" fillId="0" borderId="0" xfId="12" applyFont="1"/>
    <xf numFmtId="0" fontId="38" fillId="7" borderId="0" xfId="12" applyFont="1" applyFill="1"/>
    <xf numFmtId="0" fontId="38" fillId="7" borderId="0" xfId="12" applyFont="1" applyFill="1" applyAlignment="1">
      <alignment horizontal="center"/>
    </xf>
    <xf numFmtId="168" fontId="39" fillId="7" borderId="23" xfId="12" applyNumberFormat="1" applyFont="1" applyFill="1" applyBorder="1"/>
    <xf numFmtId="0" fontId="38" fillId="7" borderId="6" xfId="12" applyFont="1" applyFill="1" applyBorder="1" applyAlignment="1">
      <alignment horizontal="center"/>
    </xf>
    <xf numFmtId="0" fontId="39" fillId="7" borderId="34" xfId="12" applyFont="1" applyFill="1" applyBorder="1"/>
    <xf numFmtId="0" fontId="38" fillId="7" borderId="47" xfId="12" applyFont="1" applyFill="1" applyBorder="1" applyAlignment="1">
      <alignment horizontal="center"/>
    </xf>
    <xf numFmtId="0" fontId="39" fillId="47" borderId="47" xfId="12" applyFont="1" applyFill="1" applyBorder="1" applyAlignment="1">
      <alignment horizontal="center"/>
    </xf>
    <xf numFmtId="0" fontId="38" fillId="7" borderId="7" xfId="12" applyFont="1" applyFill="1" applyBorder="1"/>
    <xf numFmtId="0" fontId="38" fillId="7" borderId="48" xfId="12" applyFont="1" applyFill="1" applyBorder="1" applyAlignment="1">
      <alignment horizontal="center"/>
    </xf>
    <xf numFmtId="0" fontId="2" fillId="7" borderId="0" xfId="12" applyFont="1" applyFill="1"/>
    <xf numFmtId="0" fontId="38" fillId="7" borderId="17" xfId="12" applyFont="1" applyFill="1" applyBorder="1" applyAlignment="1">
      <alignment horizontal="center"/>
    </xf>
    <xf numFmtId="0" fontId="38" fillId="7" borderId="51" xfId="12" applyFont="1" applyFill="1" applyBorder="1" applyAlignment="1">
      <alignment horizontal="center"/>
    </xf>
    <xf numFmtId="0" fontId="38" fillId="7" borderId="16" xfId="12" applyFont="1" applyFill="1" applyBorder="1" applyAlignment="1">
      <alignment horizontal="center"/>
    </xf>
    <xf numFmtId="10" fontId="38" fillId="7" borderId="16" xfId="12" applyNumberFormat="1" applyFont="1" applyFill="1" applyBorder="1" applyAlignment="1">
      <alignment horizontal="center"/>
    </xf>
    <xf numFmtId="0" fontId="41" fillId="48" borderId="51" xfId="12" applyFont="1" applyFill="1" applyBorder="1" applyAlignment="1">
      <alignment horizontal="center"/>
    </xf>
    <xf numFmtId="0" fontId="41" fillId="48" borderId="0" xfId="12" applyFont="1" applyFill="1" applyAlignment="1">
      <alignment horizontal="center"/>
    </xf>
    <xf numFmtId="0" fontId="41" fillId="48" borderId="16" xfId="12" applyFont="1" applyFill="1" applyBorder="1" applyAlignment="1">
      <alignment horizontal="center"/>
    </xf>
    <xf numFmtId="0" fontId="41" fillId="48" borderId="2" xfId="12" applyFont="1" applyFill="1" applyBorder="1" applyAlignment="1">
      <alignment horizontal="center"/>
    </xf>
    <xf numFmtId="0" fontId="41" fillId="48" borderId="2" xfId="12" applyFont="1" applyFill="1" applyBorder="1"/>
    <xf numFmtId="0" fontId="41" fillId="48" borderId="3" xfId="12" applyFont="1" applyFill="1" applyBorder="1"/>
    <xf numFmtId="0" fontId="38" fillId="47" borderId="4" xfId="12" applyFont="1" applyFill="1" applyBorder="1" applyAlignment="1">
      <alignment horizontal="center"/>
    </xf>
    <xf numFmtId="0" fontId="38" fillId="47" borderId="0" xfId="12" applyFont="1" applyFill="1"/>
    <xf numFmtId="0" fontId="39" fillId="47" borderId="0" xfId="12" applyFont="1" applyFill="1" applyAlignment="1">
      <alignment horizontal="right"/>
    </xf>
    <xf numFmtId="0" fontId="39" fillId="47" borderId="5" xfId="12" applyFont="1" applyFill="1" applyBorder="1" applyAlignment="1">
      <alignment horizontal="right"/>
    </xf>
    <xf numFmtId="168" fontId="38" fillId="7" borderId="0" xfId="12" applyNumberFormat="1" applyFont="1" applyFill="1"/>
    <xf numFmtId="168" fontId="38" fillId="7" borderId="5" xfId="12" applyNumberFormat="1" applyFont="1" applyFill="1" applyBorder="1"/>
    <xf numFmtId="0" fontId="38" fillId="7" borderId="9" xfId="12" applyFont="1" applyFill="1" applyBorder="1"/>
    <xf numFmtId="0" fontId="38" fillId="7" borderId="10" xfId="12" applyFont="1" applyFill="1" applyBorder="1"/>
    <xf numFmtId="0" fontId="38" fillId="7" borderId="173" xfId="12" applyFont="1" applyFill="1" applyBorder="1"/>
    <xf numFmtId="0" fontId="38" fillId="7" borderId="11" xfId="12" applyFont="1" applyFill="1" applyBorder="1"/>
    <xf numFmtId="0" fontId="38" fillId="47" borderId="1" xfId="12" applyFont="1" applyFill="1" applyBorder="1"/>
    <xf numFmtId="0" fontId="38" fillId="47" borderId="2" xfId="12" applyFont="1" applyFill="1" applyBorder="1"/>
    <xf numFmtId="0" fontId="39" fillId="47" borderId="2" xfId="12" applyFont="1" applyFill="1" applyBorder="1" applyAlignment="1">
      <alignment horizontal="right"/>
    </xf>
    <xf numFmtId="0" fontId="39" fillId="47" borderId="3" xfId="12" applyFont="1" applyFill="1" applyBorder="1" applyAlignment="1">
      <alignment horizontal="right"/>
    </xf>
    <xf numFmtId="0" fontId="38" fillId="7" borderId="9" xfId="12" applyFont="1" applyFill="1" applyBorder="1" applyAlignment="1">
      <alignment horizontal="center"/>
    </xf>
    <xf numFmtId="0" fontId="38" fillId="7" borderId="5" xfId="12" applyFont="1" applyFill="1" applyBorder="1"/>
    <xf numFmtId="2" fontId="5" fillId="36" borderId="6" xfId="1" applyNumberFormat="1" applyFont="1" applyFill="1" applyBorder="1" applyAlignment="1" applyProtection="1">
      <alignment horizontal="left" vertical="center" wrapText="1"/>
      <protection locked="0"/>
    </xf>
    <xf numFmtId="0" fontId="38" fillId="0" borderId="0" xfId="0" applyFont="1"/>
    <xf numFmtId="0" fontId="17" fillId="45" borderId="1" xfId="0" applyFont="1" applyFill="1" applyBorder="1" applyAlignment="1">
      <alignment horizontal="left" vertical="center" wrapText="1"/>
    </xf>
    <xf numFmtId="0" fontId="17" fillId="22" borderId="12" xfId="0" applyFont="1" applyFill="1" applyBorder="1" applyAlignment="1">
      <alignment horizontal="left" vertical="center" wrapText="1"/>
    </xf>
    <xf numFmtId="0" fontId="17" fillId="11" borderId="40" xfId="0" applyFont="1" applyFill="1" applyBorder="1" applyAlignment="1">
      <alignment horizontal="left" vertical="center" wrapText="1"/>
    </xf>
    <xf numFmtId="0" fontId="17" fillId="11" borderId="47" xfId="12" applyFont="1" applyFill="1" applyBorder="1" applyAlignment="1">
      <alignment horizontal="left" vertical="center" wrapText="1"/>
    </xf>
    <xf numFmtId="0" fontId="7" fillId="11" borderId="47" xfId="12" applyFont="1" applyFill="1" applyBorder="1" applyAlignment="1">
      <alignment horizontal="left" vertical="center" wrapText="1"/>
    </xf>
    <xf numFmtId="0" fontId="19" fillId="7" borderId="0" xfId="12" applyFont="1" applyFill="1" applyAlignment="1">
      <alignment horizontal="left" vertical="center" wrapText="1"/>
    </xf>
    <xf numFmtId="0" fontId="5" fillId="7" borderId="0" xfId="12" applyFont="1" applyFill="1" applyAlignment="1">
      <alignment horizontal="left" vertical="center" wrapText="1"/>
    </xf>
    <xf numFmtId="0" fontId="37" fillId="7" borderId="0" xfId="12" applyFont="1" applyFill="1" applyAlignment="1">
      <alignment horizontal="left" vertical="center" wrapText="1"/>
    </xf>
    <xf numFmtId="0" fontId="17" fillId="7" borderId="0" xfId="12" applyFont="1" applyFill="1" applyAlignment="1">
      <alignment horizontal="left" vertical="center" wrapText="1"/>
    </xf>
    <xf numFmtId="0" fontId="19" fillId="0" borderId="194" xfId="12" applyFont="1" applyBorder="1" applyAlignment="1">
      <alignment horizontal="left" vertical="center" wrapText="1"/>
    </xf>
    <xf numFmtId="0" fontId="5" fillId="0" borderId="194" xfId="12" applyFont="1" applyBorder="1" applyAlignment="1">
      <alignment horizontal="left" vertical="center" wrapText="1"/>
    </xf>
    <xf numFmtId="0" fontId="13" fillId="0" borderId="194" xfId="12" applyBorder="1"/>
    <xf numFmtId="0" fontId="18" fillId="7" borderId="0" xfId="12" applyFont="1" applyFill="1" applyAlignment="1">
      <alignment horizontal="center" vertical="top" wrapText="1"/>
    </xf>
    <xf numFmtId="0" fontId="7" fillId="0" borderId="4" xfId="12" applyFont="1" applyBorder="1" applyAlignment="1">
      <alignment horizontal="center" vertical="center"/>
    </xf>
    <xf numFmtId="0" fontId="17" fillId="11" borderId="67" xfId="12" applyFont="1" applyFill="1" applyBorder="1" applyAlignment="1">
      <alignment horizontal="left" vertical="center" wrapText="1"/>
    </xf>
    <xf numFmtId="0" fontId="14" fillId="0" borderId="0" xfId="0" applyFont="1" applyAlignment="1">
      <alignment horizontal="left" vertical="center"/>
    </xf>
    <xf numFmtId="1" fontId="13" fillId="38" borderId="111" xfId="1" applyNumberFormat="1" applyFont="1" applyFill="1" applyBorder="1" applyAlignment="1">
      <alignment horizontal="left" vertical="center" wrapText="1"/>
    </xf>
    <xf numFmtId="1" fontId="19" fillId="38" borderId="41" xfId="1" applyNumberFormat="1" applyFont="1" applyFill="1" applyBorder="1" applyAlignment="1">
      <alignment horizontal="left" vertical="center" wrapText="1"/>
    </xf>
    <xf numFmtId="1" fontId="13" fillId="38" borderId="41" xfId="1" applyNumberFormat="1" applyFont="1" applyFill="1" applyBorder="1" applyAlignment="1">
      <alignment horizontal="left" vertical="center" wrapText="1"/>
    </xf>
    <xf numFmtId="1" fontId="13" fillId="38" borderId="74" xfId="1" applyNumberFormat="1" applyFont="1" applyFill="1" applyBorder="1" applyAlignment="1">
      <alignment horizontal="right" vertical="center" wrapText="1"/>
    </xf>
    <xf numFmtId="2" fontId="13" fillId="19" borderId="111" xfId="1" applyNumberFormat="1" applyFont="1" applyFill="1" applyBorder="1" applyAlignment="1">
      <alignment horizontal="right" vertical="center" wrapText="1"/>
    </xf>
    <xf numFmtId="2" fontId="13" fillId="19" borderId="41" xfId="1" applyNumberFormat="1" applyFont="1" applyFill="1" applyBorder="1" applyAlignment="1">
      <alignment horizontal="right" vertical="center" wrapText="1"/>
    </xf>
    <xf numFmtId="0" fontId="37" fillId="0" borderId="194" xfId="12" applyFont="1" applyBorder="1" applyAlignment="1">
      <alignment horizontal="left" vertical="center" wrapText="1"/>
    </xf>
    <xf numFmtId="0" fontId="17" fillId="0" borderId="194" xfId="12" applyFont="1" applyBorder="1" applyAlignment="1">
      <alignment horizontal="left" vertical="center" wrapText="1"/>
    </xf>
    <xf numFmtId="2" fontId="5" fillId="15" borderId="0" xfId="1" applyNumberFormat="1" applyFont="1" applyFill="1" applyAlignment="1" applyProtection="1">
      <alignment horizontal="center" vertical="center"/>
      <protection locked="0"/>
    </xf>
    <xf numFmtId="0" fontId="0" fillId="49" borderId="30" xfId="0" applyFill="1" applyBorder="1"/>
    <xf numFmtId="0" fontId="0" fillId="49" borderId="173" xfId="0" applyFill="1" applyBorder="1"/>
    <xf numFmtId="0" fontId="0" fillId="49" borderId="175" xfId="0" applyFill="1" applyBorder="1"/>
    <xf numFmtId="0" fontId="19" fillId="50" borderId="8" xfId="0" applyFont="1" applyFill="1" applyBorder="1" applyAlignment="1">
      <alignment vertical="top"/>
    </xf>
    <xf numFmtId="0" fontId="19" fillId="50" borderId="6" xfId="0" applyFont="1" applyFill="1" applyBorder="1" applyAlignment="1">
      <alignment vertical="top"/>
    </xf>
    <xf numFmtId="0" fontId="36" fillId="50" borderId="6" xfId="0" applyFont="1" applyFill="1" applyBorder="1" applyAlignment="1">
      <alignment vertical="top"/>
    </xf>
    <xf numFmtId="0" fontId="19" fillId="50" borderId="24" xfId="0" applyFont="1" applyFill="1" applyBorder="1" applyAlignment="1">
      <alignment vertical="top"/>
    </xf>
    <xf numFmtId="0" fontId="38" fillId="7" borderId="4" xfId="12" applyFont="1" applyFill="1" applyBorder="1" applyAlignment="1">
      <alignment horizontal="center"/>
    </xf>
    <xf numFmtId="0" fontId="41" fillId="48" borderId="1" xfId="12" applyFont="1" applyFill="1" applyBorder="1" applyAlignment="1">
      <alignment horizontal="center"/>
    </xf>
    <xf numFmtId="2" fontId="13" fillId="9" borderId="71" xfId="0" applyNumberFormat="1" applyFont="1" applyFill="1" applyBorder="1" applyAlignment="1">
      <alignment horizontal="right" vertical="center" wrapText="1"/>
    </xf>
    <xf numFmtId="169" fontId="38" fillId="7" borderId="16" xfId="12" applyNumberFormat="1" applyFont="1" applyFill="1" applyBorder="1" applyAlignment="1">
      <alignment horizontal="center"/>
    </xf>
    <xf numFmtId="2" fontId="38" fillId="7" borderId="7" xfId="0" applyNumberFormat="1" applyFont="1" applyFill="1" applyBorder="1"/>
    <xf numFmtId="0" fontId="13" fillId="0" borderId="0" xfId="13" applyFont="1" applyAlignment="1">
      <alignment horizontal="left" vertical="center" wrapText="1"/>
    </xf>
    <xf numFmtId="0" fontId="1" fillId="0" borderId="0" xfId="14"/>
    <xf numFmtId="49" fontId="1" fillId="0" borderId="0" xfId="14" applyNumberFormat="1"/>
    <xf numFmtId="0" fontId="13" fillId="15" borderId="21" xfId="13" applyFont="1" applyFill="1" applyBorder="1" applyAlignment="1">
      <alignment horizontal="left" vertical="center" wrapText="1"/>
    </xf>
    <xf numFmtId="2" fontId="13" fillId="0" borderId="29" xfId="13" applyNumberFormat="1" applyFont="1" applyBorder="1" applyAlignment="1">
      <alignment horizontal="left" vertical="top" wrapText="1"/>
    </xf>
    <xf numFmtId="0" fontId="13" fillId="0" borderId="29" xfId="13" applyFont="1" applyBorder="1" applyAlignment="1">
      <alignment horizontal="left" vertical="top" wrapText="1"/>
    </xf>
    <xf numFmtId="0" fontId="13" fillId="15" borderId="26" xfId="13" applyFont="1" applyFill="1" applyBorder="1" applyAlignment="1">
      <alignment horizontal="left" vertical="center"/>
    </xf>
    <xf numFmtId="0" fontId="13" fillId="0" borderId="28" xfId="13" applyFont="1" applyBorder="1" applyAlignment="1">
      <alignment horizontal="left" vertical="center" wrapText="1"/>
    </xf>
    <xf numFmtId="0" fontId="13" fillId="15" borderId="26" xfId="13" applyFont="1" applyFill="1" applyBorder="1" applyAlignment="1">
      <alignment horizontal="left" vertical="center" wrapText="1"/>
    </xf>
    <xf numFmtId="2" fontId="13" fillId="0" borderId="0" xfId="13" applyNumberFormat="1" applyFont="1" applyAlignment="1">
      <alignment horizontal="left" vertical="center" wrapText="1"/>
    </xf>
    <xf numFmtId="2" fontId="13" fillId="0" borderId="0" xfId="13" applyNumberFormat="1" applyFont="1" applyAlignment="1">
      <alignment horizontal="left" vertical="center"/>
    </xf>
    <xf numFmtId="166" fontId="13" fillId="0" borderId="0" xfId="13" applyNumberFormat="1" applyFont="1" applyAlignment="1">
      <alignment horizontal="left" vertical="center" wrapText="1"/>
    </xf>
    <xf numFmtId="166" fontId="13" fillId="0" borderId="0" xfId="13" applyNumberFormat="1" applyFont="1" applyAlignment="1">
      <alignment horizontal="left" vertical="center"/>
    </xf>
    <xf numFmtId="0" fontId="13" fillId="0" borderId="0" xfId="13" applyFont="1" applyAlignment="1">
      <alignment horizontal="left" vertical="center"/>
    </xf>
    <xf numFmtId="0" fontId="13" fillId="0" borderId="29" xfId="13" applyFont="1" applyBorder="1" applyAlignment="1">
      <alignment horizontal="left" vertical="center" wrapText="1"/>
    </xf>
    <xf numFmtId="0" fontId="14" fillId="15" borderId="1" xfId="13" applyFont="1" applyFill="1" applyBorder="1" applyAlignment="1">
      <alignment horizontal="left" vertical="center" wrapText="1"/>
    </xf>
    <xf numFmtId="0" fontId="13" fillId="15" borderId="2" xfId="13" applyFont="1" applyFill="1" applyBorder="1" applyAlignment="1">
      <alignment horizontal="left" vertical="center" wrapText="1"/>
    </xf>
    <xf numFmtId="0" fontId="13" fillId="15" borderId="3" xfId="13" applyFont="1" applyFill="1" applyBorder="1" applyAlignment="1">
      <alignment horizontal="left" vertical="center" wrapText="1"/>
    </xf>
    <xf numFmtId="0" fontId="13" fillId="15" borderId="4" xfId="13" applyFont="1" applyFill="1" applyBorder="1" applyAlignment="1">
      <alignment horizontal="left" vertical="center" wrapText="1"/>
    </xf>
    <xf numFmtId="0" fontId="13" fillId="15" borderId="0" xfId="13" applyFont="1" applyFill="1" applyAlignment="1">
      <alignment horizontal="left" vertical="center" wrapText="1"/>
    </xf>
    <xf numFmtId="0" fontId="13" fillId="15" borderId="5" xfId="13" applyFont="1" applyFill="1" applyBorder="1" applyAlignment="1">
      <alignment horizontal="left" vertical="center" wrapText="1"/>
    </xf>
    <xf numFmtId="0" fontId="13" fillId="15" borderId="9" xfId="13" applyFont="1" applyFill="1" applyBorder="1" applyAlignment="1">
      <alignment horizontal="left" vertical="center" wrapText="1"/>
    </xf>
    <xf numFmtId="0" fontId="13" fillId="15" borderId="10" xfId="13" applyFont="1" applyFill="1" applyBorder="1" applyAlignment="1">
      <alignment horizontal="left" vertical="center" wrapText="1"/>
    </xf>
    <xf numFmtId="0" fontId="13" fillId="15" borderId="11" xfId="13" applyFont="1" applyFill="1" applyBorder="1" applyAlignment="1">
      <alignment horizontal="left" vertical="center" wrapText="1"/>
    </xf>
    <xf numFmtId="1" fontId="3" fillId="0" borderId="9" xfId="2" applyNumberFormat="1" applyBorder="1" applyAlignment="1" applyProtection="1">
      <alignment horizontal="left" vertical="center" wrapText="1"/>
      <protection locked="0"/>
    </xf>
    <xf numFmtId="0" fontId="3" fillId="0" borderId="0" xfId="2" applyAlignment="1" applyProtection="1">
      <alignment horizontal="left" vertical="center" wrapText="1"/>
      <protection locked="0"/>
    </xf>
    <xf numFmtId="0" fontId="3" fillId="0" borderId="0" xfId="2" applyAlignment="1" applyProtection="1"/>
    <xf numFmtId="0" fontId="3" fillId="0" borderId="10" xfId="2" applyBorder="1" applyAlignment="1" applyProtection="1">
      <alignment horizontal="left" vertical="center"/>
    </xf>
    <xf numFmtId="0" fontId="3" fillId="7" borderId="39" xfId="2" applyFill="1" applyBorder="1" applyAlignment="1" applyProtection="1">
      <alignment horizontal="left" vertical="center" wrapText="1"/>
    </xf>
    <xf numFmtId="0" fontId="3" fillId="0" borderId="0" xfId="2" applyAlignment="1" applyProtection="1">
      <alignment horizontal="left" vertical="center"/>
    </xf>
    <xf numFmtId="0" fontId="3" fillId="0" borderId="0" xfId="2" applyAlignment="1" applyProtection="1">
      <alignment horizontal="left" vertical="center" wrapText="1"/>
    </xf>
    <xf numFmtId="1" fontId="3" fillId="0" borderId="0" xfId="2" applyNumberFormat="1" applyAlignment="1" applyProtection="1">
      <alignment horizontal="left" vertical="center" wrapText="1"/>
      <protection locked="0"/>
    </xf>
    <xf numFmtId="2" fontId="3" fillId="0" borderId="0" xfId="2" applyNumberFormat="1" applyAlignment="1" applyProtection="1">
      <alignment horizontal="left" vertical="center" wrapText="1"/>
      <protection locked="0"/>
    </xf>
    <xf numFmtId="0" fontId="3" fillId="0" borderId="0" xfId="2" quotePrefix="1" applyAlignment="1" applyProtection="1">
      <alignment horizontal="left" vertical="center" wrapText="1"/>
    </xf>
    <xf numFmtId="2" fontId="3" fillId="0" borderId="0" xfId="2" quotePrefix="1" applyNumberFormat="1" applyAlignment="1" applyProtection="1">
      <alignment horizontal="left" vertical="center" wrapText="1"/>
      <protection locked="0"/>
    </xf>
    <xf numFmtId="165" fontId="13" fillId="0" borderId="93" xfId="0" applyNumberFormat="1" applyFont="1" applyBorder="1" applyAlignment="1">
      <alignment horizontal="left" vertical="center" wrapText="1"/>
    </xf>
    <xf numFmtId="165" fontId="19" fillId="0" borderId="37" xfId="0" applyNumberFormat="1" applyFont="1" applyBorder="1" applyAlignment="1">
      <alignment wrapText="1"/>
    </xf>
    <xf numFmtId="0" fontId="18" fillId="0" borderId="0" xfId="0" applyFont="1" applyAlignment="1">
      <alignment horizontal="left" vertical="center"/>
    </xf>
    <xf numFmtId="0" fontId="16" fillId="0" borderId="0" xfId="1" applyFont="1" applyAlignment="1" applyProtection="1">
      <alignment horizontal="left" vertical="center"/>
      <protection locked="0"/>
    </xf>
    <xf numFmtId="0" fontId="16" fillId="0" borderId="0" xfId="1" applyFont="1" applyAlignment="1" applyProtection="1">
      <alignment horizontal="left" vertical="center" wrapText="1"/>
      <protection locked="0"/>
    </xf>
    <xf numFmtId="0" fontId="18" fillId="0" borderId="0" xfId="1" applyFont="1" applyAlignment="1" applyProtection="1">
      <alignment horizontal="left" vertical="center" wrapText="1"/>
      <protection locked="0"/>
    </xf>
    <xf numFmtId="1" fontId="16" fillId="0" borderId="0" xfId="1" applyNumberFormat="1" applyFont="1" applyAlignment="1">
      <alignment horizontal="left" vertical="center" wrapText="1"/>
    </xf>
    <xf numFmtId="165" fontId="16" fillId="0" borderId="0" xfId="1" applyNumberFormat="1" applyFont="1" applyAlignment="1" applyProtection="1">
      <alignment horizontal="left" vertical="center"/>
      <protection locked="0"/>
    </xf>
    <xf numFmtId="2" fontId="16" fillId="0" borderId="0" xfId="1" applyNumberFormat="1" applyFont="1" applyAlignment="1" applyProtection="1">
      <alignment horizontal="left" vertical="center"/>
      <protection locked="0"/>
    </xf>
    <xf numFmtId="0" fontId="16" fillId="0" borderId="0" xfId="0" applyFont="1" applyAlignment="1">
      <alignment vertical="center"/>
    </xf>
    <xf numFmtId="0" fontId="46" fillId="0" borderId="0" xfId="0" applyFont="1" applyAlignment="1">
      <alignment vertical="center"/>
    </xf>
    <xf numFmtId="0" fontId="16" fillId="0" borderId="0" xfId="0" applyFont="1" applyAlignment="1">
      <alignment horizontal="left" vertical="center" wrapText="1"/>
    </xf>
    <xf numFmtId="0" fontId="18" fillId="0" borderId="0" xfId="13" applyFont="1" applyAlignment="1">
      <alignment horizontal="left" vertical="center" wrapText="1"/>
    </xf>
    <xf numFmtId="0" fontId="16" fillId="0" borderId="0" xfId="13" applyFont="1" applyAlignment="1">
      <alignment horizontal="left" vertical="center" wrapText="1"/>
    </xf>
    <xf numFmtId="0" fontId="45" fillId="0" borderId="0" xfId="14" applyFont="1"/>
    <xf numFmtId="0" fontId="18" fillId="0" borderId="0" xfId="12" applyFont="1"/>
    <xf numFmtId="0" fontId="16" fillId="0" borderId="0" xfId="12" applyFont="1"/>
    <xf numFmtId="0" fontId="16" fillId="7" borderId="0" xfId="12" applyFont="1" applyFill="1"/>
    <xf numFmtId="49" fontId="5" fillId="0" borderId="6" xfId="0" applyNumberFormat="1" applyFont="1" applyBorder="1" applyAlignment="1" applyProtection="1">
      <alignment horizontal="center" vertical="center" wrapText="1"/>
      <protection locked="0"/>
    </xf>
    <xf numFmtId="2" fontId="5" fillId="0" borderId="6" xfId="0" applyNumberFormat="1" applyFont="1" applyBorder="1" applyAlignment="1" applyProtection="1">
      <alignment horizontal="center" vertical="center" wrapText="1"/>
      <protection locked="0"/>
    </xf>
    <xf numFmtId="2" fontId="5" fillId="0" borderId="6" xfId="0" applyNumberFormat="1" applyFont="1" applyBorder="1" applyAlignment="1" applyProtection="1">
      <alignment horizontal="left" vertical="center" wrapText="1"/>
      <protection locked="0"/>
    </xf>
    <xf numFmtId="2" fontId="5" fillId="0" borderId="6" xfId="0" applyNumberFormat="1" applyFont="1" applyBorder="1" applyAlignment="1" applyProtection="1">
      <alignment horizontal="right" vertical="center"/>
      <protection locked="0"/>
    </xf>
    <xf numFmtId="0" fontId="5" fillId="2" borderId="14" xfId="15" applyFont="1" applyFill="1" applyBorder="1" applyAlignment="1" applyProtection="1">
      <alignment horizontal="center"/>
      <protection locked="0"/>
    </xf>
    <xf numFmtId="2" fontId="5" fillId="0" borderId="6" xfId="7" applyNumberFormat="1" applyFont="1" applyBorder="1" applyAlignment="1" applyProtection="1">
      <alignment vertical="center"/>
      <protection locked="0"/>
    </xf>
    <xf numFmtId="2" fontId="5" fillId="2" borderId="14" xfId="16" applyNumberFormat="1" applyFont="1" applyFill="1" applyBorder="1" applyProtection="1">
      <protection locked="0"/>
    </xf>
    <xf numFmtId="2" fontId="5" fillId="2" borderId="6" xfId="16" applyNumberFormat="1" applyFont="1" applyFill="1" applyBorder="1" applyProtection="1">
      <protection locked="0"/>
    </xf>
    <xf numFmtId="14" fontId="13" fillId="0" borderId="92" xfId="0" applyNumberFormat="1" applyFont="1" applyBorder="1" applyAlignment="1">
      <alignment vertical="center"/>
    </xf>
    <xf numFmtId="14" fontId="13" fillId="0" borderId="103" xfId="0" applyNumberFormat="1" applyFont="1" applyBorder="1" applyAlignment="1">
      <alignment vertical="center"/>
    </xf>
    <xf numFmtId="2" fontId="20" fillId="0" borderId="6" xfId="0" applyNumberFormat="1" applyFont="1" applyBorder="1" applyAlignment="1">
      <alignment horizontal="left" vertical="center" wrapText="1"/>
    </xf>
    <xf numFmtId="0" fontId="13" fillId="0" borderId="33" xfId="0" applyFont="1" applyBorder="1" applyAlignment="1">
      <alignment vertical="center" wrapText="1"/>
    </xf>
    <xf numFmtId="10" fontId="5" fillId="15" borderId="23" xfId="10" applyNumberFormat="1" applyFont="1" applyFill="1" applyBorder="1" applyAlignment="1" applyProtection="1">
      <alignment horizontal="right" vertical="center" shrinkToFit="1"/>
      <protection locked="0"/>
    </xf>
    <xf numFmtId="10" fontId="5" fillId="0" borderId="6" xfId="10" applyNumberFormat="1" applyFont="1" applyBorder="1" applyAlignment="1" applyProtection="1">
      <alignment horizontal="right" vertical="center" shrinkToFit="1"/>
      <protection locked="0"/>
    </xf>
    <xf numFmtId="10" fontId="5" fillId="0" borderId="24" xfId="10" applyNumberFormat="1" applyFont="1" applyBorder="1" applyAlignment="1" applyProtection="1">
      <alignment horizontal="right" vertical="center" shrinkToFit="1"/>
      <protection locked="0"/>
    </xf>
    <xf numFmtId="170" fontId="19" fillId="0" borderId="23" xfId="11" applyNumberFormat="1" applyFont="1" applyBorder="1" applyAlignment="1">
      <alignment horizontal="right" vertical="center" wrapText="1"/>
    </xf>
    <xf numFmtId="171" fontId="19" fillId="0" borderId="23" xfId="11" applyNumberFormat="1" applyFont="1" applyBorder="1" applyAlignment="1">
      <alignment horizontal="right" vertical="center" wrapText="1"/>
    </xf>
    <xf numFmtId="2" fontId="5" fillId="27" borderId="44" xfId="0" applyNumberFormat="1" applyFont="1" applyFill="1" applyBorder="1" applyAlignment="1">
      <alignment vertical="center" wrapText="1"/>
    </xf>
    <xf numFmtId="2" fontId="5" fillId="27" borderId="166" xfId="0" applyNumberFormat="1" applyFont="1" applyFill="1" applyBorder="1" applyAlignment="1">
      <alignment horizontal="center" vertical="center" wrapText="1"/>
    </xf>
    <xf numFmtId="2" fontId="5" fillId="15" borderId="32" xfId="10" applyNumberFormat="1" applyFont="1" applyFill="1" applyBorder="1" applyAlignment="1" applyProtection="1">
      <alignment horizontal="right" vertical="center" shrinkToFit="1"/>
      <protection locked="0"/>
    </xf>
    <xf numFmtId="0" fontId="5" fillId="15" borderId="202" xfId="10" applyFont="1" applyFill="1" applyBorder="1" applyAlignment="1" applyProtection="1">
      <alignment horizontal="right" vertical="center" shrinkToFit="1"/>
      <protection locked="0"/>
    </xf>
    <xf numFmtId="2" fontId="5" fillId="15" borderId="33" xfId="10" applyNumberFormat="1" applyFont="1" applyFill="1" applyBorder="1" applyAlignment="1" applyProtection="1">
      <alignment horizontal="right" vertical="center" shrinkToFit="1"/>
      <protection locked="0"/>
    </xf>
    <xf numFmtId="2" fontId="5" fillId="3" borderId="17" xfId="10" applyNumberFormat="1" applyFont="1" applyFill="1" applyBorder="1" applyAlignment="1" applyProtection="1">
      <alignment horizontal="right" vertical="center" shrinkToFit="1"/>
      <protection locked="0"/>
    </xf>
    <xf numFmtId="2" fontId="5" fillId="15" borderId="25" xfId="10" applyNumberFormat="1" applyFont="1" applyFill="1" applyBorder="1" applyAlignment="1" applyProtection="1">
      <alignment horizontal="right" vertical="center" shrinkToFit="1"/>
      <protection locked="0"/>
    </xf>
    <xf numFmtId="2" fontId="5" fillId="15" borderId="47" xfId="10" applyNumberFormat="1" applyFont="1" applyFill="1" applyBorder="1" applyAlignment="1" applyProtection="1">
      <alignment horizontal="right" vertical="center" shrinkToFit="1"/>
      <protection locked="0"/>
    </xf>
    <xf numFmtId="1" fontId="7" fillId="36" borderId="0" xfId="10" applyNumberFormat="1" applyFont="1" applyFill="1" applyAlignment="1" applyProtection="1">
      <alignment horizontal="left" vertical="center" wrapText="1"/>
      <protection locked="0"/>
    </xf>
    <xf numFmtId="1" fontId="7" fillId="36" borderId="13" xfId="10" applyNumberFormat="1" applyFont="1" applyFill="1" applyBorder="1" applyAlignment="1" applyProtection="1">
      <alignment horizontal="left" vertical="center" wrapText="1"/>
      <protection locked="0"/>
    </xf>
    <xf numFmtId="2" fontId="5" fillId="0" borderId="25" xfId="10" applyNumberFormat="1" applyFont="1" applyBorder="1" applyAlignment="1" applyProtection="1">
      <alignment horizontal="right" vertical="center" shrinkToFit="1"/>
      <protection locked="0"/>
    </xf>
    <xf numFmtId="2" fontId="5" fillId="0" borderId="23" xfId="10" applyNumberFormat="1" applyFont="1" applyBorder="1" applyAlignment="1" applyProtection="1">
      <alignment horizontal="right" vertical="center" shrinkToFit="1"/>
      <protection locked="0"/>
    </xf>
    <xf numFmtId="2" fontId="5" fillId="0" borderId="17" xfId="10" applyNumberFormat="1" applyFont="1" applyBorder="1" applyAlignment="1" applyProtection="1">
      <alignment horizontal="right" vertical="center" wrapText="1"/>
      <protection locked="0"/>
    </xf>
    <xf numFmtId="2" fontId="5" fillId="15" borderId="55" xfId="10" applyNumberFormat="1" applyFont="1" applyFill="1" applyBorder="1" applyAlignment="1" applyProtection="1">
      <alignment horizontal="right" vertical="center" shrinkToFit="1"/>
      <protection locked="0"/>
    </xf>
    <xf numFmtId="2" fontId="5" fillId="15" borderId="14" xfId="10" applyNumberFormat="1" applyFont="1" applyFill="1" applyBorder="1" applyAlignment="1" applyProtection="1">
      <alignment horizontal="right" vertical="center" wrapText="1"/>
      <protection locked="0"/>
    </xf>
    <xf numFmtId="2" fontId="5" fillId="0" borderId="14" xfId="10" applyNumberFormat="1" applyFont="1" applyBorder="1" applyAlignment="1" applyProtection="1">
      <alignment horizontal="right" vertical="center" wrapText="1"/>
      <protection locked="0"/>
    </xf>
    <xf numFmtId="2" fontId="5" fillId="15" borderId="203" xfId="10" applyNumberFormat="1" applyFont="1" applyFill="1" applyBorder="1" applyAlignment="1" applyProtection="1">
      <alignment horizontal="right" vertical="center" wrapText="1"/>
      <protection locked="0"/>
    </xf>
    <xf numFmtId="2" fontId="5" fillId="15" borderId="189" xfId="10" applyNumberFormat="1" applyFont="1" applyFill="1" applyBorder="1" applyAlignment="1" applyProtection="1">
      <alignment horizontal="right" vertical="center" wrapText="1"/>
      <protection locked="0"/>
    </xf>
    <xf numFmtId="0" fontId="5" fillId="0" borderId="6" xfId="5" applyFont="1" applyBorder="1" applyAlignment="1" applyProtection="1">
      <alignment horizontal="left" vertical="center"/>
      <protection locked="0"/>
    </xf>
    <xf numFmtId="2" fontId="5" fillId="10" borderId="24" xfId="0" applyNumberFormat="1" applyFont="1" applyFill="1" applyBorder="1" applyAlignment="1">
      <alignment vertical="center" wrapText="1"/>
    </xf>
    <xf numFmtId="0" fontId="17" fillId="11" borderId="55" xfId="0" applyFont="1" applyFill="1" applyBorder="1" applyAlignment="1">
      <alignment horizontal="left" vertical="center" wrapText="1"/>
    </xf>
    <xf numFmtId="0" fontId="17" fillId="11" borderId="55" xfId="0" applyFont="1" applyFill="1" applyBorder="1" applyAlignment="1">
      <alignment vertical="center" wrapText="1"/>
    </xf>
    <xf numFmtId="49" fontId="17" fillId="11" borderId="55" xfId="0" applyNumberFormat="1" applyFont="1" applyFill="1" applyBorder="1" applyAlignment="1">
      <alignment horizontal="left" vertical="center" wrapText="1"/>
    </xf>
    <xf numFmtId="0" fontId="7" fillId="11" borderId="55" xfId="0" applyFont="1" applyFill="1" applyBorder="1" applyAlignment="1">
      <alignment horizontal="left" vertical="center" wrapText="1"/>
    </xf>
    <xf numFmtId="0" fontId="17" fillId="45" borderId="2" xfId="0" applyFont="1" applyFill="1" applyBorder="1" applyAlignment="1">
      <alignment horizontal="left" vertical="center" wrapText="1"/>
    </xf>
    <xf numFmtId="0" fontId="17" fillId="46" borderId="179" xfId="0" applyFont="1" applyFill="1" applyBorder="1" applyAlignment="1">
      <alignment horizontal="left" vertical="center" wrapText="1"/>
    </xf>
    <xf numFmtId="0" fontId="17" fillId="46" borderId="3" xfId="0" applyFont="1" applyFill="1" applyBorder="1" applyAlignment="1">
      <alignment horizontal="left" vertical="center" wrapText="1"/>
    </xf>
    <xf numFmtId="0" fontId="17" fillId="11" borderId="52" xfId="0" applyFont="1" applyFill="1" applyBorder="1" applyAlignment="1">
      <alignment horizontal="left" vertical="center" wrapText="1"/>
    </xf>
    <xf numFmtId="0" fontId="17" fillId="11" borderId="53" xfId="0" applyFont="1" applyFill="1" applyBorder="1" applyAlignment="1">
      <alignment horizontal="left" vertical="center" wrapText="1"/>
    </xf>
    <xf numFmtId="0" fontId="19" fillId="7" borderId="6" xfId="0" applyFont="1" applyFill="1" applyBorder="1" applyAlignment="1">
      <alignment horizontal="left" vertical="center" wrapText="1"/>
    </xf>
    <xf numFmtId="0" fontId="22" fillId="0" borderId="6" xfId="0" applyFont="1" applyBorder="1" applyAlignment="1">
      <alignment horizontal="left" vertical="center" wrapText="1"/>
    </xf>
    <xf numFmtId="167" fontId="13" fillId="0" borderId="0" xfId="11" applyNumberFormat="1"/>
    <xf numFmtId="0" fontId="18" fillId="0" borderId="0" xfId="11" applyFont="1"/>
    <xf numFmtId="0" fontId="16" fillId="0" borderId="0" xfId="11" applyFont="1"/>
    <xf numFmtId="165" fontId="13" fillId="0" borderId="92" xfId="0" applyNumberFormat="1" applyFont="1" applyBorder="1" applyAlignment="1">
      <alignment horizontal="center" vertical="center"/>
    </xf>
    <xf numFmtId="2" fontId="5" fillId="7" borderId="17" xfId="10" applyNumberFormat="1" applyFont="1" applyFill="1" applyBorder="1" applyAlignment="1" applyProtection="1">
      <alignment horizontal="right" vertical="center" shrinkToFit="1"/>
      <protection locked="0"/>
    </xf>
    <xf numFmtId="2" fontId="5" fillId="7" borderId="23" xfId="10" applyNumberFormat="1" applyFont="1" applyFill="1" applyBorder="1" applyAlignment="1" applyProtection="1">
      <alignment horizontal="right" vertical="center" shrinkToFit="1"/>
      <protection locked="0"/>
    </xf>
    <xf numFmtId="2" fontId="5" fillId="7" borderId="22" xfId="10" applyNumberFormat="1" applyFont="1" applyFill="1" applyBorder="1" applyAlignment="1" applyProtection="1">
      <alignment horizontal="right" vertical="center" shrinkToFit="1"/>
      <protection locked="0"/>
    </xf>
    <xf numFmtId="2" fontId="5" fillId="7" borderId="17" xfId="10" applyNumberFormat="1" applyFont="1" applyFill="1" applyBorder="1" applyAlignment="1" applyProtection="1">
      <alignment horizontal="right" vertical="center" wrapText="1"/>
      <protection locked="0"/>
    </xf>
    <xf numFmtId="2" fontId="5" fillId="7" borderId="23" xfId="10" applyNumberFormat="1" applyFont="1" applyFill="1" applyBorder="1" applyAlignment="1" applyProtection="1">
      <alignment horizontal="right" vertical="center" wrapText="1"/>
      <protection locked="0"/>
    </xf>
    <xf numFmtId="0" fontId="20" fillId="0" borderId="14" xfId="0" applyFont="1" applyBorder="1" applyAlignment="1">
      <alignment horizontal="left" vertical="center" wrapText="1"/>
    </xf>
    <xf numFmtId="49" fontId="5" fillId="14" borderId="67" xfId="0" applyNumberFormat="1" applyFont="1" applyFill="1" applyBorder="1" applyAlignment="1" applyProtection="1">
      <alignment horizontal="left" vertical="center" shrinkToFit="1"/>
      <protection locked="0"/>
    </xf>
    <xf numFmtId="0" fontId="5" fillId="14" borderId="47" xfId="0" applyFont="1" applyFill="1" applyBorder="1" applyAlignment="1" applyProtection="1">
      <alignment horizontal="left" vertical="center" wrapText="1" shrinkToFit="1"/>
      <protection locked="0"/>
    </xf>
    <xf numFmtId="49" fontId="5" fillId="14" borderId="47" xfId="0" applyNumberFormat="1" applyFont="1" applyFill="1" applyBorder="1" applyAlignment="1" applyProtection="1">
      <alignment horizontal="left" vertical="center" wrapText="1" shrinkToFit="1"/>
      <protection locked="0"/>
    </xf>
    <xf numFmtId="0" fontId="5" fillId="14" borderId="47" xfId="0" applyFont="1" applyFill="1" applyBorder="1" applyAlignment="1" applyProtection="1">
      <alignment horizontal="right" vertical="center" shrinkToFit="1"/>
      <protection locked="0"/>
    </xf>
    <xf numFmtId="1" fontId="5" fillId="14" borderId="66" xfId="0" applyNumberFormat="1" applyFont="1" applyFill="1" applyBorder="1" applyAlignment="1" applyProtection="1">
      <alignment horizontal="right" vertical="center" shrinkToFit="1"/>
      <protection locked="0"/>
    </xf>
    <xf numFmtId="167" fontId="19" fillId="9" borderId="15" xfId="0" applyNumberFormat="1" applyFont="1" applyFill="1" applyBorder="1" applyAlignment="1">
      <alignment horizontal="right" vertical="center" wrapText="1"/>
    </xf>
    <xf numFmtId="2" fontId="19" fillId="0" borderId="15" xfId="0" applyNumberFormat="1" applyFont="1" applyBorder="1" applyAlignment="1">
      <alignment horizontal="right" vertical="center" wrapText="1"/>
    </xf>
    <xf numFmtId="167" fontId="19" fillId="0" borderId="15" xfId="0" applyNumberFormat="1" applyFont="1" applyBorder="1" applyAlignment="1">
      <alignment horizontal="right" vertical="center" wrapText="1"/>
    </xf>
    <xf numFmtId="167" fontId="19" fillId="0" borderId="113" xfId="0" applyNumberFormat="1" applyFont="1" applyBorder="1" applyAlignment="1">
      <alignment horizontal="right" vertical="center" wrapText="1"/>
    </xf>
    <xf numFmtId="43" fontId="13" fillId="0" borderId="0" xfId="17" applyFont="1"/>
    <xf numFmtId="2" fontId="13" fillId="0" borderId="0" xfId="11" applyNumberFormat="1"/>
    <xf numFmtId="43" fontId="19" fillId="0" borderId="90" xfId="17" applyFont="1" applyBorder="1" applyAlignment="1">
      <alignment wrapText="1"/>
    </xf>
    <xf numFmtId="49" fontId="5" fillId="14" borderId="31" xfId="0" applyNumberFormat="1" applyFont="1" applyFill="1" applyBorder="1" applyAlignment="1" applyProtection="1">
      <alignment horizontal="left" vertical="center" shrinkToFit="1"/>
      <protection locked="0"/>
    </xf>
    <xf numFmtId="0" fontId="5" fillId="14" borderId="25" xfId="0" applyFont="1" applyFill="1" applyBorder="1" applyAlignment="1" applyProtection="1">
      <alignment horizontal="left" vertical="center" wrapText="1" shrinkToFit="1"/>
      <protection locked="0"/>
    </xf>
    <xf numFmtId="49" fontId="5" fillId="14" borderId="25" xfId="0" applyNumberFormat="1" applyFont="1" applyFill="1" applyBorder="1" applyAlignment="1" applyProtection="1">
      <alignment horizontal="left" vertical="center" wrapText="1" shrinkToFit="1"/>
      <protection locked="0"/>
    </xf>
    <xf numFmtId="0" fontId="5" fillId="14" borderId="25" xfId="0" applyFont="1" applyFill="1" applyBorder="1" applyAlignment="1" applyProtection="1">
      <alignment horizontal="right" vertical="center" shrinkToFit="1"/>
      <protection locked="0"/>
    </xf>
    <xf numFmtId="1" fontId="5" fillId="14" borderId="57" xfId="0" applyNumberFormat="1" applyFont="1" applyFill="1" applyBorder="1" applyAlignment="1" applyProtection="1">
      <alignment horizontal="right" vertical="center" shrinkToFit="1"/>
      <protection locked="0"/>
    </xf>
    <xf numFmtId="167" fontId="19" fillId="25" borderId="15" xfId="0" applyNumberFormat="1" applyFont="1" applyFill="1" applyBorder="1" applyAlignment="1">
      <alignment horizontal="right" vertical="center" wrapText="1"/>
    </xf>
    <xf numFmtId="173" fontId="19" fillId="0" borderId="15" xfId="0" applyNumberFormat="1" applyFont="1" applyBorder="1" applyAlignment="1">
      <alignment horizontal="right" vertical="center" wrapText="1"/>
    </xf>
    <xf numFmtId="0" fontId="20" fillId="0" borderId="25" xfId="0" applyFont="1" applyBorder="1" applyAlignment="1">
      <alignment horizontal="left" vertical="center" wrapText="1"/>
    </xf>
    <xf numFmtId="0" fontId="19" fillId="0" borderId="7" xfId="0" applyFont="1" applyBorder="1" applyAlignment="1">
      <alignment horizontal="left" vertical="center" wrapText="1"/>
    </xf>
    <xf numFmtId="0" fontId="17" fillId="0" borderId="6" xfId="0" applyFont="1" applyBorder="1" applyAlignment="1">
      <alignment horizontal="left" vertical="center" wrapText="1"/>
    </xf>
    <xf numFmtId="2" fontId="7" fillId="0" borderId="10" xfId="10" applyNumberFormat="1" applyFont="1" applyBorder="1" applyAlignment="1" applyProtection="1">
      <alignment horizontal="left" vertical="center" wrapText="1"/>
      <protection locked="0"/>
    </xf>
    <xf numFmtId="2" fontId="13" fillId="0" borderId="0" xfId="0" applyNumberFormat="1" applyFont="1" applyAlignment="1">
      <alignment horizontal="left" vertical="center"/>
    </xf>
    <xf numFmtId="1" fontId="7" fillId="31" borderId="16" xfId="10" applyNumberFormat="1" applyFont="1" applyFill="1" applyBorder="1" applyAlignment="1" applyProtection="1">
      <alignment horizontal="left" vertical="center" wrapText="1"/>
      <protection locked="0"/>
    </xf>
    <xf numFmtId="1" fontId="7" fillId="31" borderId="47" xfId="10" applyNumberFormat="1" applyFont="1" applyFill="1" applyBorder="1" applyAlignment="1" applyProtection="1">
      <alignment horizontal="left" vertical="center" wrapText="1"/>
      <protection locked="0"/>
    </xf>
    <xf numFmtId="1" fontId="7" fillId="31" borderId="51" xfId="10" applyNumberFormat="1" applyFont="1" applyFill="1" applyBorder="1" applyAlignment="1" applyProtection="1">
      <alignment horizontal="left" vertical="center" wrapText="1"/>
      <protection locked="0"/>
    </xf>
    <xf numFmtId="1" fontId="7" fillId="31" borderId="102" xfId="10" applyNumberFormat="1" applyFont="1" applyFill="1" applyBorder="1" applyAlignment="1" applyProtection="1">
      <alignment horizontal="left" vertical="center" wrapText="1"/>
      <protection locked="0"/>
    </xf>
    <xf numFmtId="2" fontId="5" fillId="0" borderId="50" xfId="1" applyNumberFormat="1" applyFont="1" applyBorder="1" applyAlignment="1" applyProtection="1">
      <alignment horizontal="right" vertical="center" shrinkToFit="1"/>
      <protection locked="0"/>
    </xf>
    <xf numFmtId="2" fontId="5" fillId="0" borderId="92" xfId="1" applyNumberFormat="1" applyFont="1" applyBorder="1" applyAlignment="1" applyProtection="1">
      <alignment horizontal="right" vertical="center" shrinkToFit="1"/>
      <protection locked="0"/>
    </xf>
    <xf numFmtId="2" fontId="5" fillId="15" borderId="27" xfId="1" applyNumberFormat="1" applyFont="1" applyFill="1" applyBorder="1" applyAlignment="1">
      <alignment horizontal="right" vertical="center" shrinkToFit="1"/>
    </xf>
    <xf numFmtId="2" fontId="5" fillId="0" borderId="68" xfId="1" applyNumberFormat="1" applyFont="1" applyBorder="1" applyAlignment="1">
      <alignment horizontal="right" vertical="center" shrinkToFit="1"/>
    </xf>
    <xf numFmtId="2" fontId="5" fillId="0" borderId="93" xfId="1" applyNumberFormat="1" applyFont="1" applyBorder="1" applyAlignment="1">
      <alignment horizontal="right" vertical="center" shrinkToFit="1"/>
    </xf>
    <xf numFmtId="2" fontId="5" fillId="15" borderId="13" xfId="1" applyNumberFormat="1" applyFont="1" applyFill="1" applyBorder="1" applyAlignment="1" applyProtection="1">
      <alignment horizontal="right" vertical="center" shrinkToFit="1"/>
      <protection locked="0"/>
    </xf>
    <xf numFmtId="2" fontId="5" fillId="0" borderId="38" xfId="1" applyNumberFormat="1" applyFont="1" applyBorder="1" applyAlignment="1" applyProtection="1">
      <alignment horizontal="right" vertical="center" shrinkToFit="1"/>
      <protection locked="0"/>
    </xf>
    <xf numFmtId="2" fontId="5" fillId="0" borderId="39" xfId="1" applyNumberFormat="1" applyFont="1" applyBorder="1" applyAlignment="1" applyProtection="1">
      <alignment horizontal="right" vertical="center" shrinkToFit="1"/>
      <protection locked="0"/>
    </xf>
    <xf numFmtId="2" fontId="5" fillId="15" borderId="47" xfId="1" applyNumberFormat="1" applyFont="1" applyFill="1" applyBorder="1" applyAlignment="1" applyProtection="1">
      <alignment horizontal="right" vertical="center" wrapText="1"/>
      <protection locked="0"/>
    </xf>
    <xf numFmtId="2" fontId="5" fillId="0" borderId="51" xfId="1" applyNumberFormat="1" applyFont="1" applyBorder="1" applyAlignment="1" applyProtection="1">
      <alignment horizontal="right" vertical="center" wrapText="1"/>
      <protection locked="0"/>
    </xf>
    <xf numFmtId="2" fontId="5" fillId="0" borderId="102" xfId="1" applyNumberFormat="1" applyFont="1" applyBorder="1" applyAlignment="1" applyProtection="1">
      <alignment horizontal="right" vertical="center" wrapText="1"/>
      <protection locked="0"/>
    </xf>
    <xf numFmtId="2" fontId="5" fillId="0" borderId="103" xfId="1" applyNumberFormat="1" applyFont="1" applyBorder="1" applyAlignment="1">
      <alignment horizontal="right" vertical="center" shrinkToFit="1"/>
    </xf>
    <xf numFmtId="165" fontId="13" fillId="19" borderId="41" xfId="1" applyNumberFormat="1" applyFont="1" applyFill="1" applyBorder="1" applyAlignment="1">
      <alignment horizontal="right" vertical="center" wrapText="1"/>
    </xf>
    <xf numFmtId="165" fontId="13" fillId="9" borderId="71" xfId="0" applyNumberFormat="1" applyFont="1" applyFill="1" applyBorder="1" applyAlignment="1">
      <alignment horizontal="right" vertical="center" wrapText="1"/>
    </xf>
    <xf numFmtId="165" fontId="5" fillId="15" borderId="38" xfId="1" applyNumberFormat="1" applyFont="1" applyFill="1" applyBorder="1" applyAlignment="1" applyProtection="1">
      <alignment vertical="center"/>
      <protection locked="0"/>
    </xf>
    <xf numFmtId="165" fontId="5" fillId="15" borderId="35" xfId="1" applyNumberFormat="1" applyFont="1" applyFill="1" applyBorder="1" applyAlignment="1" applyProtection="1">
      <alignment vertical="center"/>
      <protection locked="0"/>
    </xf>
    <xf numFmtId="165" fontId="5" fillId="15" borderId="36" xfId="1" applyNumberFormat="1" applyFont="1" applyFill="1" applyBorder="1" applyAlignment="1" applyProtection="1">
      <alignment vertical="center"/>
      <protection locked="0"/>
    </xf>
    <xf numFmtId="165" fontId="5" fillId="15" borderId="37" xfId="1" applyNumberFormat="1" applyFont="1" applyFill="1" applyBorder="1" applyAlignment="1" applyProtection="1">
      <alignment vertical="center"/>
      <protection locked="0"/>
    </xf>
    <xf numFmtId="174" fontId="5" fillId="15" borderId="23" xfId="10" applyNumberFormat="1" applyFont="1" applyFill="1" applyBorder="1" applyAlignment="1" applyProtection="1">
      <alignment horizontal="right" vertical="center" shrinkToFit="1"/>
      <protection locked="0"/>
    </xf>
    <xf numFmtId="2" fontId="5" fillId="0" borderId="6" xfId="16" applyNumberFormat="1" applyFont="1" applyBorder="1" applyAlignment="1" applyProtection="1">
      <alignment horizontal="right" vertical="center"/>
      <protection locked="0"/>
    </xf>
    <xf numFmtId="0" fontId="5" fillId="0" borderId="6" xfId="15" applyFont="1" applyBorder="1" applyAlignment="1" applyProtection="1">
      <alignment horizontal="center" vertical="center"/>
      <protection locked="0"/>
    </xf>
    <xf numFmtId="0" fontId="5" fillId="0" borderId="25" xfId="4" applyFont="1" applyBorder="1" applyAlignment="1" applyProtection="1">
      <alignment horizontal="center" vertical="center"/>
      <protection locked="0"/>
    </xf>
    <xf numFmtId="0" fontId="19" fillId="9" borderId="17" xfId="0" applyFont="1" applyFill="1" applyBorder="1" applyAlignment="1">
      <alignment horizontal="left" vertical="center" wrapText="1"/>
    </xf>
    <xf numFmtId="0" fontId="19" fillId="9" borderId="7" xfId="0" applyFont="1" applyFill="1" applyBorder="1" applyAlignment="1">
      <alignment horizontal="left" vertical="center" wrapText="1"/>
    </xf>
    <xf numFmtId="0" fontId="17" fillId="9" borderId="17" xfId="0" applyFont="1" applyFill="1" applyBorder="1" applyAlignment="1">
      <alignment horizontal="left" vertical="center" wrapText="1"/>
    </xf>
    <xf numFmtId="0" fontId="17" fillId="9" borderId="6" xfId="0" applyFont="1" applyFill="1" applyBorder="1" applyAlignment="1">
      <alignment horizontal="left" vertical="center" wrapText="1"/>
    </xf>
    <xf numFmtId="0" fontId="36" fillId="9" borderId="6" xfId="0" applyFont="1" applyFill="1" applyBorder="1" applyAlignment="1">
      <alignment horizontal="left" vertical="center" wrapText="1"/>
    </xf>
    <xf numFmtId="0" fontId="19" fillId="0" borderId="34" xfId="0" applyFont="1" applyBorder="1" applyAlignment="1">
      <alignment horizontal="left" vertical="center" wrapText="1"/>
    </xf>
    <xf numFmtId="0" fontId="19" fillId="9" borderId="34" xfId="0" applyFont="1" applyFill="1" applyBorder="1" applyAlignment="1">
      <alignment horizontal="left" vertical="center" wrapText="1"/>
    </xf>
    <xf numFmtId="0" fontId="13" fillId="52" borderId="90" xfId="0" applyFont="1" applyFill="1" applyBorder="1" applyAlignment="1">
      <alignment horizontal="left" vertical="center" wrapText="1"/>
    </xf>
    <xf numFmtId="0" fontId="13" fillId="52" borderId="90" xfId="0" applyFont="1" applyFill="1" applyBorder="1" applyAlignment="1">
      <alignment horizontal="left" vertical="center"/>
    </xf>
    <xf numFmtId="0" fontId="19" fillId="9" borderId="1" xfId="0" applyFont="1" applyFill="1" applyBorder="1" applyAlignment="1">
      <alignment horizontal="left" vertical="center" wrapText="1"/>
    </xf>
    <xf numFmtId="0" fontId="19" fillId="9" borderId="203" xfId="0" applyFont="1" applyFill="1" applyBorder="1" applyAlignment="1">
      <alignment horizontal="left" vertical="center" wrapText="1"/>
    </xf>
    <xf numFmtId="0" fontId="5" fillId="22" borderId="6" xfId="0" applyFont="1" applyFill="1" applyBorder="1" applyAlignment="1">
      <alignment horizontal="left" vertical="center" wrapText="1"/>
    </xf>
    <xf numFmtId="0" fontId="5" fillId="9" borderId="6" xfId="0" applyFont="1" applyFill="1" applyBorder="1" applyAlignment="1">
      <alignment horizontal="left" vertical="center" wrapText="1"/>
    </xf>
    <xf numFmtId="0" fontId="5" fillId="14" borderId="2" xfId="0" applyFont="1" applyFill="1" applyBorder="1" applyAlignment="1">
      <alignment horizontal="right" vertical="center" wrapText="1"/>
    </xf>
    <xf numFmtId="0" fontId="7" fillId="22" borderId="16" xfId="0" applyFont="1" applyFill="1" applyBorder="1" applyAlignment="1">
      <alignment horizontal="left" vertical="center" wrapText="1"/>
    </xf>
    <xf numFmtId="0" fontId="7" fillId="22" borderId="0" xfId="0" applyFont="1" applyFill="1" applyAlignment="1">
      <alignment horizontal="left" vertical="center" wrapText="1"/>
    </xf>
    <xf numFmtId="0" fontId="7" fillId="22" borderId="204" xfId="0" applyFont="1" applyFill="1" applyBorder="1" applyAlignment="1">
      <alignment horizontal="left" vertical="center" wrapText="1"/>
    </xf>
    <xf numFmtId="0" fontId="7" fillId="22" borderId="205" xfId="0" applyFont="1" applyFill="1" applyBorder="1" applyAlignment="1">
      <alignment horizontal="left" vertical="center" wrapText="1"/>
    </xf>
    <xf numFmtId="2" fontId="5" fillId="15" borderId="6" xfId="0" applyNumberFormat="1" applyFont="1" applyFill="1" applyBorder="1" applyAlignment="1">
      <alignment horizontal="right" vertical="center" wrapText="1"/>
    </xf>
    <xf numFmtId="2" fontId="5" fillId="7" borderId="6" xfId="0" applyNumberFormat="1" applyFont="1" applyFill="1" applyBorder="1" applyAlignment="1">
      <alignment horizontal="right" vertical="center" wrapText="1"/>
    </xf>
    <xf numFmtId="2" fontId="5" fillId="0" borderId="6" xfId="0" applyNumberFormat="1" applyFont="1" applyBorder="1" applyAlignment="1">
      <alignment horizontal="right" vertical="center" wrapText="1"/>
    </xf>
    <xf numFmtId="2" fontId="21" fillId="0" borderId="6" xfId="0" applyNumberFormat="1" applyFont="1" applyBorder="1" applyAlignment="1">
      <alignment horizontal="right" vertical="center" wrapText="1"/>
    </xf>
    <xf numFmtId="0" fontId="19" fillId="52" borderId="34" xfId="0" applyFont="1" applyFill="1" applyBorder="1" applyAlignment="1">
      <alignment horizontal="left" vertical="center" wrapText="1"/>
    </xf>
    <xf numFmtId="2" fontId="19" fillId="0" borderId="0" xfId="0" applyNumberFormat="1" applyFont="1" applyAlignment="1">
      <alignment horizontal="left" vertical="center" wrapText="1"/>
    </xf>
    <xf numFmtId="0" fontId="17" fillId="24" borderId="55" xfId="0" applyFont="1" applyFill="1" applyBorder="1" applyAlignment="1">
      <alignment horizontal="left" vertical="center" wrapText="1"/>
    </xf>
    <xf numFmtId="0" fontId="17" fillId="53" borderId="55" xfId="0" applyFont="1" applyFill="1" applyBorder="1" applyAlignment="1">
      <alignment horizontal="left" vertical="center" wrapText="1"/>
    </xf>
    <xf numFmtId="167" fontId="13" fillId="0" borderId="6" xfId="0" applyNumberFormat="1" applyFont="1" applyBorder="1" applyAlignment="1">
      <alignment horizontal="right" vertical="center" wrapText="1"/>
    </xf>
    <xf numFmtId="167" fontId="13" fillId="0" borderId="25" xfId="0" applyNumberFormat="1" applyFont="1" applyBorder="1" applyAlignment="1">
      <alignment horizontal="right" vertical="center" wrapText="1"/>
    </xf>
    <xf numFmtId="2" fontId="13" fillId="19" borderId="72" xfId="0" applyNumberFormat="1" applyFont="1" applyFill="1" applyBorder="1" applyAlignment="1">
      <alignment horizontal="right" vertical="center" wrapText="1"/>
    </xf>
    <xf numFmtId="2" fontId="5" fillId="7" borderId="55" xfId="10" applyNumberFormat="1" applyFont="1" applyFill="1" applyBorder="1" applyAlignment="1" applyProtection="1">
      <alignment horizontal="right" vertical="center" shrinkToFit="1"/>
      <protection locked="0"/>
    </xf>
    <xf numFmtId="2" fontId="5" fillId="7" borderId="47" xfId="10" applyNumberFormat="1" applyFont="1" applyFill="1" applyBorder="1" applyAlignment="1" applyProtection="1">
      <alignment horizontal="right" vertical="center" shrinkToFit="1"/>
      <protection locked="0"/>
    </xf>
    <xf numFmtId="2" fontId="5" fillId="0" borderId="6" xfId="0" applyNumberFormat="1" applyFont="1" applyBorder="1" applyAlignment="1">
      <alignment horizontal="left" vertical="center" wrapText="1"/>
    </xf>
    <xf numFmtId="2" fontId="19" fillId="0" borderId="6" xfId="0" applyNumberFormat="1" applyFont="1" applyBorder="1" applyAlignment="1">
      <alignment horizontal="left" vertical="center" wrapText="1"/>
    </xf>
    <xf numFmtId="0" fontId="20" fillId="9" borderId="14" xfId="0" applyFont="1" applyFill="1" applyBorder="1" applyAlignment="1">
      <alignment horizontal="left" vertical="center" wrapText="1"/>
    </xf>
    <xf numFmtId="0" fontId="17" fillId="0" borderId="7" xfId="0" applyFont="1" applyBorder="1" applyAlignment="1">
      <alignment horizontal="left" vertical="center" wrapText="1"/>
    </xf>
    <xf numFmtId="0" fontId="17" fillId="9" borderId="7" xfId="0" applyFont="1" applyFill="1" applyBorder="1" applyAlignment="1">
      <alignment horizontal="left" vertical="center" wrapText="1"/>
    </xf>
    <xf numFmtId="0" fontId="20" fillId="0" borderId="7" xfId="0" applyFont="1" applyBorder="1" applyAlignment="1">
      <alignment horizontal="left" vertical="center" wrapText="1"/>
    </xf>
    <xf numFmtId="0" fontId="20" fillId="0" borderId="47" xfId="0" applyFont="1" applyBorder="1" applyAlignment="1">
      <alignment horizontal="left" vertical="center" wrapText="1"/>
    </xf>
    <xf numFmtId="0" fontId="20" fillId="0" borderId="0" xfId="0" applyFont="1" applyAlignment="1">
      <alignment horizontal="left" vertical="center" wrapText="1"/>
    </xf>
    <xf numFmtId="0" fontId="19" fillId="0" borderId="16" xfId="0" applyFont="1" applyBorder="1" applyAlignment="1">
      <alignment horizontal="left" vertical="center" wrapText="1"/>
    </xf>
    <xf numFmtId="0" fontId="19" fillId="0" borderId="25" xfId="0" applyFont="1" applyBorder="1" applyAlignment="1">
      <alignment horizontal="left" vertical="center" wrapText="1"/>
    </xf>
    <xf numFmtId="2" fontId="20" fillId="0" borderId="25" xfId="0" applyNumberFormat="1" applyFont="1" applyBorder="1" applyAlignment="1">
      <alignment horizontal="left" vertical="center" wrapText="1"/>
    </xf>
    <xf numFmtId="0" fontId="19" fillId="0" borderId="14" xfId="0" applyFont="1" applyBorder="1" applyAlignment="1">
      <alignment horizontal="left" vertical="center" wrapText="1"/>
    </xf>
    <xf numFmtId="43" fontId="19" fillId="0" borderId="0" xfId="17" applyFont="1" applyAlignment="1">
      <alignment horizontal="left" vertical="center" wrapText="1"/>
    </xf>
    <xf numFmtId="165" fontId="5" fillId="15" borderId="6" xfId="1" applyNumberFormat="1" applyFont="1" applyFill="1" applyBorder="1" applyAlignment="1">
      <alignment horizontal="right" vertical="center" shrinkToFit="1"/>
    </xf>
    <xf numFmtId="165" fontId="5" fillId="0" borderId="34" xfId="1" applyNumberFormat="1" applyFont="1" applyBorder="1" applyAlignment="1">
      <alignment horizontal="right" vertical="center" shrinkToFit="1"/>
    </xf>
    <xf numFmtId="165" fontId="5" fillId="0" borderId="103" xfId="1" applyNumberFormat="1" applyFont="1" applyBorder="1" applyAlignment="1">
      <alignment horizontal="right" vertical="center" shrinkToFit="1"/>
    </xf>
    <xf numFmtId="1" fontId="13" fillId="19" borderId="41" xfId="1" applyNumberFormat="1" applyFont="1" applyFill="1" applyBorder="1" applyAlignment="1">
      <alignment horizontal="right" vertical="center" wrapText="1"/>
    </xf>
    <xf numFmtId="1" fontId="13" fillId="9" borderId="71" xfId="0" applyNumberFormat="1" applyFont="1" applyFill="1" applyBorder="1" applyAlignment="1">
      <alignment horizontal="right" vertical="center" wrapText="1"/>
    </xf>
    <xf numFmtId="1" fontId="13" fillId="19" borderId="41" xfId="0" applyNumberFormat="1" applyFont="1" applyFill="1" applyBorder="1" applyAlignment="1">
      <alignment horizontal="right" vertical="center" wrapText="1"/>
    </xf>
    <xf numFmtId="1" fontId="13" fillId="19" borderId="72" xfId="0" applyNumberFormat="1" applyFont="1" applyFill="1" applyBorder="1" applyAlignment="1">
      <alignment horizontal="right" vertical="center" wrapText="1"/>
    </xf>
    <xf numFmtId="172" fontId="19" fillId="0" borderId="6" xfId="11" applyNumberFormat="1" applyFont="1" applyBorder="1" applyAlignment="1">
      <alignment horizontal="right" vertical="center" wrapText="1"/>
    </xf>
    <xf numFmtId="2" fontId="47" fillId="0" borderId="0" xfId="0" applyNumberFormat="1" applyFont="1" applyAlignment="1">
      <alignment horizontal="left" vertical="center" wrapText="1"/>
    </xf>
    <xf numFmtId="0" fontId="36" fillId="52" borderId="6" xfId="0" applyFont="1" applyFill="1" applyBorder="1" applyAlignment="1">
      <alignment horizontal="left" vertical="center" wrapText="1"/>
    </xf>
    <xf numFmtId="0" fontId="5" fillId="52" borderId="191" xfId="0" applyFont="1" applyFill="1" applyBorder="1" applyAlignment="1">
      <alignment horizontal="left" vertical="center" wrapText="1"/>
    </xf>
    <xf numFmtId="0" fontId="5" fillId="52" borderId="2" xfId="0" applyFont="1" applyFill="1" applyBorder="1" applyAlignment="1">
      <alignment horizontal="right" vertical="center" wrapText="1"/>
    </xf>
    <xf numFmtId="2" fontId="5" fillId="52" borderId="6" xfId="0" applyNumberFormat="1" applyFont="1" applyFill="1" applyBorder="1" applyAlignment="1">
      <alignment horizontal="right" vertical="center" wrapText="1"/>
    </xf>
    <xf numFmtId="0" fontId="19" fillId="9" borderId="55" xfId="0" applyFont="1" applyFill="1" applyBorder="1" applyAlignment="1">
      <alignment horizontal="left" vertical="center" wrapText="1"/>
    </xf>
    <xf numFmtId="1" fontId="7" fillId="31" borderId="51" xfId="0" applyNumberFormat="1" applyFont="1" applyFill="1" applyBorder="1" applyAlignment="1" applyProtection="1">
      <alignment horizontal="left" vertical="center" wrapText="1"/>
      <protection locked="0"/>
    </xf>
    <xf numFmtId="1" fontId="7" fillId="31" borderId="0" xfId="0" applyNumberFormat="1" applyFont="1" applyFill="1" applyAlignment="1" applyProtection="1">
      <alignment horizontal="left" vertical="center" wrapText="1"/>
      <protection locked="0"/>
    </xf>
    <xf numFmtId="1" fontId="7" fillId="31" borderId="16" xfId="0" applyNumberFormat="1" applyFont="1" applyFill="1" applyBorder="1" applyAlignment="1" applyProtection="1">
      <alignment horizontal="left" vertical="center" wrapText="1"/>
      <protection locked="0"/>
    </xf>
    <xf numFmtId="1" fontId="13" fillId="0" borderId="0" xfId="0" applyNumberFormat="1" applyFont="1" applyAlignment="1">
      <alignment horizontal="left" vertical="center" wrapText="1"/>
    </xf>
    <xf numFmtId="0" fontId="5" fillId="28" borderId="6" xfId="1" applyFont="1" applyFill="1" applyBorder="1" applyAlignment="1">
      <alignment horizontal="left" vertical="center"/>
    </xf>
    <xf numFmtId="0" fontId="27" fillId="15" borderId="0" xfId="1" applyFont="1" applyFill="1" applyAlignment="1">
      <alignment horizontal="center" vertical="center"/>
    </xf>
    <xf numFmtId="0" fontId="5" fillId="30" borderId="6" xfId="1" applyFont="1" applyFill="1" applyBorder="1" applyAlignment="1">
      <alignment horizontal="left" vertical="center" wrapText="1"/>
    </xf>
    <xf numFmtId="0" fontId="5" fillId="34" borderId="6" xfId="1" applyFont="1" applyFill="1" applyBorder="1" applyAlignment="1">
      <alignment horizontal="left" vertical="center"/>
    </xf>
    <xf numFmtId="0" fontId="5" fillId="33" borderId="6" xfId="1" applyFont="1" applyFill="1" applyBorder="1" applyAlignment="1">
      <alignment horizontal="left" vertical="center"/>
    </xf>
    <xf numFmtId="0" fontId="5" fillId="32" borderId="6" xfId="1" applyFont="1" applyFill="1" applyBorder="1" applyAlignment="1">
      <alignment horizontal="left" vertical="center"/>
    </xf>
    <xf numFmtId="0" fontId="5" fillId="39" borderId="34" xfId="1" applyFont="1" applyFill="1" applyBorder="1" applyAlignment="1">
      <alignment horizontal="left" vertical="center" wrapText="1"/>
    </xf>
    <xf numFmtId="0" fontId="5" fillId="39" borderId="23" xfId="1" applyFont="1" applyFill="1" applyBorder="1" applyAlignment="1">
      <alignment horizontal="left" vertical="center" wrapText="1"/>
    </xf>
    <xf numFmtId="0" fontId="5" fillId="0" borderId="6" xfId="1" applyFont="1" applyBorder="1" applyAlignment="1">
      <alignment horizontal="left" vertical="center" wrapText="1"/>
    </xf>
    <xf numFmtId="0" fontId="5" fillId="3" borderId="6" xfId="1" applyFont="1" applyFill="1" applyBorder="1" applyAlignment="1">
      <alignment horizontal="left" vertical="center"/>
    </xf>
    <xf numFmtId="0" fontId="5" fillId="4" borderId="6" xfId="1" applyFont="1" applyFill="1" applyBorder="1" applyAlignment="1">
      <alignment horizontal="left" vertical="center"/>
    </xf>
    <xf numFmtId="0" fontId="5" fillId="5" borderId="6" xfId="1" applyFont="1" applyFill="1" applyBorder="1" applyAlignment="1">
      <alignment horizontal="left" vertical="center"/>
    </xf>
    <xf numFmtId="0" fontId="5" fillId="15" borderId="6" xfId="1" applyFont="1" applyFill="1" applyBorder="1" applyAlignment="1">
      <alignment horizontal="left" vertical="center"/>
    </xf>
    <xf numFmtId="2" fontId="5" fillId="15" borderId="13" xfId="1" applyNumberFormat="1" applyFont="1" applyFill="1" applyBorder="1" applyAlignment="1" applyProtection="1">
      <alignment horizontal="center" vertical="center"/>
      <protection locked="0"/>
    </xf>
    <xf numFmtId="2" fontId="5" fillId="15" borderId="19" xfId="1" applyNumberFormat="1" applyFont="1" applyFill="1" applyBorder="1" applyAlignment="1" applyProtection="1">
      <alignment horizontal="center" vertical="center"/>
      <protection locked="0"/>
    </xf>
    <xf numFmtId="164" fontId="5" fillId="15" borderId="38" xfId="1" applyNumberFormat="1" applyFont="1" applyFill="1" applyBorder="1" applyAlignment="1" applyProtection="1">
      <alignment horizontal="center" vertical="center"/>
      <protection locked="0"/>
    </xf>
    <xf numFmtId="164" fontId="5" fillId="15" borderId="36" xfId="1" applyNumberFormat="1" applyFont="1" applyFill="1" applyBorder="1" applyAlignment="1" applyProtection="1">
      <alignment horizontal="center" vertical="center"/>
      <protection locked="0"/>
    </xf>
    <xf numFmtId="164" fontId="5" fillId="15" borderId="37" xfId="1" applyNumberFormat="1" applyFont="1" applyFill="1" applyBorder="1" applyAlignment="1" applyProtection="1">
      <alignment horizontal="center" vertical="center"/>
      <protection locked="0"/>
    </xf>
    <xf numFmtId="2" fontId="5" fillId="15" borderId="52" xfId="1" applyNumberFormat="1" applyFont="1" applyFill="1" applyBorder="1" applyAlignment="1" applyProtection="1">
      <alignment horizontal="center" vertical="center"/>
      <protection locked="0"/>
    </xf>
    <xf numFmtId="2" fontId="5" fillId="15" borderId="53" xfId="1" applyNumberFormat="1" applyFont="1" applyFill="1" applyBorder="1" applyAlignment="1" applyProtection="1">
      <alignment horizontal="center" vertical="center"/>
      <protection locked="0"/>
    </xf>
    <xf numFmtId="0" fontId="7" fillId="2" borderId="7" xfId="1" applyFont="1" applyFill="1" applyBorder="1" applyAlignment="1" applyProtection="1">
      <alignment horizontal="center" vertical="center"/>
      <protection locked="0"/>
    </xf>
    <xf numFmtId="14" fontId="5" fillId="0" borderId="0" xfId="1" applyNumberFormat="1" applyFont="1" applyAlignment="1" applyProtection="1">
      <alignment horizontal="center" vertical="center"/>
      <protection locked="0"/>
    </xf>
    <xf numFmtId="14" fontId="5" fillId="0" borderId="7" xfId="1" applyNumberFormat="1" applyFont="1" applyBorder="1" applyAlignment="1" applyProtection="1">
      <alignment horizontal="center" vertical="center"/>
      <protection locked="0"/>
    </xf>
    <xf numFmtId="0" fontId="7" fillId="15" borderId="4" xfId="1" applyFont="1" applyFill="1" applyBorder="1" applyAlignment="1">
      <alignment horizontal="right" vertical="center"/>
    </xf>
    <xf numFmtId="0" fontId="7" fillId="15" borderId="0" xfId="1" applyFont="1" applyFill="1" applyAlignment="1">
      <alignment horizontal="right" vertical="center"/>
    </xf>
    <xf numFmtId="0" fontId="5" fillId="15" borderId="0" xfId="1" applyFont="1" applyFill="1" applyAlignment="1">
      <alignment horizontal="center" vertical="center" wrapText="1"/>
    </xf>
    <xf numFmtId="0" fontId="3" fillId="15" borderId="0" xfId="2" applyFill="1" applyBorder="1" applyAlignment="1" applyProtection="1">
      <alignment horizontal="center" vertical="center"/>
    </xf>
    <xf numFmtId="0" fontId="24" fillId="15" borderId="0" xfId="2" applyFont="1" applyFill="1" applyBorder="1" applyAlignment="1" applyProtection="1">
      <alignment horizontal="center" vertical="center"/>
    </xf>
    <xf numFmtId="0" fontId="28" fillId="15" borderId="0" xfId="1" applyFont="1" applyFill="1" applyAlignment="1">
      <alignment horizontal="center" vertical="center"/>
    </xf>
    <xf numFmtId="0" fontId="7" fillId="15" borderId="12" xfId="1" applyFont="1" applyFill="1" applyBorder="1" applyAlignment="1">
      <alignment horizontal="left" vertical="center"/>
    </xf>
    <xf numFmtId="0" fontId="7" fillId="15" borderId="13" xfId="1" applyFont="1" applyFill="1" applyBorder="1" applyAlignment="1">
      <alignment horizontal="left" vertical="center"/>
    </xf>
    <xf numFmtId="0" fontId="3" fillId="15" borderId="10" xfId="2" applyFill="1" applyBorder="1" applyAlignment="1" applyProtection="1">
      <alignment horizontal="center" vertical="center"/>
    </xf>
    <xf numFmtId="0" fontId="17" fillId="46" borderId="1" xfId="0" applyFont="1" applyFill="1" applyBorder="1" applyAlignment="1">
      <alignment horizontal="center" vertical="center" wrapText="1"/>
    </xf>
    <xf numFmtId="0" fontId="17" fillId="46" borderId="3" xfId="0" applyFont="1" applyFill="1" applyBorder="1" applyAlignment="1">
      <alignment horizontal="center" vertical="center" wrapText="1"/>
    </xf>
    <xf numFmtId="0" fontId="17" fillId="11" borderId="135" xfId="0" applyFont="1" applyFill="1" applyBorder="1" applyAlignment="1">
      <alignment vertical="center" wrapText="1"/>
    </xf>
    <xf numFmtId="0" fontId="17" fillId="11" borderId="136" xfId="0" applyFont="1" applyFill="1" applyBorder="1" applyAlignment="1">
      <alignment vertical="center" wrapText="1"/>
    </xf>
    <xf numFmtId="0" fontId="7" fillId="24" borderId="35" xfId="1" applyFont="1" applyFill="1" applyBorder="1" applyAlignment="1" applyProtection="1">
      <alignment horizontal="center" vertical="center" wrapText="1"/>
      <protection locked="0"/>
    </xf>
    <xf numFmtId="0" fontId="7" fillId="24" borderId="37" xfId="1" applyFont="1" applyFill="1" applyBorder="1" applyAlignment="1" applyProtection="1">
      <alignment horizontal="center" vertical="center" wrapText="1"/>
      <protection locked="0"/>
    </xf>
    <xf numFmtId="0" fontId="7" fillId="0" borderId="20" xfId="12" applyFont="1" applyBorder="1" applyAlignment="1">
      <alignment horizontal="center" vertical="top" wrapText="1"/>
    </xf>
    <xf numFmtId="0" fontId="18" fillId="0" borderId="102" xfId="12" applyFont="1" applyBorder="1" applyAlignment="1">
      <alignment horizontal="center" vertical="top" wrapText="1"/>
    </xf>
    <xf numFmtId="0" fontId="18" fillId="0" borderId="193" xfId="12" applyFont="1" applyBorder="1" applyAlignment="1">
      <alignment horizontal="center" vertical="top" wrapText="1"/>
    </xf>
    <xf numFmtId="0" fontId="7" fillId="24" borderId="135" xfId="1" applyFont="1" applyFill="1" applyBorder="1" applyAlignment="1" applyProtection="1">
      <alignment horizontal="center" vertical="center" wrapText="1"/>
      <protection locked="0"/>
    </xf>
    <xf numFmtId="0" fontId="7" fillId="24" borderId="195" xfId="1" applyFont="1" applyFill="1" applyBorder="1" applyAlignment="1" applyProtection="1">
      <alignment horizontal="center" vertical="center" wrapText="1"/>
      <protection locked="0"/>
    </xf>
    <xf numFmtId="0" fontId="2" fillId="7" borderId="4" xfId="12" quotePrefix="1" applyFont="1" applyFill="1" applyBorder="1" applyAlignment="1">
      <alignment horizontal="center"/>
    </xf>
    <xf numFmtId="0" fontId="2" fillId="7" borderId="5" xfId="12" quotePrefix="1" applyFont="1" applyFill="1" applyBorder="1" applyAlignment="1">
      <alignment horizontal="center"/>
    </xf>
    <xf numFmtId="0" fontId="38" fillId="7" borderId="4" xfId="12" applyFont="1" applyFill="1" applyBorder="1" applyAlignment="1">
      <alignment horizontal="center"/>
    </xf>
    <xf numFmtId="0" fontId="38" fillId="7" borderId="5" xfId="12" applyFont="1" applyFill="1" applyBorder="1" applyAlignment="1">
      <alignment horizontal="center"/>
    </xf>
    <xf numFmtId="0" fontId="42" fillId="7" borderId="180" xfId="12" applyFont="1" applyFill="1" applyBorder="1" applyAlignment="1">
      <alignment horizontal="left" vertical="center" wrapText="1"/>
    </xf>
    <xf numFmtId="0" fontId="38" fillId="7" borderId="196" xfId="12" applyFont="1" applyFill="1" applyBorder="1" applyAlignment="1">
      <alignment horizontal="left" vertical="center" wrapText="1"/>
    </xf>
    <xf numFmtId="0" fontId="38" fillId="7" borderId="197" xfId="12" applyFont="1" applyFill="1" applyBorder="1" applyAlignment="1">
      <alignment horizontal="left" vertical="center" wrapText="1"/>
    </xf>
    <xf numFmtId="0" fontId="38" fillId="7" borderId="198" xfId="12" applyFont="1" applyFill="1" applyBorder="1" applyAlignment="1">
      <alignment horizontal="left" vertical="center" wrapText="1"/>
    </xf>
    <xf numFmtId="0" fontId="38" fillId="7" borderId="0" xfId="12" applyFont="1" applyFill="1" applyAlignment="1">
      <alignment horizontal="left" vertical="center" wrapText="1"/>
    </xf>
    <xf numFmtId="0" fontId="38" fillId="7" borderId="199" xfId="12" applyFont="1" applyFill="1" applyBorder="1" applyAlignment="1">
      <alignment horizontal="left" vertical="center" wrapText="1"/>
    </xf>
    <xf numFmtId="0" fontId="38" fillId="7" borderId="200" xfId="12" applyFont="1" applyFill="1" applyBorder="1" applyAlignment="1">
      <alignment horizontal="left" vertical="center" wrapText="1"/>
    </xf>
    <xf numFmtId="0" fontId="38" fillId="7" borderId="194" xfId="12" applyFont="1" applyFill="1" applyBorder="1" applyAlignment="1">
      <alignment horizontal="left" vertical="center" wrapText="1"/>
    </xf>
    <xf numFmtId="0" fontId="38" fillId="7" borderId="201" xfId="12" applyFont="1" applyFill="1" applyBorder="1" applyAlignment="1">
      <alignment horizontal="left" vertical="center" wrapText="1"/>
    </xf>
    <xf numFmtId="0" fontId="17" fillId="41" borderId="35" xfId="12" applyFont="1" applyFill="1" applyBorder="1" applyAlignment="1">
      <alignment horizontal="center" vertical="center" wrapText="1"/>
    </xf>
    <xf numFmtId="0" fontId="17" fillId="41" borderId="36" xfId="12" applyFont="1" applyFill="1" applyBorder="1" applyAlignment="1">
      <alignment horizontal="center" vertical="center" wrapText="1"/>
    </xf>
    <xf numFmtId="0" fontId="17" fillId="41" borderId="37" xfId="12" applyFont="1" applyFill="1" applyBorder="1" applyAlignment="1">
      <alignment horizontal="center" vertical="center" wrapText="1"/>
    </xf>
    <xf numFmtId="0" fontId="7" fillId="0" borderId="102" xfId="12" applyFont="1" applyBorder="1" applyAlignment="1">
      <alignment horizontal="center" vertical="top" wrapText="1"/>
    </xf>
    <xf numFmtId="0" fontId="7" fillId="0" borderId="193" xfId="12" applyFont="1" applyBorder="1" applyAlignment="1">
      <alignment horizontal="center" vertical="top" wrapText="1"/>
    </xf>
    <xf numFmtId="0" fontId="41" fillId="48" borderId="1" xfId="12" applyFont="1" applyFill="1" applyBorder="1" applyAlignment="1">
      <alignment horizontal="center"/>
    </xf>
    <xf numFmtId="0" fontId="41" fillId="48" borderId="3" xfId="12" applyFont="1" applyFill="1" applyBorder="1" applyAlignment="1">
      <alignment horizontal="center"/>
    </xf>
    <xf numFmtId="0" fontId="44" fillId="7" borderId="4" xfId="12" applyFont="1" applyFill="1" applyBorder="1" applyAlignment="1">
      <alignment horizontal="center"/>
    </xf>
    <xf numFmtId="0" fontId="44" fillId="7" borderId="5" xfId="12" applyFont="1" applyFill="1" applyBorder="1" applyAlignment="1">
      <alignment horizontal="center"/>
    </xf>
    <xf numFmtId="0" fontId="38" fillId="7" borderId="4" xfId="12" quotePrefix="1" applyFont="1" applyFill="1" applyBorder="1" applyAlignment="1">
      <alignment horizontal="center"/>
    </xf>
    <xf numFmtId="0" fontId="38" fillId="7" borderId="5" xfId="12" quotePrefix="1" applyFont="1" applyFill="1" applyBorder="1" applyAlignment="1">
      <alignment horizontal="center"/>
    </xf>
    <xf numFmtId="0" fontId="2" fillId="7" borderId="4" xfId="12" applyFont="1" applyFill="1" applyBorder="1" applyAlignment="1">
      <alignment horizontal="center"/>
    </xf>
    <xf numFmtId="0" fontId="2" fillId="7" borderId="5" xfId="12" applyFont="1" applyFill="1" applyBorder="1" applyAlignment="1">
      <alignment horizontal="center"/>
    </xf>
    <xf numFmtId="0" fontId="17" fillId="15" borderId="104" xfId="0" applyFont="1" applyFill="1" applyBorder="1" applyAlignment="1">
      <alignment horizontal="left" vertical="center" wrapText="1"/>
    </xf>
    <xf numFmtId="0" fontId="17" fillId="15" borderId="105" xfId="0" applyFont="1" applyFill="1" applyBorder="1" applyAlignment="1">
      <alignment horizontal="left" vertical="center" wrapText="1"/>
    </xf>
    <xf numFmtId="0" fontId="17" fillId="15" borderId="106" xfId="0" applyFont="1" applyFill="1" applyBorder="1" applyAlignment="1">
      <alignment horizontal="left" vertical="center" wrapText="1"/>
    </xf>
    <xf numFmtId="0" fontId="5" fillId="14" borderId="46" xfId="0" applyFont="1" applyFill="1" applyBorder="1" applyAlignment="1">
      <alignment horizontal="center" vertical="center" wrapText="1"/>
    </xf>
    <xf numFmtId="0" fontId="5" fillId="14" borderId="111" xfId="0" applyFont="1" applyFill="1" applyBorder="1" applyAlignment="1">
      <alignment horizontal="center" vertical="center" wrapText="1"/>
    </xf>
    <xf numFmtId="0" fontId="5" fillId="14" borderId="96" xfId="0" applyFont="1" applyFill="1" applyBorder="1" applyAlignment="1">
      <alignment horizontal="center" vertical="center" wrapText="1"/>
    </xf>
    <xf numFmtId="0" fontId="5" fillId="14" borderId="192" xfId="0" applyFont="1" applyFill="1" applyBorder="1" applyAlignment="1">
      <alignment horizontal="center" vertical="center" wrapText="1"/>
    </xf>
    <xf numFmtId="0" fontId="14" fillId="24" borderId="9" xfId="0" applyFont="1" applyFill="1" applyBorder="1" applyAlignment="1">
      <alignment horizontal="center" vertical="center"/>
    </xf>
    <xf numFmtId="0" fontId="14" fillId="24" borderId="10" xfId="0" applyFont="1" applyFill="1" applyBorder="1" applyAlignment="1">
      <alignment horizontal="center" vertical="center"/>
    </xf>
    <xf numFmtId="0" fontId="14" fillId="15" borderId="91" xfId="0" applyFont="1" applyFill="1" applyBorder="1" applyAlignment="1">
      <alignment horizontal="center" vertical="center" wrapText="1"/>
    </xf>
    <xf numFmtId="0" fontId="14" fillId="15" borderId="120" xfId="0" applyFont="1" applyFill="1" applyBorder="1" applyAlignment="1">
      <alignment horizontal="center" vertical="center" wrapText="1"/>
    </xf>
    <xf numFmtId="0" fontId="5" fillId="14" borderId="124" xfId="0" applyFont="1" applyFill="1" applyBorder="1" applyAlignment="1">
      <alignment horizontal="center" vertical="center" wrapText="1"/>
    </xf>
    <xf numFmtId="0" fontId="5" fillId="14" borderId="165" xfId="0" applyFont="1" applyFill="1" applyBorder="1" applyAlignment="1">
      <alignment horizontal="center" vertical="center" wrapText="1"/>
    </xf>
    <xf numFmtId="0" fontId="13" fillId="0" borderId="91" xfId="0" applyFont="1" applyBorder="1" applyAlignment="1">
      <alignment horizontal="left" vertical="center" wrapText="1"/>
    </xf>
    <xf numFmtId="0" fontId="13" fillId="0" borderId="36" xfId="0" applyFont="1" applyBorder="1" applyAlignment="1">
      <alignment horizontal="left" vertical="center"/>
    </xf>
    <xf numFmtId="0" fontId="13" fillId="0" borderId="37" xfId="0" applyFont="1" applyBorder="1" applyAlignment="1">
      <alignment horizontal="left" vertical="center"/>
    </xf>
    <xf numFmtId="0" fontId="13" fillId="0" borderId="91"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37" xfId="0" applyFont="1" applyBorder="1" applyAlignment="1">
      <alignment horizontal="center" vertical="center" wrapText="1"/>
    </xf>
    <xf numFmtId="0" fontId="43" fillId="0" borderId="35" xfId="0" applyFont="1" applyBorder="1" applyAlignment="1">
      <alignment horizontal="center" vertical="center" wrapText="1"/>
    </xf>
    <xf numFmtId="0" fontId="35" fillId="0" borderId="36" xfId="0" applyFont="1" applyBorder="1" applyAlignment="1">
      <alignment horizontal="center" vertical="center"/>
    </xf>
    <xf numFmtId="0" fontId="35" fillId="0" borderId="37" xfId="0" applyFont="1" applyBorder="1" applyAlignment="1">
      <alignment horizontal="center" vertical="center"/>
    </xf>
    <xf numFmtId="0" fontId="7" fillId="24" borderId="36" xfId="1" applyFont="1" applyFill="1" applyBorder="1" applyAlignment="1" applyProtection="1">
      <alignment horizontal="center" vertical="center" wrapText="1"/>
      <protection locked="0"/>
    </xf>
  </cellXfs>
  <cellStyles count="20">
    <cellStyle name="40% - Accent1 2 2 2" xfId="18" xr:uid="{AD452FDE-0317-414A-BD2D-D109A290C35E}"/>
    <cellStyle name="Comma" xfId="17" builtinId="3"/>
    <cellStyle name="Hyperlink" xfId="2" builtinId="8"/>
    <cellStyle name="Normal" xfId="0" builtinId="0"/>
    <cellStyle name="Normal 2" xfId="1" xr:uid="{00000000-0005-0000-0000-000002000000}"/>
    <cellStyle name="Normal 2 2" xfId="3" xr:uid="{00000000-0005-0000-0000-000003000000}"/>
    <cellStyle name="Normal 2 2 2" xfId="10" xr:uid="{00000000-0005-0000-0000-000004000000}"/>
    <cellStyle name="Normal 2 2_5. Options Benefits" xfId="19" xr:uid="{45C40A3C-796D-4F6F-BBD1-CAF7D2180CE0}"/>
    <cellStyle name="Normal 3" xfId="4" xr:uid="{00000000-0005-0000-0000-000005000000}"/>
    <cellStyle name="Normal 3 2" xfId="9" xr:uid="{00000000-0005-0000-0000-000006000000}"/>
    <cellStyle name="Normal 3 2 2" xfId="12" xr:uid="{00000000-0005-0000-0000-000007000000}"/>
    <cellStyle name="Normal 3 2 8" xfId="13" xr:uid="{CA1D8309-D405-4DEF-9535-F94EC1B235E2}"/>
    <cellStyle name="Normal 3 3" xfId="15" xr:uid="{76CFA860-9DD5-47A6-B58C-264C0B180E4D}"/>
    <cellStyle name="Normal 4" xfId="5" xr:uid="{00000000-0005-0000-0000-000008000000}"/>
    <cellStyle name="Normal 5" xfId="6" xr:uid="{00000000-0005-0000-0000-000009000000}"/>
    <cellStyle name="Normal 6" xfId="7" xr:uid="{00000000-0005-0000-0000-00000A000000}"/>
    <cellStyle name="Normal 6 2" xfId="16" xr:uid="{D9C73E2B-6AAB-4D29-A96B-C9CC7C5FED7D}"/>
    <cellStyle name="Normal 7" xfId="11" xr:uid="{00000000-0005-0000-0000-00000B000000}"/>
    <cellStyle name="Normal 8" xfId="14" xr:uid="{8C7DFCCF-66B5-4773-B480-F2B402E942A4}"/>
    <cellStyle name="Percent 2" xfId="8" xr:uid="{00000000-0005-0000-0000-00000C000000}"/>
  </cellStyles>
  <dxfs count="2561">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medium">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Calibri"/>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medium">
          <color auto="1"/>
        </left>
        <right style="thin">
          <color auto="1"/>
        </right>
        <top style="thin">
          <color auto="1"/>
        </top>
        <bottom style="thin">
          <color auto="1"/>
        </bottom>
      </border>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dxf>
    <dxf>
      <border outline="0">
        <bottom style="medium">
          <color auto="1"/>
        </bottom>
      </border>
    </dxf>
    <dxf>
      <font>
        <strike val="0"/>
        <outline val="0"/>
        <shadow val="0"/>
        <u val="none"/>
        <vertAlign val="baseline"/>
        <sz val="11"/>
        <name val="Calibri"/>
        <scheme val="minor"/>
      </font>
      <fill>
        <patternFill patternType="solid">
          <fgColor indexed="64"/>
          <bgColor theme="0" tint="-0.14996795556505021"/>
        </patternFill>
      </fill>
      <border diagonalUp="0" diagonalDown="0" outline="0">
        <left style="thin">
          <color auto="1"/>
        </left>
        <right style="thin">
          <color auto="1"/>
        </right>
        <top/>
        <bottom/>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73" formatCode="0.0000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2" formatCode="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2" formatCode="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2" formatCode="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2" formatCode="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2" formatCode="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808080"/>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1" indent="0" justifyLastLine="0" shrinkToFit="0" readingOrder="0"/>
      <border diagonalUp="0" diagonalDown="0">
        <left style="thin">
          <color auto="1"/>
        </left>
        <right style="medium">
          <color indexed="64"/>
        </right>
        <top style="medium">
          <color auto="1"/>
        </top>
        <bottom style="medium">
          <color auto="1"/>
        </bottom>
      </border>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auto="1"/>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rgb="FFFFFFFF"/>
        <name val="Arial"/>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outline="0">
        <left style="medium">
          <color indexed="64"/>
        </left>
        <right/>
        <top style="medium">
          <color auto="1"/>
        </top>
        <bottom style="medium">
          <color auto="1"/>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fill>
        <patternFill patternType="solid">
          <fgColor rgb="FF000000"/>
          <bgColor theme="0" tint="-0.249977111117893"/>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numFmt numFmtId="2" formatCode="0.00"/>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auto="1"/>
        <name val="Arial"/>
        <scheme val="none"/>
      </font>
      <numFmt numFmtId="2" formatCode="0.00"/>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top/>
        <bottom style="thin">
          <color indexed="64"/>
        </bottom>
        <vertical/>
        <horizontal/>
      </border>
    </dxf>
    <dxf>
      <font>
        <b val="0"/>
        <i/>
        <strike val="0"/>
        <condense val="0"/>
        <extend val="0"/>
        <outline val="0"/>
        <shadow val="0"/>
        <u val="none"/>
        <vertAlign val="baseline"/>
        <sz val="11"/>
        <color rgb="FF000000"/>
        <name val="Arial"/>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numFmt numFmtId="0" formatCode="General"/>
      <fill>
        <patternFill patternType="solid">
          <fgColor indexed="64"/>
          <bgColor theme="0" tint="-4.9989318521683403E-2"/>
        </patternFill>
      </fill>
      <alignment horizontal="left" vertical="center" textRotation="0" wrapText="1" indent="0" justifyLastLine="0" shrinkToFit="0" readingOrder="0"/>
      <border diagonalUp="0" diagonalDown="0">
        <left/>
        <right style="thin">
          <color indexed="64"/>
        </right>
        <top/>
        <bottom/>
        <vertical/>
        <horizontal/>
      </border>
    </dxf>
    <dxf>
      <border outline="0">
        <left style="medium">
          <color indexed="64"/>
        </left>
        <right style="medium">
          <color indexed="64"/>
        </right>
        <top style="medium">
          <color indexed="64"/>
        </top>
        <bottom style="medium">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dxf>
    <dxf>
      <border>
        <bottom style="medium">
          <color indexed="64"/>
        </bottom>
      </border>
    </dxf>
    <dxf>
      <font>
        <b/>
        <i val="0"/>
        <strike val="0"/>
        <condense val="0"/>
        <extend val="0"/>
        <outline val="0"/>
        <shadow val="0"/>
        <u val="none"/>
        <vertAlign val="baseline"/>
        <sz val="11"/>
        <color rgb="FF000000"/>
        <name val="Arial"/>
        <scheme val="none"/>
      </font>
      <fill>
        <patternFill patternType="solid">
          <fgColor rgb="FF000000"/>
          <bgColor rgb="FFC0C0C0"/>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ill>
        <patternFill>
          <bgColor theme="5"/>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rgb="FF000000"/>
        </left>
        <right style="medium">
          <color indexed="64"/>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right style="thin">
          <color rgb="FF000000"/>
        </right>
        <top style="thin">
          <color rgb="FF000000"/>
        </top>
        <bottom style="thin">
          <color rgb="FF000000"/>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righ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auto="1"/>
        </left>
        <right style="medium">
          <color indexed="64"/>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medium">
          <color indexed="64"/>
        </left>
        <right style="thin">
          <color auto="1"/>
        </right>
        <top style="medium">
          <color auto="1"/>
        </top>
        <bottom style="medium">
          <color auto="1"/>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right" vertical="center" textRotation="0" wrapText="1" indent="0" justifyLastLine="0" shrinkToFit="0" readingOrder="0"/>
      <border diagonalUp="0" diagonalDown="0" outline="0">
        <left style="thin">
          <color indexed="64"/>
        </left>
        <right style="medium">
          <color rgb="FF000000"/>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medium">
          <color rgb="FF000000"/>
        </left>
        <right style="thin">
          <color indexed="64"/>
        </right>
        <top style="thin">
          <color indexed="64"/>
        </top>
        <bottom style="thin">
          <color indexed="64"/>
        </bottom>
        <vertical/>
        <horizontal/>
      </border>
    </dxf>
    <dxf>
      <border outline="0">
        <right style="medium">
          <color indexed="64"/>
        </right>
        <top style="medium">
          <color indexed="64"/>
        </top>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alignment horizontal="left" vertical="center" textRotation="0" wrapText="1" indent="0" justifyLastLine="0" shrinkToFit="0" readingOrder="0"/>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thin">
          <color indexed="64"/>
        </left>
        <right style="medium">
          <color indexed="64"/>
        </right>
        <top/>
        <bottom/>
      </border>
    </dxf>
    <dxf>
      <fill>
        <patternFill patternType="solid">
          <fgColor indexed="64"/>
          <bgColor theme="0"/>
        </patternFill>
      </fill>
      <alignment horizontal="right" vertical="center" textRotation="0" indent="0" justifyLastLine="0" readingOrder="0"/>
      <border diagonalUp="0" diagonalDown="0" outline="0">
        <left style="thin">
          <color indexed="64"/>
        </left>
        <right style="medium">
          <color indexed="64"/>
        </right>
        <top/>
        <bottom/>
      </border>
    </dxf>
    <dxf>
      <fill>
        <patternFill patternType="solid">
          <fgColor indexed="64"/>
          <bgColor theme="0"/>
        </patternFill>
      </fill>
      <alignment horizontal="right" vertical="center" textRotation="0" indent="0" justifyLastLine="0" readingOrder="0"/>
      <border diagonalUp="0" diagonalDown="0" outline="0">
        <left style="thin">
          <color indexed="64"/>
        </left>
        <right style="thin">
          <color indexed="64"/>
        </right>
        <top/>
        <bottom/>
      </border>
    </dxf>
    <dxf>
      <fill>
        <patternFill patternType="solid">
          <fgColor indexed="64"/>
          <bgColor theme="0"/>
        </patternFill>
      </fill>
      <alignment horizontal="right" vertical="center" textRotation="0" indent="0" justifyLastLine="0" readingOrder="0"/>
      <border diagonalUp="0" diagonalDown="0" outline="0">
        <left style="thin">
          <color indexed="64"/>
        </left>
        <right style="thin">
          <color indexed="64"/>
        </right>
        <top/>
        <bottom/>
      </border>
    </dxf>
    <dxf>
      <fill>
        <patternFill patternType="solid">
          <fgColor indexed="64"/>
          <bgColor theme="0"/>
        </patternFill>
      </fill>
      <alignment horizontal="right" vertical="center" textRotation="0" indent="0" justifyLastLine="0" readingOrder="0"/>
      <border diagonalUp="0" diagonalDown="0" outline="0">
        <left style="thin">
          <color indexed="64"/>
        </left>
        <right style="thin">
          <color indexed="64"/>
        </right>
        <top/>
        <bottom/>
      </border>
    </dxf>
    <dxf>
      <fill>
        <patternFill patternType="solid">
          <fgColor indexed="64"/>
          <bgColor theme="0"/>
        </patternFill>
      </fill>
      <alignment horizontal="right" vertical="center" textRotation="0" indent="0" justifyLastLine="0" readingOrder="0"/>
      <border diagonalUp="0" diagonalDown="0" outline="0">
        <left style="thin">
          <color indexed="64"/>
        </left>
        <right style="thin">
          <color indexed="64"/>
        </right>
        <top/>
        <bottom/>
      </border>
    </dxf>
    <dxf>
      <fill>
        <patternFill patternType="solid">
          <fgColor indexed="64"/>
          <bgColor theme="0"/>
        </patternFill>
      </fill>
      <alignment horizontal="right" vertical="center" textRotation="0" indent="0" justifyLastLine="0" readingOrder="0"/>
      <border diagonalUp="0" diagonalDown="0" outline="0">
        <left style="thin">
          <color indexed="64"/>
        </left>
        <right style="thin">
          <color indexed="64"/>
        </right>
        <top/>
        <bottom/>
      </border>
    </dxf>
    <dxf>
      <fill>
        <patternFill patternType="solid">
          <fgColor indexed="64"/>
          <bgColor theme="0"/>
        </patternFill>
      </fill>
      <alignment horizontal="right" vertical="center" textRotation="0" indent="0" justifyLastLine="0" readingOrder="0"/>
      <border diagonalUp="0" diagonalDown="0" outline="0">
        <left style="thin">
          <color indexed="64"/>
        </left>
        <right style="thin">
          <color indexed="64"/>
        </right>
        <top/>
        <bottom/>
      </border>
    </dxf>
    <dxf>
      <fill>
        <patternFill patternType="solid">
          <fgColor indexed="64"/>
          <bgColor theme="0"/>
        </patternFill>
      </fill>
      <alignment horizontal="right" vertical="center" textRotation="0" indent="0" justifyLastLine="0" readingOrder="0"/>
      <border diagonalUp="0" diagonalDown="0" outline="0">
        <left style="thin">
          <color indexed="64"/>
        </left>
        <right style="thin">
          <color indexed="64"/>
        </right>
        <top/>
        <bottom/>
      </border>
    </dxf>
    <dxf>
      <fill>
        <patternFill patternType="solid">
          <fgColor indexed="64"/>
          <bgColor theme="0"/>
        </patternFill>
      </fill>
      <alignment horizontal="right" vertical="center" textRotation="0" indent="0" justifyLastLine="0" readingOrder="0"/>
      <border diagonalUp="0" diagonalDown="0" outline="0">
        <left style="thin">
          <color indexed="64"/>
        </left>
        <right style="thin">
          <color indexed="64"/>
        </right>
        <top/>
        <bottom/>
      </border>
    </dxf>
    <dxf>
      <fill>
        <patternFill patternType="solid">
          <fgColor indexed="64"/>
          <bgColor theme="0"/>
        </patternFill>
      </fill>
      <alignment horizontal="right" vertical="center" textRotation="0" indent="0" justifyLastLine="0" readingOrder="0"/>
      <border diagonalUp="0" diagonalDown="0" outline="0">
        <left style="thin">
          <color indexed="64"/>
        </left>
        <right style="thin">
          <color indexed="64"/>
        </right>
        <top/>
        <bottom/>
      </border>
    </dxf>
    <dxf>
      <fill>
        <patternFill patternType="solid">
          <fgColor indexed="64"/>
          <bgColor theme="0"/>
        </patternFill>
      </fill>
      <alignment horizontal="right" vertical="center" textRotation="0" indent="0" justifyLastLine="0" readingOrder="0"/>
      <border diagonalUp="0" diagonalDown="0" outline="0">
        <left style="thin">
          <color indexed="64"/>
        </left>
        <right style="thin">
          <color indexed="64"/>
        </right>
        <top/>
        <bottom/>
      </border>
    </dxf>
    <dxf>
      <fill>
        <patternFill patternType="solid">
          <fgColor indexed="64"/>
          <bgColor theme="0"/>
        </patternFill>
      </fill>
      <alignment horizontal="right" vertical="center" textRotation="0" indent="0" justifyLastLine="0" readingOrder="0"/>
      <border diagonalUp="0" diagonalDown="0" outline="0">
        <left style="thin">
          <color indexed="64"/>
        </left>
        <right style="thin">
          <color indexed="64"/>
        </right>
        <top/>
        <bottom/>
      </border>
    </dxf>
    <dxf>
      <fill>
        <patternFill patternType="solid">
          <fgColor indexed="64"/>
          <bgColor theme="0"/>
        </patternFill>
      </fill>
      <alignment horizontal="right" vertical="center" textRotation="0" indent="0" justifyLastLine="0" readingOrder="0"/>
      <border outline="0">
        <left style="thin">
          <color indexed="64"/>
        </left>
        <right style="thin">
          <color indexed="64"/>
        </right>
      </border>
    </dxf>
    <dxf>
      <fill>
        <patternFill patternType="solid">
          <fgColor indexed="64"/>
          <bgColor theme="0"/>
        </patternFill>
      </fill>
      <alignment horizontal="right" vertical="center" textRotation="0" indent="0" justifyLastLine="0" readingOrder="0"/>
      <border outline="0">
        <left style="thin">
          <color indexed="64"/>
        </left>
        <right style="thin">
          <color indexed="64"/>
        </right>
      </border>
    </dxf>
    <dxf>
      <fill>
        <patternFill patternType="solid">
          <fgColor indexed="64"/>
          <bgColor theme="0"/>
        </patternFill>
      </fill>
      <alignment horizontal="right" vertical="center" textRotation="0" indent="0" justifyLastLine="0" readingOrder="0"/>
      <border outline="0">
        <left style="thin">
          <color indexed="64"/>
        </left>
        <right style="thin">
          <color indexed="64"/>
        </right>
      </border>
    </dxf>
    <dxf>
      <fill>
        <patternFill patternType="solid">
          <fgColor indexed="64"/>
          <bgColor theme="0"/>
        </patternFill>
      </fill>
      <alignment horizontal="right" vertical="center" textRotation="0" indent="0" justifyLastLine="0" readingOrder="0"/>
      <border outline="0">
        <left style="thin">
          <color indexed="64"/>
        </left>
        <right style="thin">
          <color indexed="64"/>
        </right>
      </border>
    </dxf>
    <dxf>
      <fill>
        <patternFill patternType="solid">
          <fgColor indexed="64"/>
          <bgColor theme="0"/>
        </patternFill>
      </fill>
      <alignment horizontal="right" vertical="center" textRotation="0" indent="0" justifyLastLine="0" readingOrder="0"/>
      <border outline="0">
        <left style="thin">
          <color indexed="64"/>
        </left>
        <right style="thin">
          <color indexed="64"/>
        </right>
      </border>
    </dxf>
    <dxf>
      <fill>
        <patternFill patternType="solid">
          <fgColor indexed="64"/>
          <bgColor theme="0" tint="-0.249977111117893"/>
        </patternFill>
      </fill>
      <alignment horizontal="right" vertical="center" textRotation="0" indent="0" justifyLastLine="0" readingOrder="0"/>
      <border outline="0">
        <left style="thin">
          <color indexed="64"/>
        </left>
        <right style="thin">
          <color indexed="64"/>
        </right>
      </border>
    </dxf>
    <dxf>
      <fill>
        <patternFill patternType="solid">
          <fgColor indexed="64"/>
          <bgColor theme="0" tint="-0.249977111117893"/>
        </patternFill>
      </fill>
      <alignment horizontal="right" vertical="center" textRotation="0" indent="0" justifyLastLine="0" readingOrder="0"/>
      <border outline="0">
        <left style="thin">
          <color indexed="64"/>
        </left>
        <right style="thin">
          <color indexed="64"/>
        </righ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dxf>
    <dxf>
      <alignment horizontal="right" vertical="center" textRotation="0" indent="0" justifyLastLine="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indent="0" justifyLastLine="0" shrinkToFit="0" readingOrder="0"/>
      <border outline="0">
        <left style="thin">
          <color indexed="64"/>
        </left>
      </border>
    </dxf>
    <dxf>
      <alignment horizontal="right" vertical="center" textRotation="0" indent="0" justifyLastLine="0" shrinkToFit="0" readingOrder="0"/>
      <border outline="0">
        <right style="thin">
          <color indexed="64"/>
        </right>
      </border>
    </dxf>
    <dxf>
      <border outline="0">
        <right style="thin">
          <color indexed="64"/>
        </right>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indent="0" justifyLastLine="0" shrinkToFit="0" readingOrder="0"/>
      <border outline="0">
        <left style="thin">
          <color indexed="64"/>
        </left>
      </border>
    </dxf>
    <dxf>
      <alignment horizontal="right" vertical="center" textRotation="0" indent="0" justifyLastLine="0" shrinkToFit="0" readingOrder="0"/>
      <border outline="0">
        <right style="thin">
          <color indexed="64"/>
        </right>
      </border>
    </dxf>
    <dxf>
      <border outline="0">
        <right style="thin">
          <color indexed="64"/>
        </right>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wrapText="0" indent="0" justifyLastLine="0" shrinkToFit="0" readingOrder="0"/>
      <border>
        <left style="thin">
          <color indexed="64"/>
        </left>
      </border>
    </dxf>
    <dxf>
      <numFmt numFmtId="2" formatCode="0.00"/>
    </dxf>
    <dxf>
      <alignment horizontal="right" vertical="center" textRotation="0" wrapText="0" indent="0" justifyLastLine="0" shrinkToFit="0" readingOrder="0"/>
      <border>
        <right style="thin">
          <color indexed="64"/>
        </right>
      </border>
    </dxf>
    <dxf>
      <border outline="0">
        <right style="thin">
          <color indexed="64"/>
        </right>
      </border>
    </dxf>
    <dxf>
      <border outline="0">
        <top style="thin">
          <color indexed="64"/>
        </top>
      </border>
    </dxf>
    <dxf>
      <border outline="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border diagonalUp="0" diagonalDown="0">
        <top style="thin">
          <color indexed="64"/>
        </top>
        <bottom style="thin">
          <color indexed="64"/>
        </bottom>
        <horizontal style="thin">
          <color indexed="64"/>
        </horizontal>
      </border>
    </dxf>
    <dxf>
      <border diagonalUp="0" diagonalDown="0" outline="0">
        <left style="thin">
          <color indexed="64"/>
        </left>
        <top style="thin">
          <color indexed="64"/>
        </top>
        <bottom style="thin">
          <color indexed="64"/>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border diagonalUp="0" diagonalDown="0" outline="0">
        <right style="thin">
          <color indexed="64"/>
        </right>
        <top style="thin">
          <color indexed="64"/>
        </top>
        <bottom style="thin">
          <color indexed="64"/>
        </bottom>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border diagonalUp="0" diagonalDown="0">
        <top style="thin">
          <color indexed="64"/>
        </top>
        <bottom style="thin">
          <color indexed="64"/>
        </bottom>
        <horizontal style="thin">
          <color indexed="64"/>
        </horizontal>
      </border>
    </dxf>
    <dxf>
      <border diagonalUp="0" diagonalDown="0" outline="0">
        <left style="thin">
          <color indexed="64"/>
        </left>
        <top style="thin">
          <color indexed="64"/>
        </top>
        <bottom style="thin">
          <color indexed="64"/>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border diagonalUp="0" diagonalDown="0" outline="0">
        <right style="thin">
          <color indexed="64"/>
        </right>
        <top style="thin">
          <color indexed="64"/>
        </top>
        <bottom style="thin">
          <color indexed="64"/>
        </bottom>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style="thin">
          <color indexed="64"/>
        </horizontal>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outline="0">
        <left style="thin">
          <color indexed="64"/>
        </lef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outline="0">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s>
  <tableStyles count="0" defaultTableStyle="TableStyleMedium2" defaultPivotStyle="PivotStyleLight16"/>
  <colors>
    <mruColors>
      <color rgb="FFFFFF99"/>
      <color rgb="FFCCFFCC"/>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NWLBWF!$G$23:$CI$23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NWLBWF!$G$368:$CI$368</c:f>
              <c:numCache>
                <c:formatCode>0.00</c:formatCode>
                <c:ptCount val="81"/>
                <c:pt idx="0">
                  <c:v>0</c:v>
                </c:pt>
                <c:pt idx="1">
                  <c:v>0</c:v>
                </c:pt>
                <c:pt idx="2">
                  <c:v>1.0205308683866932</c:v>
                </c:pt>
                <c:pt idx="3">
                  <c:v>1.0410914239522209</c:v>
                </c:pt>
                <c:pt idx="4">
                  <c:v>1.0778608832238814</c:v>
                </c:pt>
                <c:pt idx="5">
                  <c:v>1.1223438549945783</c:v>
                </c:pt>
                <c:pt idx="6">
                  <c:v>1.1567210608710239</c:v>
                </c:pt>
                <c:pt idx="7">
                  <c:v>1.2026714460039116</c:v>
                </c:pt>
                <c:pt idx="8">
                  <c:v>1.2657190111210928</c:v>
                </c:pt>
                <c:pt idx="9">
                  <c:v>1.3249975990380154</c:v>
                </c:pt>
                <c:pt idx="10">
                  <c:v>1.3810740382761395</c:v>
                </c:pt>
                <c:pt idx="11">
                  <c:v>1.4351133558383735</c:v>
                </c:pt>
                <c:pt idx="12">
                  <c:v>1.4763849126363193</c:v>
                </c:pt>
                <c:pt idx="13">
                  <c:v>1.5094723081986268</c:v>
                </c:pt>
                <c:pt idx="14">
                  <c:v>1.5484507582458542</c:v>
                </c:pt>
                <c:pt idx="15">
                  <c:v>1.5889867691445139</c:v>
                </c:pt>
                <c:pt idx="16">
                  <c:v>1.6322071768432929</c:v>
                </c:pt>
                <c:pt idx="17">
                  <c:v>1.6794343573390182</c:v>
                </c:pt>
                <c:pt idx="18">
                  <c:v>1.718657768287609</c:v>
                </c:pt>
                <c:pt idx="19">
                  <c:v>1.7571925894777214</c:v>
                </c:pt>
                <c:pt idx="20">
                  <c:v>1.7946202713118207</c:v>
                </c:pt>
                <c:pt idx="21">
                  <c:v>1.829221140539607</c:v>
                </c:pt>
                <c:pt idx="22">
                  <c:v>1.8633933640299509</c:v>
                </c:pt>
                <c:pt idx="23">
                  <c:v>1.8960813783544472</c:v>
                </c:pt>
                <c:pt idx="24">
                  <c:v>1.9267724919312101</c:v>
                </c:pt>
                <c:pt idx="25">
                  <c:v>1.956169728421566</c:v>
                </c:pt>
                <c:pt idx="26">
                  <c:v>1.9843982945035985</c:v>
                </c:pt>
                <c:pt idx="27">
                  <c:v>2.0118218499623062</c:v>
                </c:pt>
                <c:pt idx="28">
                  <c:v>2.0384632272445091</c:v>
                </c:pt>
                <c:pt idx="29">
                  <c:v>2.0646735209553331</c:v>
                </c:pt>
                <c:pt idx="30">
                  <c:v>2.0901551194356016</c:v>
                </c:pt>
                <c:pt idx="31">
                  <c:v>2.0693063468684714</c:v>
                </c:pt>
                <c:pt idx="32">
                  <c:v>2.0898348075781041</c:v>
                </c:pt>
                <c:pt idx="33">
                  <c:v>2.1101562991316674</c:v>
                </c:pt>
                <c:pt idx="34">
                  <c:v>2.1304538644147923</c:v>
                </c:pt>
                <c:pt idx="35">
                  <c:v>2.1513620111379712</c:v>
                </c:pt>
                <c:pt idx="36">
                  <c:v>2.1682552637941028</c:v>
                </c:pt>
                <c:pt idx="37">
                  <c:v>2.1814230923845011</c:v>
                </c:pt>
                <c:pt idx="38">
                  <c:v>2.1945532824641543</c:v>
                </c:pt>
                <c:pt idx="39">
                  <c:v>2.2079048198276872</c:v>
                </c:pt>
                <c:pt idx="40">
                  <c:v>2.2209121810155881</c:v>
                </c:pt>
                <c:pt idx="41">
                  <c:v>2.2340536803400441</c:v>
                </c:pt>
                <c:pt idx="42">
                  <c:v>2.2473425284832036</c:v>
                </c:pt>
                <c:pt idx="43">
                  <c:v>2.2611657296993561</c:v>
                </c:pt>
                <c:pt idx="44">
                  <c:v>2.2752116897640033</c:v>
                </c:pt>
                <c:pt idx="45">
                  <c:v>2.2891379504982048</c:v>
                </c:pt>
                <c:pt idx="46">
                  <c:v>2.3031505885661572</c:v>
                </c:pt>
                <c:pt idx="47">
                  <c:v>2.317605921132881</c:v>
                </c:pt>
                <c:pt idx="48">
                  <c:v>2.3321587120864278</c:v>
                </c:pt>
                <c:pt idx="49">
                  <c:v>2.3465934717879078</c:v>
                </c:pt>
                <c:pt idx="50">
                  <c:v>2.3608628954510413</c:v>
                </c:pt>
                <c:pt idx="51">
                  <c:v>2.3748985629327581</c:v>
                </c:pt>
                <c:pt idx="52">
                  <c:v>2.3887672670785953</c:v>
                </c:pt>
                <c:pt idx="53">
                  <c:v>2.4026013128087795</c:v>
                </c:pt>
                <c:pt idx="54">
                  <c:v>2.416080935671177</c:v>
                </c:pt>
                <c:pt idx="55">
                  <c:v>2.4298190529552404</c:v>
                </c:pt>
                <c:pt idx="56">
                  <c:v>2.4434609211768685</c:v>
                </c:pt>
                <c:pt idx="57">
                  <c:v>2.4569484090166935</c:v>
                </c:pt>
                <c:pt idx="58">
                  <c:v>2.4702465875320883</c:v>
                </c:pt>
                <c:pt idx="59">
                  <c:v>2.4835383217630032</c:v>
                </c:pt>
                <c:pt idx="60">
                  <c:v>2.4967843203704909</c:v>
                </c:pt>
                <c:pt idx="61">
                  <c:v>2.5091350730445559</c:v>
                </c:pt>
                <c:pt idx="62">
                  <c:v>2.5204472103692432</c:v>
                </c:pt>
                <c:pt idx="63">
                  <c:v>2.5319417733512082</c:v>
                </c:pt>
                <c:pt idx="64">
                  <c:v>2.5432190016353338</c:v>
                </c:pt>
                <c:pt idx="65">
                  <c:v>2.554259298148462</c:v>
                </c:pt>
              </c:numCache>
            </c:numRef>
          </c:val>
          <c:extLst>
            <c:ext xmlns:c16="http://schemas.microsoft.com/office/drawing/2014/chart" uri="{C3380CC4-5D6E-409C-BE32-E72D297353CC}">
              <c16:uniqueId val="{00000000-E4EF-48B0-9382-48F7EB918D73}"/>
            </c:ext>
          </c:extLst>
        </c:ser>
        <c:ser>
          <c:idx val="0"/>
          <c:order val="1"/>
          <c:tx>
            <c:v>Unmeasured household consumption</c:v>
          </c:tx>
          <c:spPr>
            <a:ln w="25400">
              <a:noFill/>
            </a:ln>
          </c:spPr>
          <c:cat>
            <c:strRef>
              <c:f>NWLBWF!$G$23:$CI$23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NWLBWF!$G$369:$CI$369</c:f>
              <c:numCache>
                <c:formatCode>0.00</c:formatCode>
                <c:ptCount val="81"/>
                <c:pt idx="0">
                  <c:v>0</c:v>
                </c:pt>
                <c:pt idx="1">
                  <c:v>0</c:v>
                </c:pt>
                <c:pt idx="2">
                  <c:v>2.5243210062992487</c:v>
                </c:pt>
                <c:pt idx="3">
                  <c:v>2.4331020332924935</c:v>
                </c:pt>
                <c:pt idx="4">
                  <c:v>2.362271562659958</c:v>
                </c:pt>
                <c:pt idx="5">
                  <c:v>2.2888364056287549</c:v>
                </c:pt>
                <c:pt idx="6">
                  <c:v>2.2193113835219953</c:v>
                </c:pt>
                <c:pt idx="7">
                  <c:v>2.1768298567734039</c:v>
                </c:pt>
                <c:pt idx="8">
                  <c:v>2.1341369475938623</c:v>
                </c:pt>
                <c:pt idx="9">
                  <c:v>2.0913710890074473</c:v>
                </c:pt>
                <c:pt idx="10">
                  <c:v>2.0484685103138389</c:v>
                </c:pt>
                <c:pt idx="11">
                  <c:v>2.0108015892669551</c:v>
                </c:pt>
                <c:pt idx="12">
                  <c:v>1.9778571910039699</c:v>
                </c:pt>
                <c:pt idx="13">
                  <c:v>1.9450955364246909</c:v>
                </c:pt>
                <c:pt idx="14">
                  <c:v>1.9122470871086057</c:v>
                </c:pt>
                <c:pt idx="15">
                  <c:v>1.8798088222279754</c:v>
                </c:pt>
                <c:pt idx="16">
                  <c:v>1.8480020376705837</c:v>
                </c:pt>
                <c:pt idx="17">
                  <c:v>1.8162331995877536</c:v>
                </c:pt>
                <c:pt idx="18">
                  <c:v>1.7836179786465136</c:v>
                </c:pt>
                <c:pt idx="19">
                  <c:v>1.7513760024426723</c:v>
                </c:pt>
                <c:pt idx="20">
                  <c:v>1.718711804313342</c:v>
                </c:pt>
                <c:pt idx="21">
                  <c:v>1.6872503277298079</c:v>
                </c:pt>
                <c:pt idx="22">
                  <c:v>1.6573676265818742</c:v>
                </c:pt>
                <c:pt idx="23">
                  <c:v>1.6289074212186472</c:v>
                </c:pt>
                <c:pt idx="24">
                  <c:v>1.6014298353038616</c:v>
                </c:pt>
                <c:pt idx="25">
                  <c:v>1.5750915266730412</c:v>
                </c:pt>
                <c:pt idx="26">
                  <c:v>1.5499425698142744</c:v>
                </c:pt>
                <c:pt idx="27">
                  <c:v>1.5258401390620491</c:v>
                </c:pt>
                <c:pt idx="28">
                  <c:v>1.5016210566823345</c:v>
                </c:pt>
                <c:pt idx="29">
                  <c:v>1.4774296787420902</c:v>
                </c:pt>
                <c:pt idx="30">
                  <c:v>1.4531314117257048</c:v>
                </c:pt>
                <c:pt idx="31">
                  <c:v>1.4318573890901458</c:v>
                </c:pt>
                <c:pt idx="32">
                  <c:v>1.4132220718301403</c:v>
                </c:pt>
                <c:pt idx="33">
                  <c:v>1.3946600347923757</c:v>
                </c:pt>
                <c:pt idx="34">
                  <c:v>1.3760348635580819</c:v>
                </c:pt>
                <c:pt idx="35">
                  <c:v>1.3581235944516565</c:v>
                </c:pt>
                <c:pt idx="36">
                  <c:v>1.3447043092795252</c:v>
                </c:pt>
                <c:pt idx="37">
                  <c:v>1.3364354486088803</c:v>
                </c:pt>
                <c:pt idx="38">
                  <c:v>1.3281745817962358</c:v>
                </c:pt>
                <c:pt idx="39">
                  <c:v>1.3203279446868403</c:v>
                </c:pt>
                <c:pt idx="40">
                  <c:v>1.3124863929090558</c:v>
                </c:pt>
                <c:pt idx="41">
                  <c:v>1.3047832179117409</c:v>
                </c:pt>
                <c:pt idx="42">
                  <c:v>1.2970740793226518</c:v>
                </c:pt>
                <c:pt idx="43">
                  <c:v>1.2894924635720677</c:v>
                </c:pt>
                <c:pt idx="44">
                  <c:v>1.2820337158745498</c:v>
                </c:pt>
                <c:pt idx="45">
                  <c:v>1.274690262255149</c:v>
                </c:pt>
                <c:pt idx="46">
                  <c:v>1.2674537885676895</c:v>
                </c:pt>
                <c:pt idx="47">
                  <c:v>1.2603175807816018</c:v>
                </c:pt>
                <c:pt idx="48">
                  <c:v>1.2532776075395313</c:v>
                </c:pt>
                <c:pt idx="49">
                  <c:v>1.2461927497105003</c:v>
                </c:pt>
                <c:pt idx="50">
                  <c:v>1.2389909854926193</c:v>
                </c:pt>
                <c:pt idx="51">
                  <c:v>1.2317376728446925</c:v>
                </c:pt>
                <c:pt idx="52">
                  <c:v>1.2245619588364363</c:v>
                </c:pt>
                <c:pt idx="53">
                  <c:v>1.2171806723249441</c:v>
                </c:pt>
                <c:pt idx="54">
                  <c:v>1.209897673712157</c:v>
                </c:pt>
                <c:pt idx="55">
                  <c:v>1.2027123027685163</c:v>
                </c:pt>
                <c:pt idx="56">
                  <c:v>1.1956248526125988</c:v>
                </c:pt>
                <c:pt idx="57">
                  <c:v>1.1886350978331635</c:v>
                </c:pt>
                <c:pt idx="58">
                  <c:v>1.1817417957854714</c:v>
                </c:pt>
                <c:pt idx="59">
                  <c:v>1.1749460563582279</c:v>
                </c:pt>
                <c:pt idx="60">
                  <c:v>1.1682464036461548</c:v>
                </c:pt>
                <c:pt idx="61">
                  <c:v>1.1628870476206379</c:v>
                </c:pt>
                <c:pt idx="62">
                  <c:v>1.1587793065994021</c:v>
                </c:pt>
                <c:pt idx="63">
                  <c:v>1.1549569727439803</c:v>
                </c:pt>
                <c:pt idx="64">
                  <c:v>1.1511313014278335</c:v>
                </c:pt>
                <c:pt idx="65">
                  <c:v>1.1473932234927717</c:v>
                </c:pt>
              </c:numCache>
            </c:numRef>
          </c:val>
          <c:extLst>
            <c:ext xmlns:c16="http://schemas.microsoft.com/office/drawing/2014/chart" uri="{C3380CC4-5D6E-409C-BE32-E72D297353CC}">
              <c16:uniqueId val="{00000001-E4EF-48B0-9382-48F7EB918D73}"/>
            </c:ext>
          </c:extLst>
        </c:ser>
        <c:ser>
          <c:idx val="1"/>
          <c:order val="2"/>
          <c:tx>
            <c:v>Non-household consumption</c:v>
          </c:tx>
          <c:spPr>
            <a:ln w="25400">
              <a:noFill/>
            </a:ln>
          </c:spPr>
          <c:cat>
            <c:strRef>
              <c:f>NWLBWF!$G$23:$CI$23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NWLBWF!$G$370:$CI$370</c:f>
              <c:numCache>
                <c:formatCode>0.00</c:formatCode>
                <c:ptCount val="81"/>
                <c:pt idx="0">
                  <c:v>0</c:v>
                </c:pt>
                <c:pt idx="1">
                  <c:v>0</c:v>
                </c:pt>
                <c:pt idx="2">
                  <c:v>2.0015809000475633</c:v>
                </c:pt>
                <c:pt idx="3">
                  <c:v>1.9821838265350353</c:v>
                </c:pt>
                <c:pt idx="4">
                  <c:v>2.0823809718089126</c:v>
                </c:pt>
                <c:pt idx="5">
                  <c:v>2.1734676445800987</c:v>
                </c:pt>
                <c:pt idx="6">
                  <c:v>2.3805172997266801</c:v>
                </c:pt>
                <c:pt idx="7">
                  <c:v>2.4237917140034031</c:v>
                </c:pt>
                <c:pt idx="8">
                  <c:v>2.4248454493492346</c:v>
                </c:pt>
                <c:pt idx="9">
                  <c:v>2.426919930887582</c:v>
                </c:pt>
                <c:pt idx="10">
                  <c:v>2.4289015231061906</c:v>
                </c:pt>
                <c:pt idx="11">
                  <c:v>2.4303907347614149</c:v>
                </c:pt>
                <c:pt idx="12">
                  <c:v>2.4315887157814138</c:v>
                </c:pt>
                <c:pt idx="13">
                  <c:v>2.4320292099061267</c:v>
                </c:pt>
                <c:pt idx="14">
                  <c:v>2.4327873062387253</c:v>
                </c:pt>
                <c:pt idx="15">
                  <c:v>2.4334909066159427</c:v>
                </c:pt>
                <c:pt idx="16">
                  <c:v>2.4341756970741022</c:v>
                </c:pt>
                <c:pt idx="17">
                  <c:v>2.4349117801137901</c:v>
                </c:pt>
                <c:pt idx="18">
                  <c:v>2.4356932271997622</c:v>
                </c:pt>
                <c:pt idx="19">
                  <c:v>2.4364515607725918</c:v>
                </c:pt>
                <c:pt idx="20">
                  <c:v>2.4371857812149598</c:v>
                </c:pt>
                <c:pt idx="21">
                  <c:v>2.437898402651316</c:v>
                </c:pt>
                <c:pt idx="22">
                  <c:v>2.4385553188164337</c:v>
                </c:pt>
                <c:pt idx="23">
                  <c:v>2.439163712946248</c:v>
                </c:pt>
                <c:pt idx="24">
                  <c:v>2.4397545783313324</c:v>
                </c:pt>
                <c:pt idx="25">
                  <c:v>2.4403151120537951</c:v>
                </c:pt>
                <c:pt idx="26">
                  <c:v>2.4408872826521</c:v>
                </c:pt>
                <c:pt idx="27">
                  <c:v>2.4414489214383646</c:v>
                </c:pt>
                <c:pt idx="28">
                  <c:v>2.4419515396014098</c:v>
                </c:pt>
                <c:pt idx="29">
                  <c:v>2.4424420303153545</c:v>
                </c:pt>
                <c:pt idx="30">
                  <c:v>2.4429098679015717</c:v>
                </c:pt>
                <c:pt idx="31">
                  <c:v>2.4433641365051693</c:v>
                </c:pt>
                <c:pt idx="32">
                  <c:v>2.443787070974095</c:v>
                </c:pt>
                <c:pt idx="33">
                  <c:v>2.4439901122298751</c:v>
                </c:pt>
                <c:pt idx="34">
                  <c:v>2.4441581110225905</c:v>
                </c:pt>
                <c:pt idx="35">
                  <c:v>2.4443038934790513</c:v>
                </c:pt>
                <c:pt idx="36">
                  <c:v>2.4444316310011129</c:v>
                </c:pt>
                <c:pt idx="37">
                  <c:v>2.4445422463734103</c:v>
                </c:pt>
                <c:pt idx="38">
                  <c:v>2.4446292434946044</c:v>
                </c:pt>
                <c:pt idx="39">
                  <c:v>2.4447059563354072</c:v>
                </c:pt>
                <c:pt idx="40">
                  <c:v>2.4447855564770404</c:v>
                </c:pt>
                <c:pt idx="41">
                  <c:v>2.4448657214485974</c:v>
                </c:pt>
                <c:pt idx="42">
                  <c:v>2.4449457458949744</c:v>
                </c:pt>
                <c:pt idx="43">
                  <c:v>2.4450301401753141</c:v>
                </c:pt>
                <c:pt idx="44">
                  <c:v>2.445118614538127</c:v>
                </c:pt>
                <c:pt idx="45">
                  <c:v>2.445201790258889</c:v>
                </c:pt>
                <c:pt idx="46">
                  <c:v>2.4452670341391487</c:v>
                </c:pt>
                <c:pt idx="47">
                  <c:v>2.4453261800746504</c:v>
                </c:pt>
                <c:pt idx="48">
                  <c:v>2.4453881141225922</c:v>
                </c:pt>
                <c:pt idx="49">
                  <c:v>2.4454518841188881</c:v>
                </c:pt>
                <c:pt idx="50">
                  <c:v>2.4455103169287575</c:v>
                </c:pt>
                <c:pt idx="51">
                  <c:v>2.4455596726182813</c:v>
                </c:pt>
                <c:pt idx="52">
                  <c:v>2.4455973459812368</c:v>
                </c:pt>
                <c:pt idx="53">
                  <c:v>2.4456311420948103</c:v>
                </c:pt>
                <c:pt idx="54">
                  <c:v>2.4456593641825881</c:v>
                </c:pt>
                <c:pt idx="55">
                  <c:v>2.4456709207645497</c:v>
                </c:pt>
                <c:pt idx="56">
                  <c:v>2.4456716651939647</c:v>
                </c:pt>
                <c:pt idx="57">
                  <c:v>2.4456583711033759</c:v>
                </c:pt>
                <c:pt idx="58">
                  <c:v>2.4456318652968689</c:v>
                </c:pt>
                <c:pt idx="59">
                  <c:v>2.4455999257570111</c:v>
                </c:pt>
                <c:pt idx="60">
                  <c:v>2.4455622554449477</c:v>
                </c:pt>
                <c:pt idx="61">
                  <c:v>2.4455134271255003</c:v>
                </c:pt>
                <c:pt idx="62">
                  <c:v>2.4454607109650657</c:v>
                </c:pt>
                <c:pt idx="63">
                  <c:v>2.4453986500363936</c:v>
                </c:pt>
                <c:pt idx="64">
                  <c:v>2.4453280346186901</c:v>
                </c:pt>
                <c:pt idx="65">
                  <c:v>2.4452553981216889</c:v>
                </c:pt>
              </c:numCache>
            </c:numRef>
          </c:val>
          <c:extLst>
            <c:ext xmlns:c16="http://schemas.microsoft.com/office/drawing/2014/chart" uri="{C3380CC4-5D6E-409C-BE32-E72D297353CC}">
              <c16:uniqueId val="{00000002-E4EF-48B0-9382-48F7EB918D73}"/>
            </c:ext>
          </c:extLst>
        </c:ser>
        <c:ser>
          <c:idx val="2"/>
          <c:order val="3"/>
          <c:tx>
            <c:v>Total leakage</c:v>
          </c:tx>
          <c:spPr>
            <a:ln w="25400">
              <a:noFill/>
            </a:ln>
          </c:spPr>
          <c:cat>
            <c:strRef>
              <c:f>NWLBWF!$G$23:$CI$23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NWLBWF!$G$371:$CI$371</c:f>
              <c:numCache>
                <c:formatCode>0.00</c:formatCode>
                <c:ptCount val="81"/>
                <c:pt idx="0">
                  <c:v>0</c:v>
                </c:pt>
                <c:pt idx="1">
                  <c:v>0</c:v>
                </c:pt>
                <c:pt idx="2">
                  <c:v>1.435326531341103</c:v>
                </c:pt>
                <c:pt idx="3">
                  <c:v>1.6314843999999999</c:v>
                </c:pt>
                <c:pt idx="4">
                  <c:v>1.5776992000000001</c:v>
                </c:pt>
                <c:pt idx="5">
                  <c:v>1.523914</c:v>
                </c:pt>
                <c:pt idx="6">
                  <c:v>1.523914</c:v>
                </c:pt>
                <c:pt idx="7">
                  <c:v>1.523914</c:v>
                </c:pt>
                <c:pt idx="8">
                  <c:v>1.523914</c:v>
                </c:pt>
                <c:pt idx="9">
                  <c:v>1.523914</c:v>
                </c:pt>
                <c:pt idx="10">
                  <c:v>1.523914</c:v>
                </c:pt>
                <c:pt idx="11">
                  <c:v>1.523914</c:v>
                </c:pt>
                <c:pt idx="12">
                  <c:v>1.523914</c:v>
                </c:pt>
                <c:pt idx="13">
                  <c:v>1.523914</c:v>
                </c:pt>
                <c:pt idx="14">
                  <c:v>1.523914</c:v>
                </c:pt>
                <c:pt idx="15">
                  <c:v>1.523914</c:v>
                </c:pt>
                <c:pt idx="16">
                  <c:v>1.523914</c:v>
                </c:pt>
                <c:pt idx="17">
                  <c:v>1.523914</c:v>
                </c:pt>
                <c:pt idx="18">
                  <c:v>1.523914</c:v>
                </c:pt>
                <c:pt idx="19">
                  <c:v>1.523914</c:v>
                </c:pt>
                <c:pt idx="20">
                  <c:v>1.523914</c:v>
                </c:pt>
                <c:pt idx="21">
                  <c:v>1.523914</c:v>
                </c:pt>
                <c:pt idx="22">
                  <c:v>1.523914</c:v>
                </c:pt>
                <c:pt idx="23">
                  <c:v>1.523914</c:v>
                </c:pt>
                <c:pt idx="24">
                  <c:v>1.523914</c:v>
                </c:pt>
                <c:pt idx="25">
                  <c:v>1.523914</c:v>
                </c:pt>
                <c:pt idx="26">
                  <c:v>1.523914</c:v>
                </c:pt>
                <c:pt idx="27">
                  <c:v>1.523914</c:v>
                </c:pt>
                <c:pt idx="28">
                  <c:v>1.523914</c:v>
                </c:pt>
                <c:pt idx="29">
                  <c:v>1.523914</c:v>
                </c:pt>
                <c:pt idx="30">
                  <c:v>1.523914</c:v>
                </c:pt>
                <c:pt idx="31">
                  <c:v>1.523914</c:v>
                </c:pt>
                <c:pt idx="32">
                  <c:v>1.523914</c:v>
                </c:pt>
                <c:pt idx="33">
                  <c:v>1.523914</c:v>
                </c:pt>
                <c:pt idx="34">
                  <c:v>1.523914</c:v>
                </c:pt>
                <c:pt idx="35">
                  <c:v>1.523914</c:v>
                </c:pt>
                <c:pt idx="36">
                  <c:v>1.523914</c:v>
                </c:pt>
                <c:pt idx="37">
                  <c:v>1.523914</c:v>
                </c:pt>
                <c:pt idx="38">
                  <c:v>1.523914</c:v>
                </c:pt>
                <c:pt idx="39">
                  <c:v>1.523914</c:v>
                </c:pt>
                <c:pt idx="40">
                  <c:v>1.523914</c:v>
                </c:pt>
                <c:pt idx="41">
                  <c:v>1.523914</c:v>
                </c:pt>
                <c:pt idx="42">
                  <c:v>1.523914</c:v>
                </c:pt>
                <c:pt idx="43">
                  <c:v>1.523914</c:v>
                </c:pt>
                <c:pt idx="44">
                  <c:v>1.523914</c:v>
                </c:pt>
                <c:pt idx="45">
                  <c:v>1.523914</c:v>
                </c:pt>
                <c:pt idx="46">
                  <c:v>1.523914</c:v>
                </c:pt>
                <c:pt idx="47">
                  <c:v>1.523914</c:v>
                </c:pt>
                <c:pt idx="48">
                  <c:v>1.523914</c:v>
                </c:pt>
                <c:pt idx="49">
                  <c:v>1.523914</c:v>
                </c:pt>
                <c:pt idx="50">
                  <c:v>1.523914</c:v>
                </c:pt>
                <c:pt idx="51">
                  <c:v>1.523914</c:v>
                </c:pt>
                <c:pt idx="52">
                  <c:v>1.523914</c:v>
                </c:pt>
                <c:pt idx="53">
                  <c:v>1.523914</c:v>
                </c:pt>
                <c:pt idx="54">
                  <c:v>1.523914</c:v>
                </c:pt>
                <c:pt idx="55">
                  <c:v>1.523914</c:v>
                </c:pt>
                <c:pt idx="56">
                  <c:v>1.523914</c:v>
                </c:pt>
                <c:pt idx="57">
                  <c:v>1.523914</c:v>
                </c:pt>
                <c:pt idx="58">
                  <c:v>1.523914</c:v>
                </c:pt>
                <c:pt idx="59">
                  <c:v>1.523914</c:v>
                </c:pt>
                <c:pt idx="60">
                  <c:v>1.523914</c:v>
                </c:pt>
                <c:pt idx="61">
                  <c:v>1.523914</c:v>
                </c:pt>
                <c:pt idx="62">
                  <c:v>1.523914</c:v>
                </c:pt>
                <c:pt idx="63">
                  <c:v>1.523914</c:v>
                </c:pt>
                <c:pt idx="64">
                  <c:v>1.523914</c:v>
                </c:pt>
                <c:pt idx="65">
                  <c:v>1.523914</c:v>
                </c:pt>
              </c:numCache>
            </c:numRef>
          </c:val>
          <c:extLst>
            <c:ext xmlns:c16="http://schemas.microsoft.com/office/drawing/2014/chart" uri="{C3380CC4-5D6E-409C-BE32-E72D297353CC}">
              <c16:uniqueId val="{00000003-E4EF-48B0-9382-48F7EB918D73}"/>
            </c:ext>
          </c:extLst>
        </c:ser>
        <c:ser>
          <c:idx val="3"/>
          <c:order val="4"/>
          <c:tx>
            <c:v>Other components of demand</c:v>
          </c:tx>
          <c:spPr>
            <a:ln w="25400">
              <a:noFill/>
            </a:ln>
          </c:spPr>
          <c:cat>
            <c:strRef>
              <c:f>NWLBWF!$G$23:$CI$23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NWLBWF!$G$372:$CI$372</c:f>
              <c:numCache>
                <c:formatCode>0.00</c:formatCode>
                <c:ptCount val="81"/>
                <c:pt idx="0">
                  <c:v>0</c:v>
                </c:pt>
                <c:pt idx="1">
                  <c:v>0</c:v>
                </c:pt>
                <c:pt idx="2">
                  <c:v>0.16338782873573976</c:v>
                </c:pt>
                <c:pt idx="3">
                  <c:v>0.1630030565188969</c:v>
                </c:pt>
                <c:pt idx="4">
                  <c:v>0.16284258681572972</c:v>
                </c:pt>
                <c:pt idx="5">
                  <c:v>0.16263378664791972</c:v>
                </c:pt>
                <c:pt idx="6">
                  <c:v>0.16403637855510578</c:v>
                </c:pt>
                <c:pt idx="7">
                  <c:v>0.16387866195537892</c:v>
                </c:pt>
                <c:pt idx="8">
                  <c:v>0.16363231736950024</c:v>
                </c:pt>
                <c:pt idx="9">
                  <c:v>0.16339679236193216</c:v>
                </c:pt>
                <c:pt idx="10">
                  <c:v>0.16316850273351591</c:v>
                </c:pt>
                <c:pt idx="11">
                  <c:v>0.16295885997790549</c:v>
                </c:pt>
                <c:pt idx="12">
                  <c:v>0.16281239759363952</c:v>
                </c:pt>
                <c:pt idx="13">
                  <c:v>0.16272784716730726</c:v>
                </c:pt>
                <c:pt idx="14">
                  <c:v>0.162616996031689</c:v>
                </c:pt>
                <c:pt idx="15">
                  <c:v>0.16250666725041985</c:v>
                </c:pt>
                <c:pt idx="16">
                  <c:v>0.16238107338453833</c:v>
                </c:pt>
                <c:pt idx="17">
                  <c:v>0.1622224010109159</c:v>
                </c:pt>
                <c:pt idx="18">
                  <c:v>0.16211257106869947</c:v>
                </c:pt>
                <c:pt idx="19">
                  <c:v>0.16200935232673785</c:v>
                </c:pt>
                <c:pt idx="20">
                  <c:v>0.16191127035567465</c:v>
                </c:pt>
                <c:pt idx="21">
                  <c:v>0.16181778687520509</c:v>
                </c:pt>
                <c:pt idx="22">
                  <c:v>0.16173008219596863</c:v>
                </c:pt>
                <c:pt idx="23">
                  <c:v>0.161648888479486</c:v>
                </c:pt>
                <c:pt idx="24">
                  <c:v>0.16157362415465304</c:v>
                </c:pt>
                <c:pt idx="25">
                  <c:v>0.16150385569016557</c:v>
                </c:pt>
                <c:pt idx="26">
                  <c:v>0.16143866507963978</c:v>
                </c:pt>
                <c:pt idx="27">
                  <c:v>0.16137700982129655</c:v>
                </c:pt>
                <c:pt idx="28">
                  <c:v>0.16132031489132359</c:v>
                </c:pt>
                <c:pt idx="29">
                  <c:v>0.16126892362878298</c:v>
                </c:pt>
                <c:pt idx="30">
                  <c:v>0.16121798105084029</c:v>
                </c:pt>
                <c:pt idx="31">
                  <c:v>0.16117145035627889</c:v>
                </c:pt>
                <c:pt idx="32">
                  <c:v>0.16112546647163661</c:v>
                </c:pt>
                <c:pt idx="33">
                  <c:v>0.16108225132744725</c:v>
                </c:pt>
                <c:pt idx="34">
                  <c:v>0.1610376298748788</c:v>
                </c:pt>
                <c:pt idx="35">
                  <c:v>0.16098979925692092</c:v>
                </c:pt>
                <c:pt idx="36">
                  <c:v>0.16094455523101114</c:v>
                </c:pt>
                <c:pt idx="37">
                  <c:v>0.16090251447987747</c:v>
                </c:pt>
                <c:pt idx="38">
                  <c:v>0.16086061857062095</c:v>
                </c:pt>
                <c:pt idx="39">
                  <c:v>0.16082033079263613</c:v>
                </c:pt>
                <c:pt idx="40">
                  <c:v>0.16078112907021325</c:v>
                </c:pt>
                <c:pt idx="41">
                  <c:v>0.16073946327254962</c:v>
                </c:pt>
                <c:pt idx="42">
                  <c:v>0.16069534187464374</c:v>
                </c:pt>
                <c:pt idx="43">
                  <c:v>0.16064878201114929</c:v>
                </c:pt>
                <c:pt idx="44">
                  <c:v>0.16059876298680908</c:v>
                </c:pt>
                <c:pt idx="45">
                  <c:v>0.16054615463904653</c:v>
                </c:pt>
                <c:pt idx="46">
                  <c:v>0.16049073742069364</c:v>
                </c:pt>
                <c:pt idx="47">
                  <c:v>0.16043228046141333</c:v>
                </c:pt>
                <c:pt idx="48">
                  <c:v>0.16037352867816512</c:v>
                </c:pt>
                <c:pt idx="49">
                  <c:v>0.16031606015029087</c:v>
                </c:pt>
                <c:pt idx="50">
                  <c:v>0.16025919927869126</c:v>
                </c:pt>
                <c:pt idx="51">
                  <c:v>0.16020321999918874</c:v>
                </c:pt>
                <c:pt idx="52">
                  <c:v>0.16014761610154427</c:v>
                </c:pt>
                <c:pt idx="53">
                  <c:v>0.16009211345515961</c:v>
                </c:pt>
                <c:pt idx="54">
                  <c:v>0.16003729099614361</c:v>
                </c:pt>
                <c:pt idx="55">
                  <c:v>0.15998419983785261</c:v>
                </c:pt>
                <c:pt idx="56">
                  <c:v>0.15993233942410079</c:v>
                </c:pt>
                <c:pt idx="57">
                  <c:v>0.15988146747865351</c:v>
                </c:pt>
                <c:pt idx="58">
                  <c:v>0.15983293349885663</c:v>
                </c:pt>
                <c:pt idx="59">
                  <c:v>0.15978470609809925</c:v>
                </c:pt>
                <c:pt idx="60">
                  <c:v>0.15973590182452391</c:v>
                </c:pt>
                <c:pt idx="61">
                  <c:v>0.15968692567593123</c:v>
                </c:pt>
                <c:pt idx="62">
                  <c:v>0.15963661594387624</c:v>
                </c:pt>
                <c:pt idx="63">
                  <c:v>0.15958475902793889</c:v>
                </c:pt>
                <c:pt idx="64">
                  <c:v>0.15953229940413838</c:v>
                </c:pt>
                <c:pt idx="65">
                  <c:v>0.15948069769870798</c:v>
                </c:pt>
              </c:numCache>
            </c:numRef>
          </c:val>
          <c:extLst>
            <c:ext xmlns:c16="http://schemas.microsoft.com/office/drawing/2014/chart" uri="{C3380CC4-5D6E-409C-BE32-E72D297353CC}">
              <c16:uniqueId val="{00000004-E4EF-48B0-9382-48F7EB918D73}"/>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NWLBWF!$G$373:$CI$373</c:f>
              <c:numCache>
                <c:formatCode>0.00</c:formatCode>
                <c:ptCount val="81"/>
                <c:pt idx="0">
                  <c:v>0</c:v>
                </c:pt>
                <c:pt idx="1">
                  <c:v>0</c:v>
                </c:pt>
                <c:pt idx="2">
                  <c:v>9.8541299948328955</c:v>
                </c:pt>
                <c:pt idx="3">
                  <c:v>9.8469411976596906</c:v>
                </c:pt>
                <c:pt idx="4">
                  <c:v>9.8461122460934227</c:v>
                </c:pt>
                <c:pt idx="5">
                  <c:v>9.845558692954107</c:v>
                </c:pt>
                <c:pt idx="6">
                  <c:v>9.8337739916581128</c:v>
                </c:pt>
                <c:pt idx="7">
                  <c:v>9.8306061738459452</c:v>
                </c:pt>
                <c:pt idx="8">
                  <c:v>8.8691671546705102</c:v>
                </c:pt>
                <c:pt idx="9">
                  <c:v>8.8679192400319415</c:v>
                </c:pt>
                <c:pt idx="10">
                  <c:v>8.8669041929387831</c:v>
                </c:pt>
                <c:pt idx="11">
                  <c:v>8.8657038592905639</c:v>
                </c:pt>
                <c:pt idx="12">
                  <c:v>8.8650661092429566</c:v>
                </c:pt>
                <c:pt idx="13">
                  <c:v>8.8650197546846208</c:v>
                </c:pt>
                <c:pt idx="14">
                  <c:v>8.8645589019615088</c:v>
                </c:pt>
                <c:pt idx="15">
                  <c:v>8.8639679127637585</c:v>
                </c:pt>
                <c:pt idx="16">
                  <c:v>8.86315376102187</c:v>
                </c:pt>
                <c:pt idx="17">
                  <c:v>8.8620633298125</c:v>
                </c:pt>
                <c:pt idx="18">
                  <c:v>8.8615683029262247</c:v>
                </c:pt>
                <c:pt idx="19">
                  <c:v>8.8610958416586598</c:v>
                </c:pt>
                <c:pt idx="20">
                  <c:v>8.8607286673506866</c:v>
                </c:pt>
                <c:pt idx="21">
                  <c:v>8.8604730872698774</c:v>
                </c:pt>
                <c:pt idx="22">
                  <c:v>8.8601426933695535</c:v>
                </c:pt>
                <c:pt idx="23">
                  <c:v>8.8598193527320799</c:v>
                </c:pt>
                <c:pt idx="24">
                  <c:v>8.8595657719789678</c:v>
                </c:pt>
                <c:pt idx="25">
                  <c:v>8.8593243928469771</c:v>
                </c:pt>
                <c:pt idx="26">
                  <c:v>8.8590805047806267</c:v>
                </c:pt>
                <c:pt idx="27">
                  <c:v>8.8588206694206875</c:v>
                </c:pt>
                <c:pt idx="28">
                  <c:v>8.8586256305874684</c:v>
                </c:pt>
                <c:pt idx="29">
                  <c:v>8.858458485552374</c:v>
                </c:pt>
                <c:pt idx="30">
                  <c:v>8.8583496701522684</c:v>
                </c:pt>
                <c:pt idx="31">
                  <c:v>8.8611862940482347</c:v>
                </c:pt>
                <c:pt idx="32">
                  <c:v>8.8610319276539293</c:v>
                </c:pt>
                <c:pt idx="33">
                  <c:v>8.8609014165712665</c:v>
                </c:pt>
                <c:pt idx="34">
                  <c:v>8.8607793041168179</c:v>
                </c:pt>
                <c:pt idx="35">
                  <c:v>8.8605688557138595</c:v>
                </c:pt>
                <c:pt idx="36">
                  <c:v>8.8603270163672097</c:v>
                </c:pt>
                <c:pt idx="37">
                  <c:v>8.8599892234744271</c:v>
                </c:pt>
                <c:pt idx="38">
                  <c:v>8.8596550426098588</c:v>
                </c:pt>
                <c:pt idx="39">
                  <c:v>8.8592782324883057</c:v>
                </c:pt>
                <c:pt idx="40">
                  <c:v>8.8589242103559105</c:v>
                </c:pt>
                <c:pt idx="41">
                  <c:v>8.8585517863578414</c:v>
                </c:pt>
                <c:pt idx="42">
                  <c:v>8.8581699247008689</c:v>
                </c:pt>
                <c:pt idx="43">
                  <c:v>8.8577429241488641</c:v>
                </c:pt>
                <c:pt idx="44">
                  <c:v>8.8572923787448836</c:v>
                </c:pt>
                <c:pt idx="45">
                  <c:v>8.8568426692797129</c:v>
                </c:pt>
                <c:pt idx="46">
                  <c:v>8.8563812218888298</c:v>
                </c:pt>
                <c:pt idx="47">
                  <c:v>8.8558834745533623</c:v>
                </c:pt>
                <c:pt idx="48">
                  <c:v>8.8553723865549827</c:v>
                </c:pt>
                <c:pt idx="49">
                  <c:v>8.854872164727805</c:v>
                </c:pt>
                <c:pt idx="50">
                  <c:v>8.8543914569937243</c:v>
                </c:pt>
                <c:pt idx="51">
                  <c:v>8.8539307072691464</c:v>
                </c:pt>
                <c:pt idx="52">
                  <c:v>8.8534768032161502</c:v>
                </c:pt>
                <c:pt idx="53">
                  <c:v>8.8530394916335098</c:v>
                </c:pt>
                <c:pt idx="54">
                  <c:v>8.8526199300097801</c:v>
                </c:pt>
                <c:pt idx="55">
                  <c:v>8.8521771676098222</c:v>
                </c:pt>
                <c:pt idx="56">
                  <c:v>8.8517349430682888</c:v>
                </c:pt>
                <c:pt idx="57">
                  <c:v>8.8512974605106312</c:v>
                </c:pt>
                <c:pt idx="58">
                  <c:v>8.8508670316162963</c:v>
                </c:pt>
                <c:pt idx="59">
                  <c:v>8.8504307553216091</c:v>
                </c:pt>
                <c:pt idx="60">
                  <c:v>8.8499914840725449</c:v>
                </c:pt>
                <c:pt idx="61">
                  <c:v>8.8495227198042699</c:v>
                </c:pt>
                <c:pt idx="62">
                  <c:v>8.8490398266163233</c:v>
                </c:pt>
                <c:pt idx="63">
                  <c:v>8.8485258614491524</c:v>
                </c:pt>
                <c:pt idx="64">
                  <c:v>8.8480275246781517</c:v>
                </c:pt>
                <c:pt idx="65">
                  <c:v>8.8475394220126091</c:v>
                </c:pt>
              </c:numCache>
            </c:numRef>
          </c:val>
          <c:smooth val="0"/>
          <c:extLst>
            <c:ext xmlns:c16="http://schemas.microsoft.com/office/drawing/2014/chart" uri="{C3380CC4-5D6E-409C-BE32-E72D297353CC}">
              <c16:uniqueId val="{00000005-E4EF-48B0-9382-48F7EB918D73}"/>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NWLBWF!$G$374:$CI$374</c:f>
              <c:numCache>
                <c:formatCode>0.00</c:formatCode>
                <c:ptCount val="81"/>
                <c:pt idx="0">
                  <c:v>0</c:v>
                </c:pt>
                <c:pt idx="1">
                  <c:v>0</c:v>
                </c:pt>
                <c:pt idx="2">
                  <c:v>7.7115758835935964</c:v>
                </c:pt>
                <c:pt idx="3">
                  <c:v>7.818801711161532</c:v>
                </c:pt>
                <c:pt idx="4">
                  <c:v>7.8311607393606719</c:v>
                </c:pt>
                <c:pt idx="5">
                  <c:v>7.8384062359686482</c:v>
                </c:pt>
                <c:pt idx="6">
                  <c:v>8.0154306822922763</c:v>
                </c:pt>
                <c:pt idx="7">
                  <c:v>8.062534658541157</c:v>
                </c:pt>
                <c:pt idx="8">
                  <c:v>8.0812984292607037</c:v>
                </c:pt>
                <c:pt idx="9">
                  <c:v>8.1043045590955796</c:v>
                </c:pt>
                <c:pt idx="10">
                  <c:v>8.1184923010830765</c:v>
                </c:pt>
                <c:pt idx="11">
                  <c:v>8.1361735767711068</c:v>
                </c:pt>
                <c:pt idx="12">
                  <c:v>8.1232157128011959</c:v>
                </c:pt>
                <c:pt idx="13">
                  <c:v>8.0931565834210044</c:v>
                </c:pt>
                <c:pt idx="14">
                  <c:v>8.0998137466335702</c:v>
                </c:pt>
                <c:pt idx="15">
                  <c:v>8.0964569724299764</c:v>
                </c:pt>
                <c:pt idx="16">
                  <c:v>8.0981544318111069</c:v>
                </c:pt>
                <c:pt idx="17">
                  <c:v>8.1148810127378557</c:v>
                </c:pt>
                <c:pt idx="18">
                  <c:v>8.121432269503055</c:v>
                </c:pt>
                <c:pt idx="19">
                  <c:v>8.1290658545025405</c:v>
                </c:pt>
                <c:pt idx="20">
                  <c:v>8.1335962801540784</c:v>
                </c:pt>
                <c:pt idx="21">
                  <c:v>8.1370400952399251</c:v>
                </c:pt>
                <c:pt idx="22">
                  <c:v>8.1331788574476782</c:v>
                </c:pt>
                <c:pt idx="23">
                  <c:v>8.129299769697143</c:v>
                </c:pt>
                <c:pt idx="24">
                  <c:v>8.1245491068861533</c:v>
                </c:pt>
                <c:pt idx="25">
                  <c:v>8.121100337580943</c:v>
                </c:pt>
                <c:pt idx="26">
                  <c:v>8.1152221334703114</c:v>
                </c:pt>
                <c:pt idx="27">
                  <c:v>8.1216110571611893</c:v>
                </c:pt>
                <c:pt idx="28">
                  <c:v>8.12330692471423</c:v>
                </c:pt>
                <c:pt idx="29">
                  <c:v>8.1262811271105146</c:v>
                </c:pt>
                <c:pt idx="30">
                  <c:v>8.1270841160363805</c:v>
                </c:pt>
                <c:pt idx="31">
                  <c:v>8.0849604918185829</c:v>
                </c:pt>
                <c:pt idx="32">
                  <c:v>8.0872305858524918</c:v>
                </c:pt>
                <c:pt idx="33">
                  <c:v>8.0891498664798824</c:v>
                </c:pt>
                <c:pt idx="34">
                  <c:v>8.0909456378688596</c:v>
                </c:pt>
                <c:pt idx="35">
                  <c:v>8.0940404673241169</c:v>
                </c:pt>
                <c:pt idx="36">
                  <c:v>8.0975969283042684</c:v>
                </c:pt>
                <c:pt idx="37">
                  <c:v>8.1025644708451843</c:v>
                </c:pt>
                <c:pt idx="38">
                  <c:v>8.1074788953241317</c:v>
                </c:pt>
                <c:pt idx="39">
                  <c:v>8.1130202206410882</c:v>
                </c:pt>
                <c:pt idx="40">
                  <c:v>8.1182264284704146</c:v>
                </c:pt>
                <c:pt idx="41">
                  <c:v>8.1237032519714489</c:v>
                </c:pt>
                <c:pt idx="42">
                  <c:v>8.1293188645739907</c:v>
                </c:pt>
                <c:pt idx="43">
                  <c:v>8.1355982844564032</c:v>
                </c:pt>
                <c:pt idx="44">
                  <c:v>8.1422239521620057</c:v>
                </c:pt>
                <c:pt idx="45">
                  <c:v>8.1488373266498044</c:v>
                </c:pt>
                <c:pt idx="46">
                  <c:v>8.1556233176922053</c:v>
                </c:pt>
                <c:pt idx="47">
                  <c:v>8.1629431314490635</c:v>
                </c:pt>
                <c:pt idx="48">
                  <c:v>8.1704591314252326</c:v>
                </c:pt>
                <c:pt idx="49">
                  <c:v>8.1778153347661036</c:v>
                </c:pt>
                <c:pt idx="50">
                  <c:v>8.1848845661496252</c:v>
                </c:pt>
                <c:pt idx="51">
                  <c:v>8.1916602973934385</c:v>
                </c:pt>
                <c:pt idx="52">
                  <c:v>8.1983353569963295</c:v>
                </c:pt>
                <c:pt idx="53">
                  <c:v>8.204766409682211</c:v>
                </c:pt>
                <c:pt idx="54">
                  <c:v>8.2109364335605814</c:v>
                </c:pt>
                <c:pt idx="55">
                  <c:v>8.2174476453246754</c:v>
                </c:pt>
                <c:pt idx="56">
                  <c:v>8.223950947406049</c:v>
                </c:pt>
                <c:pt idx="57">
                  <c:v>8.2303845144304031</c:v>
                </c:pt>
                <c:pt idx="58">
                  <c:v>8.2367143511118019</c:v>
                </c:pt>
                <c:pt idx="59">
                  <c:v>8.243130178974857</c:v>
                </c:pt>
                <c:pt idx="60">
                  <c:v>8.2495900502846329</c:v>
                </c:pt>
                <c:pt idx="61">
                  <c:v>8.2564836424651418</c:v>
                </c:pt>
                <c:pt idx="62">
                  <c:v>8.2635850128761028</c:v>
                </c:pt>
                <c:pt idx="63">
                  <c:v>8.2711433241580377</c:v>
                </c:pt>
                <c:pt idx="64">
                  <c:v>8.2784718060845126</c:v>
                </c:pt>
                <c:pt idx="65">
                  <c:v>8.2856497864601462</c:v>
                </c:pt>
              </c:numCache>
            </c:numRef>
          </c:val>
          <c:smooth val="0"/>
          <c:extLst>
            <c:ext xmlns:c16="http://schemas.microsoft.com/office/drawing/2014/chart" uri="{C3380CC4-5D6E-409C-BE32-E72D297353CC}">
              <c16:uniqueId val="{00000006-E4EF-48B0-9382-48F7EB918D73}"/>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NWLKLD!$G$23:$CI$23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NWLKLD!$G$377:$CI$377</c:f>
              <c:numCache>
                <c:formatCode>0.00</c:formatCode>
                <c:ptCount val="81"/>
                <c:pt idx="0">
                  <c:v>0</c:v>
                </c:pt>
                <c:pt idx="1">
                  <c:v>0</c:v>
                </c:pt>
                <c:pt idx="2">
                  <c:v>135.19026410345526</c:v>
                </c:pt>
                <c:pt idx="3">
                  <c:v>137.32658061729936</c:v>
                </c:pt>
                <c:pt idx="4">
                  <c:v>141.58716272293242</c:v>
                </c:pt>
                <c:pt idx="5">
                  <c:v>146.11689468380479</c:v>
                </c:pt>
                <c:pt idx="6">
                  <c:v>148.9573075035394</c:v>
                </c:pt>
                <c:pt idx="7">
                  <c:v>152.90566660485308</c:v>
                </c:pt>
                <c:pt idx="8">
                  <c:v>157.22924183483499</c:v>
                </c:pt>
                <c:pt idx="9">
                  <c:v>161.51516824910573</c:v>
                </c:pt>
                <c:pt idx="10">
                  <c:v>165.38907562464516</c:v>
                </c:pt>
                <c:pt idx="11">
                  <c:v>168.57512395943857</c:v>
                </c:pt>
                <c:pt idx="12">
                  <c:v>171.5197733657163</c:v>
                </c:pt>
                <c:pt idx="13">
                  <c:v>174.41947165354276</c:v>
                </c:pt>
                <c:pt idx="14">
                  <c:v>176.91181805523516</c:v>
                </c:pt>
                <c:pt idx="15">
                  <c:v>179.39035366330299</c:v>
                </c:pt>
                <c:pt idx="16">
                  <c:v>182.00108645946895</c:v>
                </c:pt>
                <c:pt idx="17">
                  <c:v>183.93876132009626</c:v>
                </c:pt>
                <c:pt idx="18">
                  <c:v>185.60694878240292</c:v>
                </c:pt>
                <c:pt idx="19">
                  <c:v>187.22993868719175</c:v>
                </c:pt>
                <c:pt idx="20">
                  <c:v>188.78120496846302</c:v>
                </c:pt>
                <c:pt idx="21">
                  <c:v>190.06661936844733</c:v>
                </c:pt>
                <c:pt idx="22">
                  <c:v>191.33270385734204</c:v>
                </c:pt>
                <c:pt idx="23">
                  <c:v>192.47561541940189</c:v>
                </c:pt>
                <c:pt idx="24">
                  <c:v>194.07376379356219</c:v>
                </c:pt>
                <c:pt idx="25">
                  <c:v>196.84935257992788</c:v>
                </c:pt>
                <c:pt idx="26">
                  <c:v>199.53151723028358</c:v>
                </c:pt>
                <c:pt idx="27">
                  <c:v>202.19352490198628</c:v>
                </c:pt>
                <c:pt idx="28">
                  <c:v>204.80411902725103</c:v>
                </c:pt>
                <c:pt idx="29">
                  <c:v>207.41657098483213</c:v>
                </c:pt>
                <c:pt idx="30">
                  <c:v>209.94888222075741</c:v>
                </c:pt>
                <c:pt idx="31">
                  <c:v>210.26791913324735</c:v>
                </c:pt>
                <c:pt idx="32">
                  <c:v>212.17178798076108</c:v>
                </c:pt>
                <c:pt idx="33">
                  <c:v>214.08026759359055</c:v>
                </c:pt>
                <c:pt idx="34">
                  <c:v>215.96079306951731</c:v>
                </c:pt>
                <c:pt idx="35">
                  <c:v>217.89646642886751</c:v>
                </c:pt>
                <c:pt idx="36">
                  <c:v>219.41465936943681</c:v>
                </c:pt>
                <c:pt idx="37">
                  <c:v>220.57580190015818</c:v>
                </c:pt>
                <c:pt idx="38">
                  <c:v>221.73144773681557</c:v>
                </c:pt>
                <c:pt idx="39">
                  <c:v>222.93952228070822</c:v>
                </c:pt>
                <c:pt idx="40">
                  <c:v>224.14087446019462</c:v>
                </c:pt>
                <c:pt idx="41">
                  <c:v>225.37806566728588</c:v>
                </c:pt>
                <c:pt idx="42">
                  <c:v>226.60093583014819</c:v>
                </c:pt>
                <c:pt idx="43">
                  <c:v>227.88095234644658</c:v>
                </c:pt>
                <c:pt idx="44">
                  <c:v>229.19520463626469</c:v>
                </c:pt>
                <c:pt idx="45">
                  <c:v>230.5300825555635</c:v>
                </c:pt>
                <c:pt idx="46">
                  <c:v>231.88953891461338</c:v>
                </c:pt>
                <c:pt idx="47">
                  <c:v>233.27285298834505</c:v>
                </c:pt>
                <c:pt idx="48">
                  <c:v>234.66655036869037</c:v>
                </c:pt>
                <c:pt idx="49">
                  <c:v>236.04392798324358</c:v>
                </c:pt>
                <c:pt idx="50">
                  <c:v>237.43094224880178</c:v>
                </c:pt>
                <c:pt idx="51">
                  <c:v>238.79480101013098</c:v>
                </c:pt>
                <c:pt idx="52">
                  <c:v>240.12711697320489</c:v>
                </c:pt>
                <c:pt idx="53">
                  <c:v>241.45043091092327</c:v>
                </c:pt>
                <c:pt idx="54">
                  <c:v>242.80451328986302</c:v>
                </c:pt>
                <c:pt idx="55">
                  <c:v>244.17043173423417</c:v>
                </c:pt>
                <c:pt idx="56">
                  <c:v>245.52249379338895</c:v>
                </c:pt>
                <c:pt idx="57">
                  <c:v>246.85823064284108</c:v>
                </c:pt>
                <c:pt idx="58">
                  <c:v>248.18385766391751</c:v>
                </c:pt>
                <c:pt idx="59">
                  <c:v>249.51528358736621</c:v>
                </c:pt>
                <c:pt idx="60">
                  <c:v>250.85342452781782</c:v>
                </c:pt>
                <c:pt idx="61">
                  <c:v>252.08607612957579</c:v>
                </c:pt>
                <c:pt idx="62">
                  <c:v>253.19040352356575</c:v>
                </c:pt>
                <c:pt idx="63">
                  <c:v>254.35753734194131</c:v>
                </c:pt>
                <c:pt idx="64">
                  <c:v>255.50654208441603</c:v>
                </c:pt>
                <c:pt idx="65">
                  <c:v>256.65402978397742</c:v>
                </c:pt>
              </c:numCache>
            </c:numRef>
          </c:val>
          <c:extLst>
            <c:ext xmlns:c16="http://schemas.microsoft.com/office/drawing/2014/chart" uri="{C3380CC4-5D6E-409C-BE32-E72D297353CC}">
              <c16:uniqueId val="{00000000-3990-4184-A5A7-CF80FCBCCE6D}"/>
            </c:ext>
          </c:extLst>
        </c:ser>
        <c:ser>
          <c:idx val="0"/>
          <c:order val="1"/>
          <c:tx>
            <c:v>Unmeasured household consumption</c:v>
          </c:tx>
          <c:spPr>
            <a:ln w="25400">
              <a:noFill/>
            </a:ln>
          </c:spPr>
          <c:cat>
            <c:strRef>
              <c:f>NWLKLD!$G$23:$CI$23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NWLKLD!$G$378:$CI$378</c:f>
              <c:numCache>
                <c:formatCode>0.00</c:formatCode>
                <c:ptCount val="81"/>
                <c:pt idx="0">
                  <c:v>0</c:v>
                </c:pt>
                <c:pt idx="1">
                  <c:v>0</c:v>
                </c:pt>
                <c:pt idx="2">
                  <c:v>289.17058416127509</c:v>
                </c:pt>
                <c:pt idx="3">
                  <c:v>277.91758152814572</c:v>
                </c:pt>
                <c:pt idx="4">
                  <c:v>268.82971973251369</c:v>
                </c:pt>
                <c:pt idx="5">
                  <c:v>259.3192099375521</c:v>
                </c:pt>
                <c:pt idx="6">
                  <c:v>248.53536639722989</c:v>
                </c:pt>
                <c:pt idx="7">
                  <c:v>235.11064469375944</c:v>
                </c:pt>
                <c:pt idx="8">
                  <c:v>226.94296666229201</c:v>
                </c:pt>
                <c:pt idx="9">
                  <c:v>218.80116472770564</c:v>
                </c:pt>
                <c:pt idx="10">
                  <c:v>210.74438776509311</c:v>
                </c:pt>
                <c:pt idx="11">
                  <c:v>203.22468993199314</c:v>
                </c:pt>
                <c:pt idx="12">
                  <c:v>196.17010673618577</c:v>
                </c:pt>
                <c:pt idx="13">
                  <c:v>189.1996938214115</c:v>
                </c:pt>
                <c:pt idx="14">
                  <c:v>181.82105476875472</c:v>
                </c:pt>
                <c:pt idx="15">
                  <c:v>174.60375106182059</c:v>
                </c:pt>
                <c:pt idx="16">
                  <c:v>168.52425689476746</c:v>
                </c:pt>
                <c:pt idx="17">
                  <c:v>163.16596738705545</c:v>
                </c:pt>
                <c:pt idx="18">
                  <c:v>157.85589472421876</c:v>
                </c:pt>
                <c:pt idx="19">
                  <c:v>152.67336915378246</c:v>
                </c:pt>
                <c:pt idx="20">
                  <c:v>147.55552710796294</c:v>
                </c:pt>
                <c:pt idx="21">
                  <c:v>142.65350962337305</c:v>
                </c:pt>
                <c:pt idx="22">
                  <c:v>137.97792173407996</c:v>
                </c:pt>
                <c:pt idx="23">
                  <c:v>133.51309463352885</c:v>
                </c:pt>
                <c:pt idx="24">
                  <c:v>129.69238993668776</c:v>
                </c:pt>
                <c:pt idx="25">
                  <c:v>126.95049269769905</c:v>
                </c:pt>
                <c:pt idx="26">
                  <c:v>124.34470742371077</c:v>
                </c:pt>
                <c:pt idx="27">
                  <c:v>121.85375394239664</c:v>
                </c:pt>
                <c:pt idx="28">
                  <c:v>119.35576572047518</c:v>
                </c:pt>
                <c:pt idx="29">
                  <c:v>116.86466525753116</c:v>
                </c:pt>
                <c:pt idx="30">
                  <c:v>114.31551412050347</c:v>
                </c:pt>
                <c:pt idx="31">
                  <c:v>112.09740591418263</c:v>
                </c:pt>
                <c:pt idx="32">
                  <c:v>110.37672172162493</c:v>
                </c:pt>
                <c:pt idx="33">
                  <c:v>108.70944035516972</c:v>
                </c:pt>
                <c:pt idx="34">
                  <c:v>107.01702801778637</c:v>
                </c:pt>
                <c:pt idx="35">
                  <c:v>105.35175210002571</c:v>
                </c:pt>
                <c:pt idx="36">
                  <c:v>104.17337602544882</c:v>
                </c:pt>
                <c:pt idx="37">
                  <c:v>103.57360236818948</c:v>
                </c:pt>
                <c:pt idx="38">
                  <c:v>102.97054185413842</c:v>
                </c:pt>
                <c:pt idx="39">
                  <c:v>102.40001761644147</c:v>
                </c:pt>
                <c:pt idx="40">
                  <c:v>101.8258766134287</c:v>
                </c:pt>
                <c:pt idx="41">
                  <c:v>101.25986838007046</c:v>
                </c:pt>
                <c:pt idx="42">
                  <c:v>100.68977394292394</c:v>
                </c:pt>
                <c:pt idx="43">
                  <c:v>100.12725581838934</c:v>
                </c:pt>
                <c:pt idx="44">
                  <c:v>99.572048853752491</c:v>
                </c:pt>
                <c:pt idx="45">
                  <c:v>99.023673197232526</c:v>
                </c:pt>
                <c:pt idx="46">
                  <c:v>98.48169477196231</c:v>
                </c:pt>
                <c:pt idx="47">
                  <c:v>97.945748288368094</c:v>
                </c:pt>
                <c:pt idx="48">
                  <c:v>97.415596301497118</c:v>
                </c:pt>
                <c:pt idx="49">
                  <c:v>96.879379179448165</c:v>
                </c:pt>
                <c:pt idx="50">
                  <c:v>96.363266528464408</c:v>
                </c:pt>
                <c:pt idx="51">
                  <c:v>95.843528162020917</c:v>
                </c:pt>
                <c:pt idx="52">
                  <c:v>95.326644854870835</c:v>
                </c:pt>
                <c:pt idx="53">
                  <c:v>94.782673198108384</c:v>
                </c:pt>
                <c:pt idx="54">
                  <c:v>94.244439730034529</c:v>
                </c:pt>
                <c:pt idx="55">
                  <c:v>93.71185277961844</c:v>
                </c:pt>
                <c:pt idx="56">
                  <c:v>93.184860971194013</c:v>
                </c:pt>
                <c:pt idx="57">
                  <c:v>92.663421068065702</c:v>
                </c:pt>
                <c:pt idx="58">
                  <c:v>92.147430671568586</c:v>
                </c:pt>
                <c:pt idx="59">
                  <c:v>91.636863955367986</c:v>
                </c:pt>
                <c:pt idx="60">
                  <c:v>91.131579773157299</c:v>
                </c:pt>
                <c:pt idx="61">
                  <c:v>90.76858094987783</c:v>
                </c:pt>
                <c:pt idx="62">
                  <c:v>90.524158979089123</c:v>
                </c:pt>
                <c:pt idx="63">
                  <c:v>90.33447428434927</c:v>
                </c:pt>
                <c:pt idx="64">
                  <c:v>90.125835615695109</c:v>
                </c:pt>
                <c:pt idx="65">
                  <c:v>89.92248549859805</c:v>
                </c:pt>
              </c:numCache>
            </c:numRef>
          </c:val>
          <c:extLst>
            <c:ext xmlns:c16="http://schemas.microsoft.com/office/drawing/2014/chart" uri="{C3380CC4-5D6E-409C-BE32-E72D297353CC}">
              <c16:uniqueId val="{00000001-3990-4184-A5A7-CF80FCBCCE6D}"/>
            </c:ext>
          </c:extLst>
        </c:ser>
        <c:ser>
          <c:idx val="1"/>
          <c:order val="2"/>
          <c:tx>
            <c:v>Non-household consumption</c:v>
          </c:tx>
          <c:spPr>
            <a:ln w="25400">
              <a:noFill/>
            </a:ln>
          </c:spPr>
          <c:cat>
            <c:strRef>
              <c:f>NWLKLD!$G$23:$CI$23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NWLKLD!$G$379:$CI$379</c:f>
              <c:numCache>
                <c:formatCode>0.00</c:formatCode>
                <c:ptCount val="81"/>
                <c:pt idx="0">
                  <c:v>0</c:v>
                </c:pt>
                <c:pt idx="1">
                  <c:v>0</c:v>
                </c:pt>
                <c:pt idx="2">
                  <c:v>128.52513194597313</c:v>
                </c:pt>
                <c:pt idx="3">
                  <c:v>124.21543617909784</c:v>
                </c:pt>
                <c:pt idx="4">
                  <c:v>136.46661989036105</c:v>
                </c:pt>
                <c:pt idx="5">
                  <c:v>146.34114295780566</c:v>
                </c:pt>
                <c:pt idx="6">
                  <c:v>158.55636216677067</c:v>
                </c:pt>
                <c:pt idx="7">
                  <c:v>172.08149937475503</c:v>
                </c:pt>
                <c:pt idx="8">
                  <c:v>173.43207691666819</c:v>
                </c:pt>
                <c:pt idx="9">
                  <c:v>177.52670741026751</c:v>
                </c:pt>
                <c:pt idx="10">
                  <c:v>184.77356015026928</c:v>
                </c:pt>
                <c:pt idx="11">
                  <c:v>183.94926401479967</c:v>
                </c:pt>
                <c:pt idx="12">
                  <c:v>182.92352299549</c:v>
                </c:pt>
                <c:pt idx="13">
                  <c:v>181.7671637821079</c:v>
                </c:pt>
                <c:pt idx="14">
                  <c:v>180.70264709279064</c:v>
                </c:pt>
                <c:pt idx="15">
                  <c:v>179.62922419609225</c:v>
                </c:pt>
                <c:pt idx="16">
                  <c:v>178.08036719920781</c:v>
                </c:pt>
                <c:pt idx="17">
                  <c:v>176.70197443529267</c:v>
                </c:pt>
                <c:pt idx="18">
                  <c:v>175.26678191420197</c:v>
                </c:pt>
                <c:pt idx="19">
                  <c:v>175.10417782028517</c:v>
                </c:pt>
                <c:pt idx="20">
                  <c:v>174.94695582743503</c:v>
                </c:pt>
                <c:pt idx="21">
                  <c:v>174.73415538016155</c:v>
                </c:pt>
                <c:pt idx="22">
                  <c:v>174.61818084708898</c:v>
                </c:pt>
                <c:pt idx="23">
                  <c:v>174.45451496330824</c:v>
                </c:pt>
                <c:pt idx="24">
                  <c:v>174.29878613736173</c:v>
                </c:pt>
                <c:pt idx="25">
                  <c:v>174.15333428623424</c:v>
                </c:pt>
                <c:pt idx="26">
                  <c:v>174.05060657828329</c:v>
                </c:pt>
                <c:pt idx="27">
                  <c:v>173.93444945838573</c:v>
                </c:pt>
                <c:pt idx="28">
                  <c:v>172.9022746058007</c:v>
                </c:pt>
                <c:pt idx="29">
                  <c:v>172.71811276582829</c:v>
                </c:pt>
                <c:pt idx="30">
                  <c:v>172.57371324234404</c:v>
                </c:pt>
                <c:pt idx="31">
                  <c:v>172.42343574373672</c:v>
                </c:pt>
                <c:pt idx="32">
                  <c:v>172.25475043756867</c:v>
                </c:pt>
                <c:pt idx="33">
                  <c:v>171.88494538700985</c:v>
                </c:pt>
                <c:pt idx="34">
                  <c:v>171.50656498721582</c:v>
                </c:pt>
                <c:pt idx="35">
                  <c:v>171.12542856515589</c:v>
                </c:pt>
                <c:pt idx="36">
                  <c:v>170.73753838230982</c:v>
                </c:pt>
                <c:pt idx="37">
                  <c:v>170.34978035330849</c:v>
                </c:pt>
                <c:pt idx="38">
                  <c:v>169.95765711995969</c:v>
                </c:pt>
                <c:pt idx="39">
                  <c:v>169.57217093331963</c:v>
                </c:pt>
                <c:pt idx="40">
                  <c:v>169.19648438678223</c:v>
                </c:pt>
                <c:pt idx="41">
                  <c:v>168.82678994558162</c:v>
                </c:pt>
                <c:pt idx="42">
                  <c:v>168.46498932887536</c:v>
                </c:pt>
                <c:pt idx="43">
                  <c:v>168.11320972341386</c:v>
                </c:pt>
                <c:pt idx="44">
                  <c:v>167.77518734279852</c:v>
                </c:pt>
                <c:pt idx="45">
                  <c:v>167.44342028136126</c:v>
                </c:pt>
                <c:pt idx="46">
                  <c:v>167.11345080184159</c:v>
                </c:pt>
                <c:pt idx="47">
                  <c:v>166.78477198375921</c:v>
                </c:pt>
                <c:pt idx="48">
                  <c:v>166.46135821971961</c:v>
                </c:pt>
                <c:pt idx="49">
                  <c:v>166.14761836311297</c:v>
                </c:pt>
                <c:pt idx="50">
                  <c:v>165.83628188930294</c:v>
                </c:pt>
                <c:pt idx="51">
                  <c:v>165.52865346143631</c:v>
                </c:pt>
                <c:pt idx="52">
                  <c:v>165.21750663608964</c:v>
                </c:pt>
                <c:pt idx="53">
                  <c:v>164.90289277527881</c:v>
                </c:pt>
                <c:pt idx="54">
                  <c:v>164.59055142730608</c:v>
                </c:pt>
                <c:pt idx="55">
                  <c:v>164.27848112882603</c:v>
                </c:pt>
                <c:pt idx="56">
                  <c:v>163.96793346793308</c:v>
                </c:pt>
                <c:pt idx="57">
                  <c:v>163.65673899898235</c:v>
                </c:pt>
                <c:pt idx="58">
                  <c:v>163.34150505919288</c:v>
                </c:pt>
                <c:pt idx="59">
                  <c:v>163.0287647420424</c:v>
                </c:pt>
                <c:pt idx="60">
                  <c:v>162.71964477472423</c:v>
                </c:pt>
                <c:pt idx="61">
                  <c:v>162.40964258545884</c:v>
                </c:pt>
                <c:pt idx="62">
                  <c:v>162.10198145037756</c:v>
                </c:pt>
                <c:pt idx="63">
                  <c:v>161.79299190346561</c:v>
                </c:pt>
                <c:pt idx="64">
                  <c:v>161.4852251379375</c:v>
                </c:pt>
                <c:pt idx="65">
                  <c:v>161.17798911623885</c:v>
                </c:pt>
              </c:numCache>
            </c:numRef>
          </c:val>
          <c:extLst>
            <c:ext xmlns:c16="http://schemas.microsoft.com/office/drawing/2014/chart" uri="{C3380CC4-5D6E-409C-BE32-E72D297353CC}">
              <c16:uniqueId val="{00000002-3990-4184-A5A7-CF80FCBCCE6D}"/>
            </c:ext>
          </c:extLst>
        </c:ser>
        <c:ser>
          <c:idx val="2"/>
          <c:order val="3"/>
          <c:tx>
            <c:v>Total leakage</c:v>
          </c:tx>
          <c:spPr>
            <a:ln w="25400">
              <a:noFill/>
            </a:ln>
          </c:spPr>
          <c:cat>
            <c:strRef>
              <c:f>NWLKLD!$G$23:$CI$23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NWLKLD!$G$380:$CI$380</c:f>
              <c:numCache>
                <c:formatCode>0.00</c:formatCode>
                <c:ptCount val="81"/>
                <c:pt idx="0">
                  <c:v>0</c:v>
                </c:pt>
                <c:pt idx="1">
                  <c:v>0</c:v>
                </c:pt>
                <c:pt idx="2">
                  <c:v>129.02032492237038</c:v>
                </c:pt>
                <c:pt idx="3">
                  <c:v>121.03651560000002</c:v>
                </c:pt>
                <c:pt idx="4">
                  <c:v>117.04630080000001</c:v>
                </c:pt>
                <c:pt idx="5">
                  <c:v>113.05608600000002</c:v>
                </c:pt>
                <c:pt idx="6">
                  <c:v>111.21371976000002</c:v>
                </c:pt>
                <c:pt idx="7">
                  <c:v>109.37135352000001</c:v>
                </c:pt>
                <c:pt idx="8">
                  <c:v>107.52898728000001</c:v>
                </c:pt>
                <c:pt idx="9">
                  <c:v>105.68662104000001</c:v>
                </c:pt>
                <c:pt idx="10">
                  <c:v>103.84425479999999</c:v>
                </c:pt>
                <c:pt idx="11">
                  <c:v>102.00188856</c:v>
                </c:pt>
                <c:pt idx="12">
                  <c:v>100.15952231999999</c:v>
                </c:pt>
                <c:pt idx="13">
                  <c:v>98.31715607999999</c:v>
                </c:pt>
                <c:pt idx="14">
                  <c:v>96.474789839999985</c:v>
                </c:pt>
                <c:pt idx="15">
                  <c:v>94.632423599999981</c:v>
                </c:pt>
                <c:pt idx="16">
                  <c:v>92.790057359999977</c:v>
                </c:pt>
                <c:pt idx="17">
                  <c:v>90.947691119999959</c:v>
                </c:pt>
                <c:pt idx="18">
                  <c:v>89.105324879999984</c:v>
                </c:pt>
                <c:pt idx="19">
                  <c:v>87.262958639999965</c:v>
                </c:pt>
                <c:pt idx="20">
                  <c:v>85.420592399999975</c:v>
                </c:pt>
                <c:pt idx="21">
                  <c:v>82.908256859999966</c:v>
                </c:pt>
                <c:pt idx="22">
                  <c:v>80.395921319999985</c:v>
                </c:pt>
                <c:pt idx="23">
                  <c:v>77.883585779999976</c:v>
                </c:pt>
                <c:pt idx="24">
                  <c:v>75.371250239999981</c:v>
                </c:pt>
                <c:pt idx="25">
                  <c:v>72.858914699999985</c:v>
                </c:pt>
                <c:pt idx="26">
                  <c:v>70.34657915999999</c:v>
                </c:pt>
                <c:pt idx="27">
                  <c:v>67.834243619999995</c:v>
                </c:pt>
                <c:pt idx="28">
                  <c:v>65.32190808</c:v>
                </c:pt>
                <c:pt idx="29">
                  <c:v>62.809572540000005</c:v>
                </c:pt>
                <c:pt idx="30">
                  <c:v>60.29723700000001</c:v>
                </c:pt>
                <c:pt idx="31">
                  <c:v>60.29723700000001</c:v>
                </c:pt>
                <c:pt idx="32">
                  <c:v>60.29723700000001</c:v>
                </c:pt>
                <c:pt idx="33">
                  <c:v>60.29723700000001</c:v>
                </c:pt>
                <c:pt idx="34">
                  <c:v>60.29723700000001</c:v>
                </c:pt>
                <c:pt idx="35">
                  <c:v>60.29723700000001</c:v>
                </c:pt>
                <c:pt idx="36">
                  <c:v>60.29723700000001</c:v>
                </c:pt>
                <c:pt idx="37">
                  <c:v>60.29723700000001</c:v>
                </c:pt>
                <c:pt idx="38">
                  <c:v>60.297237000000003</c:v>
                </c:pt>
                <c:pt idx="39">
                  <c:v>60.29723700000001</c:v>
                </c:pt>
                <c:pt idx="40">
                  <c:v>60.29723700000001</c:v>
                </c:pt>
                <c:pt idx="41">
                  <c:v>60.29723700000001</c:v>
                </c:pt>
                <c:pt idx="42">
                  <c:v>60.29723700000001</c:v>
                </c:pt>
                <c:pt idx="43">
                  <c:v>60.29723700000001</c:v>
                </c:pt>
                <c:pt idx="44">
                  <c:v>60.29723700000001</c:v>
                </c:pt>
                <c:pt idx="45">
                  <c:v>60.29723700000001</c:v>
                </c:pt>
                <c:pt idx="46">
                  <c:v>60.29723700000001</c:v>
                </c:pt>
                <c:pt idx="47">
                  <c:v>60.29723700000001</c:v>
                </c:pt>
                <c:pt idx="48">
                  <c:v>60.29723700000001</c:v>
                </c:pt>
                <c:pt idx="49">
                  <c:v>60.29723700000001</c:v>
                </c:pt>
                <c:pt idx="50">
                  <c:v>60.29723700000001</c:v>
                </c:pt>
                <c:pt idx="51">
                  <c:v>60.29723700000001</c:v>
                </c:pt>
                <c:pt idx="52">
                  <c:v>60.29723700000001</c:v>
                </c:pt>
                <c:pt idx="53">
                  <c:v>60.29723700000001</c:v>
                </c:pt>
                <c:pt idx="54">
                  <c:v>60.29723700000001</c:v>
                </c:pt>
                <c:pt idx="55">
                  <c:v>60.29723700000001</c:v>
                </c:pt>
                <c:pt idx="56">
                  <c:v>60.29723700000001</c:v>
                </c:pt>
                <c:pt idx="57">
                  <c:v>60.29723700000001</c:v>
                </c:pt>
                <c:pt idx="58">
                  <c:v>60.29723700000001</c:v>
                </c:pt>
                <c:pt idx="59">
                  <c:v>60.29723700000001</c:v>
                </c:pt>
                <c:pt idx="60">
                  <c:v>60.29723700000001</c:v>
                </c:pt>
                <c:pt idx="61">
                  <c:v>60.29723700000001</c:v>
                </c:pt>
                <c:pt idx="62">
                  <c:v>60.29723700000001</c:v>
                </c:pt>
                <c:pt idx="63">
                  <c:v>60.29723700000001</c:v>
                </c:pt>
                <c:pt idx="64">
                  <c:v>60.29723700000001</c:v>
                </c:pt>
                <c:pt idx="65">
                  <c:v>60.29723700000001</c:v>
                </c:pt>
              </c:numCache>
            </c:numRef>
          </c:val>
          <c:extLst>
            <c:ext xmlns:c16="http://schemas.microsoft.com/office/drawing/2014/chart" uri="{C3380CC4-5D6E-409C-BE32-E72D297353CC}">
              <c16:uniqueId val="{00000003-3990-4184-A5A7-CF80FCBCCE6D}"/>
            </c:ext>
          </c:extLst>
        </c:ser>
        <c:ser>
          <c:idx val="3"/>
          <c:order val="4"/>
          <c:tx>
            <c:v>Other components of demand</c:v>
          </c:tx>
          <c:spPr>
            <a:ln w="25400">
              <a:noFill/>
            </a:ln>
          </c:spPr>
          <c:cat>
            <c:strRef>
              <c:f>NWLKLD!$G$23:$CI$23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NWLKLD!$G$381:$CI$381</c:f>
              <c:numCache>
                <c:formatCode>0.00</c:formatCode>
                <c:ptCount val="81"/>
                <c:pt idx="0">
                  <c:v>0</c:v>
                </c:pt>
                <c:pt idx="1">
                  <c:v>0</c:v>
                </c:pt>
                <c:pt idx="2">
                  <c:v>24.216338910744298</c:v>
                </c:pt>
                <c:pt idx="3">
                  <c:v>24.30589097585721</c:v>
                </c:pt>
                <c:pt idx="4">
                  <c:v>24.300512744449406</c:v>
                </c:pt>
                <c:pt idx="5">
                  <c:v>24.295721361560481</c:v>
                </c:pt>
                <c:pt idx="6">
                  <c:v>24.360251720571682</c:v>
                </c:pt>
                <c:pt idx="7">
                  <c:v>24.35467801303048</c:v>
                </c:pt>
                <c:pt idx="8">
                  <c:v>24.349048792346593</c:v>
                </c:pt>
                <c:pt idx="9">
                  <c:v>24.343481471350287</c:v>
                </c:pt>
                <c:pt idx="10">
                  <c:v>24.33913667077627</c:v>
                </c:pt>
                <c:pt idx="11">
                  <c:v>24.336119062493481</c:v>
                </c:pt>
                <c:pt idx="12">
                  <c:v>24.332903212026849</c:v>
                </c:pt>
                <c:pt idx="13">
                  <c:v>24.329821988342246</c:v>
                </c:pt>
                <c:pt idx="14">
                  <c:v>24.326666458326713</c:v>
                </c:pt>
                <c:pt idx="15">
                  <c:v>24.323626402955256</c:v>
                </c:pt>
                <c:pt idx="16">
                  <c:v>24.319690012363935</c:v>
                </c:pt>
                <c:pt idx="17">
                  <c:v>24.314924020879744</c:v>
                </c:pt>
                <c:pt idx="18">
                  <c:v>24.310235903429088</c:v>
                </c:pt>
                <c:pt idx="19">
                  <c:v>24.305734559673056</c:v>
                </c:pt>
                <c:pt idx="20">
                  <c:v>24.301428244178396</c:v>
                </c:pt>
                <c:pt idx="21">
                  <c:v>24.297192256142694</c:v>
                </c:pt>
                <c:pt idx="22">
                  <c:v>24.29306610356457</c:v>
                </c:pt>
                <c:pt idx="23">
                  <c:v>24.289049341124837</c:v>
                </c:pt>
                <c:pt idx="24">
                  <c:v>24.285145466136441</c:v>
                </c:pt>
                <c:pt idx="25">
                  <c:v>24.28135540017206</c:v>
                </c:pt>
                <c:pt idx="26">
                  <c:v>24.277715684126633</c:v>
                </c:pt>
                <c:pt idx="27">
                  <c:v>24.27426557863032</c:v>
                </c:pt>
                <c:pt idx="28">
                  <c:v>24.271012513076812</c:v>
                </c:pt>
                <c:pt idx="29">
                  <c:v>24.267955598900926</c:v>
                </c:pt>
                <c:pt idx="30">
                  <c:v>24.265071312057898</c:v>
                </c:pt>
                <c:pt idx="31">
                  <c:v>24.262493497009132</c:v>
                </c:pt>
                <c:pt idx="32">
                  <c:v>24.260883309335213</c:v>
                </c:pt>
                <c:pt idx="33">
                  <c:v>24.259497042215571</c:v>
                </c:pt>
                <c:pt idx="34">
                  <c:v>24.258087565219626</c:v>
                </c:pt>
                <c:pt idx="35">
                  <c:v>24.256512920966316</c:v>
                </c:pt>
                <c:pt idx="36">
                  <c:v>24.254470743272691</c:v>
                </c:pt>
                <c:pt idx="37">
                  <c:v>24.252040839810547</c:v>
                </c:pt>
                <c:pt idx="38">
                  <c:v>24.24960559447436</c:v>
                </c:pt>
                <c:pt idx="39">
                  <c:v>24.247151652317712</c:v>
                </c:pt>
                <c:pt idx="40">
                  <c:v>24.244646277386096</c:v>
                </c:pt>
                <c:pt idx="41">
                  <c:v>24.241896287044256</c:v>
                </c:pt>
                <c:pt idx="42">
                  <c:v>24.239000557459576</c:v>
                </c:pt>
                <c:pt idx="43">
                  <c:v>24.235939522737453</c:v>
                </c:pt>
                <c:pt idx="44">
                  <c:v>24.232597585531948</c:v>
                </c:pt>
                <c:pt idx="45">
                  <c:v>24.229037695638112</c:v>
                </c:pt>
                <c:pt idx="46">
                  <c:v>24.225269044217157</c:v>
                </c:pt>
                <c:pt idx="47">
                  <c:v>24.221352238906206</c:v>
                </c:pt>
                <c:pt idx="48">
                  <c:v>24.217421723346547</c:v>
                </c:pt>
                <c:pt idx="49">
                  <c:v>24.213568402905366</c:v>
                </c:pt>
                <c:pt idx="50">
                  <c:v>24.209749838968719</c:v>
                </c:pt>
                <c:pt idx="51">
                  <c:v>24.206029970273562</c:v>
                </c:pt>
                <c:pt idx="52">
                  <c:v>24.202369194928906</c:v>
                </c:pt>
                <c:pt idx="53">
                  <c:v>24.198746376278564</c:v>
                </c:pt>
                <c:pt idx="54">
                  <c:v>24.19516906152603</c:v>
                </c:pt>
                <c:pt idx="55">
                  <c:v>24.191655048931466</c:v>
                </c:pt>
                <c:pt idx="56">
                  <c:v>24.188248690671912</c:v>
                </c:pt>
                <c:pt idx="57">
                  <c:v>24.184920475725562</c:v>
                </c:pt>
                <c:pt idx="58">
                  <c:v>24.181682981497147</c:v>
                </c:pt>
                <c:pt idx="59">
                  <c:v>24.178421797892724</c:v>
                </c:pt>
                <c:pt idx="60">
                  <c:v>24.17509428552512</c:v>
                </c:pt>
                <c:pt idx="61">
                  <c:v>24.171641401911074</c:v>
                </c:pt>
                <c:pt idx="62">
                  <c:v>24.167980128662862</c:v>
                </c:pt>
                <c:pt idx="63">
                  <c:v>24.164198562353135</c:v>
                </c:pt>
                <c:pt idx="64">
                  <c:v>24.160321844485793</c:v>
                </c:pt>
                <c:pt idx="65">
                  <c:v>24.15642661744198</c:v>
                </c:pt>
              </c:numCache>
            </c:numRef>
          </c:val>
          <c:extLst>
            <c:ext xmlns:c16="http://schemas.microsoft.com/office/drawing/2014/chart" uri="{C3380CC4-5D6E-409C-BE32-E72D297353CC}">
              <c16:uniqueId val="{00000004-3990-4184-A5A7-CF80FCBCCE6D}"/>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NWLKLD!$G$382:$CI$382</c:f>
              <c:numCache>
                <c:formatCode>0.00</c:formatCode>
                <c:ptCount val="81"/>
                <c:pt idx="0">
                  <c:v>0</c:v>
                </c:pt>
                <c:pt idx="1">
                  <c:v>0</c:v>
                </c:pt>
                <c:pt idx="2">
                  <c:v>748.11626554624138</c:v>
                </c:pt>
                <c:pt idx="3">
                  <c:v>747.37622439939332</c:v>
                </c:pt>
                <c:pt idx="4">
                  <c:v>746.73254373610757</c:v>
                </c:pt>
                <c:pt idx="5">
                  <c:v>746.08516081418531</c:v>
                </c:pt>
                <c:pt idx="6">
                  <c:v>745.4341675202852</c:v>
                </c:pt>
                <c:pt idx="7">
                  <c:v>744.77965081634522</c:v>
                </c:pt>
                <c:pt idx="8">
                  <c:v>744.12169313715958</c:v>
                </c:pt>
                <c:pt idx="9">
                  <c:v>734.46037274566993</c:v>
                </c:pt>
                <c:pt idx="10">
                  <c:v>733.79576405149135</c:v>
                </c:pt>
                <c:pt idx="11">
                  <c:v>733.12793789735065</c:v>
                </c:pt>
                <c:pt idx="12">
                  <c:v>732.45696181740971</c:v>
                </c:pt>
                <c:pt idx="13">
                  <c:v>731.7829002708711</c:v>
                </c:pt>
                <c:pt idx="14">
                  <c:v>731.10581485377816</c:v>
                </c:pt>
                <c:pt idx="15">
                  <c:v>730.42576449151568</c:v>
                </c:pt>
                <c:pt idx="16">
                  <c:v>729.74280561418107</c:v>
                </c:pt>
                <c:pt idx="17">
                  <c:v>729.05699231670394</c:v>
                </c:pt>
                <c:pt idx="18">
                  <c:v>728.36837650535313</c:v>
                </c:pt>
                <c:pt idx="19">
                  <c:v>727.67700803205742</c:v>
                </c:pt>
                <c:pt idx="20">
                  <c:v>726.98293481779399</c:v>
                </c:pt>
                <c:pt idx="21">
                  <c:v>726.28620296614406</c:v>
                </c:pt>
                <c:pt idx="22">
                  <c:v>725.58685686798276</c:v>
                </c:pt>
                <c:pt idx="23">
                  <c:v>724.88493929816093</c:v>
                </c:pt>
                <c:pt idx="24">
                  <c:v>724.18049150493698</c:v>
                </c:pt>
                <c:pt idx="25">
                  <c:v>723.47355329282982</c:v>
                </c:pt>
                <c:pt idx="26">
                  <c:v>722.76416309949434</c:v>
                </c:pt>
                <c:pt idx="27">
                  <c:v>722.05235806715257</c:v>
                </c:pt>
                <c:pt idx="28">
                  <c:v>721.33817410905772</c:v>
                </c:pt>
                <c:pt idx="29">
                  <c:v>720.62164597142066</c:v>
                </c:pt>
                <c:pt idx="30">
                  <c:v>719.9028072911816</c:v>
                </c:pt>
                <c:pt idx="31">
                  <c:v>719.18169064997369</c:v>
                </c:pt>
                <c:pt idx="32">
                  <c:v>718.45832762458917</c:v>
                </c:pt>
                <c:pt idx="33">
                  <c:v>717.73274883422971</c:v>
                </c:pt>
                <c:pt idx="34">
                  <c:v>717.00498398479601</c:v>
                </c:pt>
                <c:pt idx="35">
                  <c:v>716.27506191044529</c:v>
                </c:pt>
                <c:pt idx="36">
                  <c:v>715.54301061262811</c:v>
                </c:pt>
                <c:pt idx="37">
                  <c:v>714.80885729679267</c:v>
                </c:pt>
                <c:pt idx="38">
                  <c:v>714.07262840693102</c:v>
                </c:pt>
                <c:pt idx="39">
                  <c:v>713.33434965812387</c:v>
                </c:pt>
                <c:pt idx="40">
                  <c:v>712.5940460672291</c:v>
                </c:pt>
                <c:pt idx="41">
                  <c:v>711.85174198184529</c:v>
                </c:pt>
                <c:pt idx="42">
                  <c:v>711.10746110767013</c:v>
                </c:pt>
                <c:pt idx="43">
                  <c:v>710.36122653436564</c:v>
                </c:pt>
                <c:pt idx="44">
                  <c:v>709.61306076003086</c:v>
                </c:pt>
                <c:pt idx="45">
                  <c:v>708.86298571437533</c:v>
                </c:pt>
                <c:pt idx="46">
                  <c:v>708.11102278067892</c:v>
                </c:pt>
                <c:pt idx="47">
                  <c:v>707.35719281661864</c:v>
                </c:pt>
                <c:pt idx="48">
                  <c:v>706.60151617403267</c:v>
                </c:pt>
                <c:pt idx="49">
                  <c:v>705.84401271769195</c:v>
                </c:pt>
                <c:pt idx="50">
                  <c:v>705.08470184313887</c:v>
                </c:pt>
                <c:pt idx="51">
                  <c:v>704.32360249365331</c:v>
                </c:pt>
                <c:pt idx="52">
                  <c:v>703.56073317639652</c:v>
                </c:pt>
                <c:pt idx="53">
                  <c:v>702.7961119777849</c:v>
                </c:pt>
                <c:pt idx="54">
                  <c:v>702.02975657813829</c:v>
                </c:pt>
                <c:pt idx="55">
                  <c:v>701.26168426564504</c:v>
                </c:pt>
                <c:pt idx="56">
                  <c:v>700.49191194968512</c:v>
                </c:pt>
                <c:pt idx="57">
                  <c:v>699.72045617354593</c:v>
                </c:pt>
                <c:pt idx="58">
                  <c:v>698.94733312656831</c:v>
                </c:pt>
                <c:pt idx="59">
                  <c:v>698.17255865575044</c:v>
                </c:pt>
                <c:pt idx="60">
                  <c:v>697.39614827684443</c:v>
                </c:pt>
                <c:pt idx="61">
                  <c:v>696.61811718496983</c:v>
                </c:pt>
                <c:pt idx="62">
                  <c:v>695.83848026477153</c:v>
                </c:pt>
                <c:pt idx="63">
                  <c:v>695.05725210014668</c:v>
                </c:pt>
                <c:pt idx="64">
                  <c:v>694.27444698356373</c:v>
                </c:pt>
                <c:pt idx="65">
                  <c:v>693.49007892499333</c:v>
                </c:pt>
              </c:numCache>
            </c:numRef>
          </c:val>
          <c:smooth val="0"/>
          <c:extLst>
            <c:ext xmlns:c16="http://schemas.microsoft.com/office/drawing/2014/chart" uri="{C3380CC4-5D6E-409C-BE32-E72D297353CC}">
              <c16:uniqueId val="{00000005-3990-4184-A5A7-CF80FCBCCE6D}"/>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NWLKLD!$G$383:$CI$383</c:f>
              <c:numCache>
                <c:formatCode>0.00</c:formatCode>
                <c:ptCount val="81"/>
                <c:pt idx="0">
                  <c:v>0</c:v>
                </c:pt>
                <c:pt idx="1">
                  <c:v>0</c:v>
                </c:pt>
                <c:pt idx="2">
                  <c:v>712.96040717917731</c:v>
                </c:pt>
                <c:pt idx="3">
                  <c:v>691.6397680357594</c:v>
                </c:pt>
                <c:pt idx="4">
                  <c:v>695.56088152203733</c:v>
                </c:pt>
                <c:pt idx="5">
                  <c:v>696.95867616138946</c:v>
                </c:pt>
                <c:pt idx="6">
                  <c:v>699.80615947723504</c:v>
                </c:pt>
                <c:pt idx="7">
                  <c:v>701.45233776536702</c:v>
                </c:pt>
                <c:pt idx="8">
                  <c:v>696.42546261494044</c:v>
                </c:pt>
                <c:pt idx="9">
                  <c:v>694.13522205229719</c:v>
                </c:pt>
                <c:pt idx="10">
                  <c:v>694.81973054821663</c:v>
                </c:pt>
                <c:pt idx="11">
                  <c:v>687.30272857003558</c:v>
                </c:pt>
                <c:pt idx="12">
                  <c:v>679.38188479619248</c:v>
                </c:pt>
                <c:pt idx="13">
                  <c:v>671.77679766886467</c:v>
                </c:pt>
                <c:pt idx="14">
                  <c:v>663.61028450826655</c:v>
                </c:pt>
                <c:pt idx="15">
                  <c:v>655.35452974744328</c:v>
                </c:pt>
                <c:pt idx="16">
                  <c:v>648.05989090077674</c:v>
                </c:pt>
                <c:pt idx="17">
                  <c:v>640.99001351045627</c:v>
                </c:pt>
                <c:pt idx="18">
                  <c:v>633.71531077248505</c:v>
                </c:pt>
                <c:pt idx="19">
                  <c:v>627.83799383349083</c:v>
                </c:pt>
                <c:pt idx="20">
                  <c:v>621.97967280211606</c:v>
                </c:pt>
                <c:pt idx="21">
                  <c:v>615.22654330514752</c:v>
                </c:pt>
                <c:pt idx="22">
                  <c:v>609.27034433653751</c:v>
                </c:pt>
                <c:pt idx="23">
                  <c:v>603.24841568862064</c:v>
                </c:pt>
                <c:pt idx="24">
                  <c:v>598.20788436057489</c:v>
                </c:pt>
                <c:pt idx="25">
                  <c:v>595.58587268404517</c:v>
                </c:pt>
                <c:pt idx="26">
                  <c:v>592.9334868125751</c:v>
                </c:pt>
                <c:pt idx="27">
                  <c:v>590.44703335475685</c:v>
                </c:pt>
                <c:pt idx="28">
                  <c:v>586.99077131868341</c:v>
                </c:pt>
                <c:pt idx="29">
                  <c:v>584.34311545322942</c:v>
                </c:pt>
                <c:pt idx="30">
                  <c:v>581.52925140540981</c:v>
                </c:pt>
                <c:pt idx="31">
                  <c:v>579.5982557107701</c:v>
                </c:pt>
                <c:pt idx="32">
                  <c:v>579.61114487188411</c:v>
                </c:pt>
                <c:pt idx="33">
                  <c:v>579.48115180057994</c:v>
                </c:pt>
                <c:pt idx="34">
                  <c:v>579.28947506233339</c:v>
                </c:pt>
                <c:pt idx="35">
                  <c:v>579.1771614376097</c:v>
                </c:pt>
                <c:pt idx="36">
                  <c:v>579.1270459430624</c:v>
                </c:pt>
                <c:pt idx="37">
                  <c:v>579.29822688406091</c:v>
                </c:pt>
                <c:pt idx="38">
                  <c:v>579.45625372798224</c:v>
                </c:pt>
                <c:pt idx="39">
                  <c:v>579.70586390538131</c:v>
                </c:pt>
                <c:pt idx="40">
                  <c:v>579.95488316038586</c:v>
                </c:pt>
                <c:pt idx="41">
                  <c:v>580.25362170257642</c:v>
                </c:pt>
                <c:pt idx="42">
                  <c:v>580.54170108200128</c:v>
                </c:pt>
                <c:pt idx="43">
                  <c:v>580.90435883358145</c:v>
                </c:pt>
                <c:pt idx="44">
                  <c:v>581.3220398409419</c:v>
                </c:pt>
                <c:pt idx="45">
                  <c:v>581.77321515238964</c:v>
                </c:pt>
                <c:pt idx="46">
                  <c:v>582.25695495522871</c:v>
                </c:pt>
                <c:pt idx="47">
                  <c:v>582.7717269219728</c:v>
                </c:pt>
                <c:pt idx="48">
                  <c:v>583.30792803584791</c:v>
                </c:pt>
                <c:pt idx="49">
                  <c:v>583.83149535130428</c:v>
                </c:pt>
                <c:pt idx="50">
                  <c:v>584.38724192813208</c:v>
                </c:pt>
                <c:pt idx="51">
                  <c:v>584.92001402645599</c:v>
                </c:pt>
                <c:pt idx="52">
                  <c:v>585.42063908168848</c:v>
                </c:pt>
                <c:pt idx="53">
                  <c:v>585.88174468318334</c:v>
                </c:pt>
                <c:pt idx="54">
                  <c:v>586.38167493132391</c:v>
                </c:pt>
                <c:pt idx="55">
                  <c:v>586.8994221142043</c:v>
                </c:pt>
                <c:pt idx="56">
                  <c:v>587.41053834578224</c:v>
                </c:pt>
                <c:pt idx="57">
                  <c:v>587.91031260820898</c:v>
                </c:pt>
                <c:pt idx="58">
                  <c:v>588.40147779877032</c:v>
                </c:pt>
                <c:pt idx="59">
                  <c:v>588.90633550526354</c:v>
                </c:pt>
                <c:pt idx="60">
                  <c:v>589.42674478381866</c:v>
                </c:pt>
                <c:pt idx="61">
                  <c:v>589.98294248941772</c:v>
                </c:pt>
                <c:pt idx="62">
                  <c:v>590.53152550428956</c:v>
                </c:pt>
                <c:pt idx="63">
                  <c:v>591.1962035147036</c:v>
                </c:pt>
                <c:pt idx="64">
                  <c:v>591.82492610512872</c:v>
                </c:pt>
                <c:pt idx="65">
                  <c:v>592.45793243885055</c:v>
                </c:pt>
              </c:numCache>
            </c:numRef>
          </c:val>
          <c:smooth val="0"/>
          <c:extLst>
            <c:ext xmlns:c16="http://schemas.microsoft.com/office/drawing/2014/chart" uri="{C3380CC4-5D6E-409C-BE32-E72D297353CC}">
              <c16:uniqueId val="{00000006-3990-4184-A5A7-CF80FCBCCE6D}"/>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NWLKLD!$G$204:$CI$204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NWLKLD!$G$386:$CI$386</c:f>
              <c:numCache>
                <c:formatCode>0.00</c:formatCode>
                <c:ptCount val="81"/>
                <c:pt idx="0">
                  <c:v>0</c:v>
                </c:pt>
                <c:pt idx="1">
                  <c:v>0</c:v>
                </c:pt>
                <c:pt idx="2">
                  <c:v>155.22060460045032</c:v>
                </c:pt>
                <c:pt idx="3">
                  <c:v>157.66398112319376</c:v>
                </c:pt>
                <c:pt idx="4">
                  <c:v>162.56137544226405</c:v>
                </c:pt>
                <c:pt idx="5">
                  <c:v>167.76839991099339</c:v>
                </c:pt>
                <c:pt idx="6">
                  <c:v>172.5282993016113</c:v>
                </c:pt>
                <c:pt idx="7">
                  <c:v>179.39626666164821</c:v>
                </c:pt>
                <c:pt idx="8">
                  <c:v>186.33089800321872</c:v>
                </c:pt>
                <c:pt idx="9">
                  <c:v>193.25643645768551</c:v>
                </c:pt>
                <c:pt idx="10">
                  <c:v>199.78966546342414</c:v>
                </c:pt>
                <c:pt idx="11">
                  <c:v>205.13936060321794</c:v>
                </c:pt>
                <c:pt idx="12">
                  <c:v>209.96376198793067</c:v>
                </c:pt>
                <c:pt idx="13">
                  <c:v>214.82831573295704</c:v>
                </c:pt>
                <c:pt idx="14">
                  <c:v>219.82311346683616</c:v>
                </c:pt>
                <c:pt idx="15">
                  <c:v>224.9125888695126</c:v>
                </c:pt>
                <c:pt idx="16">
                  <c:v>230.07333284249407</c:v>
                </c:pt>
                <c:pt idx="17">
                  <c:v>235.16699426235735</c:v>
                </c:pt>
                <c:pt idx="18">
                  <c:v>240.04339703921627</c:v>
                </c:pt>
                <c:pt idx="19">
                  <c:v>244.94484777033529</c:v>
                </c:pt>
                <c:pt idx="20">
                  <c:v>249.85264753043697</c:v>
                </c:pt>
                <c:pt idx="21">
                  <c:v>254.46631165738762</c:v>
                </c:pt>
                <c:pt idx="22">
                  <c:v>259.07265308105974</c:v>
                </c:pt>
                <c:pt idx="23">
                  <c:v>263.55408129937581</c:v>
                </c:pt>
                <c:pt idx="24">
                  <c:v>267.87022770756641</c:v>
                </c:pt>
                <c:pt idx="25">
                  <c:v>272.06427455389428</c:v>
                </c:pt>
                <c:pt idx="26">
                  <c:v>276.14902958872415</c:v>
                </c:pt>
                <c:pt idx="27">
                  <c:v>280.20013130408233</c:v>
                </c:pt>
                <c:pt idx="28">
                  <c:v>284.20531057251185</c:v>
                </c:pt>
                <c:pt idx="29">
                  <c:v>288.24840988268397</c:v>
                </c:pt>
                <c:pt idx="30">
                  <c:v>292.21834049987672</c:v>
                </c:pt>
                <c:pt idx="31">
                  <c:v>291.85459983217402</c:v>
                </c:pt>
                <c:pt idx="32">
                  <c:v>294.50984002878528</c:v>
                </c:pt>
                <c:pt idx="33">
                  <c:v>297.17917441559422</c:v>
                </c:pt>
                <c:pt idx="34">
                  <c:v>299.80798151453683</c:v>
                </c:pt>
                <c:pt idx="35">
                  <c:v>302.47736664094379</c:v>
                </c:pt>
                <c:pt idx="36">
                  <c:v>304.51119450138117</c:v>
                </c:pt>
                <c:pt idx="37">
                  <c:v>305.97945505250271</c:v>
                </c:pt>
                <c:pt idx="38">
                  <c:v>307.44793762281455</c:v>
                </c:pt>
                <c:pt idx="39">
                  <c:v>308.97797881556261</c:v>
                </c:pt>
                <c:pt idx="40">
                  <c:v>310.49765762867435</c:v>
                </c:pt>
                <c:pt idx="41">
                  <c:v>312.03777903105561</c:v>
                </c:pt>
                <c:pt idx="42">
                  <c:v>313.5529714709952</c:v>
                </c:pt>
                <c:pt idx="43">
                  <c:v>315.12763182934162</c:v>
                </c:pt>
                <c:pt idx="44">
                  <c:v>316.71478887197981</c:v>
                </c:pt>
                <c:pt idx="45">
                  <c:v>318.30145409200145</c:v>
                </c:pt>
                <c:pt idx="46">
                  <c:v>319.8973106970555</c:v>
                </c:pt>
                <c:pt idx="47">
                  <c:v>321.51216454562763</c:v>
                </c:pt>
                <c:pt idx="48">
                  <c:v>323.14489542150966</c:v>
                </c:pt>
                <c:pt idx="49">
                  <c:v>324.7701448897173</c:v>
                </c:pt>
                <c:pt idx="50">
                  <c:v>326.41004510464251</c:v>
                </c:pt>
                <c:pt idx="51">
                  <c:v>328.02776959128158</c:v>
                </c:pt>
                <c:pt idx="52">
                  <c:v>329.61255300552205</c:v>
                </c:pt>
                <c:pt idx="53">
                  <c:v>331.1951151359637</c:v>
                </c:pt>
                <c:pt idx="54">
                  <c:v>332.81756068541591</c:v>
                </c:pt>
                <c:pt idx="55">
                  <c:v>334.46060959133837</c:v>
                </c:pt>
                <c:pt idx="56">
                  <c:v>336.09468966813614</c:v>
                </c:pt>
                <c:pt idx="57">
                  <c:v>337.71193760843011</c:v>
                </c:pt>
                <c:pt idx="58">
                  <c:v>339.32574968844807</c:v>
                </c:pt>
                <c:pt idx="59">
                  <c:v>340.94491155193776</c:v>
                </c:pt>
                <c:pt idx="60">
                  <c:v>342.56379018207002</c:v>
                </c:pt>
                <c:pt idx="61">
                  <c:v>344.02080700126544</c:v>
                </c:pt>
                <c:pt idx="62">
                  <c:v>345.28096541990726</c:v>
                </c:pt>
                <c:pt idx="63">
                  <c:v>346.59597771232689</c:v>
                </c:pt>
                <c:pt idx="64">
                  <c:v>347.88334325457993</c:v>
                </c:pt>
                <c:pt idx="65">
                  <c:v>349.16700983158262</c:v>
                </c:pt>
              </c:numCache>
            </c:numRef>
          </c:val>
          <c:extLst>
            <c:ext xmlns:c16="http://schemas.microsoft.com/office/drawing/2014/chart" uri="{C3380CC4-5D6E-409C-BE32-E72D297353CC}">
              <c16:uniqueId val="{00000000-1423-482A-8115-0A136D51F08F}"/>
            </c:ext>
          </c:extLst>
        </c:ser>
        <c:ser>
          <c:idx val="0"/>
          <c:order val="1"/>
          <c:tx>
            <c:v>Unmeasured household consumption</c:v>
          </c:tx>
          <c:spPr>
            <a:ln w="25400">
              <a:noFill/>
            </a:ln>
          </c:spPr>
          <c:cat>
            <c:strRef>
              <c:f>NWLKLD!$G$204:$CI$204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NWLKLD!$G$387:$CI$387</c:f>
              <c:numCache>
                <c:formatCode>0.00</c:formatCode>
                <c:ptCount val="81"/>
                <c:pt idx="0">
                  <c:v>0</c:v>
                </c:pt>
                <c:pt idx="1">
                  <c:v>0</c:v>
                </c:pt>
                <c:pt idx="2">
                  <c:v>357.55280968068894</c:v>
                </c:pt>
                <c:pt idx="3">
                  <c:v>343.63872944846304</c:v>
                </c:pt>
                <c:pt idx="4">
                  <c:v>332.40179631280989</c:v>
                </c:pt>
                <c:pt idx="5">
                  <c:v>320.64226859823532</c:v>
                </c:pt>
                <c:pt idx="6">
                  <c:v>309.97762095433927</c:v>
                </c:pt>
                <c:pt idx="7">
                  <c:v>303.64226902287072</c:v>
                </c:pt>
                <c:pt idx="8">
                  <c:v>297.27111146866264</c:v>
                </c:pt>
                <c:pt idx="9">
                  <c:v>290.88973755636005</c:v>
                </c:pt>
                <c:pt idx="10">
                  <c:v>284.47168876803585</c:v>
                </c:pt>
                <c:pt idx="11">
                  <c:v>278.83067104798459</c:v>
                </c:pt>
                <c:pt idx="12">
                  <c:v>274.03783141316711</c:v>
                </c:pt>
                <c:pt idx="13">
                  <c:v>269.2269689412343</c:v>
                </c:pt>
                <c:pt idx="14">
                  <c:v>264.35485020754692</c:v>
                </c:pt>
                <c:pt idx="15">
                  <c:v>259.53369710246858</c:v>
                </c:pt>
                <c:pt idx="16">
                  <c:v>254.74464037021059</c:v>
                </c:pt>
                <c:pt idx="17">
                  <c:v>249.95593897395474</c:v>
                </c:pt>
                <c:pt idx="18">
                  <c:v>245.09770237759298</c:v>
                </c:pt>
                <c:pt idx="19">
                  <c:v>240.28559194122809</c:v>
                </c:pt>
                <c:pt idx="20">
                  <c:v>235.45322123203968</c:v>
                </c:pt>
                <c:pt idx="21">
                  <c:v>230.7734442916379</c:v>
                </c:pt>
                <c:pt idx="22">
                  <c:v>226.33519519630468</c:v>
                </c:pt>
                <c:pt idx="23">
                  <c:v>222.12440607861581</c:v>
                </c:pt>
                <c:pt idx="24">
                  <c:v>218.07995871485235</c:v>
                </c:pt>
                <c:pt idx="25">
                  <c:v>214.22411835600661</c:v>
                </c:pt>
                <c:pt idx="26">
                  <c:v>210.53618532873841</c:v>
                </c:pt>
                <c:pt idx="27">
                  <c:v>206.97588195199572</c:v>
                </c:pt>
                <c:pt idx="28">
                  <c:v>203.39421939892017</c:v>
                </c:pt>
                <c:pt idx="29">
                  <c:v>199.81028285911233</c:v>
                </c:pt>
                <c:pt idx="30">
                  <c:v>196.13522276009178</c:v>
                </c:pt>
                <c:pt idx="31">
                  <c:v>192.96519915768422</c:v>
                </c:pt>
                <c:pt idx="32">
                  <c:v>190.25070931574518</c:v>
                </c:pt>
                <c:pt idx="33">
                  <c:v>187.61103804576186</c:v>
                </c:pt>
                <c:pt idx="34">
                  <c:v>184.9381319389764</c:v>
                </c:pt>
                <c:pt idx="35">
                  <c:v>182.30401059950546</c:v>
                </c:pt>
                <c:pt idx="36">
                  <c:v>180.43985537573175</c:v>
                </c:pt>
                <c:pt idx="37">
                  <c:v>179.4731206047297</c:v>
                </c:pt>
                <c:pt idx="38">
                  <c:v>178.50367654563942</c:v>
                </c:pt>
                <c:pt idx="39">
                  <c:v>177.58123785303644</c:v>
                </c:pt>
                <c:pt idx="40">
                  <c:v>176.65565436167284</c:v>
                </c:pt>
                <c:pt idx="41">
                  <c:v>175.7431827584586</c:v>
                </c:pt>
                <c:pt idx="42">
                  <c:v>174.82665387241013</c:v>
                </c:pt>
                <c:pt idx="43">
                  <c:v>173.9221975231527</c:v>
                </c:pt>
                <c:pt idx="44">
                  <c:v>173.02938071891256</c:v>
                </c:pt>
                <c:pt idx="45">
                  <c:v>172.14733765371744</c:v>
                </c:pt>
                <c:pt idx="46">
                  <c:v>171.27529028714241</c:v>
                </c:pt>
                <c:pt idx="47">
                  <c:v>170.4125945910495</c:v>
                </c:pt>
                <c:pt idx="48">
                  <c:v>169.55885898583028</c:v>
                </c:pt>
                <c:pt idx="49">
                  <c:v>168.69752239307735</c:v>
                </c:pt>
                <c:pt idx="50">
                  <c:v>167.86526755220936</c:v>
                </c:pt>
                <c:pt idx="51">
                  <c:v>167.02890527732563</c:v>
                </c:pt>
                <c:pt idx="52">
                  <c:v>166.19752398811767</c:v>
                </c:pt>
                <c:pt idx="53">
                  <c:v>165.32909051655787</c:v>
                </c:pt>
                <c:pt idx="54">
                  <c:v>164.46964695228505</c:v>
                </c:pt>
                <c:pt idx="55">
                  <c:v>163.61907996644302</c:v>
                </c:pt>
                <c:pt idx="56">
                  <c:v>162.77735170348572</c:v>
                </c:pt>
                <c:pt idx="57">
                  <c:v>161.94443842354818</c:v>
                </c:pt>
                <c:pt idx="58">
                  <c:v>161.12020164435222</c:v>
                </c:pt>
                <c:pt idx="59">
                  <c:v>160.30464801861245</c:v>
                </c:pt>
                <c:pt idx="60">
                  <c:v>159.49756195116902</c:v>
                </c:pt>
                <c:pt idx="61">
                  <c:v>158.91275157143062</c:v>
                </c:pt>
                <c:pt idx="62">
                  <c:v>158.51666870415275</c:v>
                </c:pt>
                <c:pt idx="63">
                  <c:v>158.19877174722049</c:v>
                </c:pt>
                <c:pt idx="64">
                  <c:v>157.85479916010101</c:v>
                </c:pt>
                <c:pt idx="65">
                  <c:v>157.51895568229966</c:v>
                </c:pt>
              </c:numCache>
            </c:numRef>
          </c:val>
          <c:extLst>
            <c:ext xmlns:c16="http://schemas.microsoft.com/office/drawing/2014/chart" uri="{C3380CC4-5D6E-409C-BE32-E72D297353CC}">
              <c16:uniqueId val="{00000001-1423-482A-8115-0A136D51F08F}"/>
            </c:ext>
          </c:extLst>
        </c:ser>
        <c:ser>
          <c:idx val="1"/>
          <c:order val="2"/>
          <c:tx>
            <c:v>Non-household consumption</c:v>
          </c:tx>
          <c:spPr>
            <a:ln w="25400">
              <a:noFill/>
            </a:ln>
          </c:spPr>
          <c:cat>
            <c:strRef>
              <c:f>NWLKLD!$G$204:$CI$204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NWLKLD!$G$388:$CI$388</c:f>
              <c:numCache>
                <c:formatCode>0.00</c:formatCode>
                <c:ptCount val="81"/>
                <c:pt idx="0">
                  <c:v>0</c:v>
                </c:pt>
                <c:pt idx="1">
                  <c:v>0</c:v>
                </c:pt>
                <c:pt idx="2">
                  <c:v>134.86011278253051</c:v>
                </c:pt>
                <c:pt idx="3">
                  <c:v>124.8473710313399</c:v>
                </c:pt>
                <c:pt idx="4">
                  <c:v>137.08070505882068</c:v>
                </c:pt>
                <c:pt idx="5">
                  <c:v>146.93712805031467</c:v>
                </c:pt>
                <c:pt idx="6">
                  <c:v>160.0643987229993</c:v>
                </c:pt>
                <c:pt idx="7">
                  <c:v>174.66342784639625</c:v>
                </c:pt>
                <c:pt idx="8">
                  <c:v>177.12461199874448</c:v>
                </c:pt>
                <c:pt idx="9">
                  <c:v>182.32959443876268</c:v>
                </c:pt>
                <c:pt idx="10">
                  <c:v>190.68654446116727</c:v>
                </c:pt>
                <c:pt idx="11">
                  <c:v>191.26816741775787</c:v>
                </c:pt>
                <c:pt idx="12">
                  <c:v>191.64809055700658</c:v>
                </c:pt>
                <c:pt idx="13">
                  <c:v>191.89714056868104</c:v>
                </c:pt>
                <c:pt idx="14">
                  <c:v>192.23777817091846</c:v>
                </c:pt>
                <c:pt idx="15">
                  <c:v>192.56925463227296</c:v>
                </c:pt>
                <c:pt idx="16">
                  <c:v>192.47568592510507</c:v>
                </c:pt>
                <c:pt idx="17">
                  <c:v>192.37256704961857</c:v>
                </c:pt>
                <c:pt idx="18">
                  <c:v>192.21257754220923</c:v>
                </c:pt>
                <c:pt idx="19">
                  <c:v>192.04066026150662</c:v>
                </c:pt>
                <c:pt idx="20">
                  <c:v>191.87405420712341</c:v>
                </c:pt>
                <c:pt idx="21">
                  <c:v>191.64846786844919</c:v>
                </c:pt>
                <c:pt idx="22">
                  <c:v>191.51961079590311</c:v>
                </c:pt>
                <c:pt idx="23">
                  <c:v>191.34296572457583</c:v>
                </c:pt>
                <c:pt idx="24">
                  <c:v>191.17416106300999</c:v>
                </c:pt>
                <c:pt idx="25">
                  <c:v>191.01553672819026</c:v>
                </c:pt>
                <c:pt idx="26">
                  <c:v>190.89953988847424</c:v>
                </c:pt>
                <c:pt idx="27">
                  <c:v>190.77001698873866</c:v>
                </c:pt>
                <c:pt idx="28">
                  <c:v>189.72437970824279</c:v>
                </c:pt>
                <c:pt idx="29">
                  <c:v>189.52665879228672</c:v>
                </c:pt>
                <c:pt idx="30">
                  <c:v>189.36859666506643</c:v>
                </c:pt>
                <c:pt idx="31">
                  <c:v>189.21882781694484</c:v>
                </c:pt>
                <c:pt idx="32">
                  <c:v>189.05194498677545</c:v>
                </c:pt>
                <c:pt idx="33">
                  <c:v>188.68394241221537</c:v>
                </c:pt>
                <c:pt idx="34">
                  <c:v>188.30736448842003</c:v>
                </c:pt>
                <c:pt idx="35">
                  <c:v>187.92803054235881</c:v>
                </c:pt>
                <c:pt idx="36">
                  <c:v>187.54194283551146</c:v>
                </c:pt>
                <c:pt idx="37">
                  <c:v>187.15598728250882</c:v>
                </c:pt>
                <c:pt idx="38">
                  <c:v>186.76566652515876</c:v>
                </c:pt>
                <c:pt idx="39">
                  <c:v>186.38198281451741</c:v>
                </c:pt>
                <c:pt idx="40">
                  <c:v>186.00809874397874</c:v>
                </c:pt>
                <c:pt idx="41">
                  <c:v>185.64020677877681</c:v>
                </c:pt>
                <c:pt idx="42">
                  <c:v>185.2802086380693</c:v>
                </c:pt>
                <c:pt idx="43">
                  <c:v>184.93023150860654</c:v>
                </c:pt>
                <c:pt idx="44">
                  <c:v>184.59401160398988</c:v>
                </c:pt>
                <c:pt idx="45">
                  <c:v>184.26404701855134</c:v>
                </c:pt>
                <c:pt idx="46">
                  <c:v>183.93588001503036</c:v>
                </c:pt>
                <c:pt idx="47">
                  <c:v>183.60900367294667</c:v>
                </c:pt>
                <c:pt idx="48">
                  <c:v>183.28739238490579</c:v>
                </c:pt>
                <c:pt idx="49">
                  <c:v>182.97545500429788</c:v>
                </c:pt>
                <c:pt idx="50">
                  <c:v>182.66592100648657</c:v>
                </c:pt>
                <c:pt idx="51">
                  <c:v>182.36002625782481</c:v>
                </c:pt>
                <c:pt idx="52">
                  <c:v>182.05061311168299</c:v>
                </c:pt>
                <c:pt idx="53">
                  <c:v>181.73773293007702</c:v>
                </c:pt>
                <c:pt idx="54">
                  <c:v>181.42712526130919</c:v>
                </c:pt>
                <c:pt idx="55">
                  <c:v>181.11678864203404</c:v>
                </c:pt>
                <c:pt idx="56">
                  <c:v>180.80797466034591</c:v>
                </c:pt>
                <c:pt idx="57">
                  <c:v>180.49851387060008</c:v>
                </c:pt>
                <c:pt idx="58">
                  <c:v>180.18501361001543</c:v>
                </c:pt>
                <c:pt idx="59">
                  <c:v>179.87400697206979</c:v>
                </c:pt>
                <c:pt idx="60">
                  <c:v>179.56662068395653</c:v>
                </c:pt>
                <c:pt idx="61">
                  <c:v>179.25835217389601</c:v>
                </c:pt>
                <c:pt idx="62">
                  <c:v>178.95242471801961</c:v>
                </c:pt>
                <c:pt idx="63">
                  <c:v>178.6451688503125</c:v>
                </c:pt>
                <c:pt idx="64">
                  <c:v>178.33913576398928</c:v>
                </c:pt>
                <c:pt idx="65">
                  <c:v>178.03363342149552</c:v>
                </c:pt>
              </c:numCache>
            </c:numRef>
          </c:val>
          <c:extLst>
            <c:ext xmlns:c16="http://schemas.microsoft.com/office/drawing/2014/chart" uri="{C3380CC4-5D6E-409C-BE32-E72D297353CC}">
              <c16:uniqueId val="{00000002-1423-482A-8115-0A136D51F08F}"/>
            </c:ext>
          </c:extLst>
        </c:ser>
        <c:ser>
          <c:idx val="2"/>
          <c:order val="3"/>
          <c:tx>
            <c:v>Total leakage</c:v>
          </c:tx>
          <c:spPr>
            <a:ln w="25400">
              <a:noFill/>
            </a:ln>
          </c:spPr>
          <c:cat>
            <c:strRef>
              <c:f>NWLKLD!$G$204:$CI$204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NWLKLD!$G$389:$CI$389</c:f>
              <c:numCache>
                <c:formatCode>0.00</c:formatCode>
                <c:ptCount val="81"/>
                <c:pt idx="0">
                  <c:v>0</c:v>
                </c:pt>
                <c:pt idx="1">
                  <c:v>0</c:v>
                </c:pt>
                <c:pt idx="2">
                  <c:v>129.02032492237038</c:v>
                </c:pt>
                <c:pt idx="3">
                  <c:v>121.03651560000002</c:v>
                </c:pt>
                <c:pt idx="4">
                  <c:v>117.04630080000001</c:v>
                </c:pt>
                <c:pt idx="5">
                  <c:v>113.05608600000002</c:v>
                </c:pt>
                <c:pt idx="6">
                  <c:v>113.05608600000002</c:v>
                </c:pt>
                <c:pt idx="7">
                  <c:v>113.05608600000002</c:v>
                </c:pt>
                <c:pt idx="8">
                  <c:v>113.05608600000002</c:v>
                </c:pt>
                <c:pt idx="9">
                  <c:v>113.05608600000002</c:v>
                </c:pt>
                <c:pt idx="10">
                  <c:v>113.05608600000002</c:v>
                </c:pt>
                <c:pt idx="11">
                  <c:v>113.05608600000002</c:v>
                </c:pt>
                <c:pt idx="12">
                  <c:v>113.05608600000002</c:v>
                </c:pt>
                <c:pt idx="13">
                  <c:v>113.05608600000002</c:v>
                </c:pt>
                <c:pt idx="14">
                  <c:v>113.05608600000002</c:v>
                </c:pt>
                <c:pt idx="15">
                  <c:v>113.05608600000002</c:v>
                </c:pt>
                <c:pt idx="16">
                  <c:v>113.05608600000002</c:v>
                </c:pt>
                <c:pt idx="17">
                  <c:v>113.05608600000002</c:v>
                </c:pt>
                <c:pt idx="18">
                  <c:v>113.05608600000002</c:v>
                </c:pt>
                <c:pt idx="19">
                  <c:v>113.05608600000001</c:v>
                </c:pt>
                <c:pt idx="20">
                  <c:v>113.05608600000002</c:v>
                </c:pt>
                <c:pt idx="21">
                  <c:v>113.05608600000002</c:v>
                </c:pt>
                <c:pt idx="22">
                  <c:v>113.05608600000002</c:v>
                </c:pt>
                <c:pt idx="23">
                  <c:v>113.05608600000002</c:v>
                </c:pt>
                <c:pt idx="24">
                  <c:v>113.05608600000002</c:v>
                </c:pt>
                <c:pt idx="25">
                  <c:v>113.05608600000002</c:v>
                </c:pt>
                <c:pt idx="26">
                  <c:v>113.05608600000002</c:v>
                </c:pt>
                <c:pt idx="27">
                  <c:v>113.05608600000002</c:v>
                </c:pt>
                <c:pt idx="28">
                  <c:v>113.05608600000002</c:v>
                </c:pt>
                <c:pt idx="29">
                  <c:v>113.05608600000002</c:v>
                </c:pt>
                <c:pt idx="30">
                  <c:v>113.05608600000002</c:v>
                </c:pt>
                <c:pt idx="31">
                  <c:v>113.05608600000002</c:v>
                </c:pt>
                <c:pt idx="32">
                  <c:v>113.05608600000002</c:v>
                </c:pt>
                <c:pt idx="33">
                  <c:v>113.05608600000002</c:v>
                </c:pt>
                <c:pt idx="34">
                  <c:v>113.05608600000002</c:v>
                </c:pt>
                <c:pt idx="35">
                  <c:v>113.05608600000002</c:v>
                </c:pt>
                <c:pt idx="36">
                  <c:v>113.05608600000002</c:v>
                </c:pt>
                <c:pt idx="37">
                  <c:v>113.05608600000002</c:v>
                </c:pt>
                <c:pt idx="38">
                  <c:v>113.05608600000002</c:v>
                </c:pt>
                <c:pt idx="39">
                  <c:v>113.05608600000002</c:v>
                </c:pt>
                <c:pt idx="40">
                  <c:v>113.05608600000002</c:v>
                </c:pt>
                <c:pt idx="41">
                  <c:v>113.05608600000002</c:v>
                </c:pt>
                <c:pt idx="42">
                  <c:v>113.05608600000002</c:v>
                </c:pt>
                <c:pt idx="43">
                  <c:v>113.05608600000002</c:v>
                </c:pt>
                <c:pt idx="44">
                  <c:v>113.05608600000002</c:v>
                </c:pt>
                <c:pt idx="45">
                  <c:v>113.05608600000002</c:v>
                </c:pt>
                <c:pt idx="46">
                  <c:v>113.05608600000002</c:v>
                </c:pt>
                <c:pt idx="47">
                  <c:v>113.05608600000002</c:v>
                </c:pt>
                <c:pt idx="48">
                  <c:v>113.05608600000002</c:v>
                </c:pt>
                <c:pt idx="49">
                  <c:v>113.05608600000002</c:v>
                </c:pt>
                <c:pt idx="50">
                  <c:v>113.05608600000002</c:v>
                </c:pt>
                <c:pt idx="51">
                  <c:v>113.05608600000002</c:v>
                </c:pt>
                <c:pt idx="52">
                  <c:v>113.05608600000002</c:v>
                </c:pt>
                <c:pt idx="53">
                  <c:v>113.05608600000002</c:v>
                </c:pt>
                <c:pt idx="54">
                  <c:v>113.05608600000002</c:v>
                </c:pt>
                <c:pt idx="55">
                  <c:v>113.05608600000002</c:v>
                </c:pt>
                <c:pt idx="56">
                  <c:v>113.05608600000002</c:v>
                </c:pt>
                <c:pt idx="57">
                  <c:v>113.05608600000002</c:v>
                </c:pt>
                <c:pt idx="58">
                  <c:v>113.05608600000002</c:v>
                </c:pt>
                <c:pt idx="59">
                  <c:v>113.05608600000002</c:v>
                </c:pt>
                <c:pt idx="60">
                  <c:v>113.05608600000002</c:v>
                </c:pt>
                <c:pt idx="61">
                  <c:v>113.05608600000002</c:v>
                </c:pt>
                <c:pt idx="62">
                  <c:v>113.05608600000002</c:v>
                </c:pt>
                <c:pt idx="63">
                  <c:v>113.05608600000002</c:v>
                </c:pt>
                <c:pt idx="64">
                  <c:v>113.05608600000002</c:v>
                </c:pt>
                <c:pt idx="65">
                  <c:v>113.05608600000002</c:v>
                </c:pt>
              </c:numCache>
            </c:numRef>
          </c:val>
          <c:extLst>
            <c:ext xmlns:c16="http://schemas.microsoft.com/office/drawing/2014/chart" uri="{C3380CC4-5D6E-409C-BE32-E72D297353CC}">
              <c16:uniqueId val="{00000003-1423-482A-8115-0A136D51F08F}"/>
            </c:ext>
          </c:extLst>
        </c:ser>
        <c:ser>
          <c:idx val="3"/>
          <c:order val="4"/>
          <c:tx>
            <c:v>Other components of demand</c:v>
          </c:tx>
          <c:spPr>
            <a:ln w="25400">
              <a:noFill/>
            </a:ln>
          </c:spPr>
          <c:cat>
            <c:strRef>
              <c:f>NWLKLD!$G$204:$CI$204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NWLKLD!$G$390:$CI$390</c:f>
              <c:numCache>
                <c:formatCode>0.00</c:formatCode>
                <c:ptCount val="81"/>
                <c:pt idx="0">
                  <c:v>0</c:v>
                </c:pt>
                <c:pt idx="1">
                  <c:v>0</c:v>
                </c:pt>
                <c:pt idx="2">
                  <c:v>24.216338910744071</c:v>
                </c:pt>
                <c:pt idx="3">
                  <c:v>24.305890975857324</c:v>
                </c:pt>
                <c:pt idx="4">
                  <c:v>24.30051274444952</c:v>
                </c:pt>
                <c:pt idx="5">
                  <c:v>24.295721361560481</c:v>
                </c:pt>
                <c:pt idx="6">
                  <c:v>24.359500242240188</c:v>
                </c:pt>
                <c:pt idx="7">
                  <c:v>24.352225412005623</c:v>
                </c:pt>
                <c:pt idx="8">
                  <c:v>24.344654553407622</c:v>
                </c:pt>
                <c:pt idx="9">
                  <c:v>24.337103161836467</c:v>
                </c:pt>
                <c:pt idx="10">
                  <c:v>24.330774123748029</c:v>
                </c:pt>
                <c:pt idx="11">
                  <c:v>24.325604407013202</c:v>
                </c:pt>
                <c:pt idx="12">
                  <c:v>24.320069128056616</c:v>
                </c:pt>
                <c:pt idx="13">
                  <c:v>24.314668943312654</c:v>
                </c:pt>
                <c:pt idx="14">
                  <c:v>24.309194452237534</c:v>
                </c:pt>
                <c:pt idx="15">
                  <c:v>24.303835435806604</c:v>
                </c:pt>
                <c:pt idx="16">
                  <c:v>24.298732503551378</c:v>
                </c:pt>
                <c:pt idx="17">
                  <c:v>24.293959104495571</c:v>
                </c:pt>
                <c:pt idx="18">
                  <c:v>24.289276517671169</c:v>
                </c:pt>
                <c:pt idx="19">
                  <c:v>24.284786928042649</c:v>
                </c:pt>
                <c:pt idx="20">
                  <c:v>24.280492366675617</c:v>
                </c:pt>
                <c:pt idx="21">
                  <c:v>24.276268132767768</c:v>
                </c:pt>
                <c:pt idx="22">
                  <c:v>24.272147510815671</c:v>
                </c:pt>
                <c:pt idx="23">
                  <c:v>24.268130055500819</c:v>
                </c:pt>
                <c:pt idx="24">
                  <c:v>24.264225487637191</c:v>
                </c:pt>
                <c:pt idx="25">
                  <c:v>24.260434728797236</c:v>
                </c:pt>
                <c:pt idx="26">
                  <c:v>24.256800543378517</c:v>
                </c:pt>
                <c:pt idx="27">
                  <c:v>24.253362192009604</c:v>
                </c:pt>
                <c:pt idx="28">
                  <c:v>24.250120880583609</c:v>
                </c:pt>
                <c:pt idx="29">
                  <c:v>24.247075720535349</c:v>
                </c:pt>
                <c:pt idx="30">
                  <c:v>24.244203187820176</c:v>
                </c:pt>
                <c:pt idx="31">
                  <c:v>24.241631667183924</c:v>
                </c:pt>
                <c:pt idx="32">
                  <c:v>24.240022314206954</c:v>
                </c:pt>
                <c:pt idx="33">
                  <c:v>24.238636881784146</c:v>
                </c:pt>
                <c:pt idx="34">
                  <c:v>24.237228239485489</c:v>
                </c:pt>
                <c:pt idx="35">
                  <c:v>24.235654429929127</c:v>
                </c:pt>
                <c:pt idx="36">
                  <c:v>24.233613086932678</c:v>
                </c:pt>
                <c:pt idx="37">
                  <c:v>24.23118401816771</c:v>
                </c:pt>
                <c:pt idx="38">
                  <c:v>24.228749607528584</c:v>
                </c:pt>
                <c:pt idx="39">
                  <c:v>24.226296500068997</c:v>
                </c:pt>
                <c:pt idx="40">
                  <c:v>24.223791959834216</c:v>
                </c:pt>
                <c:pt idx="41">
                  <c:v>24.221042804189665</c:v>
                </c:pt>
                <c:pt idx="42">
                  <c:v>24.218147909302161</c:v>
                </c:pt>
                <c:pt idx="43">
                  <c:v>24.2150877092771</c:v>
                </c:pt>
                <c:pt idx="44">
                  <c:v>24.211746606768429</c:v>
                </c:pt>
                <c:pt idx="45">
                  <c:v>24.208187551571655</c:v>
                </c:pt>
                <c:pt idx="46">
                  <c:v>24.204419734848216</c:v>
                </c:pt>
                <c:pt idx="47">
                  <c:v>24.200503764234099</c:v>
                </c:pt>
                <c:pt idx="48">
                  <c:v>24.196574083371502</c:v>
                </c:pt>
                <c:pt idx="49">
                  <c:v>24.192721597627155</c:v>
                </c:pt>
                <c:pt idx="50">
                  <c:v>24.188903868387911</c:v>
                </c:pt>
                <c:pt idx="51">
                  <c:v>24.185184834389702</c:v>
                </c:pt>
                <c:pt idx="52">
                  <c:v>24.181524893742221</c:v>
                </c:pt>
                <c:pt idx="53">
                  <c:v>24.177902909789054</c:v>
                </c:pt>
                <c:pt idx="54">
                  <c:v>24.174326429733355</c:v>
                </c:pt>
                <c:pt idx="55">
                  <c:v>24.170813251835739</c:v>
                </c:pt>
                <c:pt idx="56">
                  <c:v>24.167407728273247</c:v>
                </c:pt>
                <c:pt idx="57">
                  <c:v>24.164080348024413</c:v>
                </c:pt>
                <c:pt idx="58">
                  <c:v>24.160843688492946</c:v>
                </c:pt>
                <c:pt idx="59">
                  <c:v>24.157583339585585</c:v>
                </c:pt>
                <c:pt idx="60">
                  <c:v>24.154256661915042</c:v>
                </c:pt>
                <c:pt idx="61">
                  <c:v>24.150804612998172</c:v>
                </c:pt>
                <c:pt idx="62">
                  <c:v>24.147144174446908</c:v>
                </c:pt>
                <c:pt idx="63">
                  <c:v>24.143363442834243</c:v>
                </c:pt>
                <c:pt idx="64">
                  <c:v>24.139487559663962</c:v>
                </c:pt>
                <c:pt idx="65">
                  <c:v>24.135593167317097</c:v>
                </c:pt>
              </c:numCache>
            </c:numRef>
          </c:val>
          <c:extLst>
            <c:ext xmlns:c16="http://schemas.microsoft.com/office/drawing/2014/chart" uri="{C3380CC4-5D6E-409C-BE32-E72D297353CC}">
              <c16:uniqueId val="{00000004-1423-482A-8115-0A136D51F08F}"/>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NWLKLD!$G$391:$CI$391</c:f>
              <c:numCache>
                <c:formatCode>0.00</c:formatCode>
                <c:ptCount val="81"/>
                <c:pt idx="0">
                  <c:v>0</c:v>
                </c:pt>
                <c:pt idx="1">
                  <c:v>0</c:v>
                </c:pt>
                <c:pt idx="2">
                  <c:v>788.0783830054794</c:v>
                </c:pt>
                <c:pt idx="3">
                  <c:v>787.97822300547944</c:v>
                </c:pt>
                <c:pt idx="4">
                  <c:v>787.97822300547944</c:v>
                </c:pt>
                <c:pt idx="5">
                  <c:v>787.97822300547944</c:v>
                </c:pt>
                <c:pt idx="6">
                  <c:v>787.97822300547944</c:v>
                </c:pt>
                <c:pt idx="7">
                  <c:v>787.97822300547944</c:v>
                </c:pt>
                <c:pt idx="8">
                  <c:v>787.97822300547944</c:v>
                </c:pt>
                <c:pt idx="9">
                  <c:v>787.97822300547944</c:v>
                </c:pt>
                <c:pt idx="10">
                  <c:v>787.97822300547944</c:v>
                </c:pt>
                <c:pt idx="11">
                  <c:v>787.97822300547944</c:v>
                </c:pt>
                <c:pt idx="12">
                  <c:v>787.97822300547944</c:v>
                </c:pt>
                <c:pt idx="13">
                  <c:v>787.97822300547944</c:v>
                </c:pt>
                <c:pt idx="14">
                  <c:v>787.97822300547944</c:v>
                </c:pt>
                <c:pt idx="15">
                  <c:v>787.97822300547944</c:v>
                </c:pt>
                <c:pt idx="16">
                  <c:v>787.97822300547944</c:v>
                </c:pt>
                <c:pt idx="17">
                  <c:v>787.97822300547944</c:v>
                </c:pt>
                <c:pt idx="18">
                  <c:v>787.97822300547944</c:v>
                </c:pt>
                <c:pt idx="19">
                  <c:v>787.97822300547944</c:v>
                </c:pt>
                <c:pt idx="20">
                  <c:v>787.97822300547944</c:v>
                </c:pt>
                <c:pt idx="21">
                  <c:v>787.97822300547944</c:v>
                </c:pt>
                <c:pt idx="22">
                  <c:v>787.97822300547944</c:v>
                </c:pt>
                <c:pt idx="23">
                  <c:v>787.97822300547944</c:v>
                </c:pt>
                <c:pt idx="24">
                  <c:v>787.97822300547944</c:v>
                </c:pt>
                <c:pt idx="25">
                  <c:v>787.97822300547944</c:v>
                </c:pt>
                <c:pt idx="26">
                  <c:v>787.97822300547944</c:v>
                </c:pt>
                <c:pt idx="27">
                  <c:v>787.97822300547944</c:v>
                </c:pt>
                <c:pt idx="28">
                  <c:v>787.97822300547944</c:v>
                </c:pt>
                <c:pt idx="29">
                  <c:v>787.97822300547944</c:v>
                </c:pt>
                <c:pt idx="30">
                  <c:v>787.97822300547944</c:v>
                </c:pt>
                <c:pt idx="31">
                  <c:v>787.97822300547944</c:v>
                </c:pt>
                <c:pt idx="32">
                  <c:v>787.97822300547944</c:v>
                </c:pt>
                <c:pt idx="33">
                  <c:v>787.97822300547944</c:v>
                </c:pt>
                <c:pt idx="34">
                  <c:v>787.97822300547944</c:v>
                </c:pt>
                <c:pt idx="35">
                  <c:v>787.97822300547944</c:v>
                </c:pt>
                <c:pt idx="36">
                  <c:v>787.97822300547944</c:v>
                </c:pt>
                <c:pt idx="37">
                  <c:v>787.97822300547944</c:v>
                </c:pt>
                <c:pt idx="38">
                  <c:v>787.97822300547944</c:v>
                </c:pt>
                <c:pt idx="39">
                  <c:v>787.97822300547944</c:v>
                </c:pt>
                <c:pt idx="40">
                  <c:v>787.97822300547944</c:v>
                </c:pt>
                <c:pt idx="41">
                  <c:v>787.97822300547944</c:v>
                </c:pt>
                <c:pt idx="42">
                  <c:v>787.97822300547944</c:v>
                </c:pt>
                <c:pt idx="43">
                  <c:v>787.97822300547944</c:v>
                </c:pt>
                <c:pt idx="44">
                  <c:v>787.97822300547944</c:v>
                </c:pt>
                <c:pt idx="45">
                  <c:v>787.97822300547944</c:v>
                </c:pt>
                <c:pt idx="46">
                  <c:v>787.97822300547944</c:v>
                </c:pt>
                <c:pt idx="47">
                  <c:v>787.97822300547944</c:v>
                </c:pt>
                <c:pt idx="48">
                  <c:v>787.97822300547944</c:v>
                </c:pt>
                <c:pt idx="49">
                  <c:v>787.97822300547944</c:v>
                </c:pt>
                <c:pt idx="50">
                  <c:v>787.97822300547944</c:v>
                </c:pt>
                <c:pt idx="51">
                  <c:v>787.97822300547944</c:v>
                </c:pt>
                <c:pt idx="52">
                  <c:v>787.97822300547944</c:v>
                </c:pt>
                <c:pt idx="53">
                  <c:v>787.97822300547944</c:v>
                </c:pt>
                <c:pt idx="54">
                  <c:v>787.97822300547944</c:v>
                </c:pt>
                <c:pt idx="55">
                  <c:v>787.97822300547944</c:v>
                </c:pt>
                <c:pt idx="56">
                  <c:v>787.97822300547944</c:v>
                </c:pt>
                <c:pt idx="57">
                  <c:v>787.97822300547944</c:v>
                </c:pt>
                <c:pt idx="58">
                  <c:v>787.97822300547944</c:v>
                </c:pt>
                <c:pt idx="59">
                  <c:v>787.97822300547944</c:v>
                </c:pt>
                <c:pt idx="60">
                  <c:v>787.97822300547944</c:v>
                </c:pt>
                <c:pt idx="61">
                  <c:v>787.97822300547944</c:v>
                </c:pt>
                <c:pt idx="62">
                  <c:v>787.97822300547944</c:v>
                </c:pt>
                <c:pt idx="63">
                  <c:v>787.97822300547944</c:v>
                </c:pt>
                <c:pt idx="64">
                  <c:v>787.97822300547944</c:v>
                </c:pt>
                <c:pt idx="65">
                  <c:v>787.97822300547944</c:v>
                </c:pt>
              </c:numCache>
            </c:numRef>
          </c:val>
          <c:smooth val="0"/>
          <c:extLst>
            <c:ext xmlns:c16="http://schemas.microsoft.com/office/drawing/2014/chart" uri="{C3380CC4-5D6E-409C-BE32-E72D297353CC}">
              <c16:uniqueId val="{00000005-1423-482A-8115-0A136D51F08F}"/>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NWLKLD!$G$392:$CI$392</c:f>
              <c:numCache>
                <c:formatCode>0.00</c:formatCode>
                <c:ptCount val="81"/>
                <c:pt idx="0">
                  <c:v>0</c:v>
                </c:pt>
                <c:pt idx="1">
                  <c:v>12.624313692079861</c:v>
                </c:pt>
                <c:pt idx="2">
                  <c:v>813.49450458886417</c:v>
                </c:pt>
                <c:pt idx="3">
                  <c:v>784.1964259026812</c:v>
                </c:pt>
                <c:pt idx="4">
                  <c:v>786.08145825991426</c:v>
                </c:pt>
                <c:pt idx="5">
                  <c:v>785.46599386588593</c:v>
                </c:pt>
                <c:pt idx="6">
                  <c:v>792.41807890360076</c:v>
                </c:pt>
                <c:pt idx="7">
                  <c:v>807.04302804311976</c:v>
                </c:pt>
                <c:pt idx="8">
                  <c:v>809.74759464644433</c:v>
                </c:pt>
                <c:pt idx="9">
                  <c:v>815.0984504983503</c:v>
                </c:pt>
                <c:pt idx="10">
                  <c:v>823.11908941422598</c:v>
                </c:pt>
                <c:pt idx="11">
                  <c:v>823.08294505685365</c:v>
                </c:pt>
                <c:pt idx="12">
                  <c:v>823.1582911126352</c:v>
                </c:pt>
                <c:pt idx="13">
                  <c:v>823.17050462027396</c:v>
                </c:pt>
                <c:pt idx="14">
                  <c:v>823.35074258012116</c:v>
                </c:pt>
                <c:pt idx="15">
                  <c:v>823.62542817578003</c:v>
                </c:pt>
                <c:pt idx="16">
                  <c:v>823.60543509016088</c:v>
                </c:pt>
                <c:pt idx="17">
                  <c:v>823.49061223678177</c:v>
                </c:pt>
                <c:pt idx="18">
                  <c:v>823.08702978614554</c:v>
                </c:pt>
                <c:pt idx="19">
                  <c:v>822.62012607744668</c:v>
                </c:pt>
                <c:pt idx="20">
                  <c:v>822.38297518626268</c:v>
                </c:pt>
                <c:pt idx="21">
                  <c:v>821.76555514269126</c:v>
                </c:pt>
                <c:pt idx="22">
                  <c:v>821.54618259603274</c:v>
                </c:pt>
                <c:pt idx="23">
                  <c:v>821.36400759797345</c:v>
                </c:pt>
                <c:pt idx="24">
                  <c:v>821.20813116321551</c:v>
                </c:pt>
                <c:pt idx="25">
                  <c:v>821.09765485056971</c:v>
                </c:pt>
                <c:pt idx="26">
                  <c:v>821.2192147117081</c:v>
                </c:pt>
                <c:pt idx="27">
                  <c:v>821.12522634792344</c:v>
                </c:pt>
                <c:pt idx="28">
                  <c:v>820.43638600917029</c:v>
                </c:pt>
                <c:pt idx="29">
                  <c:v>820.47627542846203</c:v>
                </c:pt>
                <c:pt idx="30">
                  <c:v>820.41181548024974</c:v>
                </c:pt>
                <c:pt idx="31">
                  <c:v>816.72571084138156</c:v>
                </c:pt>
                <c:pt idx="32">
                  <c:v>816.49796901290745</c:v>
                </c:pt>
                <c:pt idx="33">
                  <c:v>816.15824412275026</c:v>
                </c:pt>
                <c:pt idx="34">
                  <c:v>815.73615854881336</c:v>
                </c:pt>
                <c:pt idx="35">
                  <c:v>815.39051458013182</c:v>
                </c:pt>
                <c:pt idx="36">
                  <c:v>815.17205816695173</c:v>
                </c:pt>
                <c:pt idx="37">
                  <c:v>815.28519932530355</c:v>
                </c:pt>
                <c:pt idx="38">
                  <c:v>815.3914826685359</c:v>
                </c:pt>
                <c:pt idx="39">
                  <c:v>815.61294835058004</c:v>
                </c:pt>
                <c:pt idx="40">
                  <c:v>815.83065506155481</c:v>
                </c:pt>
                <c:pt idx="41">
                  <c:v>816.08766373987532</c:v>
                </c:pt>
                <c:pt idx="42">
                  <c:v>816.32343425817146</c:v>
                </c:pt>
                <c:pt idx="43">
                  <c:v>816.64060093777255</c:v>
                </c:pt>
                <c:pt idx="44">
                  <c:v>816.99538016904535</c:v>
                </c:pt>
                <c:pt idx="45">
                  <c:v>817.36647868323655</c:v>
                </c:pt>
                <c:pt idx="46">
                  <c:v>817.75835310147113</c:v>
                </c:pt>
                <c:pt idx="47">
                  <c:v>818.17971894125253</c:v>
                </c:pt>
                <c:pt idx="48">
                  <c:v>818.63317324301181</c:v>
                </c:pt>
                <c:pt idx="49">
                  <c:v>819.08129625211438</c:v>
                </c:pt>
                <c:pt idx="50">
                  <c:v>819.57558989912093</c:v>
                </c:pt>
                <c:pt idx="51">
                  <c:v>820.04733832821637</c:v>
                </c:pt>
                <c:pt idx="52">
                  <c:v>820.4876673664595</c:v>
                </c:pt>
                <c:pt idx="53">
                  <c:v>820.88529385978222</c:v>
                </c:pt>
                <c:pt idx="54">
                  <c:v>821.33411169613805</c:v>
                </c:pt>
                <c:pt idx="55">
                  <c:v>821.81274381904586</c:v>
                </c:pt>
                <c:pt idx="56">
                  <c:v>822.29287612763574</c:v>
                </c:pt>
                <c:pt idx="57">
                  <c:v>822.76442261799741</c:v>
                </c:pt>
                <c:pt idx="58">
                  <c:v>823.23726099870328</c:v>
                </c:pt>
                <c:pt idx="59">
                  <c:v>823.72660224960021</c:v>
                </c:pt>
                <c:pt idx="60">
                  <c:v>824.22768184650522</c:v>
                </c:pt>
                <c:pt idx="61">
                  <c:v>824.78816772698485</c:v>
                </c:pt>
                <c:pt idx="62">
                  <c:v>825.34265538392117</c:v>
                </c:pt>
                <c:pt idx="63">
                  <c:v>826.02873412008876</c:v>
                </c:pt>
                <c:pt idx="64">
                  <c:v>826.66221810572881</c:v>
                </c:pt>
                <c:pt idx="65">
                  <c:v>827.30064447008954</c:v>
                </c:pt>
              </c:numCache>
            </c:numRef>
          </c:val>
          <c:smooth val="0"/>
          <c:extLst>
            <c:ext xmlns:c16="http://schemas.microsoft.com/office/drawing/2014/chart" uri="{C3380CC4-5D6E-409C-BE32-E72D297353CC}">
              <c16:uniqueId val="{00000006-1423-482A-8115-0A136D51F08F}"/>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NWLKLD!$G$204:$CI$204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NWLKLD!$G$395:$CI$395</c:f>
              <c:numCache>
                <c:formatCode>0.00</c:formatCode>
                <c:ptCount val="81"/>
                <c:pt idx="0">
                  <c:v>0</c:v>
                </c:pt>
                <c:pt idx="1">
                  <c:v>0</c:v>
                </c:pt>
                <c:pt idx="2">
                  <c:v>155.22060460045032</c:v>
                </c:pt>
                <c:pt idx="3">
                  <c:v>157.66398112319376</c:v>
                </c:pt>
                <c:pt idx="4">
                  <c:v>162.56137544226405</c:v>
                </c:pt>
                <c:pt idx="5">
                  <c:v>167.76839991099339</c:v>
                </c:pt>
                <c:pt idx="6">
                  <c:v>171.02868053862807</c:v>
                </c:pt>
                <c:pt idx="7">
                  <c:v>175.56088809836808</c:v>
                </c:pt>
                <c:pt idx="8">
                  <c:v>180.52440362663916</c:v>
                </c:pt>
                <c:pt idx="9">
                  <c:v>185.44489377180133</c:v>
                </c:pt>
                <c:pt idx="10">
                  <c:v>189.8925917830534</c:v>
                </c:pt>
                <c:pt idx="11">
                  <c:v>193.55088418080751</c:v>
                </c:pt>
                <c:pt idx="12">
                  <c:v>196.93226926883926</c:v>
                </c:pt>
                <c:pt idx="13">
                  <c:v>200.26229953468439</c:v>
                </c:pt>
                <c:pt idx="14">
                  <c:v>203.12434130464095</c:v>
                </c:pt>
                <c:pt idx="15">
                  <c:v>205.9708151779154</c:v>
                </c:pt>
                <c:pt idx="16">
                  <c:v>208.97017593903246</c:v>
                </c:pt>
                <c:pt idx="17">
                  <c:v>211.19694556573171</c:v>
                </c:pt>
                <c:pt idx="18">
                  <c:v>213.11431996359323</c:v>
                </c:pt>
                <c:pt idx="19">
                  <c:v>214.98000867225011</c:v>
                </c:pt>
                <c:pt idx="20">
                  <c:v>216.763509032679</c:v>
                </c:pt>
                <c:pt idx="21">
                  <c:v>218.24355527409801</c:v>
                </c:pt>
                <c:pt idx="22">
                  <c:v>219.70180524664787</c:v>
                </c:pt>
                <c:pt idx="23">
                  <c:v>221.01888263006521</c:v>
                </c:pt>
                <c:pt idx="24">
                  <c:v>222.85961846212209</c:v>
                </c:pt>
                <c:pt idx="25">
                  <c:v>226.05411628654198</c:v>
                </c:pt>
                <c:pt idx="26">
                  <c:v>229.14154738297165</c:v>
                </c:pt>
                <c:pt idx="27">
                  <c:v>232.20606275544776</c:v>
                </c:pt>
                <c:pt idx="28">
                  <c:v>235.2117224339375</c:v>
                </c:pt>
                <c:pt idx="29">
                  <c:v>238.21975225811863</c:v>
                </c:pt>
                <c:pt idx="30">
                  <c:v>241.13589553109591</c:v>
                </c:pt>
                <c:pt idx="31">
                  <c:v>241.50076839931847</c:v>
                </c:pt>
                <c:pt idx="32">
                  <c:v>243.68778133362952</c:v>
                </c:pt>
                <c:pt idx="33">
                  <c:v>245.88014398724306</c:v>
                </c:pt>
                <c:pt idx="34">
                  <c:v>248.04037024020772</c:v>
                </c:pt>
                <c:pt idx="35">
                  <c:v>250.26395058882628</c:v>
                </c:pt>
                <c:pt idx="36">
                  <c:v>252.00800439349553</c:v>
                </c:pt>
                <c:pt idx="37">
                  <c:v>253.34200933119953</c:v>
                </c:pt>
                <c:pt idx="38">
                  <c:v>254.66969503645504</c:v>
                </c:pt>
                <c:pt idx="39">
                  <c:v>256.05763954515419</c:v>
                </c:pt>
                <c:pt idx="40">
                  <c:v>257.43784571934657</c:v>
                </c:pt>
                <c:pt idx="41">
                  <c:v>258.85919166749062</c:v>
                </c:pt>
                <c:pt idx="42">
                  <c:v>260.2640441151824</c:v>
                </c:pt>
                <c:pt idx="43">
                  <c:v>261.73454524927985</c:v>
                </c:pt>
                <c:pt idx="44">
                  <c:v>263.24433524386853</c:v>
                </c:pt>
                <c:pt idx="45">
                  <c:v>264.77778428004297</c:v>
                </c:pt>
                <c:pt idx="46">
                  <c:v>266.33943787722637</c:v>
                </c:pt>
                <c:pt idx="47">
                  <c:v>267.92848113804166</c:v>
                </c:pt>
                <c:pt idx="48">
                  <c:v>269.52945620950646</c:v>
                </c:pt>
                <c:pt idx="49">
                  <c:v>271.11169014089569</c:v>
                </c:pt>
                <c:pt idx="50">
                  <c:v>272.70500846816674</c:v>
                </c:pt>
                <c:pt idx="51">
                  <c:v>274.271728377096</c:v>
                </c:pt>
                <c:pt idx="52">
                  <c:v>275.80220534189067</c:v>
                </c:pt>
                <c:pt idx="53">
                  <c:v>277.32234361800835</c:v>
                </c:pt>
                <c:pt idx="54">
                  <c:v>278.87785813338729</c:v>
                </c:pt>
                <c:pt idx="55">
                  <c:v>280.44699147518537</c:v>
                </c:pt>
                <c:pt idx="56">
                  <c:v>282.00022194145419</c:v>
                </c:pt>
                <c:pt idx="57">
                  <c:v>283.53470521505028</c:v>
                </c:pt>
                <c:pt idx="58">
                  <c:v>285.05758822721145</c:v>
                </c:pt>
                <c:pt idx="59">
                  <c:v>286.58713138099387</c:v>
                </c:pt>
                <c:pt idx="60">
                  <c:v>288.12437817268142</c:v>
                </c:pt>
                <c:pt idx="61">
                  <c:v>289.5404549297163</c:v>
                </c:pt>
                <c:pt idx="62">
                  <c:v>290.80909611964222</c:v>
                </c:pt>
                <c:pt idx="63">
                  <c:v>292.14990188397371</c:v>
                </c:pt>
                <c:pt idx="64">
                  <c:v>293.46984838840103</c:v>
                </c:pt>
                <c:pt idx="65">
                  <c:v>294.78804704551402</c:v>
                </c:pt>
              </c:numCache>
            </c:numRef>
          </c:val>
          <c:extLst>
            <c:ext xmlns:c16="http://schemas.microsoft.com/office/drawing/2014/chart" uri="{C3380CC4-5D6E-409C-BE32-E72D297353CC}">
              <c16:uniqueId val="{00000000-C66C-4C96-88E6-5378A9506660}"/>
            </c:ext>
          </c:extLst>
        </c:ser>
        <c:ser>
          <c:idx val="0"/>
          <c:order val="1"/>
          <c:tx>
            <c:v>Unmeasured household consumption</c:v>
          </c:tx>
          <c:spPr>
            <a:ln w="25400">
              <a:noFill/>
            </a:ln>
          </c:spPr>
          <c:cat>
            <c:strRef>
              <c:f>NWLKLD!$G$204:$CI$204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NWLKLD!$G$396:$CI$396</c:f>
              <c:numCache>
                <c:formatCode>0.00</c:formatCode>
                <c:ptCount val="81"/>
                <c:pt idx="0">
                  <c:v>0</c:v>
                </c:pt>
                <c:pt idx="1">
                  <c:v>0</c:v>
                </c:pt>
                <c:pt idx="2">
                  <c:v>357.55280968068894</c:v>
                </c:pt>
                <c:pt idx="3">
                  <c:v>343.63872944846304</c:v>
                </c:pt>
                <c:pt idx="4">
                  <c:v>332.40179631280989</c:v>
                </c:pt>
                <c:pt idx="5">
                  <c:v>320.64226859823532</c:v>
                </c:pt>
                <c:pt idx="6">
                  <c:v>307.30829284761501</c:v>
                </c:pt>
                <c:pt idx="7">
                  <c:v>290.70893168444735</c:v>
                </c:pt>
                <c:pt idx="8">
                  <c:v>280.6097847148867</c:v>
                </c:pt>
                <c:pt idx="9">
                  <c:v>270.54263294694806</c:v>
                </c:pt>
                <c:pt idx="10">
                  <c:v>260.5806126110686</c:v>
                </c:pt>
                <c:pt idx="11">
                  <c:v>251.28267832783894</c:v>
                </c:pt>
                <c:pt idx="12">
                  <c:v>242.55984764952788</c:v>
                </c:pt>
                <c:pt idx="13">
                  <c:v>233.94109159748729</c:v>
                </c:pt>
                <c:pt idx="14">
                  <c:v>224.81757326816205</c:v>
                </c:pt>
                <c:pt idx="15">
                  <c:v>215.89354240168245</c:v>
                </c:pt>
                <c:pt idx="16">
                  <c:v>208.37638699262854</c:v>
                </c:pt>
                <c:pt idx="17">
                  <c:v>201.75098464016637</c:v>
                </c:pt>
                <c:pt idx="18">
                  <c:v>195.1852013129556</c:v>
                </c:pt>
                <c:pt idx="19">
                  <c:v>188.77712704659785</c:v>
                </c:pt>
                <c:pt idx="20">
                  <c:v>182.44903247815392</c:v>
                </c:pt>
                <c:pt idx="21">
                  <c:v>176.38780004055073</c:v>
                </c:pt>
                <c:pt idx="22">
                  <c:v>170.60654261571744</c:v>
                </c:pt>
                <c:pt idx="23">
                  <c:v>165.08588608292783</c:v>
                </c:pt>
                <c:pt idx="24">
                  <c:v>160.36167216166038</c:v>
                </c:pt>
                <c:pt idx="25">
                  <c:v>156.97137897364593</c:v>
                </c:pt>
                <c:pt idx="26">
                  <c:v>153.74938511544818</c:v>
                </c:pt>
                <c:pt idx="27">
                  <c:v>150.66937814098003</c:v>
                </c:pt>
                <c:pt idx="28">
                  <c:v>147.5806728707401</c:v>
                </c:pt>
                <c:pt idx="29">
                  <c:v>144.50048415685023</c:v>
                </c:pt>
                <c:pt idx="30">
                  <c:v>141.34851711293871</c:v>
                </c:pt>
                <c:pt idx="31">
                  <c:v>138.60587707696783</c:v>
                </c:pt>
                <c:pt idx="32">
                  <c:v>136.47829045052509</c:v>
                </c:pt>
                <c:pt idx="33">
                  <c:v>134.41673519644075</c:v>
                </c:pt>
                <c:pt idx="34">
                  <c:v>132.3241060719231</c:v>
                </c:pt>
                <c:pt idx="35">
                  <c:v>130.26503050925507</c:v>
                </c:pt>
                <c:pt idx="36">
                  <c:v>128.80799546003831</c:v>
                </c:pt>
                <c:pt idx="37">
                  <c:v>128.06638905858659</c:v>
                </c:pt>
                <c:pt idx="38">
                  <c:v>127.3207185339312</c:v>
                </c:pt>
                <c:pt idx="39">
                  <c:v>126.61527837039881</c:v>
                </c:pt>
                <c:pt idx="40">
                  <c:v>125.90536615932271</c:v>
                </c:pt>
                <c:pt idx="41">
                  <c:v>125.20550993180694</c:v>
                </c:pt>
                <c:pt idx="42">
                  <c:v>124.50060120681923</c:v>
                </c:pt>
                <c:pt idx="43">
                  <c:v>123.80506041899316</c:v>
                </c:pt>
                <c:pt idx="44">
                  <c:v>123.11855971306566</c:v>
                </c:pt>
                <c:pt idx="45">
                  <c:v>122.44050576329096</c:v>
                </c:pt>
                <c:pt idx="46">
                  <c:v>121.77036184355671</c:v>
                </c:pt>
                <c:pt idx="47">
                  <c:v>121.10767628166457</c:v>
                </c:pt>
                <c:pt idx="48">
                  <c:v>120.45215548236432</c:v>
                </c:pt>
                <c:pt idx="49">
                  <c:v>119.78913528221641</c:v>
                </c:pt>
                <c:pt idx="50">
                  <c:v>119.15097380045218</c:v>
                </c:pt>
                <c:pt idx="51">
                  <c:v>118.50832920449605</c:v>
                </c:pt>
                <c:pt idx="52">
                  <c:v>117.86921482401851</c:v>
                </c:pt>
                <c:pt idx="53">
                  <c:v>117.19660631915897</c:v>
                </c:pt>
                <c:pt idx="54">
                  <c:v>116.53109295329509</c:v>
                </c:pt>
                <c:pt idx="55">
                  <c:v>115.8725613772952</c:v>
                </c:pt>
                <c:pt idx="56">
                  <c:v>115.22094806632376</c:v>
                </c:pt>
                <c:pt idx="57">
                  <c:v>114.57619955919634</c:v>
                </c:pt>
                <c:pt idx="58">
                  <c:v>113.93818924230705</c:v>
                </c:pt>
                <c:pt idx="59">
                  <c:v>113.3068851819841</c:v>
                </c:pt>
                <c:pt idx="60">
                  <c:v>112.68211285404956</c:v>
                </c:pt>
                <c:pt idx="61">
                  <c:v>112.23327311624976</c:v>
                </c:pt>
                <c:pt idx="62">
                  <c:v>111.93105094293752</c:v>
                </c:pt>
                <c:pt idx="63">
                  <c:v>111.69651015880358</c:v>
                </c:pt>
                <c:pt idx="64">
                  <c:v>111.43853321968402</c:v>
                </c:pt>
                <c:pt idx="65">
                  <c:v>111.18709545353694</c:v>
                </c:pt>
              </c:numCache>
            </c:numRef>
          </c:val>
          <c:extLst>
            <c:ext xmlns:c16="http://schemas.microsoft.com/office/drawing/2014/chart" uri="{C3380CC4-5D6E-409C-BE32-E72D297353CC}">
              <c16:uniqueId val="{00000001-C66C-4C96-88E6-5378A9506660}"/>
            </c:ext>
          </c:extLst>
        </c:ser>
        <c:ser>
          <c:idx val="1"/>
          <c:order val="2"/>
          <c:tx>
            <c:v>Non-household consumption</c:v>
          </c:tx>
          <c:spPr>
            <a:ln w="25400">
              <a:noFill/>
            </a:ln>
          </c:spPr>
          <c:cat>
            <c:strRef>
              <c:f>NWLKLD!$G$204:$CI$204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NWLKLD!$G$397:$CI$397</c:f>
              <c:numCache>
                <c:formatCode>0.00</c:formatCode>
                <c:ptCount val="81"/>
                <c:pt idx="0">
                  <c:v>0</c:v>
                </c:pt>
                <c:pt idx="1">
                  <c:v>0</c:v>
                </c:pt>
                <c:pt idx="2">
                  <c:v>134.86011278253051</c:v>
                </c:pt>
                <c:pt idx="3">
                  <c:v>124.8473710313399</c:v>
                </c:pt>
                <c:pt idx="4">
                  <c:v>137.08070505882068</c:v>
                </c:pt>
                <c:pt idx="5">
                  <c:v>146.93712805031467</c:v>
                </c:pt>
                <c:pt idx="6">
                  <c:v>159.16502657234636</c:v>
                </c:pt>
                <c:pt idx="7">
                  <c:v>172.68917037175234</c:v>
                </c:pt>
                <c:pt idx="8">
                  <c:v>174.03916319992152</c:v>
                </c:pt>
                <c:pt idx="9">
                  <c:v>178.13287824728837</c:v>
                </c:pt>
                <c:pt idx="10">
                  <c:v>185.37848480856925</c:v>
                </c:pt>
                <c:pt idx="11">
                  <c:v>184.55262145018412</c:v>
                </c:pt>
                <c:pt idx="12">
                  <c:v>183.524982125489</c:v>
                </c:pt>
                <c:pt idx="13">
                  <c:v>182.36639352425155</c:v>
                </c:pt>
                <c:pt idx="14">
                  <c:v>181.29931636460901</c:v>
                </c:pt>
                <c:pt idx="15">
                  <c:v>180.22300191511545</c:v>
                </c:pt>
                <c:pt idx="16">
                  <c:v>178.66791252731403</c:v>
                </c:pt>
                <c:pt idx="17">
                  <c:v>177.28012581236777</c:v>
                </c:pt>
                <c:pt idx="18">
                  <c:v>175.83544729511956</c:v>
                </c:pt>
                <c:pt idx="19">
                  <c:v>175.66326515991881</c:v>
                </c:pt>
                <c:pt idx="20">
                  <c:v>175.49637308065832</c:v>
                </c:pt>
                <c:pt idx="21">
                  <c:v>175.26948458610747</c:v>
                </c:pt>
                <c:pt idx="22">
                  <c:v>175.13929648877976</c:v>
                </c:pt>
                <c:pt idx="23">
                  <c:v>174.96129152376611</c:v>
                </c:pt>
                <c:pt idx="24">
                  <c:v>174.79109809960894</c:v>
                </c:pt>
                <c:pt idx="25">
                  <c:v>174.63105613329304</c:v>
                </c:pt>
                <c:pt idx="26">
                  <c:v>174.51361279317592</c:v>
                </c:pt>
                <c:pt idx="27">
                  <c:v>174.3826145241344</c:v>
                </c:pt>
                <c:pt idx="28">
                  <c:v>173.33547300542767</c:v>
                </c:pt>
                <c:pt idx="29">
                  <c:v>173.13621898235581</c:v>
                </c:pt>
                <c:pt idx="30">
                  <c:v>172.97659603167148</c:v>
                </c:pt>
                <c:pt idx="31">
                  <c:v>172.82781903925192</c:v>
                </c:pt>
                <c:pt idx="32">
                  <c:v>172.66063423927162</c:v>
                </c:pt>
                <c:pt idx="33">
                  <c:v>172.29232969490056</c:v>
                </c:pt>
                <c:pt idx="34">
                  <c:v>171.9154498012943</c:v>
                </c:pt>
                <c:pt idx="35">
                  <c:v>171.5358138854221</c:v>
                </c:pt>
                <c:pt idx="36">
                  <c:v>171.1494242087638</c:v>
                </c:pt>
                <c:pt idx="37">
                  <c:v>170.76316668595021</c:v>
                </c:pt>
                <c:pt idx="38">
                  <c:v>170.37254395878918</c:v>
                </c:pt>
                <c:pt idx="39">
                  <c:v>169.98855827833685</c:v>
                </c:pt>
                <c:pt idx="40">
                  <c:v>169.61437223798723</c:v>
                </c:pt>
                <c:pt idx="41">
                  <c:v>169.24617830297436</c:v>
                </c:pt>
                <c:pt idx="42">
                  <c:v>168.88587819245586</c:v>
                </c:pt>
                <c:pt idx="43">
                  <c:v>168.53559909318213</c:v>
                </c:pt>
                <c:pt idx="44">
                  <c:v>168.19907721875452</c:v>
                </c:pt>
                <c:pt idx="45">
                  <c:v>167.86881066350503</c:v>
                </c:pt>
                <c:pt idx="46">
                  <c:v>167.54034169017311</c:v>
                </c:pt>
                <c:pt idx="47">
                  <c:v>167.21316337827849</c:v>
                </c:pt>
                <c:pt idx="48">
                  <c:v>166.89125012042663</c:v>
                </c:pt>
                <c:pt idx="49">
                  <c:v>166.57901077000776</c:v>
                </c:pt>
                <c:pt idx="50">
                  <c:v>166.26917480238546</c:v>
                </c:pt>
                <c:pt idx="51">
                  <c:v>165.96298960947806</c:v>
                </c:pt>
                <c:pt idx="52">
                  <c:v>165.65328601909061</c:v>
                </c:pt>
                <c:pt idx="53">
                  <c:v>165.34011539323899</c:v>
                </c:pt>
                <c:pt idx="54">
                  <c:v>165.02921728022548</c:v>
                </c:pt>
                <c:pt idx="55">
                  <c:v>164.71859021670465</c:v>
                </c:pt>
                <c:pt idx="56">
                  <c:v>164.4094857907709</c:v>
                </c:pt>
                <c:pt idx="57">
                  <c:v>164.0997345567794</c:v>
                </c:pt>
                <c:pt idx="58">
                  <c:v>163.78594385194913</c:v>
                </c:pt>
                <c:pt idx="59">
                  <c:v>163.47464676975787</c:v>
                </c:pt>
                <c:pt idx="60">
                  <c:v>163.16697003739893</c:v>
                </c:pt>
                <c:pt idx="61">
                  <c:v>162.85841108309273</c:v>
                </c:pt>
                <c:pt idx="62">
                  <c:v>162.55219318297068</c:v>
                </c:pt>
                <c:pt idx="63">
                  <c:v>162.24464687101792</c:v>
                </c:pt>
                <c:pt idx="64">
                  <c:v>161.93832334044905</c:v>
                </c:pt>
                <c:pt idx="65">
                  <c:v>161.63253055370961</c:v>
                </c:pt>
              </c:numCache>
            </c:numRef>
          </c:val>
          <c:extLst>
            <c:ext xmlns:c16="http://schemas.microsoft.com/office/drawing/2014/chart" uri="{C3380CC4-5D6E-409C-BE32-E72D297353CC}">
              <c16:uniqueId val="{00000002-C66C-4C96-88E6-5378A9506660}"/>
            </c:ext>
          </c:extLst>
        </c:ser>
        <c:ser>
          <c:idx val="2"/>
          <c:order val="3"/>
          <c:tx>
            <c:v>Total leakage</c:v>
          </c:tx>
          <c:spPr>
            <a:ln w="25400">
              <a:noFill/>
            </a:ln>
          </c:spPr>
          <c:cat>
            <c:strRef>
              <c:f>NWLKLD!$G$204:$CI$204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NWLKLD!$G$398:$CI$398</c:f>
              <c:numCache>
                <c:formatCode>0.00</c:formatCode>
                <c:ptCount val="81"/>
                <c:pt idx="0">
                  <c:v>0</c:v>
                </c:pt>
                <c:pt idx="1">
                  <c:v>0</c:v>
                </c:pt>
                <c:pt idx="2">
                  <c:v>129.02032492237038</c:v>
                </c:pt>
                <c:pt idx="3">
                  <c:v>121.03651560000002</c:v>
                </c:pt>
                <c:pt idx="4">
                  <c:v>117.04630080000001</c:v>
                </c:pt>
                <c:pt idx="5">
                  <c:v>113.05608600000002</c:v>
                </c:pt>
                <c:pt idx="6">
                  <c:v>111.21371976000002</c:v>
                </c:pt>
                <c:pt idx="7">
                  <c:v>109.37135352000001</c:v>
                </c:pt>
                <c:pt idx="8">
                  <c:v>107.52898728000001</c:v>
                </c:pt>
                <c:pt idx="9">
                  <c:v>105.68662104000001</c:v>
                </c:pt>
                <c:pt idx="10">
                  <c:v>103.84425479999999</c:v>
                </c:pt>
                <c:pt idx="11">
                  <c:v>102.00188856</c:v>
                </c:pt>
                <c:pt idx="12">
                  <c:v>100.15952231999999</c:v>
                </c:pt>
                <c:pt idx="13">
                  <c:v>98.31715607999999</c:v>
                </c:pt>
                <c:pt idx="14">
                  <c:v>96.474789839999985</c:v>
                </c:pt>
                <c:pt idx="15">
                  <c:v>94.632423599999981</c:v>
                </c:pt>
                <c:pt idx="16">
                  <c:v>92.790057359999977</c:v>
                </c:pt>
                <c:pt idx="17">
                  <c:v>90.947691119999959</c:v>
                </c:pt>
                <c:pt idx="18">
                  <c:v>89.105324879999984</c:v>
                </c:pt>
                <c:pt idx="19">
                  <c:v>87.262958639999965</c:v>
                </c:pt>
                <c:pt idx="20">
                  <c:v>85.420592399999975</c:v>
                </c:pt>
                <c:pt idx="21">
                  <c:v>82.908256859999966</c:v>
                </c:pt>
                <c:pt idx="22">
                  <c:v>80.395921319999985</c:v>
                </c:pt>
                <c:pt idx="23">
                  <c:v>77.883585779999976</c:v>
                </c:pt>
                <c:pt idx="24">
                  <c:v>75.371250239999981</c:v>
                </c:pt>
                <c:pt idx="25">
                  <c:v>72.858914699999985</c:v>
                </c:pt>
                <c:pt idx="26">
                  <c:v>70.34657915999999</c:v>
                </c:pt>
                <c:pt idx="27">
                  <c:v>67.834243619999995</c:v>
                </c:pt>
                <c:pt idx="28">
                  <c:v>65.32190808</c:v>
                </c:pt>
                <c:pt idx="29">
                  <c:v>62.809572540000005</c:v>
                </c:pt>
                <c:pt idx="30">
                  <c:v>60.29723700000001</c:v>
                </c:pt>
                <c:pt idx="31">
                  <c:v>60.29723700000001</c:v>
                </c:pt>
                <c:pt idx="32">
                  <c:v>60.29723700000001</c:v>
                </c:pt>
                <c:pt idx="33">
                  <c:v>60.29723700000001</c:v>
                </c:pt>
                <c:pt idx="34">
                  <c:v>60.29723700000001</c:v>
                </c:pt>
                <c:pt idx="35">
                  <c:v>60.29723700000001</c:v>
                </c:pt>
                <c:pt idx="36">
                  <c:v>60.29723700000001</c:v>
                </c:pt>
                <c:pt idx="37">
                  <c:v>60.29723700000001</c:v>
                </c:pt>
                <c:pt idx="38">
                  <c:v>60.297237000000003</c:v>
                </c:pt>
                <c:pt idx="39">
                  <c:v>60.29723700000001</c:v>
                </c:pt>
                <c:pt idx="40">
                  <c:v>60.29723700000001</c:v>
                </c:pt>
                <c:pt idx="41">
                  <c:v>60.29723700000001</c:v>
                </c:pt>
                <c:pt idx="42">
                  <c:v>60.29723700000001</c:v>
                </c:pt>
                <c:pt idx="43">
                  <c:v>60.29723700000001</c:v>
                </c:pt>
                <c:pt idx="44">
                  <c:v>60.29723700000001</c:v>
                </c:pt>
                <c:pt idx="45">
                  <c:v>60.29723700000001</c:v>
                </c:pt>
                <c:pt idx="46">
                  <c:v>60.29723700000001</c:v>
                </c:pt>
                <c:pt idx="47">
                  <c:v>60.29723700000001</c:v>
                </c:pt>
                <c:pt idx="48">
                  <c:v>60.29723700000001</c:v>
                </c:pt>
                <c:pt idx="49">
                  <c:v>60.29723700000001</c:v>
                </c:pt>
                <c:pt idx="50">
                  <c:v>60.29723700000001</c:v>
                </c:pt>
                <c:pt idx="51">
                  <c:v>60.29723700000001</c:v>
                </c:pt>
                <c:pt idx="52">
                  <c:v>60.29723700000001</c:v>
                </c:pt>
                <c:pt idx="53">
                  <c:v>60.29723700000001</c:v>
                </c:pt>
                <c:pt idx="54">
                  <c:v>60.29723700000001</c:v>
                </c:pt>
                <c:pt idx="55">
                  <c:v>60.29723700000001</c:v>
                </c:pt>
                <c:pt idx="56">
                  <c:v>60.29723700000001</c:v>
                </c:pt>
                <c:pt idx="57">
                  <c:v>60.29723700000001</c:v>
                </c:pt>
                <c:pt idx="58">
                  <c:v>60.29723700000001</c:v>
                </c:pt>
                <c:pt idx="59">
                  <c:v>60.29723700000001</c:v>
                </c:pt>
                <c:pt idx="60">
                  <c:v>60.29723700000001</c:v>
                </c:pt>
                <c:pt idx="61">
                  <c:v>60.29723700000001</c:v>
                </c:pt>
                <c:pt idx="62">
                  <c:v>60.29723700000001</c:v>
                </c:pt>
                <c:pt idx="63">
                  <c:v>60.29723700000001</c:v>
                </c:pt>
                <c:pt idx="64">
                  <c:v>60.29723700000001</c:v>
                </c:pt>
                <c:pt idx="65">
                  <c:v>60.29723700000001</c:v>
                </c:pt>
              </c:numCache>
            </c:numRef>
          </c:val>
          <c:extLst>
            <c:ext xmlns:c16="http://schemas.microsoft.com/office/drawing/2014/chart" uri="{C3380CC4-5D6E-409C-BE32-E72D297353CC}">
              <c16:uniqueId val="{00000003-C66C-4C96-88E6-5378A9506660}"/>
            </c:ext>
          </c:extLst>
        </c:ser>
        <c:ser>
          <c:idx val="3"/>
          <c:order val="4"/>
          <c:tx>
            <c:v>Other components of demand</c:v>
          </c:tx>
          <c:spPr>
            <a:ln w="25400">
              <a:noFill/>
            </a:ln>
          </c:spPr>
          <c:cat>
            <c:strRef>
              <c:f>NWLKLD!$G$204:$CI$204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NWLKLD!$G$399:$CI$399</c:f>
              <c:numCache>
                <c:formatCode>0.00</c:formatCode>
                <c:ptCount val="81"/>
                <c:pt idx="0">
                  <c:v>0</c:v>
                </c:pt>
                <c:pt idx="1">
                  <c:v>0</c:v>
                </c:pt>
                <c:pt idx="2">
                  <c:v>24.216338910744071</c:v>
                </c:pt>
                <c:pt idx="3">
                  <c:v>24.305890975857324</c:v>
                </c:pt>
                <c:pt idx="4">
                  <c:v>24.30051274444952</c:v>
                </c:pt>
                <c:pt idx="5">
                  <c:v>24.295721361560481</c:v>
                </c:pt>
                <c:pt idx="6">
                  <c:v>24.360251720571796</c:v>
                </c:pt>
                <c:pt idx="7">
                  <c:v>24.35467801303048</c:v>
                </c:pt>
                <c:pt idx="8">
                  <c:v>24.349048792346707</c:v>
                </c:pt>
                <c:pt idx="9">
                  <c:v>24.343481471350287</c:v>
                </c:pt>
                <c:pt idx="10">
                  <c:v>24.33913667077627</c:v>
                </c:pt>
                <c:pt idx="11">
                  <c:v>24.336119062493481</c:v>
                </c:pt>
                <c:pt idx="12">
                  <c:v>24.332903212026736</c:v>
                </c:pt>
                <c:pt idx="13">
                  <c:v>24.329821988342246</c:v>
                </c:pt>
                <c:pt idx="14">
                  <c:v>24.326666458326713</c:v>
                </c:pt>
                <c:pt idx="15">
                  <c:v>24.323626402955369</c:v>
                </c:pt>
                <c:pt idx="16">
                  <c:v>24.319690012363935</c:v>
                </c:pt>
                <c:pt idx="17">
                  <c:v>24.314924020879744</c:v>
                </c:pt>
                <c:pt idx="18">
                  <c:v>24.310235903428975</c:v>
                </c:pt>
                <c:pt idx="19">
                  <c:v>24.305734559673056</c:v>
                </c:pt>
                <c:pt idx="20">
                  <c:v>24.301428244178283</c:v>
                </c:pt>
                <c:pt idx="21">
                  <c:v>24.297192256142694</c:v>
                </c:pt>
                <c:pt idx="22">
                  <c:v>24.29306610356457</c:v>
                </c:pt>
                <c:pt idx="23">
                  <c:v>24.289049341124837</c:v>
                </c:pt>
                <c:pt idx="24">
                  <c:v>24.285145466136441</c:v>
                </c:pt>
                <c:pt idx="25">
                  <c:v>24.28135540017206</c:v>
                </c:pt>
                <c:pt idx="26">
                  <c:v>24.277715684126747</c:v>
                </c:pt>
                <c:pt idx="27">
                  <c:v>24.274265578630093</c:v>
                </c:pt>
                <c:pt idx="28">
                  <c:v>24.271012513076698</c:v>
                </c:pt>
                <c:pt idx="29">
                  <c:v>24.267955598900926</c:v>
                </c:pt>
                <c:pt idx="30">
                  <c:v>24.265071312057898</c:v>
                </c:pt>
                <c:pt idx="31">
                  <c:v>24.262493497009132</c:v>
                </c:pt>
                <c:pt idx="32">
                  <c:v>24.260883309335213</c:v>
                </c:pt>
                <c:pt idx="33">
                  <c:v>24.259497042215571</c:v>
                </c:pt>
                <c:pt idx="34">
                  <c:v>24.258087565219739</c:v>
                </c:pt>
                <c:pt idx="35">
                  <c:v>24.256512920966316</c:v>
                </c:pt>
                <c:pt idx="36">
                  <c:v>24.254470743272805</c:v>
                </c:pt>
                <c:pt idx="37">
                  <c:v>24.252040839810547</c:v>
                </c:pt>
                <c:pt idx="38">
                  <c:v>24.24960559447436</c:v>
                </c:pt>
                <c:pt idx="39">
                  <c:v>24.247151652317825</c:v>
                </c:pt>
                <c:pt idx="40">
                  <c:v>24.244646277385982</c:v>
                </c:pt>
                <c:pt idx="41">
                  <c:v>24.241896287044142</c:v>
                </c:pt>
                <c:pt idx="42">
                  <c:v>24.23900055745969</c:v>
                </c:pt>
                <c:pt idx="43">
                  <c:v>24.235939522737567</c:v>
                </c:pt>
                <c:pt idx="44">
                  <c:v>24.232597585531948</c:v>
                </c:pt>
                <c:pt idx="45">
                  <c:v>24.229037695638112</c:v>
                </c:pt>
                <c:pt idx="46">
                  <c:v>24.225269044217271</c:v>
                </c:pt>
                <c:pt idx="47">
                  <c:v>24.221352238906093</c:v>
                </c:pt>
                <c:pt idx="48">
                  <c:v>24.217421723346547</c:v>
                </c:pt>
                <c:pt idx="49">
                  <c:v>24.213568402905366</c:v>
                </c:pt>
                <c:pt idx="50">
                  <c:v>24.209749838968605</c:v>
                </c:pt>
                <c:pt idx="51">
                  <c:v>24.206029970273562</c:v>
                </c:pt>
                <c:pt idx="52">
                  <c:v>24.20236919492902</c:v>
                </c:pt>
                <c:pt idx="53">
                  <c:v>24.198746376278564</c:v>
                </c:pt>
                <c:pt idx="54">
                  <c:v>24.195169061525917</c:v>
                </c:pt>
                <c:pt idx="55">
                  <c:v>24.191655048931352</c:v>
                </c:pt>
                <c:pt idx="56">
                  <c:v>24.188248690672026</c:v>
                </c:pt>
                <c:pt idx="57">
                  <c:v>24.184920475725789</c:v>
                </c:pt>
                <c:pt idx="58">
                  <c:v>24.181682981497147</c:v>
                </c:pt>
                <c:pt idx="59">
                  <c:v>24.178421797892611</c:v>
                </c:pt>
                <c:pt idx="60">
                  <c:v>24.17509428552512</c:v>
                </c:pt>
                <c:pt idx="61">
                  <c:v>24.171641401911074</c:v>
                </c:pt>
                <c:pt idx="62">
                  <c:v>24.167980128662748</c:v>
                </c:pt>
                <c:pt idx="63">
                  <c:v>24.164198562353249</c:v>
                </c:pt>
                <c:pt idx="64">
                  <c:v>24.160321844485793</c:v>
                </c:pt>
                <c:pt idx="65">
                  <c:v>24.156426617441866</c:v>
                </c:pt>
              </c:numCache>
            </c:numRef>
          </c:val>
          <c:extLst>
            <c:ext xmlns:c16="http://schemas.microsoft.com/office/drawing/2014/chart" uri="{C3380CC4-5D6E-409C-BE32-E72D297353CC}">
              <c16:uniqueId val="{00000004-C66C-4C96-88E6-5378A9506660}"/>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NWLKLD!$G$400:$CI$400</c:f>
              <c:numCache>
                <c:formatCode>0.00</c:formatCode>
                <c:ptCount val="81"/>
                <c:pt idx="0">
                  <c:v>0</c:v>
                </c:pt>
                <c:pt idx="1">
                  <c:v>0</c:v>
                </c:pt>
                <c:pt idx="2">
                  <c:v>788.0783830054794</c:v>
                </c:pt>
                <c:pt idx="3">
                  <c:v>787.97822300547944</c:v>
                </c:pt>
                <c:pt idx="4">
                  <c:v>787.97822300547944</c:v>
                </c:pt>
                <c:pt idx="5">
                  <c:v>787.97822300547944</c:v>
                </c:pt>
                <c:pt idx="6">
                  <c:v>787.97822300547944</c:v>
                </c:pt>
                <c:pt idx="7">
                  <c:v>787.97822300547944</c:v>
                </c:pt>
                <c:pt idx="8">
                  <c:v>787.97822300547944</c:v>
                </c:pt>
                <c:pt idx="9">
                  <c:v>787.97822300547944</c:v>
                </c:pt>
                <c:pt idx="10">
                  <c:v>787.97822300547944</c:v>
                </c:pt>
                <c:pt idx="11">
                  <c:v>787.97822300547944</c:v>
                </c:pt>
                <c:pt idx="12">
                  <c:v>787.97822300547944</c:v>
                </c:pt>
                <c:pt idx="13">
                  <c:v>787.97822300547944</c:v>
                </c:pt>
                <c:pt idx="14">
                  <c:v>787.97822300547944</c:v>
                </c:pt>
                <c:pt idx="15">
                  <c:v>787.97822300547944</c:v>
                </c:pt>
                <c:pt idx="16">
                  <c:v>787.97822300547944</c:v>
                </c:pt>
                <c:pt idx="17">
                  <c:v>787.97822300547944</c:v>
                </c:pt>
                <c:pt idx="18">
                  <c:v>787.97822300547944</c:v>
                </c:pt>
                <c:pt idx="19">
                  <c:v>787.97822300547944</c:v>
                </c:pt>
                <c:pt idx="20">
                  <c:v>787.97822300547944</c:v>
                </c:pt>
                <c:pt idx="21">
                  <c:v>787.97822300547944</c:v>
                </c:pt>
                <c:pt idx="22">
                  <c:v>787.97822300547944</c:v>
                </c:pt>
                <c:pt idx="23">
                  <c:v>787.97822300547944</c:v>
                </c:pt>
                <c:pt idx="24">
                  <c:v>787.97822300547944</c:v>
                </c:pt>
                <c:pt idx="25">
                  <c:v>787.97822300547944</c:v>
                </c:pt>
                <c:pt idx="26">
                  <c:v>787.97822300547944</c:v>
                </c:pt>
                <c:pt idx="27">
                  <c:v>787.97822300547944</c:v>
                </c:pt>
                <c:pt idx="28">
                  <c:v>787.97822300547944</c:v>
                </c:pt>
                <c:pt idx="29">
                  <c:v>787.97822300547944</c:v>
                </c:pt>
                <c:pt idx="30">
                  <c:v>787.97822300547944</c:v>
                </c:pt>
                <c:pt idx="31">
                  <c:v>787.97822300547944</c:v>
                </c:pt>
                <c:pt idx="32">
                  <c:v>787.97822300547944</c:v>
                </c:pt>
                <c:pt idx="33">
                  <c:v>787.97822300547944</c:v>
                </c:pt>
                <c:pt idx="34">
                  <c:v>787.97822300547944</c:v>
                </c:pt>
                <c:pt idx="35">
                  <c:v>787.97822300547944</c:v>
                </c:pt>
                <c:pt idx="36">
                  <c:v>787.97822300547944</c:v>
                </c:pt>
                <c:pt idx="37">
                  <c:v>787.97822300547944</c:v>
                </c:pt>
                <c:pt idx="38">
                  <c:v>787.97822300547944</c:v>
                </c:pt>
                <c:pt idx="39">
                  <c:v>787.97822300547944</c:v>
                </c:pt>
                <c:pt idx="40">
                  <c:v>787.97822300547944</c:v>
                </c:pt>
                <c:pt idx="41">
                  <c:v>787.97822300547944</c:v>
                </c:pt>
                <c:pt idx="42">
                  <c:v>787.97822300547944</c:v>
                </c:pt>
                <c:pt idx="43">
                  <c:v>787.97822300547944</c:v>
                </c:pt>
                <c:pt idx="44">
                  <c:v>787.97822300547944</c:v>
                </c:pt>
                <c:pt idx="45">
                  <c:v>787.97822300547944</c:v>
                </c:pt>
                <c:pt idx="46">
                  <c:v>787.97822300547944</c:v>
                </c:pt>
                <c:pt idx="47">
                  <c:v>787.97822300547944</c:v>
                </c:pt>
                <c:pt idx="48">
                  <c:v>787.97822300547944</c:v>
                </c:pt>
                <c:pt idx="49">
                  <c:v>787.97822300547944</c:v>
                </c:pt>
                <c:pt idx="50">
                  <c:v>787.97822300547944</c:v>
                </c:pt>
                <c:pt idx="51">
                  <c:v>787.97822300547944</c:v>
                </c:pt>
                <c:pt idx="52">
                  <c:v>787.97822300547944</c:v>
                </c:pt>
                <c:pt idx="53">
                  <c:v>787.97822300547944</c:v>
                </c:pt>
                <c:pt idx="54">
                  <c:v>787.97822300547944</c:v>
                </c:pt>
                <c:pt idx="55">
                  <c:v>787.97822300547944</c:v>
                </c:pt>
                <c:pt idx="56">
                  <c:v>787.97822300547944</c:v>
                </c:pt>
                <c:pt idx="57">
                  <c:v>787.97822300547944</c:v>
                </c:pt>
                <c:pt idx="58">
                  <c:v>787.97822300547944</c:v>
                </c:pt>
                <c:pt idx="59">
                  <c:v>787.97822300547944</c:v>
                </c:pt>
                <c:pt idx="60">
                  <c:v>787.97822300547944</c:v>
                </c:pt>
                <c:pt idx="61">
                  <c:v>787.97822300547944</c:v>
                </c:pt>
                <c:pt idx="62">
                  <c:v>787.97822300547944</c:v>
                </c:pt>
                <c:pt idx="63">
                  <c:v>787.97822300547944</c:v>
                </c:pt>
                <c:pt idx="64">
                  <c:v>787.97822300547944</c:v>
                </c:pt>
                <c:pt idx="65">
                  <c:v>787.97822300547944</c:v>
                </c:pt>
              </c:numCache>
            </c:numRef>
          </c:val>
          <c:smooth val="0"/>
          <c:extLst>
            <c:ext xmlns:c16="http://schemas.microsoft.com/office/drawing/2014/chart" uri="{C3380CC4-5D6E-409C-BE32-E72D297353CC}">
              <c16:uniqueId val="{00000005-C66C-4C96-88E6-5378A9506660}"/>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NWLKLD!$G$401:$CI$401</c:f>
              <c:numCache>
                <c:formatCode>0.00</c:formatCode>
                <c:ptCount val="81"/>
                <c:pt idx="0">
                  <c:v>0</c:v>
                </c:pt>
                <c:pt idx="1">
                  <c:v>0</c:v>
                </c:pt>
                <c:pt idx="2">
                  <c:v>813.49450458886417</c:v>
                </c:pt>
                <c:pt idx="3">
                  <c:v>784.11680187093395</c:v>
                </c:pt>
                <c:pt idx="4">
                  <c:v>786.09462808217143</c:v>
                </c:pt>
                <c:pt idx="5">
                  <c:v>785.39037182267384</c:v>
                </c:pt>
                <c:pt idx="6">
                  <c:v>785.84236138394328</c:v>
                </c:pt>
                <c:pt idx="7">
                  <c:v>785.11719537000886</c:v>
                </c:pt>
                <c:pt idx="8">
                  <c:v>778.98414071399293</c:v>
                </c:pt>
                <c:pt idx="9">
                  <c:v>775.77074009979879</c:v>
                </c:pt>
                <c:pt idx="10">
                  <c:v>775.26457355717309</c:v>
                </c:pt>
                <c:pt idx="11">
                  <c:v>766.50852217917463</c:v>
                </c:pt>
                <c:pt idx="12">
                  <c:v>757.97258015676289</c:v>
                </c:pt>
                <c:pt idx="13">
                  <c:v>749.34921475123963</c:v>
                </c:pt>
                <c:pt idx="14">
                  <c:v>739.89001166982757</c:v>
                </c:pt>
                <c:pt idx="15">
                  <c:v>730.61312978025057</c:v>
                </c:pt>
                <c:pt idx="16">
                  <c:v>722.3741889670581</c:v>
                </c:pt>
                <c:pt idx="17">
                  <c:v>714.44762860794515</c:v>
                </c:pt>
                <c:pt idx="18">
                  <c:v>706.19559620145299</c:v>
                </c:pt>
                <c:pt idx="19">
                  <c:v>699.37708438789559</c:v>
                </c:pt>
                <c:pt idx="20">
                  <c:v>692.43908841200357</c:v>
                </c:pt>
                <c:pt idx="21">
                  <c:v>684.97276286688577</c:v>
                </c:pt>
                <c:pt idx="22">
                  <c:v>677.68160896715835</c:v>
                </c:pt>
                <c:pt idx="23">
                  <c:v>670.5291853698335</c:v>
                </c:pt>
                <c:pt idx="24">
                  <c:v>664.68712286943298</c:v>
                </c:pt>
                <c:pt idx="25">
                  <c:v>661.56029368380246</c:v>
                </c:pt>
                <c:pt idx="26">
                  <c:v>658.50604461940372</c:v>
                </c:pt>
                <c:pt idx="27">
                  <c:v>655.6881379815851</c:v>
                </c:pt>
                <c:pt idx="28">
                  <c:v>651.59053681427895</c:v>
                </c:pt>
                <c:pt idx="29">
                  <c:v>648.74025298513732</c:v>
                </c:pt>
                <c:pt idx="30">
                  <c:v>645.61107916160756</c:v>
                </c:pt>
                <c:pt idx="31">
                  <c:v>642.88356137994197</c:v>
                </c:pt>
                <c:pt idx="32">
                  <c:v>642.77419270015605</c:v>
                </c:pt>
                <c:pt idx="33">
                  <c:v>642.53530928819453</c:v>
                </c:pt>
                <c:pt idx="34">
                  <c:v>642.22461704603938</c:v>
                </c:pt>
                <c:pt idx="35">
                  <c:v>642.00791127186426</c:v>
                </c:pt>
                <c:pt idx="36">
                  <c:v>641.90649817296503</c:v>
                </c:pt>
                <c:pt idx="37">
                  <c:v>642.11020928294147</c:v>
                </c:pt>
                <c:pt idx="38">
                  <c:v>642.29916649104439</c:v>
                </c:pt>
                <c:pt idx="39">
                  <c:v>642.59523121360223</c:v>
                </c:pt>
                <c:pt idx="40">
                  <c:v>642.88883376143713</c:v>
                </c:pt>
                <c:pt idx="41">
                  <c:v>643.23937955671067</c:v>
                </c:pt>
                <c:pt idx="42">
                  <c:v>643.57612743931179</c:v>
                </c:pt>
                <c:pt idx="43">
                  <c:v>643.99774765158725</c:v>
                </c:pt>
                <c:pt idx="44">
                  <c:v>644.4811731286153</c:v>
                </c:pt>
                <c:pt idx="45">
                  <c:v>645.0027417698717</c:v>
                </c:pt>
                <c:pt idx="46">
                  <c:v>645.56201382256802</c:v>
                </c:pt>
                <c:pt idx="47">
                  <c:v>646.15727640428543</c:v>
                </c:pt>
                <c:pt idx="48">
                  <c:v>646.77688690303853</c:v>
                </c:pt>
                <c:pt idx="49">
                  <c:v>647.38000796341976</c:v>
                </c:pt>
                <c:pt idx="50">
                  <c:v>648.02151027736761</c:v>
                </c:pt>
                <c:pt idx="51">
                  <c:v>648.63568052873825</c:v>
                </c:pt>
                <c:pt idx="52">
                  <c:v>649.21367874732334</c:v>
                </c:pt>
                <c:pt idx="53">
                  <c:v>649.74441507407948</c:v>
                </c:pt>
                <c:pt idx="54">
                  <c:v>650.3199407958283</c:v>
                </c:pt>
                <c:pt idx="55">
                  <c:v>650.91640148551119</c:v>
                </c:pt>
                <c:pt idx="56">
                  <c:v>651.5055078566154</c:v>
                </c:pt>
                <c:pt idx="57">
                  <c:v>652.08216317414633</c:v>
                </c:pt>
                <c:pt idx="58">
                  <c:v>652.65000767035929</c:v>
                </c:pt>
                <c:pt idx="59">
                  <c:v>653.23368849802307</c:v>
                </c:pt>
                <c:pt idx="60">
                  <c:v>653.83515871704958</c:v>
                </c:pt>
                <c:pt idx="61">
                  <c:v>654.49038389836448</c:v>
                </c:pt>
                <c:pt idx="62">
                  <c:v>655.14692374160779</c:v>
                </c:pt>
                <c:pt idx="63">
                  <c:v>655.94186084354305</c:v>
                </c:pt>
                <c:pt idx="64">
                  <c:v>656.6936301604145</c:v>
                </c:pt>
                <c:pt idx="65">
                  <c:v>657.45070303759701</c:v>
                </c:pt>
              </c:numCache>
            </c:numRef>
          </c:val>
          <c:smooth val="0"/>
          <c:extLst>
            <c:ext xmlns:c16="http://schemas.microsoft.com/office/drawing/2014/chart" uri="{C3380CC4-5D6E-409C-BE32-E72D297353CC}">
              <c16:uniqueId val="{00000006-C66C-4C96-88E6-5378A9506660}"/>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NWLKLD!$G$367:$CI$367</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NWLKLD!$G$368:$CI$368</c:f>
              <c:numCache>
                <c:formatCode>0.00</c:formatCode>
                <c:ptCount val="81"/>
                <c:pt idx="0">
                  <c:v>0</c:v>
                </c:pt>
                <c:pt idx="1">
                  <c:v>0</c:v>
                </c:pt>
                <c:pt idx="2">
                  <c:v>135.19026410345526</c:v>
                </c:pt>
                <c:pt idx="3">
                  <c:v>137.32658061729936</c:v>
                </c:pt>
                <c:pt idx="4">
                  <c:v>141.58716272293242</c:v>
                </c:pt>
                <c:pt idx="5">
                  <c:v>146.11689468380479</c:v>
                </c:pt>
                <c:pt idx="6">
                  <c:v>150.26436987999327</c:v>
                </c:pt>
                <c:pt idx="7">
                  <c:v>156.24712519704738</c:v>
                </c:pt>
                <c:pt idx="8">
                  <c:v>162.28798280254441</c:v>
                </c:pt>
                <c:pt idx="9">
                  <c:v>168.32092029326154</c:v>
                </c:pt>
                <c:pt idx="10">
                  <c:v>174.01210364200927</c:v>
                </c:pt>
                <c:pt idx="11">
                  <c:v>178.67241224253661</c:v>
                </c:pt>
                <c:pt idx="12">
                  <c:v>182.87512851296461</c:v>
                </c:pt>
                <c:pt idx="13">
                  <c:v>187.11272764504668</c:v>
                </c:pt>
                <c:pt idx="14">
                  <c:v>191.46366753852544</c:v>
                </c:pt>
                <c:pt idx="15">
                  <c:v>195.89693040531634</c:v>
                </c:pt>
                <c:pt idx="16">
                  <c:v>200.39221633509544</c:v>
                </c:pt>
                <c:pt idx="17">
                  <c:v>204.82901614964314</c:v>
                </c:pt>
                <c:pt idx="18">
                  <c:v>209.07664666218739</c:v>
                </c:pt>
                <c:pt idx="19">
                  <c:v>213.34599830793061</c:v>
                </c:pt>
                <c:pt idx="20">
                  <c:v>217.62080232970806</c:v>
                </c:pt>
                <c:pt idx="21">
                  <c:v>221.63956296291809</c:v>
                </c:pt>
                <c:pt idx="22">
                  <c:v>225.65173097743534</c:v>
                </c:pt>
                <c:pt idx="23">
                  <c:v>229.55500297713866</c:v>
                </c:pt>
                <c:pt idx="24">
                  <c:v>233.31425884911215</c:v>
                </c:pt>
                <c:pt idx="25">
                  <c:v>236.9670667877767</c:v>
                </c:pt>
                <c:pt idx="26">
                  <c:v>240.52464391550762</c:v>
                </c:pt>
                <c:pt idx="27">
                  <c:v>244.05287128797991</c:v>
                </c:pt>
                <c:pt idx="28">
                  <c:v>247.54107435176763</c:v>
                </c:pt>
                <c:pt idx="29">
                  <c:v>251.06219630238371</c:v>
                </c:pt>
                <c:pt idx="30">
                  <c:v>254.51958987102415</c:v>
                </c:pt>
                <c:pt idx="31">
                  <c:v>254.20613351281798</c:v>
                </c:pt>
                <c:pt idx="32">
                  <c:v>256.51838489237349</c:v>
                </c:pt>
                <c:pt idx="33">
                  <c:v>258.84281666671188</c:v>
                </c:pt>
                <c:pt idx="34">
                  <c:v>261.13199817192304</c:v>
                </c:pt>
                <c:pt idx="35">
                  <c:v>263.45653856923178</c:v>
                </c:pt>
                <c:pt idx="36">
                  <c:v>265.22759570914525</c:v>
                </c:pt>
                <c:pt idx="37">
                  <c:v>266.50603173540469</c:v>
                </c:pt>
                <c:pt idx="38">
                  <c:v>267.78466284948519</c:v>
                </c:pt>
                <c:pt idx="39">
                  <c:v>269.11685668106816</c:v>
                </c:pt>
                <c:pt idx="40">
                  <c:v>270.44005396152932</c:v>
                </c:pt>
                <c:pt idx="41">
                  <c:v>271.78112528414613</c:v>
                </c:pt>
                <c:pt idx="42">
                  <c:v>273.10056146573413</c:v>
                </c:pt>
                <c:pt idx="43">
                  <c:v>274.47179480686987</c:v>
                </c:pt>
                <c:pt idx="44">
                  <c:v>275.85400245907965</c:v>
                </c:pt>
                <c:pt idx="45">
                  <c:v>277.23586152322366</c:v>
                </c:pt>
                <c:pt idx="46">
                  <c:v>278.6257930291124</c:v>
                </c:pt>
                <c:pt idx="47">
                  <c:v>280.03230600154887</c:v>
                </c:pt>
                <c:pt idx="48">
                  <c:v>281.45437692597596</c:v>
                </c:pt>
                <c:pt idx="49">
                  <c:v>282.86991091470657</c:v>
                </c:pt>
                <c:pt idx="50">
                  <c:v>284.29817835968322</c:v>
                </c:pt>
                <c:pt idx="51">
                  <c:v>285.70712498570418</c:v>
                </c:pt>
                <c:pt idx="52">
                  <c:v>287.08739139072742</c:v>
                </c:pt>
                <c:pt idx="53">
                  <c:v>288.46571144532061</c:v>
                </c:pt>
                <c:pt idx="54">
                  <c:v>289.87871344354681</c:v>
                </c:pt>
                <c:pt idx="55">
                  <c:v>291.30961727962659</c:v>
                </c:pt>
                <c:pt idx="56">
                  <c:v>292.7326790518531</c:v>
                </c:pt>
                <c:pt idx="57">
                  <c:v>294.14106843226801</c:v>
                </c:pt>
                <c:pt idx="58">
                  <c:v>295.54643558972487</c:v>
                </c:pt>
                <c:pt idx="59">
                  <c:v>296.95646565279282</c:v>
                </c:pt>
                <c:pt idx="60">
                  <c:v>298.36627341756889</c:v>
                </c:pt>
                <c:pt idx="61">
                  <c:v>299.63512743675403</c:v>
                </c:pt>
                <c:pt idx="62">
                  <c:v>300.73261092967226</c:v>
                </c:pt>
                <c:pt idx="63">
                  <c:v>301.87786097463226</c:v>
                </c:pt>
                <c:pt idx="64">
                  <c:v>302.99909298197099</c:v>
                </c:pt>
                <c:pt idx="65">
                  <c:v>304.11711360981195</c:v>
                </c:pt>
              </c:numCache>
            </c:numRef>
          </c:val>
          <c:extLst>
            <c:ext xmlns:c16="http://schemas.microsoft.com/office/drawing/2014/chart" uri="{C3380CC4-5D6E-409C-BE32-E72D297353CC}">
              <c16:uniqueId val="{00000000-5F99-4985-BDEE-842962B28D9F}"/>
            </c:ext>
          </c:extLst>
        </c:ser>
        <c:ser>
          <c:idx val="0"/>
          <c:order val="1"/>
          <c:tx>
            <c:v>Unmeasured household consumption</c:v>
          </c:tx>
          <c:spPr>
            <a:ln w="25400">
              <a:noFill/>
            </a:ln>
          </c:spPr>
          <c:cat>
            <c:strRef>
              <c:f>NWLKLD!$G$367:$CI$367</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NWLKLD!$G$369:$CI$369</c:f>
              <c:numCache>
                <c:formatCode>0.00</c:formatCode>
                <c:ptCount val="81"/>
                <c:pt idx="0">
                  <c:v>0</c:v>
                </c:pt>
                <c:pt idx="1">
                  <c:v>0</c:v>
                </c:pt>
                <c:pt idx="2">
                  <c:v>289.17058416127509</c:v>
                </c:pt>
                <c:pt idx="3">
                  <c:v>277.91758152814572</c:v>
                </c:pt>
                <c:pt idx="4">
                  <c:v>268.82971973251369</c:v>
                </c:pt>
                <c:pt idx="5">
                  <c:v>259.3192099375521</c:v>
                </c:pt>
                <c:pt idx="6">
                  <c:v>250.694183632169</c:v>
                </c:pt>
                <c:pt idx="7">
                  <c:v>245.5704721990912</c:v>
                </c:pt>
                <c:pt idx="8">
                  <c:v>240.41780299372488</c:v>
                </c:pt>
                <c:pt idx="9">
                  <c:v>235.25687131591206</c:v>
                </c:pt>
                <c:pt idx="10">
                  <c:v>230.06627885782822</c:v>
                </c:pt>
                <c:pt idx="11">
                  <c:v>225.50410973146037</c:v>
                </c:pt>
                <c:pt idx="12">
                  <c:v>221.62790403689678</c:v>
                </c:pt>
                <c:pt idx="13">
                  <c:v>217.73712238545141</c:v>
                </c:pt>
                <c:pt idx="14">
                  <c:v>213.79679977525666</c:v>
                </c:pt>
                <c:pt idx="15">
                  <c:v>209.89769558146929</c:v>
                </c:pt>
                <c:pt idx="16">
                  <c:v>206.02454930669867</c:v>
                </c:pt>
                <c:pt idx="17">
                  <c:v>202.15169040967064</c:v>
                </c:pt>
                <c:pt idx="18">
                  <c:v>198.22259496830571</c:v>
                </c:pt>
                <c:pt idx="19">
                  <c:v>194.3308040265008</c:v>
                </c:pt>
                <c:pt idx="20">
                  <c:v>190.42262760325366</c:v>
                </c:pt>
                <c:pt idx="21">
                  <c:v>186.63786128353445</c:v>
                </c:pt>
                <c:pt idx="22">
                  <c:v>183.04843043918751</c:v>
                </c:pt>
                <c:pt idx="23">
                  <c:v>179.64295769229614</c:v>
                </c:pt>
                <c:pt idx="24">
                  <c:v>176.37201372227545</c:v>
                </c:pt>
                <c:pt idx="25">
                  <c:v>173.2536055352561</c:v>
                </c:pt>
                <c:pt idx="26">
                  <c:v>170.27099228493597</c:v>
                </c:pt>
                <c:pt idx="27">
                  <c:v>167.3915994250016</c:v>
                </c:pt>
                <c:pt idx="28">
                  <c:v>164.49493234618222</c:v>
                </c:pt>
                <c:pt idx="29">
                  <c:v>161.59642618218732</c:v>
                </c:pt>
                <c:pt idx="30">
                  <c:v>158.62422390356275</c:v>
                </c:pt>
                <c:pt idx="31">
                  <c:v>156.06046953751022</c:v>
                </c:pt>
                <c:pt idx="32">
                  <c:v>153.86512778087749</c:v>
                </c:pt>
                <c:pt idx="33">
                  <c:v>151.73029549186126</c:v>
                </c:pt>
                <c:pt idx="34">
                  <c:v>149.56858455188109</c:v>
                </c:pt>
                <c:pt idx="35">
                  <c:v>147.43824076527588</c:v>
                </c:pt>
                <c:pt idx="36">
                  <c:v>145.93060653494402</c:v>
                </c:pt>
                <c:pt idx="37">
                  <c:v>145.14876046664062</c:v>
                </c:pt>
                <c:pt idx="38">
                  <c:v>144.36472326349528</c:v>
                </c:pt>
                <c:pt idx="39">
                  <c:v>143.61870161754268</c:v>
                </c:pt>
                <c:pt idx="40">
                  <c:v>142.8701366177971</c:v>
                </c:pt>
                <c:pt idx="41">
                  <c:v>142.1321758484001</c:v>
                </c:pt>
                <c:pt idx="42">
                  <c:v>141.39093375435527</c:v>
                </c:pt>
                <c:pt idx="43">
                  <c:v>140.65945531597657</c:v>
                </c:pt>
                <c:pt idx="44">
                  <c:v>139.93739035147053</c:v>
                </c:pt>
                <c:pt idx="45">
                  <c:v>139.22403864086402</c:v>
                </c:pt>
                <c:pt idx="46">
                  <c:v>138.51877094450893</c:v>
                </c:pt>
                <c:pt idx="47">
                  <c:v>137.82106640510005</c:v>
                </c:pt>
                <c:pt idx="48">
                  <c:v>137.13060833290371</c:v>
                </c:pt>
                <c:pt idx="49">
                  <c:v>136.43400296736826</c:v>
                </c:pt>
                <c:pt idx="50">
                  <c:v>135.76091744828148</c:v>
                </c:pt>
                <c:pt idx="51">
                  <c:v>135.0845100448141</c:v>
                </c:pt>
                <c:pt idx="52">
                  <c:v>134.41213101002003</c:v>
                </c:pt>
                <c:pt idx="53">
                  <c:v>133.70978604872488</c:v>
                </c:pt>
                <c:pt idx="54">
                  <c:v>133.01471166864556</c:v>
                </c:pt>
                <c:pt idx="55">
                  <c:v>132.32681621514914</c:v>
                </c:pt>
                <c:pt idx="56">
                  <c:v>131.64606907258914</c:v>
                </c:pt>
                <c:pt idx="57">
                  <c:v>130.97245104136653</c:v>
                </c:pt>
                <c:pt idx="58">
                  <c:v>130.30585012403586</c:v>
                </c:pt>
                <c:pt idx="59">
                  <c:v>129.64627170097543</c:v>
                </c:pt>
                <c:pt idx="60">
                  <c:v>128.99354140975086</c:v>
                </c:pt>
                <c:pt idx="61">
                  <c:v>128.52057642512787</c:v>
                </c:pt>
                <c:pt idx="62">
                  <c:v>128.20024468389695</c:v>
                </c:pt>
                <c:pt idx="63">
                  <c:v>127.94314574284461</c:v>
                </c:pt>
                <c:pt idx="64">
                  <c:v>127.66495815415909</c:v>
                </c:pt>
                <c:pt idx="65">
                  <c:v>127.39334497693558</c:v>
                </c:pt>
              </c:numCache>
            </c:numRef>
          </c:val>
          <c:extLst>
            <c:ext xmlns:c16="http://schemas.microsoft.com/office/drawing/2014/chart" uri="{C3380CC4-5D6E-409C-BE32-E72D297353CC}">
              <c16:uniqueId val="{00000001-5F99-4985-BDEE-842962B28D9F}"/>
            </c:ext>
          </c:extLst>
        </c:ser>
        <c:ser>
          <c:idx val="1"/>
          <c:order val="2"/>
          <c:tx>
            <c:v>Non-household consumption</c:v>
          </c:tx>
          <c:spPr>
            <a:ln w="25400">
              <a:noFill/>
            </a:ln>
          </c:spPr>
          <c:cat>
            <c:strRef>
              <c:f>NWLKLD!$G$367:$CI$367</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NWLKLD!$G$370:$CI$370</c:f>
              <c:numCache>
                <c:formatCode>0.00</c:formatCode>
                <c:ptCount val="81"/>
                <c:pt idx="0">
                  <c:v>0</c:v>
                </c:pt>
                <c:pt idx="1">
                  <c:v>0</c:v>
                </c:pt>
                <c:pt idx="2">
                  <c:v>128.52513194597313</c:v>
                </c:pt>
                <c:pt idx="3">
                  <c:v>124.21543617909784</c:v>
                </c:pt>
                <c:pt idx="4">
                  <c:v>136.46661989036105</c:v>
                </c:pt>
                <c:pt idx="5">
                  <c:v>146.34114295780566</c:v>
                </c:pt>
                <c:pt idx="6">
                  <c:v>159.44853977027952</c:v>
                </c:pt>
                <c:pt idx="7">
                  <c:v>174.04470178407615</c:v>
                </c:pt>
                <c:pt idx="8">
                  <c:v>176.50301882682407</c:v>
                </c:pt>
                <c:pt idx="9">
                  <c:v>181.70513415724193</c:v>
                </c:pt>
                <c:pt idx="10">
                  <c:v>190.0592170700462</c:v>
                </c:pt>
                <c:pt idx="11">
                  <c:v>190.63796217879826</c:v>
                </c:pt>
                <c:pt idx="12">
                  <c:v>191.01500747020845</c:v>
                </c:pt>
                <c:pt idx="13">
                  <c:v>191.26117963404437</c:v>
                </c:pt>
                <c:pt idx="14">
                  <c:v>191.59893938844326</c:v>
                </c:pt>
                <c:pt idx="15">
                  <c:v>191.92753800195922</c:v>
                </c:pt>
                <c:pt idx="16">
                  <c:v>191.8310914469528</c:v>
                </c:pt>
                <c:pt idx="17">
                  <c:v>191.72509472362779</c:v>
                </c:pt>
                <c:pt idx="18">
                  <c:v>191.56222736837992</c:v>
                </c:pt>
                <c:pt idx="19">
                  <c:v>191.38743223983877</c:v>
                </c:pt>
                <c:pt idx="20">
                  <c:v>191.21794833761703</c:v>
                </c:pt>
                <c:pt idx="21">
                  <c:v>190.98948415110428</c:v>
                </c:pt>
                <c:pt idx="22">
                  <c:v>190.85774923071966</c:v>
                </c:pt>
                <c:pt idx="23">
                  <c:v>190.67822631155386</c:v>
                </c:pt>
                <c:pt idx="24">
                  <c:v>190.50654380214948</c:v>
                </c:pt>
                <c:pt idx="25">
                  <c:v>190.34504161949121</c:v>
                </c:pt>
                <c:pt idx="26">
                  <c:v>190.22616693193666</c:v>
                </c:pt>
                <c:pt idx="27">
                  <c:v>190.09376618436255</c:v>
                </c:pt>
                <c:pt idx="28">
                  <c:v>189.04525105602818</c:v>
                </c:pt>
                <c:pt idx="29">
                  <c:v>188.84465229223358</c:v>
                </c:pt>
                <c:pt idx="30">
                  <c:v>188.68372305541294</c:v>
                </c:pt>
                <c:pt idx="31">
                  <c:v>188.53111394328653</c:v>
                </c:pt>
                <c:pt idx="32">
                  <c:v>188.36141769470782</c:v>
                </c:pt>
                <c:pt idx="33">
                  <c:v>187.99060170173846</c:v>
                </c:pt>
                <c:pt idx="34">
                  <c:v>187.6112103595338</c:v>
                </c:pt>
                <c:pt idx="35">
                  <c:v>187.22906299506326</c:v>
                </c:pt>
                <c:pt idx="36">
                  <c:v>186.84016186980662</c:v>
                </c:pt>
                <c:pt idx="37">
                  <c:v>186.45139289839466</c:v>
                </c:pt>
                <c:pt idx="38">
                  <c:v>186.05825872263532</c:v>
                </c:pt>
                <c:pt idx="39">
                  <c:v>185.67176159358462</c:v>
                </c:pt>
                <c:pt idx="40">
                  <c:v>185.29506410463665</c:v>
                </c:pt>
                <c:pt idx="41">
                  <c:v>184.92435872102541</c:v>
                </c:pt>
                <c:pt idx="42">
                  <c:v>184.56154716190858</c:v>
                </c:pt>
                <c:pt idx="43">
                  <c:v>184.2087566140365</c:v>
                </c:pt>
                <c:pt idx="44">
                  <c:v>183.86972329101056</c:v>
                </c:pt>
                <c:pt idx="45">
                  <c:v>183.53694528716269</c:v>
                </c:pt>
                <c:pt idx="46">
                  <c:v>183.2059648652324</c:v>
                </c:pt>
                <c:pt idx="47">
                  <c:v>182.87627510473939</c:v>
                </c:pt>
                <c:pt idx="48">
                  <c:v>182.55185039828922</c:v>
                </c:pt>
                <c:pt idx="49">
                  <c:v>182.237099599272</c:v>
                </c:pt>
                <c:pt idx="50">
                  <c:v>181.92475218305137</c:v>
                </c:pt>
                <c:pt idx="51">
                  <c:v>181.61615139836235</c:v>
                </c:pt>
                <c:pt idx="52">
                  <c:v>181.30403221619324</c:v>
                </c:pt>
                <c:pt idx="53">
                  <c:v>180.98844599856</c:v>
                </c:pt>
                <c:pt idx="54">
                  <c:v>180.67513229376488</c:v>
                </c:pt>
                <c:pt idx="55">
                  <c:v>180.36208963846246</c:v>
                </c:pt>
                <c:pt idx="56">
                  <c:v>180.05056962074707</c:v>
                </c:pt>
                <c:pt idx="57">
                  <c:v>179.73840279497395</c:v>
                </c:pt>
                <c:pt idx="58">
                  <c:v>179.42219649836204</c:v>
                </c:pt>
                <c:pt idx="59">
                  <c:v>179.10848382438911</c:v>
                </c:pt>
                <c:pt idx="60">
                  <c:v>178.79839150024858</c:v>
                </c:pt>
                <c:pt idx="61">
                  <c:v>178.48741695416078</c:v>
                </c:pt>
                <c:pt idx="62">
                  <c:v>178.17878346225712</c:v>
                </c:pt>
                <c:pt idx="63">
                  <c:v>177.86882155852274</c:v>
                </c:pt>
                <c:pt idx="64">
                  <c:v>177.56008243617222</c:v>
                </c:pt>
                <c:pt idx="65">
                  <c:v>177.25187405765121</c:v>
                </c:pt>
              </c:numCache>
            </c:numRef>
          </c:val>
          <c:extLst>
            <c:ext xmlns:c16="http://schemas.microsoft.com/office/drawing/2014/chart" uri="{C3380CC4-5D6E-409C-BE32-E72D297353CC}">
              <c16:uniqueId val="{00000002-5F99-4985-BDEE-842962B28D9F}"/>
            </c:ext>
          </c:extLst>
        </c:ser>
        <c:ser>
          <c:idx val="2"/>
          <c:order val="3"/>
          <c:tx>
            <c:v>Total leakage</c:v>
          </c:tx>
          <c:spPr>
            <a:ln w="25400">
              <a:noFill/>
            </a:ln>
          </c:spPr>
          <c:cat>
            <c:strRef>
              <c:f>NWLKLD!$G$367:$CI$367</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NWLKLD!$G$371:$CI$371</c:f>
              <c:numCache>
                <c:formatCode>0.00</c:formatCode>
                <c:ptCount val="81"/>
                <c:pt idx="0">
                  <c:v>0</c:v>
                </c:pt>
                <c:pt idx="1">
                  <c:v>0</c:v>
                </c:pt>
                <c:pt idx="2">
                  <c:v>129.02032492237038</c:v>
                </c:pt>
                <c:pt idx="3">
                  <c:v>121.03651560000002</c:v>
                </c:pt>
                <c:pt idx="4">
                  <c:v>117.04630080000001</c:v>
                </c:pt>
                <c:pt idx="5">
                  <c:v>113.05608600000002</c:v>
                </c:pt>
                <c:pt idx="6">
                  <c:v>113.05608600000002</c:v>
                </c:pt>
                <c:pt idx="7">
                  <c:v>113.05608600000002</c:v>
                </c:pt>
                <c:pt idx="8">
                  <c:v>113.05608600000002</c:v>
                </c:pt>
                <c:pt idx="9">
                  <c:v>113.05608600000002</c:v>
                </c:pt>
                <c:pt idx="10">
                  <c:v>113.05608600000002</c:v>
                </c:pt>
                <c:pt idx="11">
                  <c:v>113.05608600000002</c:v>
                </c:pt>
                <c:pt idx="12">
                  <c:v>113.05608600000002</c:v>
                </c:pt>
                <c:pt idx="13">
                  <c:v>113.05608600000002</c:v>
                </c:pt>
                <c:pt idx="14">
                  <c:v>113.05608600000002</c:v>
                </c:pt>
                <c:pt idx="15">
                  <c:v>113.05608600000002</c:v>
                </c:pt>
                <c:pt idx="16">
                  <c:v>113.05608600000002</c:v>
                </c:pt>
                <c:pt idx="17">
                  <c:v>113.05608600000002</c:v>
                </c:pt>
                <c:pt idx="18">
                  <c:v>113.05608600000002</c:v>
                </c:pt>
                <c:pt idx="19">
                  <c:v>113.05608600000001</c:v>
                </c:pt>
                <c:pt idx="20">
                  <c:v>113.05608600000002</c:v>
                </c:pt>
                <c:pt idx="21">
                  <c:v>113.05608600000002</c:v>
                </c:pt>
                <c:pt idx="22">
                  <c:v>113.05608600000002</c:v>
                </c:pt>
                <c:pt idx="23">
                  <c:v>113.05608600000002</c:v>
                </c:pt>
                <c:pt idx="24">
                  <c:v>113.05608600000002</c:v>
                </c:pt>
                <c:pt idx="25">
                  <c:v>113.05608600000002</c:v>
                </c:pt>
                <c:pt idx="26">
                  <c:v>113.05608600000002</c:v>
                </c:pt>
                <c:pt idx="27">
                  <c:v>113.05608600000002</c:v>
                </c:pt>
                <c:pt idx="28">
                  <c:v>113.05608600000002</c:v>
                </c:pt>
                <c:pt idx="29">
                  <c:v>113.05608600000002</c:v>
                </c:pt>
                <c:pt idx="30">
                  <c:v>113.05608600000002</c:v>
                </c:pt>
                <c:pt idx="31">
                  <c:v>113.05608600000002</c:v>
                </c:pt>
                <c:pt idx="32">
                  <c:v>113.05608600000002</c:v>
                </c:pt>
                <c:pt idx="33">
                  <c:v>113.05608600000002</c:v>
                </c:pt>
                <c:pt idx="34">
                  <c:v>113.05608600000002</c:v>
                </c:pt>
                <c:pt idx="35">
                  <c:v>113.05608600000002</c:v>
                </c:pt>
                <c:pt idx="36">
                  <c:v>113.05608600000002</c:v>
                </c:pt>
                <c:pt idx="37">
                  <c:v>113.05608600000002</c:v>
                </c:pt>
                <c:pt idx="38">
                  <c:v>113.05608600000002</c:v>
                </c:pt>
                <c:pt idx="39">
                  <c:v>113.05608600000002</c:v>
                </c:pt>
                <c:pt idx="40">
                  <c:v>113.05608600000002</c:v>
                </c:pt>
                <c:pt idx="41">
                  <c:v>113.05608600000002</c:v>
                </c:pt>
                <c:pt idx="42">
                  <c:v>113.05608600000002</c:v>
                </c:pt>
                <c:pt idx="43">
                  <c:v>113.05608600000002</c:v>
                </c:pt>
                <c:pt idx="44">
                  <c:v>113.05608600000002</c:v>
                </c:pt>
                <c:pt idx="45">
                  <c:v>113.05608600000002</c:v>
                </c:pt>
                <c:pt idx="46">
                  <c:v>113.05608600000002</c:v>
                </c:pt>
                <c:pt idx="47">
                  <c:v>113.05608600000002</c:v>
                </c:pt>
                <c:pt idx="48">
                  <c:v>113.05608600000002</c:v>
                </c:pt>
                <c:pt idx="49">
                  <c:v>113.05608600000002</c:v>
                </c:pt>
                <c:pt idx="50">
                  <c:v>113.05608600000002</c:v>
                </c:pt>
                <c:pt idx="51">
                  <c:v>113.05608600000002</c:v>
                </c:pt>
                <c:pt idx="52">
                  <c:v>113.05608600000002</c:v>
                </c:pt>
                <c:pt idx="53">
                  <c:v>113.05608600000002</c:v>
                </c:pt>
                <c:pt idx="54">
                  <c:v>113.05608600000002</c:v>
                </c:pt>
                <c:pt idx="55">
                  <c:v>113.05608600000002</c:v>
                </c:pt>
                <c:pt idx="56">
                  <c:v>113.05608600000002</c:v>
                </c:pt>
                <c:pt idx="57">
                  <c:v>113.05608600000002</c:v>
                </c:pt>
                <c:pt idx="58">
                  <c:v>113.05608600000002</c:v>
                </c:pt>
                <c:pt idx="59">
                  <c:v>113.05608600000002</c:v>
                </c:pt>
                <c:pt idx="60">
                  <c:v>113.05608600000002</c:v>
                </c:pt>
                <c:pt idx="61">
                  <c:v>113.05608600000002</c:v>
                </c:pt>
                <c:pt idx="62">
                  <c:v>113.05608600000002</c:v>
                </c:pt>
                <c:pt idx="63">
                  <c:v>113.05608600000002</c:v>
                </c:pt>
                <c:pt idx="64">
                  <c:v>113.05608600000002</c:v>
                </c:pt>
                <c:pt idx="65">
                  <c:v>113.05608600000002</c:v>
                </c:pt>
              </c:numCache>
            </c:numRef>
          </c:val>
          <c:extLst>
            <c:ext xmlns:c16="http://schemas.microsoft.com/office/drawing/2014/chart" uri="{C3380CC4-5D6E-409C-BE32-E72D297353CC}">
              <c16:uniqueId val="{00000003-5F99-4985-BDEE-842962B28D9F}"/>
            </c:ext>
          </c:extLst>
        </c:ser>
        <c:ser>
          <c:idx val="3"/>
          <c:order val="4"/>
          <c:tx>
            <c:v>Other components of demand</c:v>
          </c:tx>
          <c:spPr>
            <a:ln w="25400">
              <a:noFill/>
            </a:ln>
          </c:spPr>
          <c:cat>
            <c:strRef>
              <c:f>NWLKLD!$G$367:$CI$367</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NWLKLD!$G$372:$CI$372</c:f>
              <c:numCache>
                <c:formatCode>0.00</c:formatCode>
                <c:ptCount val="81"/>
                <c:pt idx="0">
                  <c:v>0</c:v>
                </c:pt>
                <c:pt idx="1">
                  <c:v>0</c:v>
                </c:pt>
                <c:pt idx="2">
                  <c:v>24.216338910744298</c:v>
                </c:pt>
                <c:pt idx="3">
                  <c:v>24.30589097585721</c:v>
                </c:pt>
                <c:pt idx="4">
                  <c:v>24.300512744449406</c:v>
                </c:pt>
                <c:pt idx="5">
                  <c:v>24.295721361560481</c:v>
                </c:pt>
                <c:pt idx="6">
                  <c:v>24.359500242240188</c:v>
                </c:pt>
                <c:pt idx="7">
                  <c:v>24.352225412005737</c:v>
                </c:pt>
                <c:pt idx="8">
                  <c:v>24.344654553407736</c:v>
                </c:pt>
                <c:pt idx="9">
                  <c:v>24.337103161836581</c:v>
                </c:pt>
                <c:pt idx="10">
                  <c:v>24.330774123748142</c:v>
                </c:pt>
                <c:pt idx="11">
                  <c:v>24.325604407013202</c:v>
                </c:pt>
                <c:pt idx="12">
                  <c:v>24.320069128056616</c:v>
                </c:pt>
                <c:pt idx="13">
                  <c:v>24.314668943312654</c:v>
                </c:pt>
                <c:pt idx="14">
                  <c:v>24.309194452237534</c:v>
                </c:pt>
                <c:pt idx="15">
                  <c:v>24.303835435806718</c:v>
                </c:pt>
                <c:pt idx="16">
                  <c:v>24.298732503551491</c:v>
                </c:pt>
                <c:pt idx="17">
                  <c:v>24.293959104495457</c:v>
                </c:pt>
                <c:pt idx="18">
                  <c:v>24.289276517671055</c:v>
                </c:pt>
                <c:pt idx="19">
                  <c:v>24.284786928042763</c:v>
                </c:pt>
                <c:pt idx="20">
                  <c:v>24.28049236667573</c:v>
                </c:pt>
                <c:pt idx="21">
                  <c:v>24.276268132767655</c:v>
                </c:pt>
                <c:pt idx="22">
                  <c:v>24.272147510815671</c:v>
                </c:pt>
                <c:pt idx="23">
                  <c:v>24.268130055500819</c:v>
                </c:pt>
                <c:pt idx="24">
                  <c:v>24.264225487637191</c:v>
                </c:pt>
                <c:pt idx="25">
                  <c:v>24.26043472879735</c:v>
                </c:pt>
                <c:pt idx="26">
                  <c:v>24.256800543378404</c:v>
                </c:pt>
                <c:pt idx="27">
                  <c:v>24.25336219200949</c:v>
                </c:pt>
                <c:pt idx="28">
                  <c:v>24.250120880583722</c:v>
                </c:pt>
                <c:pt idx="29">
                  <c:v>24.247075720535463</c:v>
                </c:pt>
                <c:pt idx="30">
                  <c:v>24.244203187820176</c:v>
                </c:pt>
                <c:pt idx="31">
                  <c:v>24.24163166718381</c:v>
                </c:pt>
                <c:pt idx="32">
                  <c:v>24.240022314206954</c:v>
                </c:pt>
                <c:pt idx="33">
                  <c:v>24.238636881784146</c:v>
                </c:pt>
                <c:pt idx="34">
                  <c:v>24.237228239485376</c:v>
                </c:pt>
                <c:pt idx="35">
                  <c:v>24.235654429929127</c:v>
                </c:pt>
                <c:pt idx="36">
                  <c:v>24.233613086932792</c:v>
                </c:pt>
                <c:pt idx="37">
                  <c:v>24.23118401816771</c:v>
                </c:pt>
                <c:pt idx="38">
                  <c:v>24.228749607528584</c:v>
                </c:pt>
                <c:pt idx="39">
                  <c:v>24.226296500068997</c:v>
                </c:pt>
                <c:pt idx="40">
                  <c:v>24.22379195983433</c:v>
                </c:pt>
                <c:pt idx="41">
                  <c:v>24.221042804189551</c:v>
                </c:pt>
                <c:pt idx="42">
                  <c:v>24.218147909302161</c:v>
                </c:pt>
                <c:pt idx="43">
                  <c:v>24.215087709276986</c:v>
                </c:pt>
                <c:pt idx="44">
                  <c:v>24.211746606768429</c:v>
                </c:pt>
                <c:pt idx="45">
                  <c:v>24.208187551571882</c:v>
                </c:pt>
                <c:pt idx="46">
                  <c:v>24.204419734847988</c:v>
                </c:pt>
                <c:pt idx="47">
                  <c:v>24.200503764234099</c:v>
                </c:pt>
                <c:pt idx="48">
                  <c:v>24.196574083371502</c:v>
                </c:pt>
                <c:pt idx="49">
                  <c:v>24.192721597627269</c:v>
                </c:pt>
                <c:pt idx="50">
                  <c:v>24.188903868387797</c:v>
                </c:pt>
                <c:pt idx="51">
                  <c:v>24.185184834389702</c:v>
                </c:pt>
                <c:pt idx="52">
                  <c:v>24.181524893742107</c:v>
                </c:pt>
                <c:pt idx="53">
                  <c:v>24.177902909788827</c:v>
                </c:pt>
                <c:pt idx="54">
                  <c:v>24.174326429733355</c:v>
                </c:pt>
                <c:pt idx="55">
                  <c:v>24.170813251835852</c:v>
                </c:pt>
                <c:pt idx="56">
                  <c:v>24.167407728273361</c:v>
                </c:pt>
                <c:pt idx="57">
                  <c:v>24.164080348024299</c:v>
                </c:pt>
                <c:pt idx="58">
                  <c:v>24.160843688492832</c:v>
                </c:pt>
                <c:pt idx="59">
                  <c:v>24.157583339585585</c:v>
                </c:pt>
                <c:pt idx="60">
                  <c:v>24.154256661915042</c:v>
                </c:pt>
                <c:pt idx="61">
                  <c:v>24.150804612998058</c:v>
                </c:pt>
                <c:pt idx="62">
                  <c:v>24.147144174446794</c:v>
                </c:pt>
                <c:pt idx="63">
                  <c:v>24.143363442834243</c:v>
                </c:pt>
                <c:pt idx="64">
                  <c:v>24.139487559664076</c:v>
                </c:pt>
                <c:pt idx="65">
                  <c:v>24.135593167317211</c:v>
                </c:pt>
              </c:numCache>
            </c:numRef>
          </c:val>
          <c:extLst>
            <c:ext xmlns:c16="http://schemas.microsoft.com/office/drawing/2014/chart" uri="{C3380CC4-5D6E-409C-BE32-E72D297353CC}">
              <c16:uniqueId val="{00000004-5F99-4985-BDEE-842962B28D9F}"/>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NWLKLD!$G$373:$CI$373</c:f>
              <c:numCache>
                <c:formatCode>0.00</c:formatCode>
                <c:ptCount val="81"/>
                <c:pt idx="0">
                  <c:v>0</c:v>
                </c:pt>
                <c:pt idx="1">
                  <c:v>0</c:v>
                </c:pt>
                <c:pt idx="2">
                  <c:v>724.11626554624138</c:v>
                </c:pt>
                <c:pt idx="3">
                  <c:v>723.37622439939332</c:v>
                </c:pt>
                <c:pt idx="4">
                  <c:v>722.73254373610757</c:v>
                </c:pt>
                <c:pt idx="5">
                  <c:v>722.08516081418531</c:v>
                </c:pt>
                <c:pt idx="6">
                  <c:v>721.4341675202852</c:v>
                </c:pt>
                <c:pt idx="7">
                  <c:v>720.77965081634522</c:v>
                </c:pt>
                <c:pt idx="8">
                  <c:v>720.12169313715958</c:v>
                </c:pt>
                <c:pt idx="9">
                  <c:v>710.46037274566993</c:v>
                </c:pt>
                <c:pt idx="10">
                  <c:v>709.79576405149135</c:v>
                </c:pt>
                <c:pt idx="11">
                  <c:v>709.12793789735065</c:v>
                </c:pt>
                <c:pt idx="12">
                  <c:v>708.45696181740971</c:v>
                </c:pt>
                <c:pt idx="13">
                  <c:v>707.7829002708711</c:v>
                </c:pt>
                <c:pt idx="14">
                  <c:v>707.10581485377816</c:v>
                </c:pt>
                <c:pt idx="15">
                  <c:v>706.42576449151568</c:v>
                </c:pt>
                <c:pt idx="16">
                  <c:v>705.74280561418107</c:v>
                </c:pt>
                <c:pt idx="17">
                  <c:v>705.05699231670394</c:v>
                </c:pt>
                <c:pt idx="18">
                  <c:v>704.36837650535313</c:v>
                </c:pt>
                <c:pt idx="19">
                  <c:v>703.67700803205742</c:v>
                </c:pt>
                <c:pt idx="20">
                  <c:v>702.98293481779399</c:v>
                </c:pt>
                <c:pt idx="21">
                  <c:v>702.28620296614406</c:v>
                </c:pt>
                <c:pt idx="22">
                  <c:v>701.58685686798276</c:v>
                </c:pt>
                <c:pt idx="23">
                  <c:v>700.88493929816093</c:v>
                </c:pt>
                <c:pt idx="24">
                  <c:v>700.18049150493698</c:v>
                </c:pt>
                <c:pt idx="25">
                  <c:v>699.47355329282982</c:v>
                </c:pt>
                <c:pt idx="26">
                  <c:v>698.76416309949434</c:v>
                </c:pt>
                <c:pt idx="27">
                  <c:v>698.05235806715257</c:v>
                </c:pt>
                <c:pt idx="28">
                  <c:v>697.33817410905772</c:v>
                </c:pt>
                <c:pt idx="29">
                  <c:v>696.62164597142066</c:v>
                </c:pt>
                <c:pt idx="30">
                  <c:v>695.9028072911816</c:v>
                </c:pt>
                <c:pt idx="31">
                  <c:v>695.18169064997369</c:v>
                </c:pt>
                <c:pt idx="32">
                  <c:v>694.45832762458917</c:v>
                </c:pt>
                <c:pt idx="33">
                  <c:v>693.73274883422971</c:v>
                </c:pt>
                <c:pt idx="34">
                  <c:v>693.00498398479601</c:v>
                </c:pt>
                <c:pt idx="35">
                  <c:v>692.27506191044529</c:v>
                </c:pt>
                <c:pt idx="36">
                  <c:v>691.54301061262811</c:v>
                </c:pt>
                <c:pt idx="37">
                  <c:v>690.80885729679267</c:v>
                </c:pt>
                <c:pt idx="38">
                  <c:v>690.07262840693102</c:v>
                </c:pt>
                <c:pt idx="39">
                  <c:v>689.33434965812387</c:v>
                </c:pt>
                <c:pt idx="40">
                  <c:v>688.5940460672291</c:v>
                </c:pt>
                <c:pt idx="41">
                  <c:v>687.85174198184529</c:v>
                </c:pt>
                <c:pt idx="42">
                  <c:v>687.10746110767013</c:v>
                </c:pt>
                <c:pt idx="43">
                  <c:v>686.36122653436564</c:v>
                </c:pt>
                <c:pt idx="44">
                  <c:v>685.61306076003086</c:v>
                </c:pt>
                <c:pt idx="45">
                  <c:v>684.86298571437533</c:v>
                </c:pt>
                <c:pt idx="46">
                  <c:v>684.11102278067892</c:v>
                </c:pt>
                <c:pt idx="47">
                  <c:v>683.35719281661864</c:v>
                </c:pt>
                <c:pt idx="48">
                  <c:v>682.60151617403267</c:v>
                </c:pt>
                <c:pt idx="49">
                  <c:v>681.84401271769195</c:v>
                </c:pt>
                <c:pt idx="50">
                  <c:v>681.08470184313887</c:v>
                </c:pt>
                <c:pt idx="51">
                  <c:v>680.32360249365331</c:v>
                </c:pt>
                <c:pt idx="52">
                  <c:v>679.56073317639652</c:v>
                </c:pt>
                <c:pt idx="53">
                  <c:v>678.7961119777849</c:v>
                </c:pt>
                <c:pt idx="54">
                  <c:v>678.02975657813829</c:v>
                </c:pt>
                <c:pt idx="55">
                  <c:v>677.26168426564504</c:v>
                </c:pt>
                <c:pt idx="56">
                  <c:v>676.49191194968512</c:v>
                </c:pt>
                <c:pt idx="57">
                  <c:v>675.72045617354593</c:v>
                </c:pt>
                <c:pt idx="58">
                  <c:v>674.94733312656831</c:v>
                </c:pt>
                <c:pt idx="59">
                  <c:v>674.17255865575044</c:v>
                </c:pt>
                <c:pt idx="60">
                  <c:v>673.39614827684443</c:v>
                </c:pt>
                <c:pt idx="61">
                  <c:v>672.61811718496983</c:v>
                </c:pt>
                <c:pt idx="62">
                  <c:v>671.83848026477153</c:v>
                </c:pt>
                <c:pt idx="63">
                  <c:v>671.05725210014668</c:v>
                </c:pt>
                <c:pt idx="64">
                  <c:v>670.27444698356373</c:v>
                </c:pt>
                <c:pt idx="65">
                  <c:v>669.49007892499333</c:v>
                </c:pt>
              </c:numCache>
            </c:numRef>
          </c:val>
          <c:smooth val="0"/>
          <c:extLst>
            <c:ext xmlns:c16="http://schemas.microsoft.com/office/drawing/2014/chart" uri="{C3380CC4-5D6E-409C-BE32-E72D297353CC}">
              <c16:uniqueId val="{00000005-5F99-4985-BDEE-842962B28D9F}"/>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NWLKLD!$G$374:$CI$374</c:f>
              <c:numCache>
                <c:formatCode>0.00</c:formatCode>
                <c:ptCount val="81"/>
                <c:pt idx="0">
                  <c:v>0</c:v>
                </c:pt>
                <c:pt idx="1">
                  <c:v>0</c:v>
                </c:pt>
                <c:pt idx="2">
                  <c:v>712.96040717917731</c:v>
                </c:pt>
                <c:pt idx="3">
                  <c:v>691.6397680357594</c:v>
                </c:pt>
                <c:pt idx="4">
                  <c:v>695.56088152203733</c:v>
                </c:pt>
                <c:pt idx="5">
                  <c:v>696.95867616138946</c:v>
                </c:pt>
                <c:pt idx="6">
                  <c:v>706.0058314538054</c:v>
                </c:pt>
                <c:pt idx="7">
                  <c:v>720.89910615118947</c:v>
                </c:pt>
                <c:pt idx="8">
                  <c:v>723.55268630529974</c:v>
                </c:pt>
                <c:pt idx="9">
                  <c:v>728.93819408212016</c:v>
                </c:pt>
                <c:pt idx="10">
                  <c:v>737.25377523106476</c:v>
                </c:pt>
                <c:pt idx="11">
                  <c:v>737.4118176011192</c:v>
                </c:pt>
                <c:pt idx="12">
                  <c:v>737.17025131490004</c:v>
                </c:pt>
                <c:pt idx="13">
                  <c:v>737.22527495131544</c:v>
                </c:pt>
                <c:pt idx="14">
                  <c:v>737.59799544762222</c:v>
                </c:pt>
                <c:pt idx="15">
                  <c:v>737.85723624782383</c:v>
                </c:pt>
                <c:pt idx="16">
                  <c:v>737.94710856726704</c:v>
                </c:pt>
                <c:pt idx="17">
                  <c:v>737.97654161456933</c:v>
                </c:pt>
                <c:pt idx="18">
                  <c:v>737.77695608477654</c:v>
                </c:pt>
                <c:pt idx="19">
                  <c:v>737.6669224748714</c:v>
                </c:pt>
                <c:pt idx="20">
                  <c:v>737.57192089133116</c:v>
                </c:pt>
                <c:pt idx="21">
                  <c:v>737.16607234734738</c:v>
                </c:pt>
                <c:pt idx="22">
                  <c:v>737.53869463262026</c:v>
                </c:pt>
                <c:pt idx="23">
                  <c:v>737.83295858774636</c:v>
                </c:pt>
                <c:pt idx="24">
                  <c:v>737.99967664800113</c:v>
                </c:pt>
                <c:pt idx="25">
                  <c:v>738.37465769133337</c:v>
                </c:pt>
                <c:pt idx="26">
                  <c:v>738.71705041192945</c:v>
                </c:pt>
                <c:pt idx="27">
                  <c:v>739.2044809427116</c:v>
                </c:pt>
                <c:pt idx="28">
                  <c:v>738.72315600664149</c:v>
                </c:pt>
                <c:pt idx="29">
                  <c:v>739.07267480347696</c:v>
                </c:pt>
                <c:pt idx="30">
                  <c:v>739.25665952756708</c:v>
                </c:pt>
                <c:pt idx="31">
                  <c:v>736.3451990833928</c:v>
                </c:pt>
                <c:pt idx="32">
                  <c:v>736.29080310476002</c:v>
                </c:pt>
                <c:pt idx="33">
                  <c:v>736.10820116469006</c:v>
                </c:pt>
                <c:pt idx="34">
                  <c:v>735.85487174541765</c:v>
                </c:pt>
                <c:pt idx="35">
                  <c:v>735.66534718209437</c:v>
                </c:pt>
                <c:pt idx="36">
                  <c:v>735.53782762342291</c:v>
                </c:pt>
                <c:pt idx="37">
                  <c:v>735.64321954120192</c:v>
                </c:pt>
                <c:pt idx="38">
                  <c:v>735.7422448657386</c:v>
                </c:pt>
                <c:pt idx="39">
                  <c:v>735.93946681485875</c:v>
                </c:pt>
                <c:pt idx="40">
                  <c:v>736.13489706639166</c:v>
                </c:pt>
                <c:pt idx="41">
                  <c:v>736.36455308035545</c:v>
                </c:pt>
                <c:pt idx="42">
                  <c:v>736.57704071389446</c:v>
                </c:pt>
                <c:pt idx="43">
                  <c:v>736.86094486875425</c:v>
                </c:pt>
                <c:pt idx="44">
                  <c:v>737.17871313092348</c:v>
                </c:pt>
                <c:pt idx="45">
                  <c:v>737.51088342541652</c:v>
                </c:pt>
                <c:pt idx="46">
                  <c:v>737.86079899629601</c:v>
                </c:pt>
                <c:pt idx="47">
                  <c:v>738.23600169821668</c:v>
                </c:pt>
                <c:pt idx="48">
                  <c:v>738.63926016313462</c:v>
                </c:pt>
                <c:pt idx="49">
                  <c:v>739.03958550156835</c:v>
                </c:pt>
                <c:pt idx="50">
                  <c:v>739.47860228199818</c:v>
                </c:pt>
                <c:pt idx="51">
                  <c:v>739.89882168586462</c:v>
                </c:pt>
                <c:pt idx="52">
                  <c:v>740.29092993327708</c:v>
                </c:pt>
                <c:pt idx="53">
                  <c:v>740.64769682498866</c:v>
                </c:pt>
                <c:pt idx="54">
                  <c:v>741.04873425828498</c:v>
                </c:pt>
                <c:pt idx="55">
                  <c:v>741.47518680766836</c:v>
                </c:pt>
                <c:pt idx="56">
                  <c:v>741.90257589605699</c:v>
                </c:pt>
                <c:pt idx="57">
                  <c:v>742.32185303922711</c:v>
                </c:pt>
                <c:pt idx="58">
                  <c:v>742.74117632320986</c:v>
                </c:pt>
                <c:pt idx="59">
                  <c:v>743.17465494033718</c:v>
                </c:pt>
                <c:pt idx="60">
                  <c:v>743.61831341207767</c:v>
                </c:pt>
                <c:pt idx="61">
                  <c:v>744.09977585163506</c:v>
                </c:pt>
                <c:pt idx="62">
                  <c:v>744.56463367286744</c:v>
                </c:pt>
                <c:pt idx="63">
                  <c:v>745.13904214142815</c:v>
                </c:pt>
                <c:pt idx="64">
                  <c:v>745.66947155456069</c:v>
                </c:pt>
                <c:pt idx="65">
                  <c:v>746.20377623431023</c:v>
                </c:pt>
              </c:numCache>
            </c:numRef>
          </c:val>
          <c:smooth val="0"/>
          <c:extLst>
            <c:ext xmlns:c16="http://schemas.microsoft.com/office/drawing/2014/chart" uri="{C3380CC4-5D6E-409C-BE32-E72D297353CC}">
              <c16:uniqueId val="{00000006-5F99-4985-BDEE-842962B28D9F}"/>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NWLKLD!$G$376:$CI$376</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NWLKLD!$G$377:$CI$377</c:f>
              <c:numCache>
                <c:formatCode>0.00</c:formatCode>
                <c:ptCount val="81"/>
                <c:pt idx="0">
                  <c:v>0</c:v>
                </c:pt>
                <c:pt idx="1">
                  <c:v>0</c:v>
                </c:pt>
                <c:pt idx="2">
                  <c:v>135.19026410345526</c:v>
                </c:pt>
                <c:pt idx="3">
                  <c:v>137.32658061729936</c:v>
                </c:pt>
                <c:pt idx="4">
                  <c:v>141.58716272293242</c:v>
                </c:pt>
                <c:pt idx="5">
                  <c:v>146.11689468380479</c:v>
                </c:pt>
                <c:pt idx="6">
                  <c:v>148.9573075035394</c:v>
                </c:pt>
                <c:pt idx="7">
                  <c:v>152.90566660485308</c:v>
                </c:pt>
                <c:pt idx="8">
                  <c:v>157.22924183483499</c:v>
                </c:pt>
                <c:pt idx="9">
                  <c:v>161.51516824910573</c:v>
                </c:pt>
                <c:pt idx="10">
                  <c:v>165.38907562464516</c:v>
                </c:pt>
                <c:pt idx="11">
                  <c:v>168.57512395943857</c:v>
                </c:pt>
                <c:pt idx="12">
                  <c:v>171.5197733657163</c:v>
                </c:pt>
                <c:pt idx="13">
                  <c:v>174.41947165354276</c:v>
                </c:pt>
                <c:pt idx="14">
                  <c:v>176.91181805523516</c:v>
                </c:pt>
                <c:pt idx="15">
                  <c:v>179.39035366330299</c:v>
                </c:pt>
                <c:pt idx="16">
                  <c:v>182.00108645946895</c:v>
                </c:pt>
                <c:pt idx="17">
                  <c:v>183.93876132009626</c:v>
                </c:pt>
                <c:pt idx="18">
                  <c:v>185.60694878240292</c:v>
                </c:pt>
                <c:pt idx="19">
                  <c:v>187.22993868719175</c:v>
                </c:pt>
                <c:pt idx="20">
                  <c:v>188.78120496846302</c:v>
                </c:pt>
                <c:pt idx="21">
                  <c:v>190.06661936844733</c:v>
                </c:pt>
                <c:pt idx="22">
                  <c:v>191.33270385734204</c:v>
                </c:pt>
                <c:pt idx="23">
                  <c:v>192.47561541940189</c:v>
                </c:pt>
                <c:pt idx="24">
                  <c:v>194.07376379356219</c:v>
                </c:pt>
                <c:pt idx="25">
                  <c:v>196.84935257992788</c:v>
                </c:pt>
                <c:pt idx="26">
                  <c:v>199.53151723028358</c:v>
                </c:pt>
                <c:pt idx="27">
                  <c:v>202.19352490198628</c:v>
                </c:pt>
                <c:pt idx="28">
                  <c:v>204.80411902725103</c:v>
                </c:pt>
                <c:pt idx="29">
                  <c:v>207.41657098483213</c:v>
                </c:pt>
                <c:pt idx="30">
                  <c:v>209.94888222075741</c:v>
                </c:pt>
                <c:pt idx="31">
                  <c:v>210.26791913324735</c:v>
                </c:pt>
                <c:pt idx="32">
                  <c:v>212.17178798076108</c:v>
                </c:pt>
                <c:pt idx="33">
                  <c:v>214.08026759359055</c:v>
                </c:pt>
                <c:pt idx="34">
                  <c:v>215.96079306951731</c:v>
                </c:pt>
                <c:pt idx="35">
                  <c:v>217.89646642886751</c:v>
                </c:pt>
                <c:pt idx="36">
                  <c:v>219.41465936943681</c:v>
                </c:pt>
                <c:pt idx="37">
                  <c:v>220.57580190015818</c:v>
                </c:pt>
                <c:pt idx="38">
                  <c:v>221.73144773681557</c:v>
                </c:pt>
                <c:pt idx="39">
                  <c:v>222.93952228070822</c:v>
                </c:pt>
                <c:pt idx="40">
                  <c:v>224.14087446019462</c:v>
                </c:pt>
                <c:pt idx="41">
                  <c:v>225.37806566728588</c:v>
                </c:pt>
                <c:pt idx="42">
                  <c:v>226.60093583014819</c:v>
                </c:pt>
                <c:pt idx="43">
                  <c:v>227.88095234644658</c:v>
                </c:pt>
                <c:pt idx="44">
                  <c:v>229.19520463626469</c:v>
                </c:pt>
                <c:pt idx="45">
                  <c:v>230.5300825555635</c:v>
                </c:pt>
                <c:pt idx="46">
                  <c:v>231.88953891461338</c:v>
                </c:pt>
                <c:pt idx="47">
                  <c:v>233.27285298834505</c:v>
                </c:pt>
                <c:pt idx="48">
                  <c:v>234.66655036869037</c:v>
                </c:pt>
                <c:pt idx="49">
                  <c:v>236.04392798324358</c:v>
                </c:pt>
                <c:pt idx="50">
                  <c:v>237.43094224880178</c:v>
                </c:pt>
                <c:pt idx="51">
                  <c:v>238.79480101013098</c:v>
                </c:pt>
                <c:pt idx="52">
                  <c:v>240.12711697320489</c:v>
                </c:pt>
                <c:pt idx="53">
                  <c:v>241.45043091092327</c:v>
                </c:pt>
                <c:pt idx="54">
                  <c:v>242.80451328986302</c:v>
                </c:pt>
                <c:pt idx="55">
                  <c:v>244.17043173423417</c:v>
                </c:pt>
                <c:pt idx="56">
                  <c:v>245.52249379338895</c:v>
                </c:pt>
                <c:pt idx="57">
                  <c:v>246.85823064284108</c:v>
                </c:pt>
                <c:pt idx="58">
                  <c:v>248.18385766391751</c:v>
                </c:pt>
                <c:pt idx="59">
                  <c:v>249.51528358736621</c:v>
                </c:pt>
                <c:pt idx="60">
                  <c:v>250.85342452781782</c:v>
                </c:pt>
                <c:pt idx="61">
                  <c:v>252.08607612957579</c:v>
                </c:pt>
                <c:pt idx="62">
                  <c:v>253.19040352356575</c:v>
                </c:pt>
                <c:pt idx="63">
                  <c:v>254.35753734194131</c:v>
                </c:pt>
                <c:pt idx="64">
                  <c:v>255.50654208441603</c:v>
                </c:pt>
                <c:pt idx="65">
                  <c:v>256.65402978397742</c:v>
                </c:pt>
              </c:numCache>
            </c:numRef>
          </c:val>
          <c:extLst>
            <c:ext xmlns:c16="http://schemas.microsoft.com/office/drawing/2014/chart" uri="{C3380CC4-5D6E-409C-BE32-E72D297353CC}">
              <c16:uniqueId val="{00000000-5050-4A50-8830-F6EE3A37DB71}"/>
            </c:ext>
          </c:extLst>
        </c:ser>
        <c:ser>
          <c:idx val="0"/>
          <c:order val="1"/>
          <c:tx>
            <c:v>Unmeasured household consumption</c:v>
          </c:tx>
          <c:spPr>
            <a:ln w="25400">
              <a:noFill/>
            </a:ln>
          </c:spPr>
          <c:cat>
            <c:strRef>
              <c:f>NWLKLD!$G$376:$CI$376</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NWLKLD!$G$378:$CI$378</c:f>
              <c:numCache>
                <c:formatCode>0.00</c:formatCode>
                <c:ptCount val="81"/>
                <c:pt idx="0">
                  <c:v>0</c:v>
                </c:pt>
                <c:pt idx="1">
                  <c:v>0</c:v>
                </c:pt>
                <c:pt idx="2">
                  <c:v>289.17058416127509</c:v>
                </c:pt>
                <c:pt idx="3">
                  <c:v>277.91758152814572</c:v>
                </c:pt>
                <c:pt idx="4">
                  <c:v>268.82971973251369</c:v>
                </c:pt>
                <c:pt idx="5">
                  <c:v>259.3192099375521</c:v>
                </c:pt>
                <c:pt idx="6">
                  <c:v>248.53536639722989</c:v>
                </c:pt>
                <c:pt idx="7">
                  <c:v>235.11064469375944</c:v>
                </c:pt>
                <c:pt idx="8">
                  <c:v>226.94296666229201</c:v>
                </c:pt>
                <c:pt idx="9">
                  <c:v>218.80116472770564</c:v>
                </c:pt>
                <c:pt idx="10">
                  <c:v>210.74438776509311</c:v>
                </c:pt>
                <c:pt idx="11">
                  <c:v>203.22468993199314</c:v>
                </c:pt>
                <c:pt idx="12">
                  <c:v>196.17010673618577</c:v>
                </c:pt>
                <c:pt idx="13">
                  <c:v>189.1996938214115</c:v>
                </c:pt>
                <c:pt idx="14">
                  <c:v>181.82105476875472</c:v>
                </c:pt>
                <c:pt idx="15">
                  <c:v>174.60375106182059</c:v>
                </c:pt>
                <c:pt idx="16">
                  <c:v>168.52425689476746</c:v>
                </c:pt>
                <c:pt idx="17">
                  <c:v>163.16596738705545</c:v>
                </c:pt>
                <c:pt idx="18">
                  <c:v>157.85589472421876</c:v>
                </c:pt>
                <c:pt idx="19">
                  <c:v>152.67336915378246</c:v>
                </c:pt>
                <c:pt idx="20">
                  <c:v>147.55552710796294</c:v>
                </c:pt>
                <c:pt idx="21">
                  <c:v>142.65350962337305</c:v>
                </c:pt>
                <c:pt idx="22">
                  <c:v>137.97792173407996</c:v>
                </c:pt>
                <c:pt idx="23">
                  <c:v>133.51309463352885</c:v>
                </c:pt>
                <c:pt idx="24">
                  <c:v>129.69238993668776</c:v>
                </c:pt>
                <c:pt idx="25">
                  <c:v>126.95049269769905</c:v>
                </c:pt>
                <c:pt idx="26">
                  <c:v>124.34470742371077</c:v>
                </c:pt>
                <c:pt idx="27">
                  <c:v>121.85375394239664</c:v>
                </c:pt>
                <c:pt idx="28">
                  <c:v>119.35576572047518</c:v>
                </c:pt>
                <c:pt idx="29">
                  <c:v>116.86466525753116</c:v>
                </c:pt>
                <c:pt idx="30">
                  <c:v>114.31551412050347</c:v>
                </c:pt>
                <c:pt idx="31">
                  <c:v>112.09740591418263</c:v>
                </c:pt>
                <c:pt idx="32">
                  <c:v>110.37672172162493</c:v>
                </c:pt>
                <c:pt idx="33">
                  <c:v>108.70944035516972</c:v>
                </c:pt>
                <c:pt idx="34">
                  <c:v>107.01702801778637</c:v>
                </c:pt>
                <c:pt idx="35">
                  <c:v>105.35175210002571</c:v>
                </c:pt>
                <c:pt idx="36">
                  <c:v>104.17337602544882</c:v>
                </c:pt>
                <c:pt idx="37">
                  <c:v>103.57360236818948</c:v>
                </c:pt>
                <c:pt idx="38">
                  <c:v>102.97054185413842</c:v>
                </c:pt>
                <c:pt idx="39">
                  <c:v>102.40001761644147</c:v>
                </c:pt>
                <c:pt idx="40">
                  <c:v>101.8258766134287</c:v>
                </c:pt>
                <c:pt idx="41">
                  <c:v>101.25986838007046</c:v>
                </c:pt>
                <c:pt idx="42">
                  <c:v>100.68977394292394</c:v>
                </c:pt>
                <c:pt idx="43">
                  <c:v>100.12725581838934</c:v>
                </c:pt>
                <c:pt idx="44">
                  <c:v>99.572048853752491</c:v>
                </c:pt>
                <c:pt idx="45">
                  <c:v>99.023673197232526</c:v>
                </c:pt>
                <c:pt idx="46">
                  <c:v>98.48169477196231</c:v>
                </c:pt>
                <c:pt idx="47">
                  <c:v>97.945748288368094</c:v>
                </c:pt>
                <c:pt idx="48">
                  <c:v>97.415596301497118</c:v>
                </c:pt>
                <c:pt idx="49">
                  <c:v>96.879379179448165</c:v>
                </c:pt>
                <c:pt idx="50">
                  <c:v>96.363266528464408</c:v>
                </c:pt>
                <c:pt idx="51">
                  <c:v>95.843528162020917</c:v>
                </c:pt>
                <c:pt idx="52">
                  <c:v>95.326644854870835</c:v>
                </c:pt>
                <c:pt idx="53">
                  <c:v>94.782673198108384</c:v>
                </c:pt>
                <c:pt idx="54">
                  <c:v>94.244439730034529</c:v>
                </c:pt>
                <c:pt idx="55">
                  <c:v>93.71185277961844</c:v>
                </c:pt>
                <c:pt idx="56">
                  <c:v>93.184860971194013</c:v>
                </c:pt>
                <c:pt idx="57">
                  <c:v>92.663421068065702</c:v>
                </c:pt>
                <c:pt idx="58">
                  <c:v>92.147430671568586</c:v>
                </c:pt>
                <c:pt idx="59">
                  <c:v>91.636863955367986</c:v>
                </c:pt>
                <c:pt idx="60">
                  <c:v>91.131579773157299</c:v>
                </c:pt>
                <c:pt idx="61">
                  <c:v>90.76858094987783</c:v>
                </c:pt>
                <c:pt idx="62">
                  <c:v>90.524158979089123</c:v>
                </c:pt>
                <c:pt idx="63">
                  <c:v>90.33447428434927</c:v>
                </c:pt>
                <c:pt idx="64">
                  <c:v>90.125835615695109</c:v>
                </c:pt>
                <c:pt idx="65">
                  <c:v>89.92248549859805</c:v>
                </c:pt>
              </c:numCache>
            </c:numRef>
          </c:val>
          <c:extLst>
            <c:ext xmlns:c16="http://schemas.microsoft.com/office/drawing/2014/chart" uri="{C3380CC4-5D6E-409C-BE32-E72D297353CC}">
              <c16:uniqueId val="{00000001-5050-4A50-8830-F6EE3A37DB71}"/>
            </c:ext>
          </c:extLst>
        </c:ser>
        <c:ser>
          <c:idx val="1"/>
          <c:order val="2"/>
          <c:tx>
            <c:v>Non-household consumption</c:v>
          </c:tx>
          <c:spPr>
            <a:ln w="25400">
              <a:noFill/>
            </a:ln>
          </c:spPr>
          <c:cat>
            <c:strRef>
              <c:f>NWLKLD!$G$376:$CI$376</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NWLKLD!$G$379:$CI$379</c:f>
              <c:numCache>
                <c:formatCode>0.00</c:formatCode>
                <c:ptCount val="81"/>
                <c:pt idx="0">
                  <c:v>0</c:v>
                </c:pt>
                <c:pt idx="1">
                  <c:v>0</c:v>
                </c:pt>
                <c:pt idx="2">
                  <c:v>128.52513194597313</c:v>
                </c:pt>
                <c:pt idx="3">
                  <c:v>124.21543617909784</c:v>
                </c:pt>
                <c:pt idx="4">
                  <c:v>136.46661989036105</c:v>
                </c:pt>
                <c:pt idx="5">
                  <c:v>146.34114295780566</c:v>
                </c:pt>
                <c:pt idx="6">
                  <c:v>158.55636216677067</c:v>
                </c:pt>
                <c:pt idx="7">
                  <c:v>172.08149937475503</c:v>
                </c:pt>
                <c:pt idx="8">
                  <c:v>173.43207691666819</c:v>
                </c:pt>
                <c:pt idx="9">
                  <c:v>177.52670741026751</c:v>
                </c:pt>
                <c:pt idx="10">
                  <c:v>184.77356015026928</c:v>
                </c:pt>
                <c:pt idx="11">
                  <c:v>183.94926401479967</c:v>
                </c:pt>
                <c:pt idx="12">
                  <c:v>182.92352299549</c:v>
                </c:pt>
                <c:pt idx="13">
                  <c:v>181.7671637821079</c:v>
                </c:pt>
                <c:pt idx="14">
                  <c:v>180.70264709279064</c:v>
                </c:pt>
                <c:pt idx="15">
                  <c:v>179.62922419609225</c:v>
                </c:pt>
                <c:pt idx="16">
                  <c:v>178.08036719920781</c:v>
                </c:pt>
                <c:pt idx="17">
                  <c:v>176.70197443529267</c:v>
                </c:pt>
                <c:pt idx="18">
                  <c:v>175.26678191420197</c:v>
                </c:pt>
                <c:pt idx="19">
                  <c:v>175.10417782028517</c:v>
                </c:pt>
                <c:pt idx="20">
                  <c:v>174.94695582743503</c:v>
                </c:pt>
                <c:pt idx="21">
                  <c:v>174.73415538016155</c:v>
                </c:pt>
                <c:pt idx="22">
                  <c:v>174.61818084708898</c:v>
                </c:pt>
                <c:pt idx="23">
                  <c:v>174.45451496330824</c:v>
                </c:pt>
                <c:pt idx="24">
                  <c:v>174.29878613736173</c:v>
                </c:pt>
                <c:pt idx="25">
                  <c:v>174.15333428623424</c:v>
                </c:pt>
                <c:pt idx="26">
                  <c:v>174.05060657828329</c:v>
                </c:pt>
                <c:pt idx="27">
                  <c:v>173.93444945838573</c:v>
                </c:pt>
                <c:pt idx="28">
                  <c:v>172.9022746058007</c:v>
                </c:pt>
                <c:pt idx="29">
                  <c:v>172.71811276582829</c:v>
                </c:pt>
                <c:pt idx="30">
                  <c:v>172.57371324234404</c:v>
                </c:pt>
                <c:pt idx="31">
                  <c:v>172.42343574373672</c:v>
                </c:pt>
                <c:pt idx="32">
                  <c:v>172.25475043756867</c:v>
                </c:pt>
                <c:pt idx="33">
                  <c:v>171.88494538700985</c:v>
                </c:pt>
                <c:pt idx="34">
                  <c:v>171.50656498721582</c:v>
                </c:pt>
                <c:pt idx="35">
                  <c:v>171.12542856515589</c:v>
                </c:pt>
                <c:pt idx="36">
                  <c:v>170.73753838230982</c:v>
                </c:pt>
                <c:pt idx="37">
                  <c:v>170.34978035330849</c:v>
                </c:pt>
                <c:pt idx="38">
                  <c:v>169.95765711995969</c:v>
                </c:pt>
                <c:pt idx="39">
                  <c:v>169.57217093331963</c:v>
                </c:pt>
                <c:pt idx="40">
                  <c:v>169.19648438678223</c:v>
                </c:pt>
                <c:pt idx="41">
                  <c:v>168.82678994558162</c:v>
                </c:pt>
                <c:pt idx="42">
                  <c:v>168.46498932887536</c:v>
                </c:pt>
                <c:pt idx="43">
                  <c:v>168.11320972341386</c:v>
                </c:pt>
                <c:pt idx="44">
                  <c:v>167.77518734279852</c:v>
                </c:pt>
                <c:pt idx="45">
                  <c:v>167.44342028136126</c:v>
                </c:pt>
                <c:pt idx="46">
                  <c:v>167.11345080184159</c:v>
                </c:pt>
                <c:pt idx="47">
                  <c:v>166.78477198375921</c:v>
                </c:pt>
                <c:pt idx="48">
                  <c:v>166.46135821971961</c:v>
                </c:pt>
                <c:pt idx="49">
                  <c:v>166.14761836311297</c:v>
                </c:pt>
                <c:pt idx="50">
                  <c:v>165.83628188930294</c:v>
                </c:pt>
                <c:pt idx="51">
                  <c:v>165.52865346143631</c:v>
                </c:pt>
                <c:pt idx="52">
                  <c:v>165.21750663608964</c:v>
                </c:pt>
                <c:pt idx="53">
                  <c:v>164.90289277527881</c:v>
                </c:pt>
                <c:pt idx="54">
                  <c:v>164.59055142730608</c:v>
                </c:pt>
                <c:pt idx="55">
                  <c:v>164.27848112882603</c:v>
                </c:pt>
                <c:pt idx="56">
                  <c:v>163.96793346793308</c:v>
                </c:pt>
                <c:pt idx="57">
                  <c:v>163.65673899898235</c:v>
                </c:pt>
                <c:pt idx="58">
                  <c:v>163.34150505919288</c:v>
                </c:pt>
                <c:pt idx="59">
                  <c:v>163.0287647420424</c:v>
                </c:pt>
                <c:pt idx="60">
                  <c:v>162.71964477472423</c:v>
                </c:pt>
                <c:pt idx="61">
                  <c:v>162.40964258545884</c:v>
                </c:pt>
                <c:pt idx="62">
                  <c:v>162.10198145037756</c:v>
                </c:pt>
                <c:pt idx="63">
                  <c:v>161.79299190346561</c:v>
                </c:pt>
                <c:pt idx="64">
                  <c:v>161.4852251379375</c:v>
                </c:pt>
                <c:pt idx="65">
                  <c:v>161.17798911623885</c:v>
                </c:pt>
              </c:numCache>
            </c:numRef>
          </c:val>
          <c:extLst>
            <c:ext xmlns:c16="http://schemas.microsoft.com/office/drawing/2014/chart" uri="{C3380CC4-5D6E-409C-BE32-E72D297353CC}">
              <c16:uniqueId val="{00000002-5050-4A50-8830-F6EE3A37DB71}"/>
            </c:ext>
          </c:extLst>
        </c:ser>
        <c:ser>
          <c:idx val="2"/>
          <c:order val="3"/>
          <c:tx>
            <c:v>Total leakage</c:v>
          </c:tx>
          <c:spPr>
            <a:ln w="25400">
              <a:noFill/>
            </a:ln>
          </c:spPr>
          <c:cat>
            <c:strRef>
              <c:f>NWLKLD!$G$376:$CI$376</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NWLKLD!$G$380:$CI$380</c:f>
              <c:numCache>
                <c:formatCode>0.00</c:formatCode>
                <c:ptCount val="81"/>
                <c:pt idx="0">
                  <c:v>0</c:v>
                </c:pt>
                <c:pt idx="1">
                  <c:v>0</c:v>
                </c:pt>
                <c:pt idx="2">
                  <c:v>129.02032492237038</c:v>
                </c:pt>
                <c:pt idx="3">
                  <c:v>121.03651560000002</c:v>
                </c:pt>
                <c:pt idx="4">
                  <c:v>117.04630080000001</c:v>
                </c:pt>
                <c:pt idx="5">
                  <c:v>113.05608600000002</c:v>
                </c:pt>
                <c:pt idx="6">
                  <c:v>111.21371976000002</c:v>
                </c:pt>
                <c:pt idx="7">
                  <c:v>109.37135352000001</c:v>
                </c:pt>
                <c:pt idx="8">
                  <c:v>107.52898728000001</c:v>
                </c:pt>
                <c:pt idx="9">
                  <c:v>105.68662104000001</c:v>
                </c:pt>
                <c:pt idx="10">
                  <c:v>103.84425479999999</c:v>
                </c:pt>
                <c:pt idx="11">
                  <c:v>102.00188856</c:v>
                </c:pt>
                <c:pt idx="12">
                  <c:v>100.15952231999999</c:v>
                </c:pt>
                <c:pt idx="13">
                  <c:v>98.31715607999999</c:v>
                </c:pt>
                <c:pt idx="14">
                  <c:v>96.474789839999985</c:v>
                </c:pt>
                <c:pt idx="15">
                  <c:v>94.632423599999981</c:v>
                </c:pt>
                <c:pt idx="16">
                  <c:v>92.790057359999977</c:v>
                </c:pt>
                <c:pt idx="17">
                  <c:v>90.947691119999959</c:v>
                </c:pt>
                <c:pt idx="18">
                  <c:v>89.105324879999984</c:v>
                </c:pt>
                <c:pt idx="19">
                  <c:v>87.262958639999965</c:v>
                </c:pt>
                <c:pt idx="20">
                  <c:v>85.420592399999975</c:v>
                </c:pt>
                <c:pt idx="21">
                  <c:v>82.908256859999966</c:v>
                </c:pt>
                <c:pt idx="22">
                  <c:v>80.395921319999985</c:v>
                </c:pt>
                <c:pt idx="23">
                  <c:v>77.883585779999976</c:v>
                </c:pt>
                <c:pt idx="24">
                  <c:v>75.371250239999981</c:v>
                </c:pt>
                <c:pt idx="25">
                  <c:v>72.858914699999985</c:v>
                </c:pt>
                <c:pt idx="26">
                  <c:v>70.34657915999999</c:v>
                </c:pt>
                <c:pt idx="27">
                  <c:v>67.834243619999995</c:v>
                </c:pt>
                <c:pt idx="28">
                  <c:v>65.32190808</c:v>
                </c:pt>
                <c:pt idx="29">
                  <c:v>62.809572540000005</c:v>
                </c:pt>
                <c:pt idx="30">
                  <c:v>60.29723700000001</c:v>
                </c:pt>
                <c:pt idx="31">
                  <c:v>60.29723700000001</c:v>
                </c:pt>
                <c:pt idx="32">
                  <c:v>60.29723700000001</c:v>
                </c:pt>
                <c:pt idx="33">
                  <c:v>60.29723700000001</c:v>
                </c:pt>
                <c:pt idx="34">
                  <c:v>60.29723700000001</c:v>
                </c:pt>
                <c:pt idx="35">
                  <c:v>60.29723700000001</c:v>
                </c:pt>
                <c:pt idx="36">
                  <c:v>60.29723700000001</c:v>
                </c:pt>
                <c:pt idx="37">
                  <c:v>60.29723700000001</c:v>
                </c:pt>
                <c:pt idx="38">
                  <c:v>60.297237000000003</c:v>
                </c:pt>
                <c:pt idx="39">
                  <c:v>60.29723700000001</c:v>
                </c:pt>
                <c:pt idx="40">
                  <c:v>60.29723700000001</c:v>
                </c:pt>
                <c:pt idx="41">
                  <c:v>60.29723700000001</c:v>
                </c:pt>
                <c:pt idx="42">
                  <c:v>60.29723700000001</c:v>
                </c:pt>
                <c:pt idx="43">
                  <c:v>60.29723700000001</c:v>
                </c:pt>
                <c:pt idx="44">
                  <c:v>60.29723700000001</c:v>
                </c:pt>
                <c:pt idx="45">
                  <c:v>60.29723700000001</c:v>
                </c:pt>
                <c:pt idx="46">
                  <c:v>60.29723700000001</c:v>
                </c:pt>
                <c:pt idx="47">
                  <c:v>60.29723700000001</c:v>
                </c:pt>
                <c:pt idx="48">
                  <c:v>60.29723700000001</c:v>
                </c:pt>
                <c:pt idx="49">
                  <c:v>60.29723700000001</c:v>
                </c:pt>
                <c:pt idx="50">
                  <c:v>60.29723700000001</c:v>
                </c:pt>
                <c:pt idx="51">
                  <c:v>60.29723700000001</c:v>
                </c:pt>
                <c:pt idx="52">
                  <c:v>60.29723700000001</c:v>
                </c:pt>
                <c:pt idx="53">
                  <c:v>60.29723700000001</c:v>
                </c:pt>
                <c:pt idx="54">
                  <c:v>60.29723700000001</c:v>
                </c:pt>
                <c:pt idx="55">
                  <c:v>60.29723700000001</c:v>
                </c:pt>
                <c:pt idx="56">
                  <c:v>60.29723700000001</c:v>
                </c:pt>
                <c:pt idx="57">
                  <c:v>60.29723700000001</c:v>
                </c:pt>
                <c:pt idx="58">
                  <c:v>60.29723700000001</c:v>
                </c:pt>
                <c:pt idx="59">
                  <c:v>60.29723700000001</c:v>
                </c:pt>
                <c:pt idx="60">
                  <c:v>60.29723700000001</c:v>
                </c:pt>
                <c:pt idx="61">
                  <c:v>60.29723700000001</c:v>
                </c:pt>
                <c:pt idx="62">
                  <c:v>60.29723700000001</c:v>
                </c:pt>
                <c:pt idx="63">
                  <c:v>60.29723700000001</c:v>
                </c:pt>
                <c:pt idx="64">
                  <c:v>60.29723700000001</c:v>
                </c:pt>
                <c:pt idx="65">
                  <c:v>60.29723700000001</c:v>
                </c:pt>
              </c:numCache>
            </c:numRef>
          </c:val>
          <c:extLst>
            <c:ext xmlns:c16="http://schemas.microsoft.com/office/drawing/2014/chart" uri="{C3380CC4-5D6E-409C-BE32-E72D297353CC}">
              <c16:uniqueId val="{00000003-5050-4A50-8830-F6EE3A37DB71}"/>
            </c:ext>
          </c:extLst>
        </c:ser>
        <c:ser>
          <c:idx val="3"/>
          <c:order val="4"/>
          <c:tx>
            <c:v>Other components of demand</c:v>
          </c:tx>
          <c:spPr>
            <a:ln w="25400">
              <a:noFill/>
            </a:ln>
          </c:spPr>
          <c:cat>
            <c:strRef>
              <c:f>NWLKLD!$G$376:$CI$376</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NWLKLD!$G$381:$CI$381</c:f>
              <c:numCache>
                <c:formatCode>0.00</c:formatCode>
                <c:ptCount val="81"/>
                <c:pt idx="0">
                  <c:v>0</c:v>
                </c:pt>
                <c:pt idx="1">
                  <c:v>0</c:v>
                </c:pt>
                <c:pt idx="2">
                  <c:v>24.216338910744298</c:v>
                </c:pt>
                <c:pt idx="3">
                  <c:v>24.30589097585721</c:v>
                </c:pt>
                <c:pt idx="4">
                  <c:v>24.300512744449406</c:v>
                </c:pt>
                <c:pt idx="5">
                  <c:v>24.295721361560481</c:v>
                </c:pt>
                <c:pt idx="6">
                  <c:v>24.360251720571682</c:v>
                </c:pt>
                <c:pt idx="7">
                  <c:v>24.35467801303048</c:v>
                </c:pt>
                <c:pt idx="8">
                  <c:v>24.349048792346593</c:v>
                </c:pt>
                <c:pt idx="9">
                  <c:v>24.343481471350287</c:v>
                </c:pt>
                <c:pt idx="10">
                  <c:v>24.33913667077627</c:v>
                </c:pt>
                <c:pt idx="11">
                  <c:v>24.336119062493481</c:v>
                </c:pt>
                <c:pt idx="12">
                  <c:v>24.332903212026849</c:v>
                </c:pt>
                <c:pt idx="13">
                  <c:v>24.329821988342246</c:v>
                </c:pt>
                <c:pt idx="14">
                  <c:v>24.326666458326713</c:v>
                </c:pt>
                <c:pt idx="15">
                  <c:v>24.323626402955256</c:v>
                </c:pt>
                <c:pt idx="16">
                  <c:v>24.319690012363935</c:v>
                </c:pt>
                <c:pt idx="17">
                  <c:v>24.314924020879744</c:v>
                </c:pt>
                <c:pt idx="18">
                  <c:v>24.310235903429088</c:v>
                </c:pt>
                <c:pt idx="19">
                  <c:v>24.305734559673056</c:v>
                </c:pt>
                <c:pt idx="20">
                  <c:v>24.301428244178396</c:v>
                </c:pt>
                <c:pt idx="21">
                  <c:v>24.297192256142694</c:v>
                </c:pt>
                <c:pt idx="22">
                  <c:v>24.29306610356457</c:v>
                </c:pt>
                <c:pt idx="23">
                  <c:v>24.289049341124837</c:v>
                </c:pt>
                <c:pt idx="24">
                  <c:v>24.285145466136441</c:v>
                </c:pt>
                <c:pt idx="25">
                  <c:v>24.28135540017206</c:v>
                </c:pt>
                <c:pt idx="26">
                  <c:v>24.277715684126633</c:v>
                </c:pt>
                <c:pt idx="27">
                  <c:v>24.27426557863032</c:v>
                </c:pt>
                <c:pt idx="28">
                  <c:v>24.271012513076812</c:v>
                </c:pt>
                <c:pt idx="29">
                  <c:v>24.267955598900926</c:v>
                </c:pt>
                <c:pt idx="30">
                  <c:v>24.265071312057898</c:v>
                </c:pt>
                <c:pt idx="31">
                  <c:v>24.262493497009132</c:v>
                </c:pt>
                <c:pt idx="32">
                  <c:v>24.260883309335213</c:v>
                </c:pt>
                <c:pt idx="33">
                  <c:v>24.259497042215571</c:v>
                </c:pt>
                <c:pt idx="34">
                  <c:v>24.258087565219626</c:v>
                </c:pt>
                <c:pt idx="35">
                  <c:v>24.256512920966316</c:v>
                </c:pt>
                <c:pt idx="36">
                  <c:v>24.254470743272691</c:v>
                </c:pt>
                <c:pt idx="37">
                  <c:v>24.252040839810547</c:v>
                </c:pt>
                <c:pt idx="38">
                  <c:v>24.24960559447436</c:v>
                </c:pt>
                <c:pt idx="39">
                  <c:v>24.247151652317712</c:v>
                </c:pt>
                <c:pt idx="40">
                  <c:v>24.244646277386096</c:v>
                </c:pt>
                <c:pt idx="41">
                  <c:v>24.241896287044256</c:v>
                </c:pt>
                <c:pt idx="42">
                  <c:v>24.239000557459576</c:v>
                </c:pt>
                <c:pt idx="43">
                  <c:v>24.235939522737453</c:v>
                </c:pt>
                <c:pt idx="44">
                  <c:v>24.232597585531948</c:v>
                </c:pt>
                <c:pt idx="45">
                  <c:v>24.229037695638112</c:v>
                </c:pt>
                <c:pt idx="46">
                  <c:v>24.225269044217157</c:v>
                </c:pt>
                <c:pt idx="47">
                  <c:v>24.221352238906206</c:v>
                </c:pt>
                <c:pt idx="48">
                  <c:v>24.217421723346547</c:v>
                </c:pt>
                <c:pt idx="49">
                  <c:v>24.213568402905366</c:v>
                </c:pt>
                <c:pt idx="50">
                  <c:v>24.209749838968719</c:v>
                </c:pt>
                <c:pt idx="51">
                  <c:v>24.206029970273562</c:v>
                </c:pt>
                <c:pt idx="52">
                  <c:v>24.202369194928906</c:v>
                </c:pt>
                <c:pt idx="53">
                  <c:v>24.198746376278564</c:v>
                </c:pt>
                <c:pt idx="54">
                  <c:v>24.19516906152603</c:v>
                </c:pt>
                <c:pt idx="55">
                  <c:v>24.191655048931466</c:v>
                </c:pt>
                <c:pt idx="56">
                  <c:v>24.188248690671912</c:v>
                </c:pt>
                <c:pt idx="57">
                  <c:v>24.184920475725562</c:v>
                </c:pt>
                <c:pt idx="58">
                  <c:v>24.181682981497147</c:v>
                </c:pt>
                <c:pt idx="59">
                  <c:v>24.178421797892724</c:v>
                </c:pt>
                <c:pt idx="60">
                  <c:v>24.17509428552512</c:v>
                </c:pt>
                <c:pt idx="61">
                  <c:v>24.171641401911074</c:v>
                </c:pt>
                <c:pt idx="62">
                  <c:v>24.167980128662862</c:v>
                </c:pt>
                <c:pt idx="63">
                  <c:v>24.164198562353135</c:v>
                </c:pt>
                <c:pt idx="64">
                  <c:v>24.160321844485793</c:v>
                </c:pt>
                <c:pt idx="65">
                  <c:v>24.15642661744198</c:v>
                </c:pt>
              </c:numCache>
            </c:numRef>
          </c:val>
          <c:extLst>
            <c:ext xmlns:c16="http://schemas.microsoft.com/office/drawing/2014/chart" uri="{C3380CC4-5D6E-409C-BE32-E72D297353CC}">
              <c16:uniqueId val="{00000004-5050-4A50-8830-F6EE3A37DB71}"/>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NWLKLD!$G$382:$CI$382</c:f>
              <c:numCache>
                <c:formatCode>0.00</c:formatCode>
                <c:ptCount val="81"/>
                <c:pt idx="0">
                  <c:v>0</c:v>
                </c:pt>
                <c:pt idx="1">
                  <c:v>0</c:v>
                </c:pt>
                <c:pt idx="2">
                  <c:v>748.11626554624138</c:v>
                </c:pt>
                <c:pt idx="3">
                  <c:v>747.37622439939332</c:v>
                </c:pt>
                <c:pt idx="4">
                  <c:v>746.73254373610757</c:v>
                </c:pt>
                <c:pt idx="5">
                  <c:v>746.08516081418531</c:v>
                </c:pt>
                <c:pt idx="6">
                  <c:v>745.4341675202852</c:v>
                </c:pt>
                <c:pt idx="7">
                  <c:v>744.77965081634522</c:v>
                </c:pt>
                <c:pt idx="8">
                  <c:v>744.12169313715958</c:v>
                </c:pt>
                <c:pt idx="9">
                  <c:v>734.46037274566993</c:v>
                </c:pt>
                <c:pt idx="10">
                  <c:v>733.79576405149135</c:v>
                </c:pt>
                <c:pt idx="11">
                  <c:v>733.12793789735065</c:v>
                </c:pt>
                <c:pt idx="12">
                  <c:v>732.45696181740971</c:v>
                </c:pt>
                <c:pt idx="13">
                  <c:v>731.7829002708711</c:v>
                </c:pt>
                <c:pt idx="14">
                  <c:v>731.10581485377816</c:v>
                </c:pt>
                <c:pt idx="15">
                  <c:v>730.42576449151568</c:v>
                </c:pt>
                <c:pt idx="16">
                  <c:v>729.74280561418107</c:v>
                </c:pt>
                <c:pt idx="17">
                  <c:v>729.05699231670394</c:v>
                </c:pt>
                <c:pt idx="18">
                  <c:v>728.36837650535313</c:v>
                </c:pt>
                <c:pt idx="19">
                  <c:v>727.67700803205742</c:v>
                </c:pt>
                <c:pt idx="20">
                  <c:v>726.98293481779399</c:v>
                </c:pt>
                <c:pt idx="21">
                  <c:v>726.28620296614406</c:v>
                </c:pt>
                <c:pt idx="22">
                  <c:v>725.58685686798276</c:v>
                </c:pt>
                <c:pt idx="23">
                  <c:v>724.88493929816093</c:v>
                </c:pt>
                <c:pt idx="24">
                  <c:v>724.18049150493698</c:v>
                </c:pt>
                <c:pt idx="25">
                  <c:v>723.47355329282982</c:v>
                </c:pt>
                <c:pt idx="26">
                  <c:v>722.76416309949434</c:v>
                </c:pt>
                <c:pt idx="27">
                  <c:v>722.05235806715257</c:v>
                </c:pt>
                <c:pt idx="28">
                  <c:v>721.33817410905772</c:v>
                </c:pt>
                <c:pt idx="29">
                  <c:v>720.62164597142066</c:v>
                </c:pt>
                <c:pt idx="30">
                  <c:v>719.9028072911816</c:v>
                </c:pt>
                <c:pt idx="31">
                  <c:v>719.18169064997369</c:v>
                </c:pt>
                <c:pt idx="32">
                  <c:v>718.45832762458917</c:v>
                </c:pt>
                <c:pt idx="33">
                  <c:v>717.73274883422971</c:v>
                </c:pt>
                <c:pt idx="34">
                  <c:v>717.00498398479601</c:v>
                </c:pt>
                <c:pt idx="35">
                  <c:v>716.27506191044529</c:v>
                </c:pt>
                <c:pt idx="36">
                  <c:v>715.54301061262811</c:v>
                </c:pt>
                <c:pt idx="37">
                  <c:v>714.80885729679267</c:v>
                </c:pt>
                <c:pt idx="38">
                  <c:v>714.07262840693102</c:v>
                </c:pt>
                <c:pt idx="39">
                  <c:v>713.33434965812387</c:v>
                </c:pt>
                <c:pt idx="40">
                  <c:v>712.5940460672291</c:v>
                </c:pt>
                <c:pt idx="41">
                  <c:v>711.85174198184529</c:v>
                </c:pt>
                <c:pt idx="42">
                  <c:v>711.10746110767013</c:v>
                </c:pt>
                <c:pt idx="43">
                  <c:v>710.36122653436564</c:v>
                </c:pt>
                <c:pt idx="44">
                  <c:v>709.61306076003086</c:v>
                </c:pt>
                <c:pt idx="45">
                  <c:v>708.86298571437533</c:v>
                </c:pt>
                <c:pt idx="46">
                  <c:v>708.11102278067892</c:v>
                </c:pt>
                <c:pt idx="47">
                  <c:v>707.35719281661864</c:v>
                </c:pt>
                <c:pt idx="48">
                  <c:v>706.60151617403267</c:v>
                </c:pt>
                <c:pt idx="49">
                  <c:v>705.84401271769195</c:v>
                </c:pt>
                <c:pt idx="50">
                  <c:v>705.08470184313887</c:v>
                </c:pt>
                <c:pt idx="51">
                  <c:v>704.32360249365331</c:v>
                </c:pt>
                <c:pt idx="52">
                  <c:v>703.56073317639652</c:v>
                </c:pt>
                <c:pt idx="53">
                  <c:v>702.7961119777849</c:v>
                </c:pt>
                <c:pt idx="54">
                  <c:v>702.02975657813829</c:v>
                </c:pt>
                <c:pt idx="55">
                  <c:v>701.26168426564504</c:v>
                </c:pt>
                <c:pt idx="56">
                  <c:v>700.49191194968512</c:v>
                </c:pt>
                <c:pt idx="57">
                  <c:v>699.72045617354593</c:v>
                </c:pt>
                <c:pt idx="58">
                  <c:v>698.94733312656831</c:v>
                </c:pt>
                <c:pt idx="59">
                  <c:v>698.17255865575044</c:v>
                </c:pt>
                <c:pt idx="60">
                  <c:v>697.39614827684443</c:v>
                </c:pt>
                <c:pt idx="61">
                  <c:v>696.61811718496983</c:v>
                </c:pt>
                <c:pt idx="62">
                  <c:v>695.83848026477153</c:v>
                </c:pt>
                <c:pt idx="63">
                  <c:v>695.05725210014668</c:v>
                </c:pt>
                <c:pt idx="64">
                  <c:v>694.27444698356373</c:v>
                </c:pt>
                <c:pt idx="65">
                  <c:v>693.49007892499333</c:v>
                </c:pt>
              </c:numCache>
            </c:numRef>
          </c:val>
          <c:smooth val="0"/>
          <c:extLst>
            <c:ext xmlns:c16="http://schemas.microsoft.com/office/drawing/2014/chart" uri="{C3380CC4-5D6E-409C-BE32-E72D297353CC}">
              <c16:uniqueId val="{00000005-5050-4A50-8830-F6EE3A37DB71}"/>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NWLKLD!$G$383:$CI$383</c:f>
              <c:numCache>
                <c:formatCode>0.00</c:formatCode>
                <c:ptCount val="81"/>
                <c:pt idx="0">
                  <c:v>0</c:v>
                </c:pt>
                <c:pt idx="1">
                  <c:v>0</c:v>
                </c:pt>
                <c:pt idx="2">
                  <c:v>712.96040717917731</c:v>
                </c:pt>
                <c:pt idx="3">
                  <c:v>691.6397680357594</c:v>
                </c:pt>
                <c:pt idx="4">
                  <c:v>695.56088152203733</c:v>
                </c:pt>
                <c:pt idx="5">
                  <c:v>696.95867616138946</c:v>
                </c:pt>
                <c:pt idx="6">
                  <c:v>699.80615947723504</c:v>
                </c:pt>
                <c:pt idx="7">
                  <c:v>701.45233776536702</c:v>
                </c:pt>
                <c:pt idx="8">
                  <c:v>696.42546261494044</c:v>
                </c:pt>
                <c:pt idx="9">
                  <c:v>694.13522205229719</c:v>
                </c:pt>
                <c:pt idx="10">
                  <c:v>694.81973054821663</c:v>
                </c:pt>
                <c:pt idx="11">
                  <c:v>687.30272857003558</c:v>
                </c:pt>
                <c:pt idx="12">
                  <c:v>679.38188479619248</c:v>
                </c:pt>
                <c:pt idx="13">
                  <c:v>671.77679766886467</c:v>
                </c:pt>
                <c:pt idx="14">
                  <c:v>663.61028450826655</c:v>
                </c:pt>
                <c:pt idx="15">
                  <c:v>655.35452974744328</c:v>
                </c:pt>
                <c:pt idx="16">
                  <c:v>648.05989090077674</c:v>
                </c:pt>
                <c:pt idx="17">
                  <c:v>640.99001351045627</c:v>
                </c:pt>
                <c:pt idx="18">
                  <c:v>633.71531077248505</c:v>
                </c:pt>
                <c:pt idx="19">
                  <c:v>627.83799383349083</c:v>
                </c:pt>
                <c:pt idx="20">
                  <c:v>621.97967280211606</c:v>
                </c:pt>
                <c:pt idx="21">
                  <c:v>615.22654330514752</c:v>
                </c:pt>
                <c:pt idx="22">
                  <c:v>609.27034433653751</c:v>
                </c:pt>
                <c:pt idx="23">
                  <c:v>603.24841568862064</c:v>
                </c:pt>
                <c:pt idx="24">
                  <c:v>598.20788436057489</c:v>
                </c:pt>
                <c:pt idx="25">
                  <c:v>595.58587268404517</c:v>
                </c:pt>
                <c:pt idx="26">
                  <c:v>592.9334868125751</c:v>
                </c:pt>
                <c:pt idx="27">
                  <c:v>590.44703335475685</c:v>
                </c:pt>
                <c:pt idx="28">
                  <c:v>586.99077131868341</c:v>
                </c:pt>
                <c:pt idx="29">
                  <c:v>584.34311545322942</c:v>
                </c:pt>
                <c:pt idx="30">
                  <c:v>581.52925140540981</c:v>
                </c:pt>
                <c:pt idx="31">
                  <c:v>579.5982557107701</c:v>
                </c:pt>
                <c:pt idx="32">
                  <c:v>579.61114487188411</c:v>
                </c:pt>
                <c:pt idx="33">
                  <c:v>579.48115180057994</c:v>
                </c:pt>
                <c:pt idx="34">
                  <c:v>579.28947506233339</c:v>
                </c:pt>
                <c:pt idx="35">
                  <c:v>579.1771614376097</c:v>
                </c:pt>
                <c:pt idx="36">
                  <c:v>579.1270459430624</c:v>
                </c:pt>
                <c:pt idx="37">
                  <c:v>579.29822688406091</c:v>
                </c:pt>
                <c:pt idx="38">
                  <c:v>579.45625372798224</c:v>
                </c:pt>
                <c:pt idx="39">
                  <c:v>579.70586390538131</c:v>
                </c:pt>
                <c:pt idx="40">
                  <c:v>579.95488316038586</c:v>
                </c:pt>
                <c:pt idx="41">
                  <c:v>580.25362170257642</c:v>
                </c:pt>
                <c:pt idx="42">
                  <c:v>580.54170108200128</c:v>
                </c:pt>
                <c:pt idx="43">
                  <c:v>580.90435883358145</c:v>
                </c:pt>
                <c:pt idx="44">
                  <c:v>581.3220398409419</c:v>
                </c:pt>
                <c:pt idx="45">
                  <c:v>581.77321515238964</c:v>
                </c:pt>
                <c:pt idx="46">
                  <c:v>582.25695495522871</c:v>
                </c:pt>
                <c:pt idx="47">
                  <c:v>582.7717269219728</c:v>
                </c:pt>
                <c:pt idx="48">
                  <c:v>583.30792803584791</c:v>
                </c:pt>
                <c:pt idx="49">
                  <c:v>583.83149535130428</c:v>
                </c:pt>
                <c:pt idx="50">
                  <c:v>584.38724192813208</c:v>
                </c:pt>
                <c:pt idx="51">
                  <c:v>584.92001402645599</c:v>
                </c:pt>
                <c:pt idx="52">
                  <c:v>585.42063908168848</c:v>
                </c:pt>
                <c:pt idx="53">
                  <c:v>585.88174468318334</c:v>
                </c:pt>
                <c:pt idx="54">
                  <c:v>586.38167493132391</c:v>
                </c:pt>
                <c:pt idx="55">
                  <c:v>586.8994221142043</c:v>
                </c:pt>
                <c:pt idx="56">
                  <c:v>587.41053834578224</c:v>
                </c:pt>
                <c:pt idx="57">
                  <c:v>587.91031260820898</c:v>
                </c:pt>
                <c:pt idx="58">
                  <c:v>588.40147779877032</c:v>
                </c:pt>
                <c:pt idx="59">
                  <c:v>588.90633550526354</c:v>
                </c:pt>
                <c:pt idx="60">
                  <c:v>589.42674478381866</c:v>
                </c:pt>
                <c:pt idx="61">
                  <c:v>589.98294248941772</c:v>
                </c:pt>
                <c:pt idx="62">
                  <c:v>590.53152550428956</c:v>
                </c:pt>
                <c:pt idx="63">
                  <c:v>591.1962035147036</c:v>
                </c:pt>
                <c:pt idx="64">
                  <c:v>591.82492610512872</c:v>
                </c:pt>
                <c:pt idx="65">
                  <c:v>592.45793243885055</c:v>
                </c:pt>
              </c:numCache>
            </c:numRef>
          </c:val>
          <c:smooth val="0"/>
          <c:extLst>
            <c:ext xmlns:c16="http://schemas.microsoft.com/office/drawing/2014/chart" uri="{C3380CC4-5D6E-409C-BE32-E72D297353CC}">
              <c16:uniqueId val="{00000006-5050-4A50-8830-F6EE3A37DB71}"/>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NWLKLD!$G$385:$BT$385</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NWLKLD!$G$386:$BT$386</c:f>
              <c:numCache>
                <c:formatCode>0.00</c:formatCode>
                <c:ptCount val="66"/>
                <c:pt idx="0">
                  <c:v>0</c:v>
                </c:pt>
                <c:pt idx="1">
                  <c:v>0</c:v>
                </c:pt>
                <c:pt idx="2">
                  <c:v>155.22060460045032</c:v>
                </c:pt>
                <c:pt idx="3">
                  <c:v>157.66398112319376</c:v>
                </c:pt>
                <c:pt idx="4">
                  <c:v>162.56137544226405</c:v>
                </c:pt>
                <c:pt idx="5">
                  <c:v>167.76839991099339</c:v>
                </c:pt>
                <c:pt idx="6">
                  <c:v>172.5282993016113</c:v>
                </c:pt>
                <c:pt idx="7">
                  <c:v>179.39626666164821</c:v>
                </c:pt>
                <c:pt idx="8">
                  <c:v>186.33089800321872</c:v>
                </c:pt>
                <c:pt idx="9">
                  <c:v>193.25643645768551</c:v>
                </c:pt>
                <c:pt idx="10">
                  <c:v>199.78966546342414</c:v>
                </c:pt>
                <c:pt idx="11">
                  <c:v>205.13936060321794</c:v>
                </c:pt>
                <c:pt idx="12">
                  <c:v>209.96376198793067</c:v>
                </c:pt>
                <c:pt idx="13">
                  <c:v>214.82831573295704</c:v>
                </c:pt>
                <c:pt idx="14">
                  <c:v>219.82311346683616</c:v>
                </c:pt>
                <c:pt idx="15">
                  <c:v>224.9125888695126</c:v>
                </c:pt>
                <c:pt idx="16">
                  <c:v>230.07333284249407</c:v>
                </c:pt>
                <c:pt idx="17">
                  <c:v>235.16699426235735</c:v>
                </c:pt>
                <c:pt idx="18">
                  <c:v>240.04339703921627</c:v>
                </c:pt>
                <c:pt idx="19">
                  <c:v>244.94484777033529</c:v>
                </c:pt>
                <c:pt idx="20">
                  <c:v>249.85264753043697</c:v>
                </c:pt>
                <c:pt idx="21">
                  <c:v>254.46631165738762</c:v>
                </c:pt>
                <c:pt idx="22">
                  <c:v>259.07265308105974</c:v>
                </c:pt>
                <c:pt idx="23">
                  <c:v>263.55408129937581</c:v>
                </c:pt>
                <c:pt idx="24">
                  <c:v>267.87022770756641</c:v>
                </c:pt>
                <c:pt idx="25">
                  <c:v>272.06427455389428</c:v>
                </c:pt>
                <c:pt idx="26">
                  <c:v>276.14902958872415</c:v>
                </c:pt>
                <c:pt idx="27">
                  <c:v>280.20013130408233</c:v>
                </c:pt>
                <c:pt idx="28">
                  <c:v>284.20531057251185</c:v>
                </c:pt>
                <c:pt idx="29">
                  <c:v>288.24840988268397</c:v>
                </c:pt>
                <c:pt idx="30">
                  <c:v>292.21834049987672</c:v>
                </c:pt>
                <c:pt idx="31">
                  <c:v>291.85459983217402</c:v>
                </c:pt>
                <c:pt idx="32">
                  <c:v>294.50984002878528</c:v>
                </c:pt>
                <c:pt idx="33">
                  <c:v>297.17917441559422</c:v>
                </c:pt>
                <c:pt idx="34">
                  <c:v>299.80798151453683</c:v>
                </c:pt>
                <c:pt idx="35">
                  <c:v>302.47736664094379</c:v>
                </c:pt>
                <c:pt idx="36">
                  <c:v>304.51119450138117</c:v>
                </c:pt>
                <c:pt idx="37">
                  <c:v>305.97945505250271</c:v>
                </c:pt>
                <c:pt idx="38">
                  <c:v>307.44793762281455</c:v>
                </c:pt>
                <c:pt idx="39">
                  <c:v>308.97797881556261</c:v>
                </c:pt>
                <c:pt idx="40">
                  <c:v>310.49765762867435</c:v>
                </c:pt>
                <c:pt idx="41">
                  <c:v>312.03777903105561</c:v>
                </c:pt>
                <c:pt idx="42">
                  <c:v>313.5529714709952</c:v>
                </c:pt>
                <c:pt idx="43">
                  <c:v>315.12763182934162</c:v>
                </c:pt>
                <c:pt idx="44">
                  <c:v>316.71478887197981</c:v>
                </c:pt>
                <c:pt idx="45">
                  <c:v>318.30145409200145</c:v>
                </c:pt>
                <c:pt idx="46">
                  <c:v>319.8973106970555</c:v>
                </c:pt>
                <c:pt idx="47">
                  <c:v>321.51216454562763</c:v>
                </c:pt>
                <c:pt idx="48">
                  <c:v>323.14489542150966</c:v>
                </c:pt>
                <c:pt idx="49">
                  <c:v>324.7701448897173</c:v>
                </c:pt>
                <c:pt idx="50">
                  <c:v>326.41004510464251</c:v>
                </c:pt>
                <c:pt idx="51">
                  <c:v>328.02776959128158</c:v>
                </c:pt>
                <c:pt idx="52">
                  <c:v>329.61255300552205</c:v>
                </c:pt>
                <c:pt idx="53">
                  <c:v>331.1951151359637</c:v>
                </c:pt>
                <c:pt idx="54">
                  <c:v>332.81756068541591</c:v>
                </c:pt>
                <c:pt idx="55">
                  <c:v>334.46060959133837</c:v>
                </c:pt>
                <c:pt idx="56">
                  <c:v>336.09468966813614</c:v>
                </c:pt>
                <c:pt idx="57">
                  <c:v>337.71193760843011</c:v>
                </c:pt>
                <c:pt idx="58">
                  <c:v>339.32574968844807</c:v>
                </c:pt>
                <c:pt idx="59">
                  <c:v>340.94491155193776</c:v>
                </c:pt>
                <c:pt idx="60">
                  <c:v>342.56379018207002</c:v>
                </c:pt>
                <c:pt idx="61">
                  <c:v>344.02080700126544</c:v>
                </c:pt>
                <c:pt idx="62">
                  <c:v>345.28096541990726</c:v>
                </c:pt>
                <c:pt idx="63">
                  <c:v>346.59597771232689</c:v>
                </c:pt>
                <c:pt idx="64">
                  <c:v>347.88334325457993</c:v>
                </c:pt>
                <c:pt idx="65">
                  <c:v>349.16700983158262</c:v>
                </c:pt>
              </c:numCache>
            </c:numRef>
          </c:val>
          <c:extLst>
            <c:ext xmlns:c16="http://schemas.microsoft.com/office/drawing/2014/chart" uri="{C3380CC4-5D6E-409C-BE32-E72D297353CC}">
              <c16:uniqueId val="{00000000-9F89-4191-B3AB-1F8F9F9D2028}"/>
            </c:ext>
          </c:extLst>
        </c:ser>
        <c:ser>
          <c:idx val="0"/>
          <c:order val="1"/>
          <c:tx>
            <c:v>Unmeasured household consumption</c:v>
          </c:tx>
          <c:spPr>
            <a:ln w="25400">
              <a:noFill/>
            </a:ln>
          </c:spPr>
          <c:cat>
            <c:strRef>
              <c:f>NWLKLD!$G$385:$BT$385</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NWLKLD!$G$387:$BT$387</c:f>
              <c:numCache>
                <c:formatCode>0.00</c:formatCode>
                <c:ptCount val="66"/>
                <c:pt idx="0">
                  <c:v>0</c:v>
                </c:pt>
                <c:pt idx="1">
                  <c:v>0</c:v>
                </c:pt>
                <c:pt idx="2">
                  <c:v>357.55280968068894</c:v>
                </c:pt>
                <c:pt idx="3">
                  <c:v>343.63872944846304</c:v>
                </c:pt>
                <c:pt idx="4">
                  <c:v>332.40179631280989</c:v>
                </c:pt>
                <c:pt idx="5">
                  <c:v>320.64226859823532</c:v>
                </c:pt>
                <c:pt idx="6">
                  <c:v>309.97762095433927</c:v>
                </c:pt>
                <c:pt idx="7">
                  <c:v>303.64226902287072</c:v>
                </c:pt>
                <c:pt idx="8">
                  <c:v>297.27111146866264</c:v>
                </c:pt>
                <c:pt idx="9">
                  <c:v>290.88973755636005</c:v>
                </c:pt>
                <c:pt idx="10">
                  <c:v>284.47168876803585</c:v>
                </c:pt>
                <c:pt idx="11">
                  <c:v>278.83067104798459</c:v>
                </c:pt>
                <c:pt idx="12">
                  <c:v>274.03783141316711</c:v>
                </c:pt>
                <c:pt idx="13">
                  <c:v>269.2269689412343</c:v>
                </c:pt>
                <c:pt idx="14">
                  <c:v>264.35485020754692</c:v>
                </c:pt>
                <c:pt idx="15">
                  <c:v>259.53369710246858</c:v>
                </c:pt>
                <c:pt idx="16">
                  <c:v>254.74464037021059</c:v>
                </c:pt>
                <c:pt idx="17">
                  <c:v>249.95593897395474</c:v>
                </c:pt>
                <c:pt idx="18">
                  <c:v>245.09770237759298</c:v>
                </c:pt>
                <c:pt idx="19">
                  <c:v>240.28559194122809</c:v>
                </c:pt>
                <c:pt idx="20">
                  <c:v>235.45322123203968</c:v>
                </c:pt>
                <c:pt idx="21">
                  <c:v>230.7734442916379</c:v>
                </c:pt>
                <c:pt idx="22">
                  <c:v>226.33519519630468</c:v>
                </c:pt>
                <c:pt idx="23">
                  <c:v>222.12440607861581</c:v>
                </c:pt>
                <c:pt idx="24">
                  <c:v>218.07995871485235</c:v>
                </c:pt>
                <c:pt idx="25">
                  <c:v>214.22411835600661</c:v>
                </c:pt>
                <c:pt idx="26">
                  <c:v>210.53618532873841</c:v>
                </c:pt>
                <c:pt idx="27">
                  <c:v>206.97588195199572</c:v>
                </c:pt>
                <c:pt idx="28">
                  <c:v>203.39421939892017</c:v>
                </c:pt>
                <c:pt idx="29">
                  <c:v>199.81028285911233</c:v>
                </c:pt>
                <c:pt idx="30">
                  <c:v>196.13522276009178</c:v>
                </c:pt>
                <c:pt idx="31">
                  <c:v>192.96519915768422</c:v>
                </c:pt>
                <c:pt idx="32">
                  <c:v>190.25070931574518</c:v>
                </c:pt>
                <c:pt idx="33">
                  <c:v>187.61103804576186</c:v>
                </c:pt>
                <c:pt idx="34">
                  <c:v>184.9381319389764</c:v>
                </c:pt>
                <c:pt idx="35">
                  <c:v>182.30401059950546</c:v>
                </c:pt>
                <c:pt idx="36">
                  <c:v>180.43985537573175</c:v>
                </c:pt>
                <c:pt idx="37">
                  <c:v>179.4731206047297</c:v>
                </c:pt>
                <c:pt idx="38">
                  <c:v>178.50367654563942</c:v>
                </c:pt>
                <c:pt idx="39">
                  <c:v>177.58123785303644</c:v>
                </c:pt>
                <c:pt idx="40">
                  <c:v>176.65565436167284</c:v>
                </c:pt>
                <c:pt idx="41">
                  <c:v>175.7431827584586</c:v>
                </c:pt>
                <c:pt idx="42">
                  <c:v>174.82665387241013</c:v>
                </c:pt>
                <c:pt idx="43">
                  <c:v>173.9221975231527</c:v>
                </c:pt>
                <c:pt idx="44">
                  <c:v>173.02938071891256</c:v>
                </c:pt>
                <c:pt idx="45">
                  <c:v>172.14733765371744</c:v>
                </c:pt>
                <c:pt idx="46">
                  <c:v>171.27529028714241</c:v>
                </c:pt>
                <c:pt idx="47">
                  <c:v>170.4125945910495</c:v>
                </c:pt>
                <c:pt idx="48">
                  <c:v>169.55885898583028</c:v>
                </c:pt>
                <c:pt idx="49">
                  <c:v>168.69752239307735</c:v>
                </c:pt>
                <c:pt idx="50">
                  <c:v>167.86526755220936</c:v>
                </c:pt>
                <c:pt idx="51">
                  <c:v>167.02890527732563</c:v>
                </c:pt>
                <c:pt idx="52">
                  <c:v>166.19752398811767</c:v>
                </c:pt>
                <c:pt idx="53">
                  <c:v>165.32909051655787</c:v>
                </c:pt>
                <c:pt idx="54">
                  <c:v>164.46964695228505</c:v>
                </c:pt>
                <c:pt idx="55">
                  <c:v>163.61907996644302</c:v>
                </c:pt>
                <c:pt idx="56">
                  <c:v>162.77735170348572</c:v>
                </c:pt>
                <c:pt idx="57">
                  <c:v>161.94443842354818</c:v>
                </c:pt>
                <c:pt idx="58">
                  <c:v>161.12020164435222</c:v>
                </c:pt>
                <c:pt idx="59">
                  <c:v>160.30464801861245</c:v>
                </c:pt>
                <c:pt idx="60">
                  <c:v>159.49756195116902</c:v>
                </c:pt>
                <c:pt idx="61">
                  <c:v>158.91275157143062</c:v>
                </c:pt>
                <c:pt idx="62">
                  <c:v>158.51666870415275</c:v>
                </c:pt>
                <c:pt idx="63">
                  <c:v>158.19877174722049</c:v>
                </c:pt>
                <c:pt idx="64">
                  <c:v>157.85479916010101</c:v>
                </c:pt>
                <c:pt idx="65">
                  <c:v>157.51895568229966</c:v>
                </c:pt>
              </c:numCache>
            </c:numRef>
          </c:val>
          <c:extLst>
            <c:ext xmlns:c16="http://schemas.microsoft.com/office/drawing/2014/chart" uri="{C3380CC4-5D6E-409C-BE32-E72D297353CC}">
              <c16:uniqueId val="{00000001-9F89-4191-B3AB-1F8F9F9D2028}"/>
            </c:ext>
          </c:extLst>
        </c:ser>
        <c:ser>
          <c:idx val="1"/>
          <c:order val="2"/>
          <c:tx>
            <c:v>Non-household consumption</c:v>
          </c:tx>
          <c:spPr>
            <a:ln w="25400">
              <a:noFill/>
            </a:ln>
          </c:spPr>
          <c:cat>
            <c:strRef>
              <c:f>NWLKLD!$G$385:$BT$385</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NWLKLD!$G$388:$BT$388</c:f>
              <c:numCache>
                <c:formatCode>0.00</c:formatCode>
                <c:ptCount val="66"/>
                <c:pt idx="0">
                  <c:v>0</c:v>
                </c:pt>
                <c:pt idx="1">
                  <c:v>0</c:v>
                </c:pt>
                <c:pt idx="2">
                  <c:v>134.86011278253051</c:v>
                </c:pt>
                <c:pt idx="3">
                  <c:v>124.8473710313399</c:v>
                </c:pt>
                <c:pt idx="4">
                  <c:v>137.08070505882068</c:v>
                </c:pt>
                <c:pt idx="5">
                  <c:v>146.93712805031467</c:v>
                </c:pt>
                <c:pt idx="6">
                  <c:v>160.0643987229993</c:v>
                </c:pt>
                <c:pt idx="7">
                  <c:v>174.66342784639625</c:v>
                </c:pt>
                <c:pt idx="8">
                  <c:v>177.12461199874448</c:v>
                </c:pt>
                <c:pt idx="9">
                  <c:v>182.32959443876268</c:v>
                </c:pt>
                <c:pt idx="10">
                  <c:v>190.68654446116727</c:v>
                </c:pt>
                <c:pt idx="11">
                  <c:v>191.26816741775787</c:v>
                </c:pt>
                <c:pt idx="12">
                  <c:v>191.64809055700658</c:v>
                </c:pt>
                <c:pt idx="13">
                  <c:v>191.89714056868104</c:v>
                </c:pt>
                <c:pt idx="14">
                  <c:v>192.23777817091846</c:v>
                </c:pt>
                <c:pt idx="15">
                  <c:v>192.56925463227296</c:v>
                </c:pt>
                <c:pt idx="16">
                  <c:v>192.47568592510507</c:v>
                </c:pt>
                <c:pt idx="17">
                  <c:v>192.37256704961857</c:v>
                </c:pt>
                <c:pt idx="18">
                  <c:v>192.21257754220923</c:v>
                </c:pt>
                <c:pt idx="19">
                  <c:v>192.04066026150662</c:v>
                </c:pt>
                <c:pt idx="20">
                  <c:v>191.87405420712341</c:v>
                </c:pt>
                <c:pt idx="21">
                  <c:v>191.64846786844919</c:v>
                </c:pt>
                <c:pt idx="22">
                  <c:v>191.51961079590311</c:v>
                </c:pt>
                <c:pt idx="23">
                  <c:v>191.34296572457583</c:v>
                </c:pt>
                <c:pt idx="24">
                  <c:v>191.17416106300999</c:v>
                </c:pt>
                <c:pt idx="25">
                  <c:v>191.01553672819026</c:v>
                </c:pt>
                <c:pt idx="26">
                  <c:v>190.89953988847424</c:v>
                </c:pt>
                <c:pt idx="27">
                  <c:v>190.77001698873866</c:v>
                </c:pt>
                <c:pt idx="28">
                  <c:v>189.72437970824279</c:v>
                </c:pt>
                <c:pt idx="29">
                  <c:v>189.52665879228672</c:v>
                </c:pt>
                <c:pt idx="30">
                  <c:v>189.36859666506643</c:v>
                </c:pt>
                <c:pt idx="31">
                  <c:v>189.21882781694484</c:v>
                </c:pt>
                <c:pt idx="32">
                  <c:v>189.05194498677545</c:v>
                </c:pt>
                <c:pt idx="33">
                  <c:v>188.68394241221537</c:v>
                </c:pt>
                <c:pt idx="34">
                  <c:v>188.30736448842003</c:v>
                </c:pt>
                <c:pt idx="35">
                  <c:v>187.92803054235881</c:v>
                </c:pt>
                <c:pt idx="36">
                  <c:v>187.54194283551146</c:v>
                </c:pt>
                <c:pt idx="37">
                  <c:v>187.15598728250882</c:v>
                </c:pt>
                <c:pt idx="38">
                  <c:v>186.76566652515876</c:v>
                </c:pt>
                <c:pt idx="39">
                  <c:v>186.38198281451741</c:v>
                </c:pt>
                <c:pt idx="40">
                  <c:v>186.00809874397874</c:v>
                </c:pt>
                <c:pt idx="41">
                  <c:v>185.64020677877681</c:v>
                </c:pt>
                <c:pt idx="42">
                  <c:v>185.2802086380693</c:v>
                </c:pt>
                <c:pt idx="43">
                  <c:v>184.93023150860654</c:v>
                </c:pt>
                <c:pt idx="44">
                  <c:v>184.59401160398988</c:v>
                </c:pt>
                <c:pt idx="45">
                  <c:v>184.26404701855134</c:v>
                </c:pt>
                <c:pt idx="46">
                  <c:v>183.93588001503036</c:v>
                </c:pt>
                <c:pt idx="47">
                  <c:v>183.60900367294667</c:v>
                </c:pt>
                <c:pt idx="48">
                  <c:v>183.28739238490579</c:v>
                </c:pt>
                <c:pt idx="49">
                  <c:v>182.97545500429788</c:v>
                </c:pt>
                <c:pt idx="50">
                  <c:v>182.66592100648657</c:v>
                </c:pt>
                <c:pt idx="51">
                  <c:v>182.36002625782481</c:v>
                </c:pt>
                <c:pt idx="52">
                  <c:v>182.05061311168299</c:v>
                </c:pt>
                <c:pt idx="53">
                  <c:v>181.73773293007702</c:v>
                </c:pt>
                <c:pt idx="54">
                  <c:v>181.42712526130919</c:v>
                </c:pt>
                <c:pt idx="55">
                  <c:v>181.11678864203404</c:v>
                </c:pt>
                <c:pt idx="56">
                  <c:v>180.80797466034591</c:v>
                </c:pt>
                <c:pt idx="57">
                  <c:v>180.49851387060008</c:v>
                </c:pt>
                <c:pt idx="58">
                  <c:v>180.18501361001543</c:v>
                </c:pt>
                <c:pt idx="59">
                  <c:v>179.87400697206979</c:v>
                </c:pt>
                <c:pt idx="60">
                  <c:v>179.56662068395653</c:v>
                </c:pt>
                <c:pt idx="61">
                  <c:v>179.25835217389601</c:v>
                </c:pt>
                <c:pt idx="62">
                  <c:v>178.95242471801961</c:v>
                </c:pt>
                <c:pt idx="63">
                  <c:v>178.6451688503125</c:v>
                </c:pt>
                <c:pt idx="64">
                  <c:v>178.33913576398928</c:v>
                </c:pt>
                <c:pt idx="65">
                  <c:v>178.03363342149552</c:v>
                </c:pt>
              </c:numCache>
            </c:numRef>
          </c:val>
          <c:extLst>
            <c:ext xmlns:c16="http://schemas.microsoft.com/office/drawing/2014/chart" uri="{C3380CC4-5D6E-409C-BE32-E72D297353CC}">
              <c16:uniqueId val="{00000002-9F89-4191-B3AB-1F8F9F9D2028}"/>
            </c:ext>
          </c:extLst>
        </c:ser>
        <c:ser>
          <c:idx val="2"/>
          <c:order val="3"/>
          <c:tx>
            <c:v>Total leakage</c:v>
          </c:tx>
          <c:spPr>
            <a:ln w="25400">
              <a:noFill/>
            </a:ln>
          </c:spPr>
          <c:cat>
            <c:strRef>
              <c:f>NWLKLD!$G$385:$BT$385</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NWLKLD!$G$389:$BT$389</c:f>
              <c:numCache>
                <c:formatCode>0.00</c:formatCode>
                <c:ptCount val="66"/>
                <c:pt idx="0">
                  <c:v>0</c:v>
                </c:pt>
                <c:pt idx="1">
                  <c:v>0</c:v>
                </c:pt>
                <c:pt idx="2">
                  <c:v>129.02032492237038</c:v>
                </c:pt>
                <c:pt idx="3">
                  <c:v>121.03651560000002</c:v>
                </c:pt>
                <c:pt idx="4">
                  <c:v>117.04630080000001</c:v>
                </c:pt>
                <c:pt idx="5">
                  <c:v>113.05608600000002</c:v>
                </c:pt>
                <c:pt idx="6">
                  <c:v>113.05608600000002</c:v>
                </c:pt>
                <c:pt idx="7">
                  <c:v>113.05608600000002</c:v>
                </c:pt>
                <c:pt idx="8">
                  <c:v>113.05608600000002</c:v>
                </c:pt>
                <c:pt idx="9">
                  <c:v>113.05608600000002</c:v>
                </c:pt>
                <c:pt idx="10">
                  <c:v>113.05608600000002</c:v>
                </c:pt>
                <c:pt idx="11">
                  <c:v>113.05608600000002</c:v>
                </c:pt>
                <c:pt idx="12">
                  <c:v>113.05608600000002</c:v>
                </c:pt>
                <c:pt idx="13">
                  <c:v>113.05608600000002</c:v>
                </c:pt>
                <c:pt idx="14">
                  <c:v>113.05608600000002</c:v>
                </c:pt>
                <c:pt idx="15">
                  <c:v>113.05608600000002</c:v>
                </c:pt>
                <c:pt idx="16">
                  <c:v>113.05608600000002</c:v>
                </c:pt>
                <c:pt idx="17">
                  <c:v>113.05608600000002</c:v>
                </c:pt>
                <c:pt idx="18">
                  <c:v>113.05608600000002</c:v>
                </c:pt>
                <c:pt idx="19">
                  <c:v>113.05608600000001</c:v>
                </c:pt>
                <c:pt idx="20">
                  <c:v>113.05608600000002</c:v>
                </c:pt>
                <c:pt idx="21">
                  <c:v>113.05608600000002</c:v>
                </c:pt>
                <c:pt idx="22">
                  <c:v>113.05608600000002</c:v>
                </c:pt>
                <c:pt idx="23">
                  <c:v>113.05608600000002</c:v>
                </c:pt>
                <c:pt idx="24">
                  <c:v>113.05608600000002</c:v>
                </c:pt>
                <c:pt idx="25">
                  <c:v>113.05608600000002</c:v>
                </c:pt>
                <c:pt idx="26">
                  <c:v>113.05608600000002</c:v>
                </c:pt>
                <c:pt idx="27">
                  <c:v>113.05608600000002</c:v>
                </c:pt>
                <c:pt idx="28">
                  <c:v>113.05608600000002</c:v>
                </c:pt>
                <c:pt idx="29">
                  <c:v>113.05608600000002</c:v>
                </c:pt>
                <c:pt idx="30">
                  <c:v>113.05608600000002</c:v>
                </c:pt>
                <c:pt idx="31">
                  <c:v>113.05608600000002</c:v>
                </c:pt>
                <c:pt idx="32">
                  <c:v>113.05608600000002</c:v>
                </c:pt>
                <c:pt idx="33">
                  <c:v>113.05608600000002</c:v>
                </c:pt>
                <c:pt idx="34">
                  <c:v>113.05608600000002</c:v>
                </c:pt>
                <c:pt idx="35">
                  <c:v>113.05608600000002</c:v>
                </c:pt>
                <c:pt idx="36">
                  <c:v>113.05608600000002</c:v>
                </c:pt>
                <c:pt idx="37">
                  <c:v>113.05608600000002</c:v>
                </c:pt>
                <c:pt idx="38">
                  <c:v>113.05608600000002</c:v>
                </c:pt>
                <c:pt idx="39">
                  <c:v>113.05608600000002</c:v>
                </c:pt>
                <c:pt idx="40">
                  <c:v>113.05608600000002</c:v>
                </c:pt>
                <c:pt idx="41">
                  <c:v>113.05608600000002</c:v>
                </c:pt>
                <c:pt idx="42">
                  <c:v>113.05608600000002</c:v>
                </c:pt>
                <c:pt idx="43">
                  <c:v>113.05608600000002</c:v>
                </c:pt>
                <c:pt idx="44">
                  <c:v>113.05608600000002</c:v>
                </c:pt>
                <c:pt idx="45">
                  <c:v>113.05608600000002</c:v>
                </c:pt>
                <c:pt idx="46">
                  <c:v>113.05608600000002</c:v>
                </c:pt>
                <c:pt idx="47">
                  <c:v>113.05608600000002</c:v>
                </c:pt>
                <c:pt idx="48">
                  <c:v>113.05608600000002</c:v>
                </c:pt>
                <c:pt idx="49">
                  <c:v>113.05608600000002</c:v>
                </c:pt>
                <c:pt idx="50">
                  <c:v>113.05608600000002</c:v>
                </c:pt>
                <c:pt idx="51">
                  <c:v>113.05608600000002</c:v>
                </c:pt>
                <c:pt idx="52">
                  <c:v>113.05608600000002</c:v>
                </c:pt>
                <c:pt idx="53">
                  <c:v>113.05608600000002</c:v>
                </c:pt>
                <c:pt idx="54">
                  <c:v>113.05608600000002</c:v>
                </c:pt>
                <c:pt idx="55">
                  <c:v>113.05608600000002</c:v>
                </c:pt>
                <c:pt idx="56">
                  <c:v>113.05608600000002</c:v>
                </c:pt>
                <c:pt idx="57">
                  <c:v>113.05608600000002</c:v>
                </c:pt>
                <c:pt idx="58">
                  <c:v>113.05608600000002</c:v>
                </c:pt>
                <c:pt idx="59">
                  <c:v>113.05608600000002</c:v>
                </c:pt>
                <c:pt idx="60">
                  <c:v>113.05608600000002</c:v>
                </c:pt>
                <c:pt idx="61">
                  <c:v>113.05608600000002</c:v>
                </c:pt>
                <c:pt idx="62">
                  <c:v>113.05608600000002</c:v>
                </c:pt>
                <c:pt idx="63">
                  <c:v>113.05608600000002</c:v>
                </c:pt>
                <c:pt idx="64">
                  <c:v>113.05608600000002</c:v>
                </c:pt>
                <c:pt idx="65">
                  <c:v>113.05608600000002</c:v>
                </c:pt>
              </c:numCache>
            </c:numRef>
          </c:val>
          <c:extLst>
            <c:ext xmlns:c16="http://schemas.microsoft.com/office/drawing/2014/chart" uri="{C3380CC4-5D6E-409C-BE32-E72D297353CC}">
              <c16:uniqueId val="{00000003-9F89-4191-B3AB-1F8F9F9D2028}"/>
            </c:ext>
          </c:extLst>
        </c:ser>
        <c:ser>
          <c:idx val="3"/>
          <c:order val="4"/>
          <c:tx>
            <c:v>Other components of demand</c:v>
          </c:tx>
          <c:spPr>
            <a:ln w="25400">
              <a:noFill/>
            </a:ln>
          </c:spPr>
          <c:cat>
            <c:strRef>
              <c:f>NWLKLD!$G$385:$BT$385</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NWLKLD!$G$390:$BT$390</c:f>
              <c:numCache>
                <c:formatCode>0.00</c:formatCode>
                <c:ptCount val="66"/>
                <c:pt idx="0">
                  <c:v>0</c:v>
                </c:pt>
                <c:pt idx="1">
                  <c:v>0</c:v>
                </c:pt>
                <c:pt idx="2">
                  <c:v>24.216338910744071</c:v>
                </c:pt>
                <c:pt idx="3">
                  <c:v>24.305890975857324</c:v>
                </c:pt>
                <c:pt idx="4">
                  <c:v>24.30051274444952</c:v>
                </c:pt>
                <c:pt idx="5">
                  <c:v>24.295721361560481</c:v>
                </c:pt>
                <c:pt idx="6">
                  <c:v>24.359500242240188</c:v>
                </c:pt>
                <c:pt idx="7">
                  <c:v>24.352225412005623</c:v>
                </c:pt>
                <c:pt idx="8">
                  <c:v>24.344654553407622</c:v>
                </c:pt>
                <c:pt idx="9">
                  <c:v>24.337103161836467</c:v>
                </c:pt>
                <c:pt idx="10">
                  <c:v>24.330774123748029</c:v>
                </c:pt>
                <c:pt idx="11">
                  <c:v>24.325604407013202</c:v>
                </c:pt>
                <c:pt idx="12">
                  <c:v>24.320069128056616</c:v>
                </c:pt>
                <c:pt idx="13">
                  <c:v>24.314668943312654</c:v>
                </c:pt>
                <c:pt idx="14">
                  <c:v>24.309194452237534</c:v>
                </c:pt>
                <c:pt idx="15">
                  <c:v>24.303835435806604</c:v>
                </c:pt>
                <c:pt idx="16">
                  <c:v>24.298732503551378</c:v>
                </c:pt>
                <c:pt idx="17">
                  <c:v>24.293959104495571</c:v>
                </c:pt>
                <c:pt idx="18">
                  <c:v>24.289276517671169</c:v>
                </c:pt>
                <c:pt idx="19">
                  <c:v>24.284786928042649</c:v>
                </c:pt>
                <c:pt idx="20">
                  <c:v>24.280492366675617</c:v>
                </c:pt>
                <c:pt idx="21">
                  <c:v>24.276268132767768</c:v>
                </c:pt>
                <c:pt idx="22">
                  <c:v>24.272147510815671</c:v>
                </c:pt>
                <c:pt idx="23">
                  <c:v>24.268130055500819</c:v>
                </c:pt>
                <c:pt idx="24">
                  <c:v>24.264225487637191</c:v>
                </c:pt>
                <c:pt idx="25">
                  <c:v>24.260434728797236</c:v>
                </c:pt>
                <c:pt idx="26">
                  <c:v>24.256800543378517</c:v>
                </c:pt>
                <c:pt idx="27">
                  <c:v>24.253362192009604</c:v>
                </c:pt>
                <c:pt idx="28">
                  <c:v>24.250120880583609</c:v>
                </c:pt>
                <c:pt idx="29">
                  <c:v>24.247075720535349</c:v>
                </c:pt>
                <c:pt idx="30">
                  <c:v>24.244203187820176</c:v>
                </c:pt>
                <c:pt idx="31">
                  <c:v>24.241631667183924</c:v>
                </c:pt>
                <c:pt idx="32">
                  <c:v>24.240022314206954</c:v>
                </c:pt>
                <c:pt idx="33">
                  <c:v>24.238636881784146</c:v>
                </c:pt>
                <c:pt idx="34">
                  <c:v>24.237228239485489</c:v>
                </c:pt>
                <c:pt idx="35">
                  <c:v>24.235654429929127</c:v>
                </c:pt>
                <c:pt idx="36">
                  <c:v>24.233613086932678</c:v>
                </c:pt>
                <c:pt idx="37">
                  <c:v>24.23118401816771</c:v>
                </c:pt>
                <c:pt idx="38">
                  <c:v>24.228749607528584</c:v>
                </c:pt>
                <c:pt idx="39">
                  <c:v>24.226296500068997</c:v>
                </c:pt>
                <c:pt idx="40">
                  <c:v>24.223791959834216</c:v>
                </c:pt>
                <c:pt idx="41">
                  <c:v>24.221042804189665</c:v>
                </c:pt>
                <c:pt idx="42">
                  <c:v>24.218147909302161</c:v>
                </c:pt>
                <c:pt idx="43">
                  <c:v>24.2150877092771</c:v>
                </c:pt>
                <c:pt idx="44">
                  <c:v>24.211746606768429</c:v>
                </c:pt>
                <c:pt idx="45">
                  <c:v>24.208187551571655</c:v>
                </c:pt>
                <c:pt idx="46">
                  <c:v>24.204419734848216</c:v>
                </c:pt>
                <c:pt idx="47">
                  <c:v>24.200503764234099</c:v>
                </c:pt>
                <c:pt idx="48">
                  <c:v>24.196574083371502</c:v>
                </c:pt>
                <c:pt idx="49">
                  <c:v>24.192721597627155</c:v>
                </c:pt>
                <c:pt idx="50">
                  <c:v>24.188903868387911</c:v>
                </c:pt>
                <c:pt idx="51">
                  <c:v>24.185184834389702</c:v>
                </c:pt>
                <c:pt idx="52">
                  <c:v>24.181524893742221</c:v>
                </c:pt>
                <c:pt idx="53">
                  <c:v>24.177902909789054</c:v>
                </c:pt>
                <c:pt idx="54">
                  <c:v>24.174326429733355</c:v>
                </c:pt>
                <c:pt idx="55">
                  <c:v>24.170813251835739</c:v>
                </c:pt>
                <c:pt idx="56">
                  <c:v>24.167407728273247</c:v>
                </c:pt>
                <c:pt idx="57">
                  <c:v>24.164080348024413</c:v>
                </c:pt>
                <c:pt idx="58">
                  <c:v>24.160843688492946</c:v>
                </c:pt>
                <c:pt idx="59">
                  <c:v>24.157583339585585</c:v>
                </c:pt>
                <c:pt idx="60">
                  <c:v>24.154256661915042</c:v>
                </c:pt>
                <c:pt idx="61">
                  <c:v>24.150804612998172</c:v>
                </c:pt>
                <c:pt idx="62">
                  <c:v>24.147144174446908</c:v>
                </c:pt>
                <c:pt idx="63">
                  <c:v>24.143363442834243</c:v>
                </c:pt>
                <c:pt idx="64">
                  <c:v>24.139487559663962</c:v>
                </c:pt>
                <c:pt idx="65">
                  <c:v>24.135593167317097</c:v>
                </c:pt>
              </c:numCache>
            </c:numRef>
          </c:val>
          <c:extLst>
            <c:ext xmlns:c16="http://schemas.microsoft.com/office/drawing/2014/chart" uri="{C3380CC4-5D6E-409C-BE32-E72D297353CC}">
              <c16:uniqueId val="{00000004-9F89-4191-B3AB-1F8F9F9D2028}"/>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NWLKLD!$G$391:$BT$391</c:f>
              <c:numCache>
                <c:formatCode>0.00</c:formatCode>
                <c:ptCount val="66"/>
                <c:pt idx="0">
                  <c:v>0</c:v>
                </c:pt>
                <c:pt idx="1">
                  <c:v>0</c:v>
                </c:pt>
                <c:pt idx="2">
                  <c:v>788.0783830054794</c:v>
                </c:pt>
                <c:pt idx="3">
                  <c:v>787.97822300547944</c:v>
                </c:pt>
                <c:pt idx="4">
                  <c:v>787.97822300547944</c:v>
                </c:pt>
                <c:pt idx="5">
                  <c:v>787.97822300547944</c:v>
                </c:pt>
                <c:pt idx="6">
                  <c:v>787.97822300547944</c:v>
                </c:pt>
                <c:pt idx="7">
                  <c:v>787.97822300547944</c:v>
                </c:pt>
                <c:pt idx="8">
                  <c:v>787.97822300547944</c:v>
                </c:pt>
                <c:pt idx="9">
                  <c:v>787.97822300547944</c:v>
                </c:pt>
                <c:pt idx="10">
                  <c:v>787.97822300547944</c:v>
                </c:pt>
                <c:pt idx="11">
                  <c:v>787.97822300547944</c:v>
                </c:pt>
                <c:pt idx="12">
                  <c:v>787.97822300547944</c:v>
                </c:pt>
                <c:pt idx="13">
                  <c:v>787.97822300547944</c:v>
                </c:pt>
                <c:pt idx="14">
                  <c:v>787.97822300547944</c:v>
                </c:pt>
                <c:pt idx="15">
                  <c:v>787.97822300547944</c:v>
                </c:pt>
                <c:pt idx="16">
                  <c:v>787.97822300547944</c:v>
                </c:pt>
                <c:pt idx="17">
                  <c:v>787.97822300547944</c:v>
                </c:pt>
                <c:pt idx="18">
                  <c:v>787.97822300547944</c:v>
                </c:pt>
                <c:pt idx="19">
                  <c:v>787.97822300547944</c:v>
                </c:pt>
                <c:pt idx="20">
                  <c:v>787.97822300547944</c:v>
                </c:pt>
                <c:pt idx="21">
                  <c:v>787.97822300547944</c:v>
                </c:pt>
                <c:pt idx="22">
                  <c:v>787.97822300547944</c:v>
                </c:pt>
                <c:pt idx="23">
                  <c:v>787.97822300547944</c:v>
                </c:pt>
                <c:pt idx="24">
                  <c:v>787.97822300547944</c:v>
                </c:pt>
                <c:pt idx="25">
                  <c:v>787.97822300547944</c:v>
                </c:pt>
                <c:pt idx="26">
                  <c:v>787.97822300547944</c:v>
                </c:pt>
                <c:pt idx="27">
                  <c:v>787.97822300547944</c:v>
                </c:pt>
                <c:pt idx="28">
                  <c:v>787.97822300547944</c:v>
                </c:pt>
                <c:pt idx="29">
                  <c:v>787.97822300547944</c:v>
                </c:pt>
                <c:pt idx="30">
                  <c:v>787.97822300547944</c:v>
                </c:pt>
                <c:pt idx="31">
                  <c:v>787.97822300547944</c:v>
                </c:pt>
                <c:pt idx="32">
                  <c:v>787.97822300547944</c:v>
                </c:pt>
                <c:pt idx="33">
                  <c:v>787.97822300547944</c:v>
                </c:pt>
                <c:pt idx="34">
                  <c:v>787.97822300547944</c:v>
                </c:pt>
                <c:pt idx="35">
                  <c:v>787.97822300547944</c:v>
                </c:pt>
                <c:pt idx="36">
                  <c:v>787.97822300547944</c:v>
                </c:pt>
                <c:pt idx="37">
                  <c:v>787.97822300547944</c:v>
                </c:pt>
                <c:pt idx="38">
                  <c:v>787.97822300547944</c:v>
                </c:pt>
                <c:pt idx="39">
                  <c:v>787.97822300547944</c:v>
                </c:pt>
                <c:pt idx="40">
                  <c:v>787.97822300547944</c:v>
                </c:pt>
                <c:pt idx="41">
                  <c:v>787.97822300547944</c:v>
                </c:pt>
                <c:pt idx="42">
                  <c:v>787.97822300547944</c:v>
                </c:pt>
                <c:pt idx="43">
                  <c:v>787.97822300547944</c:v>
                </c:pt>
                <c:pt idx="44">
                  <c:v>787.97822300547944</c:v>
                </c:pt>
                <c:pt idx="45">
                  <c:v>787.97822300547944</c:v>
                </c:pt>
                <c:pt idx="46">
                  <c:v>787.97822300547944</c:v>
                </c:pt>
                <c:pt idx="47">
                  <c:v>787.97822300547944</c:v>
                </c:pt>
                <c:pt idx="48">
                  <c:v>787.97822300547944</c:v>
                </c:pt>
                <c:pt idx="49">
                  <c:v>787.97822300547944</c:v>
                </c:pt>
                <c:pt idx="50">
                  <c:v>787.97822300547944</c:v>
                </c:pt>
                <c:pt idx="51">
                  <c:v>787.97822300547944</c:v>
                </c:pt>
                <c:pt idx="52">
                  <c:v>787.97822300547944</c:v>
                </c:pt>
                <c:pt idx="53">
                  <c:v>787.97822300547944</c:v>
                </c:pt>
                <c:pt idx="54">
                  <c:v>787.97822300547944</c:v>
                </c:pt>
                <c:pt idx="55">
                  <c:v>787.97822300547944</c:v>
                </c:pt>
                <c:pt idx="56">
                  <c:v>787.97822300547944</c:v>
                </c:pt>
                <c:pt idx="57">
                  <c:v>787.97822300547944</c:v>
                </c:pt>
                <c:pt idx="58">
                  <c:v>787.97822300547944</c:v>
                </c:pt>
                <c:pt idx="59">
                  <c:v>787.97822300547944</c:v>
                </c:pt>
                <c:pt idx="60">
                  <c:v>787.97822300547944</c:v>
                </c:pt>
                <c:pt idx="61">
                  <c:v>787.97822300547944</c:v>
                </c:pt>
                <c:pt idx="62">
                  <c:v>787.97822300547944</c:v>
                </c:pt>
                <c:pt idx="63">
                  <c:v>787.97822300547944</c:v>
                </c:pt>
                <c:pt idx="64">
                  <c:v>787.97822300547944</c:v>
                </c:pt>
                <c:pt idx="65">
                  <c:v>787.97822300547944</c:v>
                </c:pt>
              </c:numCache>
            </c:numRef>
          </c:val>
          <c:smooth val="0"/>
          <c:extLst>
            <c:ext xmlns:c16="http://schemas.microsoft.com/office/drawing/2014/chart" uri="{C3380CC4-5D6E-409C-BE32-E72D297353CC}">
              <c16:uniqueId val="{00000005-9F89-4191-B3AB-1F8F9F9D2028}"/>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NWLKLD!$G$392:$BT$392</c:f>
              <c:numCache>
                <c:formatCode>0.00</c:formatCode>
                <c:ptCount val="66"/>
                <c:pt idx="0">
                  <c:v>0</c:v>
                </c:pt>
                <c:pt idx="1">
                  <c:v>12.624313692079861</c:v>
                </c:pt>
                <c:pt idx="2">
                  <c:v>813.49450458886417</c:v>
                </c:pt>
                <c:pt idx="3">
                  <c:v>784.1964259026812</c:v>
                </c:pt>
                <c:pt idx="4">
                  <c:v>786.08145825991426</c:v>
                </c:pt>
                <c:pt idx="5">
                  <c:v>785.46599386588593</c:v>
                </c:pt>
                <c:pt idx="6">
                  <c:v>792.41807890360076</c:v>
                </c:pt>
                <c:pt idx="7">
                  <c:v>807.04302804311976</c:v>
                </c:pt>
                <c:pt idx="8">
                  <c:v>809.74759464644433</c:v>
                </c:pt>
                <c:pt idx="9">
                  <c:v>815.0984504983503</c:v>
                </c:pt>
                <c:pt idx="10">
                  <c:v>823.11908941422598</c:v>
                </c:pt>
                <c:pt idx="11">
                  <c:v>823.08294505685365</c:v>
                </c:pt>
                <c:pt idx="12">
                  <c:v>823.1582911126352</c:v>
                </c:pt>
                <c:pt idx="13">
                  <c:v>823.17050462027396</c:v>
                </c:pt>
                <c:pt idx="14">
                  <c:v>823.35074258012116</c:v>
                </c:pt>
                <c:pt idx="15">
                  <c:v>823.62542817578003</c:v>
                </c:pt>
                <c:pt idx="16">
                  <c:v>823.60543509016088</c:v>
                </c:pt>
                <c:pt idx="17">
                  <c:v>823.49061223678177</c:v>
                </c:pt>
                <c:pt idx="18">
                  <c:v>823.08702978614554</c:v>
                </c:pt>
                <c:pt idx="19">
                  <c:v>822.62012607744668</c:v>
                </c:pt>
                <c:pt idx="20">
                  <c:v>822.38297518626268</c:v>
                </c:pt>
                <c:pt idx="21">
                  <c:v>821.76555514269126</c:v>
                </c:pt>
                <c:pt idx="22">
                  <c:v>821.54618259603274</c:v>
                </c:pt>
                <c:pt idx="23">
                  <c:v>821.36400759797345</c:v>
                </c:pt>
                <c:pt idx="24">
                  <c:v>821.20813116321551</c:v>
                </c:pt>
                <c:pt idx="25">
                  <c:v>821.09765485056971</c:v>
                </c:pt>
                <c:pt idx="26">
                  <c:v>821.2192147117081</c:v>
                </c:pt>
                <c:pt idx="27">
                  <c:v>821.12522634792344</c:v>
                </c:pt>
                <c:pt idx="28">
                  <c:v>820.43638600917029</c:v>
                </c:pt>
                <c:pt idx="29">
                  <c:v>820.47627542846203</c:v>
                </c:pt>
                <c:pt idx="30">
                  <c:v>820.41181548024974</c:v>
                </c:pt>
                <c:pt idx="31">
                  <c:v>816.72571084138156</c:v>
                </c:pt>
                <c:pt idx="32">
                  <c:v>816.49796901290745</c:v>
                </c:pt>
                <c:pt idx="33">
                  <c:v>816.15824412275026</c:v>
                </c:pt>
                <c:pt idx="34">
                  <c:v>815.73615854881336</c:v>
                </c:pt>
                <c:pt idx="35">
                  <c:v>815.39051458013182</c:v>
                </c:pt>
                <c:pt idx="36">
                  <c:v>815.17205816695173</c:v>
                </c:pt>
                <c:pt idx="37">
                  <c:v>815.28519932530355</c:v>
                </c:pt>
                <c:pt idx="38">
                  <c:v>815.3914826685359</c:v>
                </c:pt>
                <c:pt idx="39">
                  <c:v>815.61294835058004</c:v>
                </c:pt>
                <c:pt idx="40">
                  <c:v>815.83065506155481</c:v>
                </c:pt>
                <c:pt idx="41">
                  <c:v>816.08766373987532</c:v>
                </c:pt>
                <c:pt idx="42">
                  <c:v>816.32343425817146</c:v>
                </c:pt>
                <c:pt idx="43">
                  <c:v>816.64060093777255</c:v>
                </c:pt>
                <c:pt idx="44">
                  <c:v>816.99538016904535</c:v>
                </c:pt>
                <c:pt idx="45">
                  <c:v>817.36647868323655</c:v>
                </c:pt>
                <c:pt idx="46">
                  <c:v>817.75835310147113</c:v>
                </c:pt>
                <c:pt idx="47">
                  <c:v>818.17971894125253</c:v>
                </c:pt>
                <c:pt idx="48">
                  <c:v>818.63317324301181</c:v>
                </c:pt>
                <c:pt idx="49">
                  <c:v>819.08129625211438</c:v>
                </c:pt>
                <c:pt idx="50">
                  <c:v>819.57558989912093</c:v>
                </c:pt>
                <c:pt idx="51">
                  <c:v>820.04733832821637</c:v>
                </c:pt>
                <c:pt idx="52">
                  <c:v>820.4876673664595</c:v>
                </c:pt>
                <c:pt idx="53">
                  <c:v>820.88529385978222</c:v>
                </c:pt>
                <c:pt idx="54">
                  <c:v>821.33411169613805</c:v>
                </c:pt>
                <c:pt idx="55">
                  <c:v>821.81274381904586</c:v>
                </c:pt>
                <c:pt idx="56">
                  <c:v>822.29287612763574</c:v>
                </c:pt>
                <c:pt idx="57">
                  <c:v>822.76442261799741</c:v>
                </c:pt>
                <c:pt idx="58">
                  <c:v>823.23726099870328</c:v>
                </c:pt>
                <c:pt idx="59">
                  <c:v>823.72660224960021</c:v>
                </c:pt>
                <c:pt idx="60">
                  <c:v>824.22768184650522</c:v>
                </c:pt>
                <c:pt idx="61">
                  <c:v>824.78816772698485</c:v>
                </c:pt>
                <c:pt idx="62">
                  <c:v>825.34265538392117</c:v>
                </c:pt>
                <c:pt idx="63">
                  <c:v>826.02873412008876</c:v>
                </c:pt>
                <c:pt idx="64">
                  <c:v>826.66221810572881</c:v>
                </c:pt>
                <c:pt idx="65">
                  <c:v>827.30064447008954</c:v>
                </c:pt>
              </c:numCache>
            </c:numRef>
          </c:val>
          <c:smooth val="0"/>
          <c:extLst>
            <c:ext xmlns:c16="http://schemas.microsoft.com/office/drawing/2014/chart" uri="{C3380CC4-5D6E-409C-BE32-E72D297353CC}">
              <c16:uniqueId val="{00000006-9F89-4191-B3AB-1F8F9F9D2028}"/>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NWLKLD!$G$394:$BT$394</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NWLKLD!$G$395:$BT$395</c:f>
              <c:numCache>
                <c:formatCode>0.00</c:formatCode>
                <c:ptCount val="66"/>
                <c:pt idx="0">
                  <c:v>0</c:v>
                </c:pt>
                <c:pt idx="1">
                  <c:v>0</c:v>
                </c:pt>
                <c:pt idx="2">
                  <c:v>155.22060460045032</c:v>
                </c:pt>
                <c:pt idx="3">
                  <c:v>157.66398112319376</c:v>
                </c:pt>
                <c:pt idx="4">
                  <c:v>162.56137544226405</c:v>
                </c:pt>
                <c:pt idx="5">
                  <c:v>167.76839991099339</c:v>
                </c:pt>
                <c:pt idx="6">
                  <c:v>171.02868053862807</c:v>
                </c:pt>
                <c:pt idx="7">
                  <c:v>175.56088809836808</c:v>
                </c:pt>
                <c:pt idx="8">
                  <c:v>180.52440362663916</c:v>
                </c:pt>
                <c:pt idx="9">
                  <c:v>185.44489377180133</c:v>
                </c:pt>
                <c:pt idx="10">
                  <c:v>189.8925917830534</c:v>
                </c:pt>
                <c:pt idx="11">
                  <c:v>193.55088418080751</c:v>
                </c:pt>
                <c:pt idx="12">
                  <c:v>196.93226926883926</c:v>
                </c:pt>
                <c:pt idx="13">
                  <c:v>200.26229953468439</c:v>
                </c:pt>
                <c:pt idx="14">
                  <c:v>203.12434130464095</c:v>
                </c:pt>
                <c:pt idx="15">
                  <c:v>205.9708151779154</c:v>
                </c:pt>
                <c:pt idx="16">
                  <c:v>208.97017593903246</c:v>
                </c:pt>
                <c:pt idx="17">
                  <c:v>211.19694556573171</c:v>
                </c:pt>
                <c:pt idx="18">
                  <c:v>213.11431996359323</c:v>
                </c:pt>
                <c:pt idx="19">
                  <c:v>214.98000867225011</c:v>
                </c:pt>
                <c:pt idx="20">
                  <c:v>216.763509032679</c:v>
                </c:pt>
                <c:pt idx="21">
                  <c:v>218.24355527409801</c:v>
                </c:pt>
                <c:pt idx="22">
                  <c:v>219.70180524664787</c:v>
                </c:pt>
                <c:pt idx="23">
                  <c:v>221.01888263006521</c:v>
                </c:pt>
                <c:pt idx="24">
                  <c:v>222.85961846212209</c:v>
                </c:pt>
                <c:pt idx="25">
                  <c:v>226.05411628654198</c:v>
                </c:pt>
                <c:pt idx="26">
                  <c:v>229.14154738297165</c:v>
                </c:pt>
                <c:pt idx="27">
                  <c:v>232.20606275544776</c:v>
                </c:pt>
                <c:pt idx="28">
                  <c:v>235.2117224339375</c:v>
                </c:pt>
                <c:pt idx="29">
                  <c:v>238.21975225811863</c:v>
                </c:pt>
                <c:pt idx="30">
                  <c:v>241.13589553109591</c:v>
                </c:pt>
                <c:pt idx="31">
                  <c:v>241.50076839931847</c:v>
                </c:pt>
                <c:pt idx="32">
                  <c:v>243.68778133362952</c:v>
                </c:pt>
                <c:pt idx="33">
                  <c:v>245.88014398724306</c:v>
                </c:pt>
                <c:pt idx="34">
                  <c:v>248.04037024020772</c:v>
                </c:pt>
                <c:pt idx="35">
                  <c:v>250.26395058882628</c:v>
                </c:pt>
                <c:pt idx="36">
                  <c:v>252.00800439349553</c:v>
                </c:pt>
                <c:pt idx="37">
                  <c:v>253.34200933119953</c:v>
                </c:pt>
                <c:pt idx="38">
                  <c:v>254.66969503645504</c:v>
                </c:pt>
                <c:pt idx="39">
                  <c:v>256.05763954515419</c:v>
                </c:pt>
                <c:pt idx="40">
                  <c:v>257.43784571934657</c:v>
                </c:pt>
                <c:pt idx="41">
                  <c:v>258.85919166749062</c:v>
                </c:pt>
                <c:pt idx="42">
                  <c:v>260.2640441151824</c:v>
                </c:pt>
                <c:pt idx="43">
                  <c:v>261.73454524927985</c:v>
                </c:pt>
                <c:pt idx="44">
                  <c:v>263.24433524386853</c:v>
                </c:pt>
                <c:pt idx="45">
                  <c:v>264.77778428004297</c:v>
                </c:pt>
                <c:pt idx="46">
                  <c:v>266.33943787722637</c:v>
                </c:pt>
                <c:pt idx="47">
                  <c:v>267.92848113804166</c:v>
                </c:pt>
                <c:pt idx="48">
                  <c:v>269.52945620950646</c:v>
                </c:pt>
                <c:pt idx="49">
                  <c:v>271.11169014089569</c:v>
                </c:pt>
                <c:pt idx="50">
                  <c:v>272.70500846816674</c:v>
                </c:pt>
                <c:pt idx="51">
                  <c:v>274.271728377096</c:v>
                </c:pt>
                <c:pt idx="52">
                  <c:v>275.80220534189067</c:v>
                </c:pt>
                <c:pt idx="53">
                  <c:v>277.32234361800835</c:v>
                </c:pt>
                <c:pt idx="54">
                  <c:v>278.87785813338729</c:v>
                </c:pt>
                <c:pt idx="55">
                  <c:v>280.44699147518537</c:v>
                </c:pt>
                <c:pt idx="56">
                  <c:v>282.00022194145419</c:v>
                </c:pt>
                <c:pt idx="57">
                  <c:v>283.53470521505028</c:v>
                </c:pt>
                <c:pt idx="58">
                  <c:v>285.05758822721145</c:v>
                </c:pt>
                <c:pt idx="59">
                  <c:v>286.58713138099387</c:v>
                </c:pt>
                <c:pt idx="60">
                  <c:v>288.12437817268142</c:v>
                </c:pt>
                <c:pt idx="61">
                  <c:v>289.5404549297163</c:v>
                </c:pt>
                <c:pt idx="62">
                  <c:v>290.80909611964222</c:v>
                </c:pt>
                <c:pt idx="63">
                  <c:v>292.14990188397371</c:v>
                </c:pt>
                <c:pt idx="64">
                  <c:v>293.46984838840103</c:v>
                </c:pt>
                <c:pt idx="65">
                  <c:v>294.78804704551402</c:v>
                </c:pt>
              </c:numCache>
            </c:numRef>
          </c:val>
          <c:extLst>
            <c:ext xmlns:c16="http://schemas.microsoft.com/office/drawing/2014/chart" uri="{C3380CC4-5D6E-409C-BE32-E72D297353CC}">
              <c16:uniqueId val="{00000000-6A2B-4727-B7CB-1EDCB61EA501}"/>
            </c:ext>
          </c:extLst>
        </c:ser>
        <c:ser>
          <c:idx val="0"/>
          <c:order val="1"/>
          <c:tx>
            <c:v>Unmeasured household consumption</c:v>
          </c:tx>
          <c:spPr>
            <a:ln w="25400">
              <a:noFill/>
            </a:ln>
          </c:spPr>
          <c:cat>
            <c:strRef>
              <c:f>NWLKLD!$G$394:$BT$394</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NWLKLD!$G$396:$BT$396</c:f>
              <c:numCache>
                <c:formatCode>0.00</c:formatCode>
                <c:ptCount val="66"/>
                <c:pt idx="0">
                  <c:v>0</c:v>
                </c:pt>
                <c:pt idx="1">
                  <c:v>0</c:v>
                </c:pt>
                <c:pt idx="2">
                  <c:v>357.55280968068894</c:v>
                </c:pt>
                <c:pt idx="3">
                  <c:v>343.63872944846304</c:v>
                </c:pt>
                <c:pt idx="4">
                  <c:v>332.40179631280989</c:v>
                </c:pt>
                <c:pt idx="5">
                  <c:v>320.64226859823532</c:v>
                </c:pt>
                <c:pt idx="6">
                  <c:v>307.30829284761501</c:v>
                </c:pt>
                <c:pt idx="7">
                  <c:v>290.70893168444735</c:v>
                </c:pt>
                <c:pt idx="8">
                  <c:v>280.6097847148867</c:v>
                </c:pt>
                <c:pt idx="9">
                  <c:v>270.54263294694806</c:v>
                </c:pt>
                <c:pt idx="10">
                  <c:v>260.5806126110686</c:v>
                </c:pt>
                <c:pt idx="11">
                  <c:v>251.28267832783894</c:v>
                </c:pt>
                <c:pt idx="12">
                  <c:v>242.55984764952788</c:v>
                </c:pt>
                <c:pt idx="13">
                  <c:v>233.94109159748729</c:v>
                </c:pt>
                <c:pt idx="14">
                  <c:v>224.81757326816205</c:v>
                </c:pt>
                <c:pt idx="15">
                  <c:v>215.89354240168245</c:v>
                </c:pt>
                <c:pt idx="16">
                  <c:v>208.37638699262854</c:v>
                </c:pt>
                <c:pt idx="17">
                  <c:v>201.75098464016637</c:v>
                </c:pt>
                <c:pt idx="18">
                  <c:v>195.1852013129556</c:v>
                </c:pt>
                <c:pt idx="19">
                  <c:v>188.77712704659785</c:v>
                </c:pt>
                <c:pt idx="20">
                  <c:v>182.44903247815392</c:v>
                </c:pt>
                <c:pt idx="21">
                  <c:v>176.38780004055073</c:v>
                </c:pt>
                <c:pt idx="22">
                  <c:v>170.60654261571744</c:v>
                </c:pt>
                <c:pt idx="23">
                  <c:v>165.08588608292783</c:v>
                </c:pt>
                <c:pt idx="24">
                  <c:v>160.36167216166038</c:v>
                </c:pt>
                <c:pt idx="25">
                  <c:v>156.97137897364593</c:v>
                </c:pt>
                <c:pt idx="26">
                  <c:v>153.74938511544818</c:v>
                </c:pt>
                <c:pt idx="27">
                  <c:v>150.66937814098003</c:v>
                </c:pt>
                <c:pt idx="28">
                  <c:v>147.5806728707401</c:v>
                </c:pt>
                <c:pt idx="29">
                  <c:v>144.50048415685023</c:v>
                </c:pt>
                <c:pt idx="30">
                  <c:v>141.34851711293871</c:v>
                </c:pt>
                <c:pt idx="31">
                  <c:v>138.60587707696783</c:v>
                </c:pt>
                <c:pt idx="32">
                  <c:v>136.47829045052509</c:v>
                </c:pt>
                <c:pt idx="33">
                  <c:v>134.41673519644075</c:v>
                </c:pt>
                <c:pt idx="34">
                  <c:v>132.3241060719231</c:v>
                </c:pt>
                <c:pt idx="35">
                  <c:v>130.26503050925507</c:v>
                </c:pt>
                <c:pt idx="36">
                  <c:v>128.80799546003831</c:v>
                </c:pt>
                <c:pt idx="37">
                  <c:v>128.06638905858659</c:v>
                </c:pt>
                <c:pt idx="38">
                  <c:v>127.3207185339312</c:v>
                </c:pt>
                <c:pt idx="39">
                  <c:v>126.61527837039881</c:v>
                </c:pt>
                <c:pt idx="40">
                  <c:v>125.90536615932271</c:v>
                </c:pt>
                <c:pt idx="41">
                  <c:v>125.20550993180694</c:v>
                </c:pt>
                <c:pt idx="42">
                  <c:v>124.50060120681923</c:v>
                </c:pt>
                <c:pt idx="43">
                  <c:v>123.80506041899316</c:v>
                </c:pt>
                <c:pt idx="44">
                  <c:v>123.11855971306566</c:v>
                </c:pt>
                <c:pt idx="45">
                  <c:v>122.44050576329096</c:v>
                </c:pt>
                <c:pt idx="46">
                  <c:v>121.77036184355671</c:v>
                </c:pt>
                <c:pt idx="47">
                  <c:v>121.10767628166457</c:v>
                </c:pt>
                <c:pt idx="48">
                  <c:v>120.45215548236432</c:v>
                </c:pt>
                <c:pt idx="49">
                  <c:v>119.78913528221641</c:v>
                </c:pt>
                <c:pt idx="50">
                  <c:v>119.15097380045218</c:v>
                </c:pt>
                <c:pt idx="51">
                  <c:v>118.50832920449605</c:v>
                </c:pt>
                <c:pt idx="52">
                  <c:v>117.86921482401851</c:v>
                </c:pt>
                <c:pt idx="53">
                  <c:v>117.19660631915897</c:v>
                </c:pt>
                <c:pt idx="54">
                  <c:v>116.53109295329509</c:v>
                </c:pt>
                <c:pt idx="55">
                  <c:v>115.8725613772952</c:v>
                </c:pt>
                <c:pt idx="56">
                  <c:v>115.22094806632376</c:v>
                </c:pt>
                <c:pt idx="57">
                  <c:v>114.57619955919634</c:v>
                </c:pt>
                <c:pt idx="58">
                  <c:v>113.93818924230705</c:v>
                </c:pt>
                <c:pt idx="59">
                  <c:v>113.3068851819841</c:v>
                </c:pt>
                <c:pt idx="60">
                  <c:v>112.68211285404956</c:v>
                </c:pt>
                <c:pt idx="61">
                  <c:v>112.23327311624976</c:v>
                </c:pt>
                <c:pt idx="62">
                  <c:v>111.93105094293752</c:v>
                </c:pt>
                <c:pt idx="63">
                  <c:v>111.69651015880358</c:v>
                </c:pt>
                <c:pt idx="64">
                  <c:v>111.43853321968402</c:v>
                </c:pt>
                <c:pt idx="65">
                  <c:v>111.18709545353694</c:v>
                </c:pt>
              </c:numCache>
            </c:numRef>
          </c:val>
          <c:extLst>
            <c:ext xmlns:c16="http://schemas.microsoft.com/office/drawing/2014/chart" uri="{C3380CC4-5D6E-409C-BE32-E72D297353CC}">
              <c16:uniqueId val="{00000001-6A2B-4727-B7CB-1EDCB61EA501}"/>
            </c:ext>
          </c:extLst>
        </c:ser>
        <c:ser>
          <c:idx val="1"/>
          <c:order val="2"/>
          <c:tx>
            <c:v>Non-household consumption</c:v>
          </c:tx>
          <c:spPr>
            <a:ln w="25400">
              <a:noFill/>
            </a:ln>
          </c:spPr>
          <c:cat>
            <c:strRef>
              <c:f>NWLKLD!$G$394:$BT$394</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NWLKLD!$G$397:$BT$397</c:f>
              <c:numCache>
                <c:formatCode>0.00</c:formatCode>
                <c:ptCount val="66"/>
                <c:pt idx="0">
                  <c:v>0</c:v>
                </c:pt>
                <c:pt idx="1">
                  <c:v>0</c:v>
                </c:pt>
                <c:pt idx="2">
                  <c:v>134.86011278253051</c:v>
                </c:pt>
                <c:pt idx="3">
                  <c:v>124.8473710313399</c:v>
                </c:pt>
                <c:pt idx="4">
                  <c:v>137.08070505882068</c:v>
                </c:pt>
                <c:pt idx="5">
                  <c:v>146.93712805031467</c:v>
                </c:pt>
                <c:pt idx="6">
                  <c:v>159.16502657234636</c:v>
                </c:pt>
                <c:pt idx="7">
                  <c:v>172.68917037175234</c:v>
                </c:pt>
                <c:pt idx="8">
                  <c:v>174.03916319992152</c:v>
                </c:pt>
                <c:pt idx="9">
                  <c:v>178.13287824728837</c:v>
                </c:pt>
                <c:pt idx="10">
                  <c:v>185.37848480856925</c:v>
                </c:pt>
                <c:pt idx="11">
                  <c:v>184.55262145018412</c:v>
                </c:pt>
                <c:pt idx="12">
                  <c:v>183.524982125489</c:v>
                </c:pt>
                <c:pt idx="13">
                  <c:v>182.36639352425155</c:v>
                </c:pt>
                <c:pt idx="14">
                  <c:v>181.29931636460901</c:v>
                </c:pt>
                <c:pt idx="15">
                  <c:v>180.22300191511545</c:v>
                </c:pt>
                <c:pt idx="16">
                  <c:v>178.66791252731403</c:v>
                </c:pt>
                <c:pt idx="17">
                  <c:v>177.28012581236777</c:v>
                </c:pt>
                <c:pt idx="18">
                  <c:v>175.83544729511956</c:v>
                </c:pt>
                <c:pt idx="19">
                  <c:v>175.66326515991881</c:v>
                </c:pt>
                <c:pt idx="20">
                  <c:v>175.49637308065832</c:v>
                </c:pt>
                <c:pt idx="21">
                  <c:v>175.26948458610747</c:v>
                </c:pt>
                <c:pt idx="22">
                  <c:v>175.13929648877976</c:v>
                </c:pt>
                <c:pt idx="23">
                  <c:v>174.96129152376611</c:v>
                </c:pt>
                <c:pt idx="24">
                  <c:v>174.79109809960894</c:v>
                </c:pt>
                <c:pt idx="25">
                  <c:v>174.63105613329304</c:v>
                </c:pt>
                <c:pt idx="26">
                  <c:v>174.51361279317592</c:v>
                </c:pt>
                <c:pt idx="27">
                  <c:v>174.3826145241344</c:v>
                </c:pt>
                <c:pt idx="28">
                  <c:v>173.33547300542767</c:v>
                </c:pt>
                <c:pt idx="29">
                  <c:v>173.13621898235581</c:v>
                </c:pt>
                <c:pt idx="30">
                  <c:v>172.97659603167148</c:v>
                </c:pt>
                <c:pt idx="31">
                  <c:v>172.82781903925192</c:v>
                </c:pt>
                <c:pt idx="32">
                  <c:v>172.66063423927162</c:v>
                </c:pt>
                <c:pt idx="33">
                  <c:v>172.29232969490056</c:v>
                </c:pt>
                <c:pt idx="34">
                  <c:v>171.9154498012943</c:v>
                </c:pt>
                <c:pt idx="35">
                  <c:v>171.5358138854221</c:v>
                </c:pt>
                <c:pt idx="36">
                  <c:v>171.1494242087638</c:v>
                </c:pt>
                <c:pt idx="37">
                  <c:v>170.76316668595021</c:v>
                </c:pt>
                <c:pt idx="38">
                  <c:v>170.37254395878918</c:v>
                </c:pt>
                <c:pt idx="39">
                  <c:v>169.98855827833685</c:v>
                </c:pt>
                <c:pt idx="40">
                  <c:v>169.61437223798723</c:v>
                </c:pt>
                <c:pt idx="41">
                  <c:v>169.24617830297436</c:v>
                </c:pt>
                <c:pt idx="42">
                  <c:v>168.88587819245586</c:v>
                </c:pt>
                <c:pt idx="43">
                  <c:v>168.53559909318213</c:v>
                </c:pt>
                <c:pt idx="44">
                  <c:v>168.19907721875452</c:v>
                </c:pt>
                <c:pt idx="45">
                  <c:v>167.86881066350503</c:v>
                </c:pt>
                <c:pt idx="46">
                  <c:v>167.54034169017311</c:v>
                </c:pt>
                <c:pt idx="47">
                  <c:v>167.21316337827849</c:v>
                </c:pt>
                <c:pt idx="48">
                  <c:v>166.89125012042663</c:v>
                </c:pt>
                <c:pt idx="49">
                  <c:v>166.57901077000776</c:v>
                </c:pt>
                <c:pt idx="50">
                  <c:v>166.26917480238546</c:v>
                </c:pt>
                <c:pt idx="51">
                  <c:v>165.96298960947806</c:v>
                </c:pt>
                <c:pt idx="52">
                  <c:v>165.65328601909061</c:v>
                </c:pt>
                <c:pt idx="53">
                  <c:v>165.34011539323899</c:v>
                </c:pt>
                <c:pt idx="54">
                  <c:v>165.02921728022548</c:v>
                </c:pt>
                <c:pt idx="55">
                  <c:v>164.71859021670465</c:v>
                </c:pt>
                <c:pt idx="56">
                  <c:v>164.4094857907709</c:v>
                </c:pt>
                <c:pt idx="57">
                  <c:v>164.0997345567794</c:v>
                </c:pt>
                <c:pt idx="58">
                  <c:v>163.78594385194913</c:v>
                </c:pt>
                <c:pt idx="59">
                  <c:v>163.47464676975787</c:v>
                </c:pt>
                <c:pt idx="60">
                  <c:v>163.16697003739893</c:v>
                </c:pt>
                <c:pt idx="61">
                  <c:v>162.85841108309273</c:v>
                </c:pt>
                <c:pt idx="62">
                  <c:v>162.55219318297068</c:v>
                </c:pt>
                <c:pt idx="63">
                  <c:v>162.24464687101792</c:v>
                </c:pt>
                <c:pt idx="64">
                  <c:v>161.93832334044905</c:v>
                </c:pt>
                <c:pt idx="65">
                  <c:v>161.63253055370961</c:v>
                </c:pt>
              </c:numCache>
            </c:numRef>
          </c:val>
          <c:extLst>
            <c:ext xmlns:c16="http://schemas.microsoft.com/office/drawing/2014/chart" uri="{C3380CC4-5D6E-409C-BE32-E72D297353CC}">
              <c16:uniqueId val="{00000002-6A2B-4727-B7CB-1EDCB61EA501}"/>
            </c:ext>
          </c:extLst>
        </c:ser>
        <c:ser>
          <c:idx val="2"/>
          <c:order val="3"/>
          <c:tx>
            <c:v>Total leakage</c:v>
          </c:tx>
          <c:spPr>
            <a:ln w="25400">
              <a:noFill/>
            </a:ln>
          </c:spPr>
          <c:cat>
            <c:strRef>
              <c:f>NWLKLD!$G$394:$BT$394</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Lit>
              <c:formatCode>General</c:formatCode>
              <c:ptCount val="1"/>
              <c:pt idx="0">
                <c:v>1</c:v>
              </c:pt>
            </c:numLit>
          </c:val>
          <c:extLst>
            <c:ext xmlns:c16="http://schemas.microsoft.com/office/drawing/2014/chart" uri="{C3380CC4-5D6E-409C-BE32-E72D297353CC}">
              <c16:uniqueId val="{00000003-6A2B-4727-B7CB-1EDCB61EA501}"/>
            </c:ext>
          </c:extLst>
        </c:ser>
        <c:ser>
          <c:idx val="3"/>
          <c:order val="4"/>
          <c:tx>
            <c:v>Other components of demand</c:v>
          </c:tx>
          <c:spPr>
            <a:ln w="25400">
              <a:noFill/>
            </a:ln>
          </c:spPr>
          <c:cat>
            <c:strRef>
              <c:f>NWLKLD!$G$394:$BT$394</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NWLKLD!$G$399:$BT$399</c:f>
              <c:numCache>
                <c:formatCode>0.00</c:formatCode>
                <c:ptCount val="66"/>
                <c:pt idx="0">
                  <c:v>0</c:v>
                </c:pt>
                <c:pt idx="1">
                  <c:v>0</c:v>
                </c:pt>
                <c:pt idx="2">
                  <c:v>24.216338910744071</c:v>
                </c:pt>
                <c:pt idx="3">
                  <c:v>24.305890975857324</c:v>
                </c:pt>
                <c:pt idx="4">
                  <c:v>24.30051274444952</c:v>
                </c:pt>
                <c:pt idx="5">
                  <c:v>24.295721361560481</c:v>
                </c:pt>
                <c:pt idx="6">
                  <c:v>24.360251720571796</c:v>
                </c:pt>
                <c:pt idx="7">
                  <c:v>24.35467801303048</c:v>
                </c:pt>
                <c:pt idx="8">
                  <c:v>24.349048792346707</c:v>
                </c:pt>
                <c:pt idx="9">
                  <c:v>24.343481471350287</c:v>
                </c:pt>
                <c:pt idx="10">
                  <c:v>24.33913667077627</c:v>
                </c:pt>
                <c:pt idx="11">
                  <c:v>24.336119062493481</c:v>
                </c:pt>
                <c:pt idx="12">
                  <c:v>24.332903212026736</c:v>
                </c:pt>
                <c:pt idx="13">
                  <c:v>24.329821988342246</c:v>
                </c:pt>
                <c:pt idx="14">
                  <c:v>24.326666458326713</c:v>
                </c:pt>
                <c:pt idx="15">
                  <c:v>24.323626402955369</c:v>
                </c:pt>
                <c:pt idx="16">
                  <c:v>24.319690012363935</c:v>
                </c:pt>
                <c:pt idx="17">
                  <c:v>24.314924020879744</c:v>
                </c:pt>
                <c:pt idx="18">
                  <c:v>24.310235903428975</c:v>
                </c:pt>
                <c:pt idx="19">
                  <c:v>24.305734559673056</c:v>
                </c:pt>
                <c:pt idx="20">
                  <c:v>24.301428244178283</c:v>
                </c:pt>
                <c:pt idx="21">
                  <c:v>24.297192256142694</c:v>
                </c:pt>
                <c:pt idx="22">
                  <c:v>24.29306610356457</c:v>
                </c:pt>
                <c:pt idx="23">
                  <c:v>24.289049341124837</c:v>
                </c:pt>
                <c:pt idx="24">
                  <c:v>24.285145466136441</c:v>
                </c:pt>
                <c:pt idx="25">
                  <c:v>24.28135540017206</c:v>
                </c:pt>
                <c:pt idx="26">
                  <c:v>24.277715684126747</c:v>
                </c:pt>
                <c:pt idx="27">
                  <c:v>24.274265578630093</c:v>
                </c:pt>
                <c:pt idx="28">
                  <c:v>24.271012513076698</c:v>
                </c:pt>
                <c:pt idx="29">
                  <c:v>24.267955598900926</c:v>
                </c:pt>
                <c:pt idx="30">
                  <c:v>24.265071312057898</c:v>
                </c:pt>
                <c:pt idx="31">
                  <c:v>24.262493497009132</c:v>
                </c:pt>
                <c:pt idx="32">
                  <c:v>24.260883309335213</c:v>
                </c:pt>
                <c:pt idx="33">
                  <c:v>24.259497042215571</c:v>
                </c:pt>
                <c:pt idx="34">
                  <c:v>24.258087565219739</c:v>
                </c:pt>
                <c:pt idx="35">
                  <c:v>24.256512920966316</c:v>
                </c:pt>
                <c:pt idx="36">
                  <c:v>24.254470743272805</c:v>
                </c:pt>
                <c:pt idx="37">
                  <c:v>24.252040839810547</c:v>
                </c:pt>
                <c:pt idx="38">
                  <c:v>24.24960559447436</c:v>
                </c:pt>
                <c:pt idx="39">
                  <c:v>24.247151652317825</c:v>
                </c:pt>
                <c:pt idx="40">
                  <c:v>24.244646277385982</c:v>
                </c:pt>
                <c:pt idx="41">
                  <c:v>24.241896287044142</c:v>
                </c:pt>
                <c:pt idx="42">
                  <c:v>24.23900055745969</c:v>
                </c:pt>
                <c:pt idx="43">
                  <c:v>24.235939522737567</c:v>
                </c:pt>
                <c:pt idx="44">
                  <c:v>24.232597585531948</c:v>
                </c:pt>
                <c:pt idx="45">
                  <c:v>24.229037695638112</c:v>
                </c:pt>
                <c:pt idx="46">
                  <c:v>24.225269044217271</c:v>
                </c:pt>
                <c:pt idx="47">
                  <c:v>24.221352238906093</c:v>
                </c:pt>
                <c:pt idx="48">
                  <c:v>24.217421723346547</c:v>
                </c:pt>
                <c:pt idx="49">
                  <c:v>24.213568402905366</c:v>
                </c:pt>
                <c:pt idx="50">
                  <c:v>24.209749838968605</c:v>
                </c:pt>
                <c:pt idx="51">
                  <c:v>24.206029970273562</c:v>
                </c:pt>
                <c:pt idx="52">
                  <c:v>24.20236919492902</c:v>
                </c:pt>
                <c:pt idx="53">
                  <c:v>24.198746376278564</c:v>
                </c:pt>
                <c:pt idx="54">
                  <c:v>24.195169061525917</c:v>
                </c:pt>
                <c:pt idx="55">
                  <c:v>24.191655048931352</c:v>
                </c:pt>
                <c:pt idx="56">
                  <c:v>24.188248690672026</c:v>
                </c:pt>
                <c:pt idx="57">
                  <c:v>24.184920475725789</c:v>
                </c:pt>
                <c:pt idx="58">
                  <c:v>24.181682981497147</c:v>
                </c:pt>
                <c:pt idx="59">
                  <c:v>24.178421797892611</c:v>
                </c:pt>
                <c:pt idx="60">
                  <c:v>24.17509428552512</c:v>
                </c:pt>
                <c:pt idx="61">
                  <c:v>24.171641401911074</c:v>
                </c:pt>
                <c:pt idx="62">
                  <c:v>24.167980128662748</c:v>
                </c:pt>
                <c:pt idx="63">
                  <c:v>24.164198562353249</c:v>
                </c:pt>
                <c:pt idx="64">
                  <c:v>24.160321844485793</c:v>
                </c:pt>
                <c:pt idx="65">
                  <c:v>24.156426617441866</c:v>
                </c:pt>
              </c:numCache>
            </c:numRef>
          </c:val>
          <c:extLst>
            <c:ext xmlns:c16="http://schemas.microsoft.com/office/drawing/2014/chart" uri="{C3380CC4-5D6E-409C-BE32-E72D297353CC}">
              <c16:uniqueId val="{00000004-6A2B-4727-B7CB-1EDCB61EA501}"/>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NWLKLD!$G$400:$BT$400</c:f>
              <c:numCache>
                <c:formatCode>0.00</c:formatCode>
                <c:ptCount val="66"/>
                <c:pt idx="0">
                  <c:v>0</c:v>
                </c:pt>
                <c:pt idx="1">
                  <c:v>0</c:v>
                </c:pt>
                <c:pt idx="2">
                  <c:v>788.0783830054794</c:v>
                </c:pt>
                <c:pt idx="3">
                  <c:v>787.97822300547944</c:v>
                </c:pt>
                <c:pt idx="4">
                  <c:v>787.97822300547944</c:v>
                </c:pt>
                <c:pt idx="5">
                  <c:v>787.97822300547944</c:v>
                </c:pt>
                <c:pt idx="6">
                  <c:v>787.97822300547944</c:v>
                </c:pt>
                <c:pt idx="7">
                  <c:v>787.97822300547944</c:v>
                </c:pt>
                <c:pt idx="8">
                  <c:v>787.97822300547944</c:v>
                </c:pt>
                <c:pt idx="9">
                  <c:v>787.97822300547944</c:v>
                </c:pt>
                <c:pt idx="10">
                  <c:v>787.97822300547944</c:v>
                </c:pt>
                <c:pt idx="11">
                  <c:v>787.97822300547944</c:v>
                </c:pt>
                <c:pt idx="12">
                  <c:v>787.97822300547944</c:v>
                </c:pt>
                <c:pt idx="13">
                  <c:v>787.97822300547944</c:v>
                </c:pt>
                <c:pt idx="14">
                  <c:v>787.97822300547944</c:v>
                </c:pt>
                <c:pt idx="15">
                  <c:v>787.97822300547944</c:v>
                </c:pt>
                <c:pt idx="16">
                  <c:v>787.97822300547944</c:v>
                </c:pt>
                <c:pt idx="17">
                  <c:v>787.97822300547944</c:v>
                </c:pt>
                <c:pt idx="18">
                  <c:v>787.97822300547944</c:v>
                </c:pt>
                <c:pt idx="19">
                  <c:v>787.97822300547944</c:v>
                </c:pt>
                <c:pt idx="20">
                  <c:v>787.97822300547944</c:v>
                </c:pt>
                <c:pt idx="21">
                  <c:v>787.97822300547944</c:v>
                </c:pt>
                <c:pt idx="22">
                  <c:v>787.97822300547944</c:v>
                </c:pt>
                <c:pt idx="23">
                  <c:v>787.97822300547944</c:v>
                </c:pt>
                <c:pt idx="24">
                  <c:v>787.97822300547944</c:v>
                </c:pt>
                <c:pt idx="25">
                  <c:v>787.97822300547944</c:v>
                </c:pt>
                <c:pt idx="26">
                  <c:v>787.97822300547944</c:v>
                </c:pt>
                <c:pt idx="27">
                  <c:v>787.97822300547944</c:v>
                </c:pt>
                <c:pt idx="28">
                  <c:v>787.97822300547944</c:v>
                </c:pt>
                <c:pt idx="29">
                  <c:v>787.97822300547944</c:v>
                </c:pt>
                <c:pt idx="30">
                  <c:v>787.97822300547944</c:v>
                </c:pt>
                <c:pt idx="31">
                  <c:v>787.97822300547944</c:v>
                </c:pt>
                <c:pt idx="32">
                  <c:v>787.97822300547944</c:v>
                </c:pt>
                <c:pt idx="33">
                  <c:v>787.97822300547944</c:v>
                </c:pt>
                <c:pt idx="34">
                  <c:v>787.97822300547944</c:v>
                </c:pt>
                <c:pt idx="35">
                  <c:v>787.97822300547944</c:v>
                </c:pt>
                <c:pt idx="36">
                  <c:v>787.97822300547944</c:v>
                </c:pt>
                <c:pt idx="37">
                  <c:v>787.97822300547944</c:v>
                </c:pt>
                <c:pt idx="38">
                  <c:v>787.97822300547944</c:v>
                </c:pt>
                <c:pt idx="39">
                  <c:v>787.97822300547944</c:v>
                </c:pt>
                <c:pt idx="40">
                  <c:v>787.97822300547944</c:v>
                </c:pt>
                <c:pt idx="41">
                  <c:v>787.97822300547944</c:v>
                </c:pt>
                <c:pt idx="42">
                  <c:v>787.97822300547944</c:v>
                </c:pt>
                <c:pt idx="43">
                  <c:v>787.97822300547944</c:v>
                </c:pt>
                <c:pt idx="44">
                  <c:v>787.97822300547944</c:v>
                </c:pt>
                <c:pt idx="45">
                  <c:v>787.97822300547944</c:v>
                </c:pt>
                <c:pt idx="46">
                  <c:v>787.97822300547944</c:v>
                </c:pt>
                <c:pt idx="47">
                  <c:v>787.97822300547944</c:v>
                </c:pt>
                <c:pt idx="48">
                  <c:v>787.97822300547944</c:v>
                </c:pt>
                <c:pt idx="49">
                  <c:v>787.97822300547944</c:v>
                </c:pt>
                <c:pt idx="50">
                  <c:v>787.97822300547944</c:v>
                </c:pt>
                <c:pt idx="51">
                  <c:v>787.97822300547944</c:v>
                </c:pt>
                <c:pt idx="52">
                  <c:v>787.97822300547944</c:v>
                </c:pt>
                <c:pt idx="53">
                  <c:v>787.97822300547944</c:v>
                </c:pt>
                <c:pt idx="54">
                  <c:v>787.97822300547944</c:v>
                </c:pt>
                <c:pt idx="55">
                  <c:v>787.97822300547944</c:v>
                </c:pt>
                <c:pt idx="56">
                  <c:v>787.97822300547944</c:v>
                </c:pt>
                <c:pt idx="57">
                  <c:v>787.97822300547944</c:v>
                </c:pt>
                <c:pt idx="58">
                  <c:v>787.97822300547944</c:v>
                </c:pt>
                <c:pt idx="59">
                  <c:v>787.97822300547944</c:v>
                </c:pt>
                <c:pt idx="60">
                  <c:v>787.97822300547944</c:v>
                </c:pt>
                <c:pt idx="61">
                  <c:v>787.97822300547944</c:v>
                </c:pt>
                <c:pt idx="62">
                  <c:v>787.97822300547944</c:v>
                </c:pt>
                <c:pt idx="63">
                  <c:v>787.97822300547944</c:v>
                </c:pt>
                <c:pt idx="64">
                  <c:v>787.97822300547944</c:v>
                </c:pt>
                <c:pt idx="65">
                  <c:v>787.97822300547944</c:v>
                </c:pt>
              </c:numCache>
            </c:numRef>
          </c:val>
          <c:smooth val="0"/>
          <c:extLst>
            <c:ext xmlns:c16="http://schemas.microsoft.com/office/drawing/2014/chart" uri="{C3380CC4-5D6E-409C-BE32-E72D297353CC}">
              <c16:uniqueId val="{00000005-6A2B-4727-B7CB-1EDCB61EA501}"/>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NWLKLD!$G$401:$BT$401</c:f>
              <c:numCache>
                <c:formatCode>0.00</c:formatCode>
                <c:ptCount val="66"/>
                <c:pt idx="0">
                  <c:v>0</c:v>
                </c:pt>
                <c:pt idx="1">
                  <c:v>0</c:v>
                </c:pt>
                <c:pt idx="2">
                  <c:v>813.49450458886417</c:v>
                </c:pt>
                <c:pt idx="3">
                  <c:v>784.11680187093395</c:v>
                </c:pt>
                <c:pt idx="4">
                  <c:v>786.09462808217143</c:v>
                </c:pt>
                <c:pt idx="5">
                  <c:v>785.39037182267384</c:v>
                </c:pt>
                <c:pt idx="6">
                  <c:v>785.84236138394328</c:v>
                </c:pt>
                <c:pt idx="7">
                  <c:v>785.11719537000886</c:v>
                </c:pt>
                <c:pt idx="8">
                  <c:v>778.98414071399293</c:v>
                </c:pt>
                <c:pt idx="9">
                  <c:v>775.77074009979879</c:v>
                </c:pt>
                <c:pt idx="10">
                  <c:v>775.26457355717309</c:v>
                </c:pt>
                <c:pt idx="11">
                  <c:v>766.50852217917463</c:v>
                </c:pt>
                <c:pt idx="12">
                  <c:v>757.97258015676289</c:v>
                </c:pt>
                <c:pt idx="13">
                  <c:v>749.34921475123963</c:v>
                </c:pt>
                <c:pt idx="14">
                  <c:v>739.89001166982757</c:v>
                </c:pt>
                <c:pt idx="15">
                  <c:v>730.61312978025057</c:v>
                </c:pt>
                <c:pt idx="16">
                  <c:v>722.3741889670581</c:v>
                </c:pt>
                <c:pt idx="17">
                  <c:v>714.44762860794515</c:v>
                </c:pt>
                <c:pt idx="18">
                  <c:v>706.19559620145299</c:v>
                </c:pt>
                <c:pt idx="19">
                  <c:v>699.37708438789559</c:v>
                </c:pt>
                <c:pt idx="20">
                  <c:v>692.43908841200357</c:v>
                </c:pt>
                <c:pt idx="21">
                  <c:v>684.97276286688577</c:v>
                </c:pt>
                <c:pt idx="22">
                  <c:v>677.68160896715835</c:v>
                </c:pt>
                <c:pt idx="23">
                  <c:v>670.5291853698335</c:v>
                </c:pt>
                <c:pt idx="24">
                  <c:v>664.68712286943298</c:v>
                </c:pt>
                <c:pt idx="25">
                  <c:v>661.56029368380246</c:v>
                </c:pt>
                <c:pt idx="26">
                  <c:v>658.50604461940372</c:v>
                </c:pt>
                <c:pt idx="27">
                  <c:v>655.6881379815851</c:v>
                </c:pt>
                <c:pt idx="28">
                  <c:v>651.59053681427895</c:v>
                </c:pt>
                <c:pt idx="29">
                  <c:v>648.74025298513732</c:v>
                </c:pt>
                <c:pt idx="30">
                  <c:v>645.61107916160756</c:v>
                </c:pt>
                <c:pt idx="31">
                  <c:v>642.88356137994197</c:v>
                </c:pt>
                <c:pt idx="32">
                  <c:v>642.77419270015605</c:v>
                </c:pt>
                <c:pt idx="33">
                  <c:v>642.53530928819453</c:v>
                </c:pt>
                <c:pt idx="34">
                  <c:v>642.22461704603938</c:v>
                </c:pt>
                <c:pt idx="35">
                  <c:v>642.00791127186426</c:v>
                </c:pt>
                <c:pt idx="36">
                  <c:v>641.90649817296503</c:v>
                </c:pt>
                <c:pt idx="37">
                  <c:v>642.11020928294147</c:v>
                </c:pt>
                <c:pt idx="38">
                  <c:v>642.29916649104439</c:v>
                </c:pt>
                <c:pt idx="39">
                  <c:v>642.59523121360223</c:v>
                </c:pt>
                <c:pt idx="40">
                  <c:v>642.88883376143713</c:v>
                </c:pt>
                <c:pt idx="41">
                  <c:v>643.23937955671067</c:v>
                </c:pt>
                <c:pt idx="42">
                  <c:v>643.57612743931179</c:v>
                </c:pt>
                <c:pt idx="43">
                  <c:v>643.99774765158725</c:v>
                </c:pt>
                <c:pt idx="44">
                  <c:v>644.4811731286153</c:v>
                </c:pt>
                <c:pt idx="45">
                  <c:v>645.0027417698717</c:v>
                </c:pt>
                <c:pt idx="46">
                  <c:v>645.56201382256802</c:v>
                </c:pt>
                <c:pt idx="47">
                  <c:v>646.15727640428543</c:v>
                </c:pt>
                <c:pt idx="48">
                  <c:v>646.77688690303853</c:v>
                </c:pt>
                <c:pt idx="49">
                  <c:v>647.38000796341976</c:v>
                </c:pt>
                <c:pt idx="50">
                  <c:v>648.02151027736761</c:v>
                </c:pt>
                <c:pt idx="51">
                  <c:v>648.63568052873825</c:v>
                </c:pt>
                <c:pt idx="52">
                  <c:v>649.21367874732334</c:v>
                </c:pt>
                <c:pt idx="53">
                  <c:v>649.74441507407948</c:v>
                </c:pt>
                <c:pt idx="54">
                  <c:v>650.3199407958283</c:v>
                </c:pt>
                <c:pt idx="55">
                  <c:v>650.91640148551119</c:v>
                </c:pt>
                <c:pt idx="56">
                  <c:v>651.5055078566154</c:v>
                </c:pt>
                <c:pt idx="57">
                  <c:v>652.08216317414633</c:v>
                </c:pt>
                <c:pt idx="58">
                  <c:v>652.65000767035929</c:v>
                </c:pt>
                <c:pt idx="59">
                  <c:v>653.23368849802307</c:v>
                </c:pt>
                <c:pt idx="60">
                  <c:v>653.83515871704958</c:v>
                </c:pt>
                <c:pt idx="61">
                  <c:v>654.49038389836448</c:v>
                </c:pt>
                <c:pt idx="62">
                  <c:v>655.14692374160779</c:v>
                </c:pt>
                <c:pt idx="63">
                  <c:v>655.94186084354305</c:v>
                </c:pt>
                <c:pt idx="64">
                  <c:v>656.6936301604145</c:v>
                </c:pt>
                <c:pt idx="65">
                  <c:v>657.45070303759701</c:v>
                </c:pt>
              </c:numCache>
            </c:numRef>
          </c:val>
          <c:smooth val="0"/>
          <c:extLst>
            <c:ext xmlns:c16="http://schemas.microsoft.com/office/drawing/2014/chart" uri="{C3380CC4-5D6E-409C-BE32-E72D297353CC}">
              <c16:uniqueId val="{00000006-6A2B-4727-B7CB-1EDCB61EA501}"/>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NWLBWF!$G$23:$CI$23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NWLBWF!$G$377:$CI$377</c:f>
              <c:numCache>
                <c:formatCode>0.00</c:formatCode>
                <c:ptCount val="81"/>
                <c:pt idx="0">
                  <c:v>0</c:v>
                </c:pt>
                <c:pt idx="1">
                  <c:v>0</c:v>
                </c:pt>
                <c:pt idx="2">
                  <c:v>1.0205308683866932</c:v>
                </c:pt>
                <c:pt idx="3">
                  <c:v>1.0410914239522209</c:v>
                </c:pt>
                <c:pt idx="4">
                  <c:v>1.0778608832238814</c:v>
                </c:pt>
                <c:pt idx="5">
                  <c:v>1.1223438549945783</c:v>
                </c:pt>
                <c:pt idx="6">
                  <c:v>1.1028670299985386</c:v>
                </c:pt>
                <c:pt idx="7">
                  <c:v>1.2167890960193197</c:v>
                </c:pt>
                <c:pt idx="8">
                  <c:v>1.3304782306655065</c:v>
                </c:pt>
                <c:pt idx="9">
                  <c:v>1.3996312618782905</c:v>
                </c:pt>
                <c:pt idx="10">
                  <c:v>1.4504790273782238</c:v>
                </c:pt>
                <c:pt idx="11">
                  <c:v>1.495127847186497</c:v>
                </c:pt>
                <c:pt idx="12">
                  <c:v>1.5263749697104574</c:v>
                </c:pt>
                <c:pt idx="13">
                  <c:v>1.5485653314887156</c:v>
                </c:pt>
                <c:pt idx="14">
                  <c:v>1.5721314702574185</c:v>
                </c:pt>
                <c:pt idx="15">
                  <c:v>1.5963596928270973</c:v>
                </c:pt>
                <c:pt idx="16">
                  <c:v>1.6137202674092146</c:v>
                </c:pt>
                <c:pt idx="17">
                  <c:v>1.6335226680599735</c:v>
                </c:pt>
                <c:pt idx="18">
                  <c:v>1.6521463500931111</c:v>
                </c:pt>
                <c:pt idx="19">
                  <c:v>1.6694658578797521</c:v>
                </c:pt>
                <c:pt idx="20">
                  <c:v>1.6850520849170239</c:v>
                </c:pt>
                <c:pt idx="21">
                  <c:v>1.6978465851689666</c:v>
                </c:pt>
                <c:pt idx="22">
                  <c:v>1.7099100436769499</c:v>
                </c:pt>
                <c:pt idx="23">
                  <c:v>1.7201051172357882</c:v>
                </c:pt>
                <c:pt idx="24">
                  <c:v>1.7333688083543313</c:v>
                </c:pt>
                <c:pt idx="25">
                  <c:v>1.7555993243230235</c:v>
                </c:pt>
                <c:pt idx="26">
                  <c:v>1.776812142303182</c:v>
                </c:pt>
                <c:pt idx="27">
                  <c:v>1.7975538081541096</c:v>
                </c:pt>
                <c:pt idx="28">
                  <c:v>1.8173373446507088</c:v>
                </c:pt>
                <c:pt idx="29">
                  <c:v>1.8364135817589944</c:v>
                </c:pt>
                <c:pt idx="30">
                  <c:v>1.8546583757352597</c:v>
                </c:pt>
                <c:pt idx="31">
                  <c:v>1.846313015008858</c:v>
                </c:pt>
                <c:pt idx="32">
                  <c:v>1.8638406808431405</c:v>
                </c:pt>
                <c:pt idx="33">
                  <c:v>1.8810535251096432</c:v>
                </c:pt>
                <c:pt idx="34">
                  <c:v>1.8983314082080325</c:v>
                </c:pt>
                <c:pt idx="35">
                  <c:v>1.9165520689978126</c:v>
                </c:pt>
                <c:pt idx="36">
                  <c:v>1.931792918118276</c:v>
                </c:pt>
                <c:pt idx="37">
                  <c:v>1.944380694370943</c:v>
                </c:pt>
                <c:pt idx="38">
                  <c:v>1.9568746116790423</c:v>
                </c:pt>
                <c:pt idx="39">
                  <c:v>1.9695375231007566</c:v>
                </c:pt>
                <c:pt idx="40">
                  <c:v>1.9818507202299938</c:v>
                </c:pt>
                <c:pt idx="41">
                  <c:v>1.9944822460001108</c:v>
                </c:pt>
                <c:pt idx="42">
                  <c:v>2.007293579053119</c:v>
                </c:pt>
                <c:pt idx="43">
                  <c:v>2.0207190121119964</c:v>
                </c:pt>
                <c:pt idx="44">
                  <c:v>2.0345934930262612</c:v>
                </c:pt>
                <c:pt idx="45">
                  <c:v>2.0486266155146464</c:v>
                </c:pt>
                <c:pt idx="46">
                  <c:v>2.0629513711514904</c:v>
                </c:pt>
                <c:pt idx="47">
                  <c:v>2.0777956583387387</c:v>
                </c:pt>
                <c:pt idx="48">
                  <c:v>2.0927086350056863</c:v>
                </c:pt>
                <c:pt idx="49">
                  <c:v>2.1073700347258559</c:v>
                </c:pt>
                <c:pt idx="50">
                  <c:v>2.121785633407987</c:v>
                </c:pt>
                <c:pt idx="51">
                  <c:v>2.1359090283262328</c:v>
                </c:pt>
                <c:pt idx="52">
                  <c:v>2.149826821202736</c:v>
                </c:pt>
                <c:pt idx="53">
                  <c:v>2.1636492141365316</c:v>
                </c:pt>
                <c:pt idx="54">
                  <c:v>2.1770696385304698</c:v>
                </c:pt>
                <c:pt idx="55">
                  <c:v>2.1906412668350308</c:v>
                </c:pt>
                <c:pt idx="56">
                  <c:v>2.2040432811533908</c:v>
                </c:pt>
                <c:pt idx="57">
                  <c:v>2.2172655722430727</c:v>
                </c:pt>
                <c:pt idx="58">
                  <c:v>2.2301674487429954</c:v>
                </c:pt>
                <c:pt idx="59">
                  <c:v>2.2430467924080446</c:v>
                </c:pt>
                <c:pt idx="60">
                  <c:v>2.2559599183213712</c:v>
                </c:pt>
                <c:pt idx="61">
                  <c:v>2.2682646881747193</c:v>
                </c:pt>
                <c:pt idx="62">
                  <c:v>2.2799179592950569</c:v>
                </c:pt>
                <c:pt idx="63">
                  <c:v>2.2919170315735129</c:v>
                </c:pt>
                <c:pt idx="64">
                  <c:v>2.3037688201473205</c:v>
                </c:pt>
                <c:pt idx="65">
                  <c:v>2.3153796242030706</c:v>
                </c:pt>
              </c:numCache>
            </c:numRef>
          </c:val>
          <c:extLst>
            <c:ext xmlns:c16="http://schemas.microsoft.com/office/drawing/2014/chart" uri="{C3380CC4-5D6E-409C-BE32-E72D297353CC}">
              <c16:uniqueId val="{00000000-3325-426B-84E5-11F0BE47731D}"/>
            </c:ext>
          </c:extLst>
        </c:ser>
        <c:ser>
          <c:idx val="0"/>
          <c:order val="1"/>
          <c:tx>
            <c:v>Unmeasured household consumption</c:v>
          </c:tx>
          <c:spPr>
            <a:ln w="25400">
              <a:noFill/>
            </a:ln>
          </c:spPr>
          <c:cat>
            <c:strRef>
              <c:f>NWLBWF!$G$23:$CI$23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NWLBWF!$G$378:$CI$378</c:f>
              <c:numCache>
                <c:formatCode>0.00</c:formatCode>
                <c:ptCount val="81"/>
                <c:pt idx="0">
                  <c:v>0</c:v>
                </c:pt>
                <c:pt idx="1">
                  <c:v>0</c:v>
                </c:pt>
                <c:pt idx="2">
                  <c:v>2.5243210062992487</c:v>
                </c:pt>
                <c:pt idx="3">
                  <c:v>2.4331020332924935</c:v>
                </c:pt>
                <c:pt idx="4">
                  <c:v>2.362271562659958</c:v>
                </c:pt>
                <c:pt idx="5">
                  <c:v>2.2888364056287549</c:v>
                </c:pt>
                <c:pt idx="6">
                  <c:v>2.1575850906843872</c:v>
                </c:pt>
                <c:pt idx="7">
                  <c:v>2.0264690945059529</c:v>
                </c:pt>
                <c:pt idx="8">
                  <c:v>1.8751617635872853</c:v>
                </c:pt>
                <c:pt idx="9">
                  <c:v>1.7881665706639598</c:v>
                </c:pt>
                <c:pt idx="10">
                  <c:v>1.7187100255055059</c:v>
                </c:pt>
                <c:pt idx="11">
                  <c:v>1.660657999806604</c:v>
                </c:pt>
                <c:pt idx="12">
                  <c:v>1.6084044075843535</c:v>
                </c:pt>
                <c:pt idx="13">
                  <c:v>1.5570647832474727</c:v>
                </c:pt>
                <c:pt idx="14">
                  <c:v>1.5020203565661199</c:v>
                </c:pt>
                <c:pt idx="15">
                  <c:v>1.448256949570544</c:v>
                </c:pt>
                <c:pt idx="16">
                  <c:v>1.4078074033944956</c:v>
                </c:pt>
                <c:pt idx="17">
                  <c:v>1.3700530601614771</c:v>
                </c:pt>
                <c:pt idx="18">
                  <c:v>1.3233017594539596</c:v>
                </c:pt>
                <c:pt idx="19">
                  <c:v>1.2776631984096176</c:v>
                </c:pt>
                <c:pt idx="20">
                  <c:v>1.2324391437690898</c:v>
                </c:pt>
                <c:pt idx="21">
                  <c:v>1.1893013366382017</c:v>
                </c:pt>
                <c:pt idx="22">
                  <c:v>1.1482193630469097</c:v>
                </c:pt>
                <c:pt idx="23">
                  <c:v>1.1090041271158675</c:v>
                </c:pt>
                <c:pt idx="24">
                  <c:v>1.0757675437165979</c:v>
                </c:pt>
                <c:pt idx="25">
                  <c:v>1.0524732865536592</c:v>
                </c:pt>
                <c:pt idx="26">
                  <c:v>1.0302568462573627</c:v>
                </c:pt>
                <c:pt idx="27">
                  <c:v>1.0090201854668235</c:v>
                </c:pt>
                <c:pt idx="28">
                  <c:v>0.98777210576785823</c:v>
                </c:pt>
                <c:pt idx="29">
                  <c:v>0.96663321946865344</c:v>
                </c:pt>
                <c:pt idx="30">
                  <c:v>0.94548768697383534</c:v>
                </c:pt>
                <c:pt idx="31">
                  <c:v>0.92680735378966972</c:v>
                </c:pt>
                <c:pt idx="32">
                  <c:v>0.91221466417230113</c:v>
                </c:pt>
                <c:pt idx="33">
                  <c:v>0.89767602071800567</c:v>
                </c:pt>
                <c:pt idx="34">
                  <c:v>0.88307748116276452</c:v>
                </c:pt>
                <c:pt idx="35">
                  <c:v>0.86906214443913044</c:v>
                </c:pt>
                <c:pt idx="36">
                  <c:v>0.85856196557916642</c:v>
                </c:pt>
                <c:pt idx="37">
                  <c:v>0.85211991313272284</c:v>
                </c:pt>
                <c:pt idx="38">
                  <c:v>0.8456773950538925</c:v>
                </c:pt>
                <c:pt idx="39">
                  <c:v>0.83956707393307839</c:v>
                </c:pt>
                <c:pt idx="40">
                  <c:v>0.83345264861164881</c:v>
                </c:pt>
                <c:pt idx="41">
                  <c:v>0.82744324041791251</c:v>
                </c:pt>
                <c:pt idx="42">
                  <c:v>0.82142243591414088</c:v>
                </c:pt>
                <c:pt idx="43">
                  <c:v>0.81549948662874683</c:v>
                </c:pt>
                <c:pt idx="44">
                  <c:v>0.80967103488275394</c:v>
                </c:pt>
                <c:pt idx="45">
                  <c:v>0.80393221971326634</c:v>
                </c:pt>
                <c:pt idx="46">
                  <c:v>0.79827783293399723</c:v>
                </c:pt>
                <c:pt idx="47">
                  <c:v>0.79270354971636037</c:v>
                </c:pt>
                <c:pt idx="48">
                  <c:v>0.78720649067652804</c:v>
                </c:pt>
                <c:pt idx="49">
                  <c:v>0.78167305274590848</c:v>
                </c:pt>
                <c:pt idx="50">
                  <c:v>0.77604535670566188</c:v>
                </c:pt>
                <c:pt idx="51">
                  <c:v>0.77037620220528935</c:v>
                </c:pt>
                <c:pt idx="52">
                  <c:v>0.76476896735846378</c:v>
                </c:pt>
                <c:pt idx="53">
                  <c:v>0.75899780078276391</c:v>
                </c:pt>
                <c:pt idx="54">
                  <c:v>0.75330544238996877</c:v>
                </c:pt>
                <c:pt idx="55">
                  <c:v>0.74769086425679354</c:v>
                </c:pt>
                <c:pt idx="56">
                  <c:v>0.74215357573421703</c:v>
                </c:pt>
                <c:pt idx="57">
                  <c:v>0.73669281265537934</c:v>
                </c:pt>
                <c:pt idx="58">
                  <c:v>0.7313072663389466</c:v>
                </c:pt>
                <c:pt idx="59">
                  <c:v>0.72599692956498196</c:v>
                </c:pt>
                <c:pt idx="60">
                  <c:v>0.72076038855504676</c:v>
                </c:pt>
                <c:pt idx="61">
                  <c:v>0.7165825226851763</c:v>
                </c:pt>
                <c:pt idx="62">
                  <c:v>0.71339472800395187</c:v>
                </c:pt>
                <c:pt idx="63">
                  <c:v>0.71043116165349152</c:v>
                </c:pt>
                <c:pt idx="64">
                  <c:v>0.70746615033086746</c:v>
                </c:pt>
                <c:pt idx="65">
                  <c:v>0.70457127749831394</c:v>
                </c:pt>
              </c:numCache>
            </c:numRef>
          </c:val>
          <c:extLst>
            <c:ext xmlns:c16="http://schemas.microsoft.com/office/drawing/2014/chart" uri="{C3380CC4-5D6E-409C-BE32-E72D297353CC}">
              <c16:uniqueId val="{00000001-3325-426B-84E5-11F0BE47731D}"/>
            </c:ext>
          </c:extLst>
        </c:ser>
        <c:ser>
          <c:idx val="1"/>
          <c:order val="2"/>
          <c:tx>
            <c:v>Non-household consumption</c:v>
          </c:tx>
          <c:spPr>
            <a:ln w="25400">
              <a:noFill/>
            </a:ln>
          </c:spPr>
          <c:cat>
            <c:strRef>
              <c:f>NWLBWF!$G$23:$CI$23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NWLBWF!$G$379:$CI$379</c:f>
              <c:numCache>
                <c:formatCode>0.00</c:formatCode>
                <c:ptCount val="81"/>
                <c:pt idx="0">
                  <c:v>0</c:v>
                </c:pt>
                <c:pt idx="1">
                  <c:v>0</c:v>
                </c:pt>
                <c:pt idx="2">
                  <c:v>2.0015809000475633</c:v>
                </c:pt>
                <c:pt idx="3">
                  <c:v>1.9821838265350353</c:v>
                </c:pt>
                <c:pt idx="4">
                  <c:v>2.0823809718089126</c:v>
                </c:pt>
                <c:pt idx="5">
                  <c:v>2.1734676445800987</c:v>
                </c:pt>
                <c:pt idx="6">
                  <c:v>2.3403012611159788</c:v>
                </c:pt>
                <c:pt idx="7">
                  <c:v>2.3433790569329855</c:v>
                </c:pt>
                <c:pt idx="8">
                  <c:v>2.3442674976086795</c:v>
                </c:pt>
                <c:pt idx="9">
                  <c:v>2.3461774664963921</c:v>
                </c:pt>
                <c:pt idx="10">
                  <c:v>2.3479953280838686</c:v>
                </c:pt>
                <c:pt idx="11">
                  <c:v>2.3491958291779818</c:v>
                </c:pt>
                <c:pt idx="12">
                  <c:v>2.3501056209832032</c:v>
                </c:pt>
                <c:pt idx="13">
                  <c:v>2.3502584472394745</c:v>
                </c:pt>
                <c:pt idx="14">
                  <c:v>2.3507293970499661</c:v>
                </c:pt>
                <c:pt idx="15">
                  <c:v>2.3511463722514114</c:v>
                </c:pt>
                <c:pt idx="16">
                  <c:v>2.3514477393897999</c:v>
                </c:pt>
                <c:pt idx="17">
                  <c:v>2.3518009204560508</c:v>
                </c:pt>
                <c:pt idx="18">
                  <c:v>2.3521999869149202</c:v>
                </c:pt>
                <c:pt idx="19">
                  <c:v>2.3531186700116709</c:v>
                </c:pt>
                <c:pt idx="20">
                  <c:v>2.354013761324294</c:v>
                </c:pt>
                <c:pt idx="21">
                  <c:v>2.3549450427358392</c:v>
                </c:pt>
                <c:pt idx="22">
                  <c:v>2.3558213298080424</c:v>
                </c:pt>
                <c:pt idx="23">
                  <c:v>2.3566498057768399</c:v>
                </c:pt>
                <c:pt idx="24">
                  <c:v>2.3574614639328035</c:v>
                </c:pt>
                <c:pt idx="25">
                  <c:v>2.3582435013580438</c:v>
                </c:pt>
                <c:pt idx="26">
                  <c:v>2.359037886591024</c:v>
                </c:pt>
                <c:pt idx="27">
                  <c:v>2.3598224509438599</c:v>
                </c:pt>
                <c:pt idx="28">
                  <c:v>2.3605487056053751</c:v>
                </c:pt>
                <c:pt idx="29">
                  <c:v>2.3612635437496858</c:v>
                </c:pt>
                <c:pt idx="30">
                  <c:v>2.3619601720766674</c:v>
                </c:pt>
                <c:pt idx="31">
                  <c:v>2.3624256378157655</c:v>
                </c:pt>
                <c:pt idx="32">
                  <c:v>2.3628597694201914</c:v>
                </c:pt>
                <c:pt idx="33">
                  <c:v>2.363074007811472</c:v>
                </c:pt>
                <c:pt idx="34">
                  <c:v>2.3632532037396881</c:v>
                </c:pt>
                <c:pt idx="35">
                  <c:v>2.363410183331649</c:v>
                </c:pt>
                <c:pt idx="36">
                  <c:v>2.3635491179892112</c:v>
                </c:pt>
                <c:pt idx="37">
                  <c:v>2.3636709304970096</c:v>
                </c:pt>
                <c:pt idx="38">
                  <c:v>2.3637691247537034</c:v>
                </c:pt>
                <c:pt idx="39">
                  <c:v>2.3638570347300072</c:v>
                </c:pt>
                <c:pt idx="40">
                  <c:v>2.363947832007141</c:v>
                </c:pt>
                <c:pt idx="41">
                  <c:v>2.3640391941141985</c:v>
                </c:pt>
                <c:pt idx="42">
                  <c:v>2.3641304156960752</c:v>
                </c:pt>
                <c:pt idx="43">
                  <c:v>2.3642260071119154</c:v>
                </c:pt>
                <c:pt idx="44">
                  <c:v>2.3643256786102294</c:v>
                </c:pt>
                <c:pt idx="45">
                  <c:v>2.3644200514664919</c:v>
                </c:pt>
                <c:pt idx="46">
                  <c:v>2.3644964924822518</c:v>
                </c:pt>
                <c:pt idx="47">
                  <c:v>2.3645668355532541</c:v>
                </c:pt>
                <c:pt idx="48">
                  <c:v>2.3646399667366955</c:v>
                </c:pt>
                <c:pt idx="49">
                  <c:v>2.3647149338684921</c:v>
                </c:pt>
                <c:pt idx="50">
                  <c:v>2.364784563813862</c:v>
                </c:pt>
                <c:pt idx="51">
                  <c:v>2.3648451166388869</c:v>
                </c:pt>
                <c:pt idx="52">
                  <c:v>2.3648939871373424</c:v>
                </c:pt>
                <c:pt idx="53">
                  <c:v>2.3649389803864165</c:v>
                </c:pt>
                <c:pt idx="54">
                  <c:v>2.3649783996096949</c:v>
                </c:pt>
                <c:pt idx="55">
                  <c:v>2.3650011533271571</c:v>
                </c:pt>
                <c:pt idx="56">
                  <c:v>2.3650130948920722</c:v>
                </c:pt>
                <c:pt idx="57">
                  <c:v>2.3650109979369836</c:v>
                </c:pt>
                <c:pt idx="58">
                  <c:v>2.3649956892659776</c:v>
                </c:pt>
                <c:pt idx="59">
                  <c:v>2.3649749468616208</c:v>
                </c:pt>
                <c:pt idx="60">
                  <c:v>2.3649484736850579</c:v>
                </c:pt>
                <c:pt idx="61">
                  <c:v>2.3649108425011107</c:v>
                </c:pt>
                <c:pt idx="62">
                  <c:v>2.3648693234761766</c:v>
                </c:pt>
                <c:pt idx="63">
                  <c:v>2.3648184596830046</c:v>
                </c:pt>
                <c:pt idx="64">
                  <c:v>2.3647590414008013</c:v>
                </c:pt>
                <c:pt idx="65">
                  <c:v>2.3646976020393007</c:v>
                </c:pt>
              </c:numCache>
            </c:numRef>
          </c:val>
          <c:extLst>
            <c:ext xmlns:c16="http://schemas.microsoft.com/office/drawing/2014/chart" uri="{C3380CC4-5D6E-409C-BE32-E72D297353CC}">
              <c16:uniqueId val="{00000002-3325-426B-84E5-11F0BE47731D}"/>
            </c:ext>
          </c:extLst>
        </c:ser>
        <c:ser>
          <c:idx val="2"/>
          <c:order val="3"/>
          <c:tx>
            <c:v>Total leakage</c:v>
          </c:tx>
          <c:spPr>
            <a:ln w="25400">
              <a:noFill/>
            </a:ln>
          </c:spPr>
          <c:cat>
            <c:strRef>
              <c:f>NWLBWF!$G$23:$CI$23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NWLBWF!$G$380:$CI$380</c:f>
              <c:numCache>
                <c:formatCode>0.00</c:formatCode>
                <c:ptCount val="81"/>
                <c:pt idx="0">
                  <c:v>0</c:v>
                </c:pt>
                <c:pt idx="1">
                  <c:v>0</c:v>
                </c:pt>
                <c:pt idx="2">
                  <c:v>1.435326531341103</c:v>
                </c:pt>
                <c:pt idx="3">
                  <c:v>1.6314843999999999</c:v>
                </c:pt>
                <c:pt idx="4">
                  <c:v>1.5776992000000001</c:v>
                </c:pt>
                <c:pt idx="5">
                  <c:v>1.523914</c:v>
                </c:pt>
                <c:pt idx="6">
                  <c:v>1.4990802400000001</c:v>
                </c:pt>
                <c:pt idx="7">
                  <c:v>1.4742464800000001</c:v>
                </c:pt>
                <c:pt idx="8">
                  <c:v>1.4494127200000002</c:v>
                </c:pt>
                <c:pt idx="9">
                  <c:v>1.4245789600000003</c:v>
                </c:pt>
                <c:pt idx="10">
                  <c:v>1.3997452000000004</c:v>
                </c:pt>
                <c:pt idx="11">
                  <c:v>1.3749114400000004</c:v>
                </c:pt>
                <c:pt idx="12">
                  <c:v>1.3500776800000005</c:v>
                </c:pt>
                <c:pt idx="13">
                  <c:v>1.3252439200000006</c:v>
                </c:pt>
                <c:pt idx="14">
                  <c:v>1.3004101600000006</c:v>
                </c:pt>
                <c:pt idx="15">
                  <c:v>1.2755764000000007</c:v>
                </c:pt>
                <c:pt idx="16">
                  <c:v>1.2507426400000008</c:v>
                </c:pt>
                <c:pt idx="17">
                  <c:v>1.2259088800000009</c:v>
                </c:pt>
                <c:pt idx="18">
                  <c:v>1.2010751200000009</c:v>
                </c:pt>
                <c:pt idx="19">
                  <c:v>1.176241360000001</c:v>
                </c:pt>
                <c:pt idx="20">
                  <c:v>1.1514076000000011</c:v>
                </c:pt>
                <c:pt idx="21">
                  <c:v>1.1175431400000009</c:v>
                </c:pt>
                <c:pt idx="22">
                  <c:v>1.0836786800000007</c:v>
                </c:pt>
                <c:pt idx="23">
                  <c:v>1.0498142200000005</c:v>
                </c:pt>
                <c:pt idx="24">
                  <c:v>1.0159497600000003</c:v>
                </c:pt>
                <c:pt idx="25">
                  <c:v>0.98208530000000005</c:v>
                </c:pt>
                <c:pt idx="26">
                  <c:v>0.94822084000000006</c:v>
                </c:pt>
                <c:pt idx="27">
                  <c:v>0.91435637999999997</c:v>
                </c:pt>
                <c:pt idx="28">
                  <c:v>0.88049191999999987</c:v>
                </c:pt>
                <c:pt idx="29">
                  <c:v>0.84662745999999967</c:v>
                </c:pt>
                <c:pt idx="30">
                  <c:v>0.81276300000000001</c:v>
                </c:pt>
                <c:pt idx="31">
                  <c:v>0.81276300000000001</c:v>
                </c:pt>
                <c:pt idx="32">
                  <c:v>0.81276300000000001</c:v>
                </c:pt>
                <c:pt idx="33">
                  <c:v>0.81276300000000012</c:v>
                </c:pt>
                <c:pt idx="34">
                  <c:v>0.81276300000000001</c:v>
                </c:pt>
                <c:pt idx="35">
                  <c:v>0.81276300000000001</c:v>
                </c:pt>
                <c:pt idx="36">
                  <c:v>0.81276300000000001</c:v>
                </c:pt>
                <c:pt idx="37">
                  <c:v>0.81276300000000001</c:v>
                </c:pt>
                <c:pt idx="38">
                  <c:v>0.81276300000000012</c:v>
                </c:pt>
                <c:pt idx="39">
                  <c:v>0.81276300000000012</c:v>
                </c:pt>
                <c:pt idx="40">
                  <c:v>0.8127629999999999</c:v>
                </c:pt>
                <c:pt idx="41">
                  <c:v>0.8127629999999999</c:v>
                </c:pt>
                <c:pt idx="42">
                  <c:v>0.81276300000000001</c:v>
                </c:pt>
                <c:pt idx="43">
                  <c:v>0.81276300000000001</c:v>
                </c:pt>
                <c:pt idx="44">
                  <c:v>0.81276300000000001</c:v>
                </c:pt>
                <c:pt idx="45">
                  <c:v>0.81276300000000012</c:v>
                </c:pt>
                <c:pt idx="46">
                  <c:v>0.8127629999999999</c:v>
                </c:pt>
                <c:pt idx="47">
                  <c:v>0.81276300000000012</c:v>
                </c:pt>
                <c:pt idx="48">
                  <c:v>0.81276300000000001</c:v>
                </c:pt>
                <c:pt idx="49">
                  <c:v>0.81276300000000001</c:v>
                </c:pt>
                <c:pt idx="50">
                  <c:v>0.8127629999999999</c:v>
                </c:pt>
                <c:pt idx="51">
                  <c:v>0.8127629999999999</c:v>
                </c:pt>
                <c:pt idx="52">
                  <c:v>0.81276300000000001</c:v>
                </c:pt>
                <c:pt idx="53">
                  <c:v>0.81276300000000001</c:v>
                </c:pt>
                <c:pt idx="54">
                  <c:v>0.8127629999999999</c:v>
                </c:pt>
                <c:pt idx="55">
                  <c:v>0.81276300000000012</c:v>
                </c:pt>
                <c:pt idx="56">
                  <c:v>0.81276300000000012</c:v>
                </c:pt>
                <c:pt idx="57">
                  <c:v>0.8127629999999999</c:v>
                </c:pt>
                <c:pt idx="58">
                  <c:v>0.81276300000000001</c:v>
                </c:pt>
                <c:pt idx="59">
                  <c:v>0.8127629999999999</c:v>
                </c:pt>
                <c:pt idx="60">
                  <c:v>0.8127629999999999</c:v>
                </c:pt>
                <c:pt idx="61">
                  <c:v>0.81276300000000001</c:v>
                </c:pt>
                <c:pt idx="62">
                  <c:v>0.81276300000000001</c:v>
                </c:pt>
                <c:pt idx="63">
                  <c:v>0.81276300000000001</c:v>
                </c:pt>
                <c:pt idx="64">
                  <c:v>0.8127629999999999</c:v>
                </c:pt>
                <c:pt idx="65">
                  <c:v>0.81276300000000001</c:v>
                </c:pt>
              </c:numCache>
            </c:numRef>
          </c:val>
          <c:extLst>
            <c:ext xmlns:c16="http://schemas.microsoft.com/office/drawing/2014/chart" uri="{C3380CC4-5D6E-409C-BE32-E72D297353CC}">
              <c16:uniqueId val="{00000003-3325-426B-84E5-11F0BE47731D}"/>
            </c:ext>
          </c:extLst>
        </c:ser>
        <c:ser>
          <c:idx val="3"/>
          <c:order val="4"/>
          <c:tx>
            <c:v>Other components of demand</c:v>
          </c:tx>
          <c:spPr>
            <a:ln w="25400">
              <a:noFill/>
            </a:ln>
          </c:spPr>
          <c:cat>
            <c:strRef>
              <c:f>NWLBWF!$G$23:$CI$23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NWLBWF!$G$381:$CI$381</c:f>
              <c:numCache>
                <c:formatCode>0.00</c:formatCode>
                <c:ptCount val="81"/>
                <c:pt idx="0">
                  <c:v>0</c:v>
                </c:pt>
                <c:pt idx="1">
                  <c:v>0</c:v>
                </c:pt>
                <c:pt idx="2">
                  <c:v>0.16338782873573976</c:v>
                </c:pt>
                <c:pt idx="3">
                  <c:v>0.1630030565188969</c:v>
                </c:pt>
                <c:pt idx="4">
                  <c:v>0.16284258681572972</c:v>
                </c:pt>
                <c:pt idx="5">
                  <c:v>0.16263378664791972</c:v>
                </c:pt>
                <c:pt idx="6">
                  <c:v>0.16418826023660493</c:v>
                </c:pt>
                <c:pt idx="7">
                  <c:v>0.16411910475317182</c:v>
                </c:pt>
                <c:pt idx="8">
                  <c:v>0.16379154481545122</c:v>
                </c:pt>
                <c:pt idx="9">
                  <c:v>0.1635315866792677</c:v>
                </c:pt>
                <c:pt idx="10">
                  <c:v>0.16329400584842624</c:v>
                </c:pt>
                <c:pt idx="11">
                  <c:v>0.16307947336325856</c:v>
                </c:pt>
                <c:pt idx="12">
                  <c:v>0.16292873724075907</c:v>
                </c:pt>
                <c:pt idx="13">
                  <c:v>0.1628399130761915</c:v>
                </c:pt>
                <c:pt idx="14">
                  <c:v>0.1627247882023406</c:v>
                </c:pt>
                <c:pt idx="15">
                  <c:v>0.16261018568283703</c:v>
                </c:pt>
                <c:pt idx="16">
                  <c:v>0.16249205828953883</c:v>
                </c:pt>
                <c:pt idx="17">
                  <c:v>0.16234298925761603</c:v>
                </c:pt>
                <c:pt idx="18">
                  <c:v>0.1622331593154005</c:v>
                </c:pt>
                <c:pt idx="19">
                  <c:v>0.16212994057343799</c:v>
                </c:pt>
                <c:pt idx="20">
                  <c:v>0.1620318586023739</c:v>
                </c:pt>
                <c:pt idx="21">
                  <c:v>0.16193837512190701</c:v>
                </c:pt>
                <c:pt idx="22">
                  <c:v>0.16185067044266876</c:v>
                </c:pt>
                <c:pt idx="23">
                  <c:v>0.16176947672618525</c:v>
                </c:pt>
                <c:pt idx="24">
                  <c:v>0.16169421240135406</c:v>
                </c:pt>
                <c:pt idx="25">
                  <c:v>0.16162444393686659</c:v>
                </c:pt>
                <c:pt idx="26">
                  <c:v>0.1615592533263408</c:v>
                </c:pt>
                <c:pt idx="27">
                  <c:v>0.16149759806799668</c:v>
                </c:pt>
                <c:pt idx="28">
                  <c:v>0.16144090313802284</c:v>
                </c:pt>
                <c:pt idx="29">
                  <c:v>0.16138951187548223</c:v>
                </c:pt>
                <c:pt idx="30">
                  <c:v>0.16133856929754042</c:v>
                </c:pt>
                <c:pt idx="31">
                  <c:v>0.16129203860297991</c:v>
                </c:pt>
                <c:pt idx="32">
                  <c:v>0.16124605471833586</c:v>
                </c:pt>
                <c:pt idx="33">
                  <c:v>0.16120283957414649</c:v>
                </c:pt>
                <c:pt idx="34">
                  <c:v>0.16115821812157893</c:v>
                </c:pt>
                <c:pt idx="35">
                  <c:v>0.16111038750362106</c:v>
                </c:pt>
                <c:pt idx="36">
                  <c:v>0.16106514347771039</c:v>
                </c:pt>
                <c:pt idx="37">
                  <c:v>0.16102310272657849</c:v>
                </c:pt>
                <c:pt idx="38">
                  <c:v>0.1609812068173202</c:v>
                </c:pt>
                <c:pt idx="39">
                  <c:v>0.16094091903933627</c:v>
                </c:pt>
                <c:pt idx="40">
                  <c:v>0.16090171731691427</c:v>
                </c:pt>
                <c:pt idx="41">
                  <c:v>0.16086005151925065</c:v>
                </c:pt>
                <c:pt idx="42">
                  <c:v>0.16081593012134299</c:v>
                </c:pt>
                <c:pt idx="43">
                  <c:v>0.16076937025785032</c:v>
                </c:pt>
                <c:pt idx="44">
                  <c:v>0.16071935123350833</c:v>
                </c:pt>
                <c:pt idx="45">
                  <c:v>0.16066674288574667</c:v>
                </c:pt>
                <c:pt idx="46">
                  <c:v>0.16061132566739289</c:v>
                </c:pt>
                <c:pt idx="47">
                  <c:v>0.16055286870811347</c:v>
                </c:pt>
                <c:pt idx="48">
                  <c:v>0.16049411692486437</c:v>
                </c:pt>
                <c:pt idx="49">
                  <c:v>0.16043664839698835</c:v>
                </c:pt>
                <c:pt idx="50">
                  <c:v>0.16037978752539139</c:v>
                </c:pt>
                <c:pt idx="51">
                  <c:v>0.16032380824588888</c:v>
                </c:pt>
                <c:pt idx="52">
                  <c:v>0.16026820434824529</c:v>
                </c:pt>
                <c:pt idx="53">
                  <c:v>0.16021270170186064</c:v>
                </c:pt>
                <c:pt idx="54">
                  <c:v>0.16015787924284197</c:v>
                </c:pt>
                <c:pt idx="55">
                  <c:v>0.16010478808455542</c:v>
                </c:pt>
                <c:pt idx="56">
                  <c:v>0.16005292767080181</c:v>
                </c:pt>
                <c:pt idx="57">
                  <c:v>0.16000205572535453</c:v>
                </c:pt>
                <c:pt idx="58">
                  <c:v>0.15995352174555766</c:v>
                </c:pt>
                <c:pt idx="59">
                  <c:v>0.15990529434480028</c:v>
                </c:pt>
                <c:pt idx="60">
                  <c:v>0.15985649007122316</c:v>
                </c:pt>
                <c:pt idx="61">
                  <c:v>0.15980751392263137</c:v>
                </c:pt>
                <c:pt idx="62">
                  <c:v>0.15975720419057549</c:v>
                </c:pt>
                <c:pt idx="63">
                  <c:v>0.15970534727463725</c:v>
                </c:pt>
                <c:pt idx="64">
                  <c:v>0.15965288765083763</c:v>
                </c:pt>
                <c:pt idx="65">
                  <c:v>0.15960128594540812</c:v>
                </c:pt>
              </c:numCache>
            </c:numRef>
          </c:val>
          <c:extLst>
            <c:ext xmlns:c16="http://schemas.microsoft.com/office/drawing/2014/chart" uri="{C3380CC4-5D6E-409C-BE32-E72D297353CC}">
              <c16:uniqueId val="{00000004-3325-426B-84E5-11F0BE47731D}"/>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NWLBWF!$G$382:$CI$382</c:f>
              <c:numCache>
                <c:formatCode>0.00</c:formatCode>
                <c:ptCount val="81"/>
                <c:pt idx="0">
                  <c:v>0</c:v>
                </c:pt>
                <c:pt idx="1">
                  <c:v>0</c:v>
                </c:pt>
                <c:pt idx="2">
                  <c:v>10.194129994832895</c:v>
                </c:pt>
                <c:pt idx="3">
                  <c:v>10.18694119765969</c:v>
                </c:pt>
                <c:pt idx="4">
                  <c:v>10.186112246093423</c:v>
                </c:pt>
                <c:pt idx="5">
                  <c:v>10.185558692954107</c:v>
                </c:pt>
                <c:pt idx="6">
                  <c:v>10.173773991658113</c:v>
                </c:pt>
                <c:pt idx="7">
                  <c:v>10.170606173845945</c:v>
                </c:pt>
                <c:pt idx="8">
                  <c:v>9.2091671546705101</c:v>
                </c:pt>
                <c:pt idx="9">
                  <c:v>9.2079192400319414</c:v>
                </c:pt>
                <c:pt idx="10">
                  <c:v>9.2069041929387829</c:v>
                </c:pt>
                <c:pt idx="11">
                  <c:v>9.2057038592905638</c:v>
                </c:pt>
                <c:pt idx="12">
                  <c:v>9.2050661092429564</c:v>
                </c:pt>
                <c:pt idx="13">
                  <c:v>9.2050197546846206</c:v>
                </c:pt>
                <c:pt idx="14">
                  <c:v>9.2045589019615086</c:v>
                </c:pt>
                <c:pt idx="15">
                  <c:v>9.2039679127637584</c:v>
                </c:pt>
                <c:pt idx="16">
                  <c:v>9.2031537610218699</c:v>
                </c:pt>
                <c:pt idx="17">
                  <c:v>9.2020633298124999</c:v>
                </c:pt>
                <c:pt idx="18">
                  <c:v>9.2015683029262245</c:v>
                </c:pt>
                <c:pt idx="19">
                  <c:v>9.2010958416586597</c:v>
                </c:pt>
                <c:pt idx="20">
                  <c:v>9.2007286673506865</c:v>
                </c:pt>
                <c:pt idx="21">
                  <c:v>9.2004730872698772</c:v>
                </c:pt>
                <c:pt idx="22">
                  <c:v>9.2001426933695534</c:v>
                </c:pt>
                <c:pt idx="23">
                  <c:v>9.1998193527320797</c:v>
                </c:pt>
                <c:pt idx="24">
                  <c:v>9.1995657719789676</c:v>
                </c:pt>
                <c:pt idx="25">
                  <c:v>9.199324392846977</c:v>
                </c:pt>
                <c:pt idx="26">
                  <c:v>9.1990805047806266</c:v>
                </c:pt>
                <c:pt idx="27">
                  <c:v>9.1988206694206873</c:v>
                </c:pt>
                <c:pt idx="28">
                  <c:v>9.1986256305874683</c:v>
                </c:pt>
                <c:pt idx="29">
                  <c:v>9.1984584855523739</c:v>
                </c:pt>
                <c:pt idx="30">
                  <c:v>9.1983496701522682</c:v>
                </c:pt>
                <c:pt idx="31">
                  <c:v>9.2011862940482345</c:v>
                </c:pt>
                <c:pt idx="32">
                  <c:v>9.2010319276539292</c:v>
                </c:pt>
                <c:pt idx="33">
                  <c:v>9.2009014165712664</c:v>
                </c:pt>
                <c:pt idx="34">
                  <c:v>9.2007793041168178</c:v>
                </c:pt>
                <c:pt idx="35">
                  <c:v>9.2005688557138594</c:v>
                </c:pt>
                <c:pt idx="36">
                  <c:v>9.2003270163672095</c:v>
                </c:pt>
                <c:pt idx="37">
                  <c:v>9.1999892234744269</c:v>
                </c:pt>
                <c:pt idx="38">
                  <c:v>9.1996550426098587</c:v>
                </c:pt>
                <c:pt idx="39">
                  <c:v>9.1992782324883056</c:v>
                </c:pt>
                <c:pt idx="40">
                  <c:v>9.1989242103559103</c:v>
                </c:pt>
                <c:pt idx="41">
                  <c:v>9.1985517863578412</c:v>
                </c:pt>
                <c:pt idx="42">
                  <c:v>9.1981699247008688</c:v>
                </c:pt>
                <c:pt idx="43">
                  <c:v>9.197742924148864</c:v>
                </c:pt>
                <c:pt idx="44">
                  <c:v>9.1972923787448835</c:v>
                </c:pt>
                <c:pt idx="45">
                  <c:v>9.1968426692797127</c:v>
                </c:pt>
                <c:pt idx="46">
                  <c:v>9.1963812218888297</c:v>
                </c:pt>
                <c:pt idx="47">
                  <c:v>9.1958834745533622</c:v>
                </c:pt>
                <c:pt idx="48">
                  <c:v>9.1953723865549826</c:v>
                </c:pt>
                <c:pt idx="49">
                  <c:v>9.1948721647278049</c:v>
                </c:pt>
                <c:pt idx="50">
                  <c:v>9.1943914569937242</c:v>
                </c:pt>
                <c:pt idx="51">
                  <c:v>9.1939307072691463</c:v>
                </c:pt>
                <c:pt idx="52">
                  <c:v>9.19347680321615</c:v>
                </c:pt>
                <c:pt idx="53">
                  <c:v>9.1930394916335096</c:v>
                </c:pt>
                <c:pt idx="54">
                  <c:v>9.1926199300097799</c:v>
                </c:pt>
                <c:pt idx="55">
                  <c:v>9.1921771676098221</c:v>
                </c:pt>
                <c:pt idx="56">
                  <c:v>9.1917349430682886</c:v>
                </c:pt>
                <c:pt idx="57">
                  <c:v>9.191297460510631</c:v>
                </c:pt>
                <c:pt idx="58">
                  <c:v>9.1908670316162961</c:v>
                </c:pt>
                <c:pt idx="59">
                  <c:v>9.1904307553216089</c:v>
                </c:pt>
                <c:pt idx="60">
                  <c:v>9.1899914840725447</c:v>
                </c:pt>
                <c:pt idx="61">
                  <c:v>9.1895227198042697</c:v>
                </c:pt>
                <c:pt idx="62">
                  <c:v>9.1890398266163231</c:v>
                </c:pt>
                <c:pt idx="63">
                  <c:v>9.1885258614491523</c:v>
                </c:pt>
                <c:pt idx="64">
                  <c:v>9.1880275246781515</c:v>
                </c:pt>
                <c:pt idx="65">
                  <c:v>9.187539422012609</c:v>
                </c:pt>
              </c:numCache>
            </c:numRef>
          </c:val>
          <c:smooth val="0"/>
          <c:extLst>
            <c:ext xmlns:c16="http://schemas.microsoft.com/office/drawing/2014/chart" uri="{C3380CC4-5D6E-409C-BE32-E72D297353CC}">
              <c16:uniqueId val="{00000005-3325-426B-84E5-11F0BE47731D}"/>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NWLBWF!$G$383:$CI$383</c:f>
              <c:numCache>
                <c:formatCode>0.00</c:formatCode>
                <c:ptCount val="81"/>
                <c:pt idx="0">
                  <c:v>0</c:v>
                </c:pt>
                <c:pt idx="1">
                  <c:v>0</c:v>
                </c:pt>
                <c:pt idx="2">
                  <c:v>7.7115758835935964</c:v>
                </c:pt>
                <c:pt idx="3">
                  <c:v>7.818801711161532</c:v>
                </c:pt>
                <c:pt idx="4">
                  <c:v>7.8311607393606719</c:v>
                </c:pt>
                <c:pt idx="5">
                  <c:v>7.8384062359686482</c:v>
                </c:pt>
                <c:pt idx="6">
                  <c:v>7.8349524416529812</c:v>
                </c:pt>
                <c:pt idx="7">
                  <c:v>7.796451812016489</c:v>
                </c:pt>
                <c:pt idx="8">
                  <c:v>7.7321624605039379</c:v>
                </c:pt>
                <c:pt idx="9">
                  <c:v>7.6957909935185143</c:v>
                </c:pt>
                <c:pt idx="10">
                  <c:v>7.6531893134694169</c:v>
                </c:pt>
                <c:pt idx="11">
                  <c:v>7.6159676264608001</c:v>
                </c:pt>
                <c:pt idx="12">
                  <c:v>7.5485499113046277</c:v>
                </c:pt>
                <c:pt idx="13">
                  <c:v>7.4638900767761065</c:v>
                </c:pt>
                <c:pt idx="14">
                  <c:v>7.4078137710845411</c:v>
                </c:pt>
                <c:pt idx="15">
                  <c:v>7.3416994075230138</c:v>
                </c:pt>
                <c:pt idx="16">
                  <c:v>7.2836845553216385</c:v>
                </c:pt>
                <c:pt idx="17">
                  <c:v>7.2417937926214968</c:v>
                </c:pt>
                <c:pt idx="18">
                  <c:v>7.188393100077862</c:v>
                </c:pt>
                <c:pt idx="19">
                  <c:v>7.1367413763572971</c:v>
                </c:pt>
                <c:pt idx="20">
                  <c:v>7.0821976015710657</c:v>
                </c:pt>
                <c:pt idx="21">
                  <c:v>7.0185129171089038</c:v>
                </c:pt>
                <c:pt idx="22">
                  <c:v>6.9476985527980224</c:v>
                </c:pt>
                <c:pt idx="23">
                  <c:v>6.8769271155529967</c:v>
                </c:pt>
                <c:pt idx="24">
                  <c:v>6.8153463655701829</c:v>
                </c:pt>
                <c:pt idx="25">
                  <c:v>6.7741319709139667</c:v>
                </c:pt>
                <c:pt idx="26">
                  <c:v>6.730528289898607</c:v>
                </c:pt>
                <c:pt idx="27">
                  <c:v>6.6994595595099611</c:v>
                </c:pt>
                <c:pt idx="28">
                  <c:v>6.6636277654566181</c:v>
                </c:pt>
                <c:pt idx="29">
                  <c:v>6.6288802903217707</c:v>
                </c:pt>
                <c:pt idx="30">
                  <c:v>6.591963540005966</c:v>
                </c:pt>
                <c:pt idx="31">
                  <c:v>6.5649482142157902</c:v>
                </c:pt>
                <c:pt idx="32">
                  <c:v>6.5682713381524866</c:v>
                </c:pt>
                <c:pt idx="33">
                  <c:v>6.5711165622117855</c:v>
                </c:pt>
                <c:pt idx="34">
                  <c:v>6.5739304802305814</c:v>
                </c:pt>
                <c:pt idx="35">
                  <c:v>6.5782449532707306</c:v>
                </c:pt>
                <c:pt idx="36">
                  <c:v>6.5830793141628812</c:v>
                </c:pt>
                <c:pt idx="37">
                  <c:v>6.5893048097257712</c:v>
                </c:pt>
                <c:pt idx="38">
                  <c:v>6.5954125073024761</c:v>
                </c:pt>
                <c:pt idx="39">
                  <c:v>6.6020127198016958</c:v>
                </c:pt>
                <c:pt idx="40">
                  <c:v>6.6082630871642154</c:v>
                </c:pt>
                <c:pt idx="41">
                  <c:v>6.6149349010499892</c:v>
                </c:pt>
                <c:pt idx="42">
                  <c:v>6.621772529783196</c:v>
                </c:pt>
                <c:pt idx="43">
                  <c:v>6.6293240451090263</c:v>
                </c:pt>
                <c:pt idx="44">
                  <c:v>6.6374197267512702</c:v>
                </c:pt>
                <c:pt idx="45">
                  <c:v>6.6457557985786684</c:v>
                </c:pt>
                <c:pt idx="46">
                  <c:v>6.6544471912336496</c:v>
                </c:pt>
                <c:pt idx="47">
                  <c:v>6.6637290813149841</c:v>
                </c:pt>
                <c:pt idx="48">
                  <c:v>6.6731593783422918</c:v>
                </c:pt>
                <c:pt idx="49">
                  <c:v>6.6823048387357629</c:v>
                </c:pt>
                <c:pt idx="50">
                  <c:v>6.6911055104514192</c:v>
                </c:pt>
                <c:pt idx="51">
                  <c:v>6.6995643244148155</c:v>
                </c:pt>
                <c:pt idx="52">
                  <c:v>6.7078681490453045</c:v>
                </c:pt>
                <c:pt idx="53">
                  <c:v>6.7159088660060897</c:v>
                </c:pt>
                <c:pt idx="54">
                  <c:v>6.7236215287714929</c:v>
                </c:pt>
                <c:pt idx="55">
                  <c:v>6.731548241502054</c:v>
                </c:pt>
                <c:pt idx="56">
                  <c:v>6.7393730484489991</c:v>
                </c:pt>
                <c:pt idx="57">
                  <c:v>6.7470816075593074</c:v>
                </c:pt>
                <c:pt idx="58">
                  <c:v>6.7545340950919943</c:v>
                </c:pt>
                <c:pt idx="59">
                  <c:v>6.7620341321779645</c:v>
                </c:pt>
                <c:pt idx="60">
                  <c:v>6.7696354396312159</c:v>
                </c:pt>
                <c:pt idx="61">
                  <c:v>6.7776757362821547</c:v>
                </c:pt>
                <c:pt idx="62">
                  <c:v>6.7860493839642784</c:v>
                </c:pt>
                <c:pt idx="63">
                  <c:v>6.7949821691831644</c:v>
                </c:pt>
                <c:pt idx="64">
                  <c:v>6.8037570685283439</c:v>
                </c:pt>
                <c:pt idx="65">
                  <c:v>6.8123599586846106</c:v>
                </c:pt>
              </c:numCache>
            </c:numRef>
          </c:val>
          <c:smooth val="0"/>
          <c:extLst>
            <c:ext xmlns:c16="http://schemas.microsoft.com/office/drawing/2014/chart" uri="{C3380CC4-5D6E-409C-BE32-E72D297353CC}">
              <c16:uniqueId val="{00000006-3325-426B-84E5-11F0BE47731D}"/>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NWLBWF!$G$204:$CI$204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NWLBWF!$G$386:$CI$386</c:f>
              <c:numCache>
                <c:formatCode>0.00</c:formatCode>
                <c:ptCount val="81"/>
                <c:pt idx="0">
                  <c:v>0</c:v>
                </c:pt>
                <c:pt idx="1">
                  <c:v>0</c:v>
                </c:pt>
                <c:pt idx="2">
                  <c:v>1.1712289758266361</c:v>
                </c:pt>
                <c:pt idx="3">
                  <c:v>1.195287143438581</c:v>
                </c:pt>
                <c:pt idx="4">
                  <c:v>1.2375298420468781</c:v>
                </c:pt>
                <c:pt idx="5">
                  <c:v>1.2886244151383579</c:v>
                </c:pt>
                <c:pt idx="6">
                  <c:v>1.3280559447833915</c:v>
                </c:pt>
                <c:pt idx="7">
                  <c:v>1.380788248697592</c:v>
                </c:pt>
                <c:pt idx="8">
                  <c:v>1.4531395177714126</c:v>
                </c:pt>
                <c:pt idx="9">
                  <c:v>1.5211626856553579</c:v>
                </c:pt>
                <c:pt idx="10">
                  <c:v>1.5855079277393163</c:v>
                </c:pt>
                <c:pt idx="11">
                  <c:v>1.6475193960030723</c:v>
                </c:pt>
                <c:pt idx="12">
                  <c:v>1.6948828365188229</c:v>
                </c:pt>
                <c:pt idx="13">
                  <c:v>1.7328622420580118</c:v>
                </c:pt>
                <c:pt idx="14">
                  <c:v>1.7776052363432757</c:v>
                </c:pt>
                <c:pt idx="15">
                  <c:v>1.8241387557334425</c:v>
                </c:pt>
                <c:pt idx="16">
                  <c:v>1.8737514809942311</c:v>
                </c:pt>
                <c:pt idx="17">
                  <c:v>1.9279574142259097</c:v>
                </c:pt>
                <c:pt idx="18">
                  <c:v>1.9729824675420791</c:v>
                </c:pt>
                <c:pt idx="19">
                  <c:v>2.0172185012566701</c:v>
                </c:pt>
                <c:pt idx="20">
                  <c:v>2.0601838738364342</c:v>
                </c:pt>
                <c:pt idx="21">
                  <c:v>2.0999022503742042</c:v>
                </c:pt>
                <c:pt idx="22">
                  <c:v>2.1391311160967881</c:v>
                </c:pt>
                <c:pt idx="23">
                  <c:v>2.1766574500678351</c:v>
                </c:pt>
                <c:pt idx="24">
                  <c:v>2.2118917097707862</c:v>
                </c:pt>
                <c:pt idx="25">
                  <c:v>2.2456418078702938</c:v>
                </c:pt>
                <c:pt idx="26">
                  <c:v>2.278050813895403</c:v>
                </c:pt>
                <c:pt idx="27">
                  <c:v>2.3095358355518885</c:v>
                </c:pt>
                <c:pt idx="28">
                  <c:v>2.3401236472303064</c:v>
                </c:pt>
                <c:pt idx="29">
                  <c:v>2.3702179341335596</c:v>
                </c:pt>
                <c:pt idx="30">
                  <c:v>2.3994760424951562</c:v>
                </c:pt>
                <c:pt idx="31">
                  <c:v>2.3754849395655642</c:v>
                </c:pt>
                <c:pt idx="32">
                  <c:v>2.3990566684652421</c:v>
                </c:pt>
                <c:pt idx="33">
                  <c:v>2.4223915320810292</c:v>
                </c:pt>
                <c:pt idx="34">
                  <c:v>2.4456983711375742</c:v>
                </c:pt>
                <c:pt idx="35">
                  <c:v>2.4697058592025867</c:v>
                </c:pt>
                <c:pt idx="36">
                  <c:v>2.4891035180741095</c:v>
                </c:pt>
                <c:pt idx="37">
                  <c:v>2.5042243017033647</c:v>
                </c:pt>
                <c:pt idx="38">
                  <c:v>2.5193018767392319</c:v>
                </c:pt>
                <c:pt idx="39">
                  <c:v>2.5346344729158377</c:v>
                </c:pt>
                <c:pt idx="40">
                  <c:v>2.5495718680527566</c:v>
                </c:pt>
                <c:pt idx="41">
                  <c:v>2.5646625284992473</c:v>
                </c:pt>
                <c:pt idx="42">
                  <c:v>2.5799216421641393</c:v>
                </c:pt>
                <c:pt idx="43">
                  <c:v>2.5957940485748461</c:v>
                </c:pt>
                <c:pt idx="44">
                  <c:v>2.6119212132138911</c:v>
                </c:pt>
                <c:pt idx="45">
                  <c:v>2.6279098291377876</c:v>
                </c:pt>
                <c:pt idx="46">
                  <c:v>2.6439966847813965</c:v>
                </c:pt>
                <c:pt idx="47">
                  <c:v>2.6605912548520814</c:v>
                </c:pt>
                <c:pt idx="48">
                  <c:v>2.6772977369607727</c:v>
                </c:pt>
                <c:pt idx="49">
                  <c:v>2.6938690286174691</c:v>
                </c:pt>
                <c:pt idx="50">
                  <c:v>2.710250505051953</c:v>
                </c:pt>
                <c:pt idx="51">
                  <c:v>2.7263636483735061</c:v>
                </c:pt>
                <c:pt idx="52">
                  <c:v>2.7422850195636768</c:v>
                </c:pt>
                <c:pt idx="53">
                  <c:v>2.758166591468953</c:v>
                </c:pt>
                <c:pt idx="54">
                  <c:v>2.7736410335786292</c:v>
                </c:pt>
                <c:pt idx="55">
                  <c:v>2.7894132405164891</c:v>
                </c:pt>
                <c:pt idx="56">
                  <c:v>2.8050752743336385</c:v>
                </c:pt>
                <c:pt idx="57">
                  <c:v>2.8205602271778281</c:v>
                </c:pt>
                <c:pt idx="58">
                  <c:v>2.8358284527448561</c:v>
                </c:pt>
                <c:pt idx="59">
                  <c:v>2.8510893853709622</c:v>
                </c:pt>
                <c:pt idx="60">
                  <c:v>2.8662975339104895</c:v>
                </c:pt>
                <c:pt idx="61">
                  <c:v>2.8804776073003353</c:v>
                </c:pt>
                <c:pt idx="62">
                  <c:v>2.89346438074495</c:v>
                </c:pt>
                <c:pt idx="63">
                  <c:v>2.9066602639305175</c:v>
                </c:pt>
                <c:pt idx="64">
                  <c:v>2.9196061128610227</c:v>
                </c:pt>
                <c:pt idx="65">
                  <c:v>2.9322799454033315</c:v>
                </c:pt>
              </c:numCache>
            </c:numRef>
          </c:val>
          <c:extLst>
            <c:ext xmlns:c16="http://schemas.microsoft.com/office/drawing/2014/chart" uri="{C3380CC4-5D6E-409C-BE32-E72D297353CC}">
              <c16:uniqueId val="{00000000-6F1F-447D-847C-2D2BFCA1C4FC}"/>
            </c:ext>
          </c:extLst>
        </c:ser>
        <c:ser>
          <c:idx val="0"/>
          <c:order val="1"/>
          <c:tx>
            <c:v>Unmeasured household consumption</c:v>
          </c:tx>
          <c:spPr>
            <a:ln w="25400">
              <a:noFill/>
            </a:ln>
          </c:spPr>
          <c:cat>
            <c:strRef>
              <c:f>NWLBWF!$G$204:$CI$204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NWLBWF!$G$387:$CI$387</c:f>
              <c:numCache>
                <c:formatCode>0.00</c:formatCode>
                <c:ptCount val="81"/>
                <c:pt idx="0">
                  <c:v>0</c:v>
                </c:pt>
                <c:pt idx="1">
                  <c:v>0</c:v>
                </c:pt>
                <c:pt idx="2">
                  <c:v>3.1212651555003883</c:v>
                </c:pt>
                <c:pt idx="3">
                  <c:v>3.0084749829129795</c:v>
                </c:pt>
                <c:pt idx="4">
                  <c:v>2.9208947269228189</c:v>
                </c:pt>
                <c:pt idx="5">
                  <c:v>2.8300938358086478</c:v>
                </c:pt>
                <c:pt idx="6">
                  <c:v>2.7441277370455737</c:v>
                </c:pt>
                <c:pt idx="7">
                  <c:v>2.6916003014056722</c:v>
                </c:pt>
                <c:pt idx="8">
                  <c:v>2.6388114962273623</c:v>
                </c:pt>
                <c:pt idx="9">
                  <c:v>2.5859324907768917</c:v>
                </c:pt>
                <c:pt idx="10">
                  <c:v>2.532884434042701</c:v>
                </c:pt>
                <c:pt idx="11">
                  <c:v>2.4863101481712766</c:v>
                </c:pt>
                <c:pt idx="12">
                  <c:v>2.4455751536477659</c:v>
                </c:pt>
                <c:pt idx="13">
                  <c:v>2.40506611750709</c:v>
                </c:pt>
                <c:pt idx="14">
                  <c:v>2.3644497616606408</c:v>
                </c:pt>
                <c:pt idx="15">
                  <c:v>2.3243405894816092</c:v>
                </c:pt>
                <c:pt idx="16">
                  <c:v>2.2850122282709089</c:v>
                </c:pt>
                <c:pt idx="17">
                  <c:v>2.2457307870076035</c:v>
                </c:pt>
                <c:pt idx="18">
                  <c:v>2.2054028127092464</c:v>
                </c:pt>
                <c:pt idx="19">
                  <c:v>2.1655363469870208</c:v>
                </c:pt>
                <c:pt idx="20">
                  <c:v>2.1251478135164277</c:v>
                </c:pt>
                <c:pt idx="21">
                  <c:v>2.08624641771307</c:v>
                </c:pt>
                <c:pt idx="22">
                  <c:v>2.0492971416057433</c:v>
                </c:pt>
                <c:pt idx="23">
                  <c:v>2.0141067489825573</c:v>
                </c:pt>
                <c:pt idx="24">
                  <c:v>1.9801313428202394</c:v>
                </c:pt>
                <c:pt idx="25">
                  <c:v>1.9475646269473179</c:v>
                </c:pt>
                <c:pt idx="26">
                  <c:v>1.9164685173223655</c:v>
                </c:pt>
                <c:pt idx="27">
                  <c:v>1.8866664132785251</c:v>
                </c:pt>
                <c:pt idx="28">
                  <c:v>1.8567200721668529</c:v>
                </c:pt>
                <c:pt idx="29">
                  <c:v>1.8268079869605733</c:v>
                </c:pt>
                <c:pt idx="30">
                  <c:v>1.7967637358577886</c:v>
                </c:pt>
                <c:pt idx="31">
                  <c:v>1.7704588937224202</c:v>
                </c:pt>
                <c:pt idx="32">
                  <c:v>1.7474167503974618</c:v>
                </c:pt>
                <c:pt idx="33">
                  <c:v>1.7244652163902952</c:v>
                </c:pt>
                <c:pt idx="34">
                  <c:v>1.701435618393939</c:v>
                </c:pt>
                <c:pt idx="35">
                  <c:v>1.6792887440411262</c:v>
                </c:pt>
                <c:pt idx="36">
                  <c:v>1.6626961050245448</c:v>
                </c:pt>
                <c:pt idx="37">
                  <c:v>1.652471848037194</c:v>
                </c:pt>
                <c:pt idx="38">
                  <c:v>1.642257475272322</c:v>
                </c:pt>
                <c:pt idx="39">
                  <c:v>1.6325552880559195</c:v>
                </c:pt>
                <c:pt idx="40">
                  <c:v>1.622859388735677</c:v>
                </c:pt>
                <c:pt idx="41">
                  <c:v>1.6133345891377491</c:v>
                </c:pt>
                <c:pt idx="42">
                  <c:v>1.6038024156950681</c:v>
                </c:pt>
                <c:pt idx="43">
                  <c:v>1.5944279213238532</c:v>
                </c:pt>
                <c:pt idx="44">
                  <c:v>1.5852053504884343</c:v>
                </c:pt>
                <c:pt idx="45">
                  <c:v>1.5761253381421154</c:v>
                </c:pt>
                <c:pt idx="46">
                  <c:v>1.5671776040334189</c:v>
                </c:pt>
                <c:pt idx="47">
                  <c:v>1.5583538464171955</c:v>
                </c:pt>
                <c:pt idx="48">
                  <c:v>1.5496490806123331</c:v>
                </c:pt>
                <c:pt idx="49">
                  <c:v>1.5408888160428724</c:v>
                </c:pt>
                <c:pt idx="50">
                  <c:v>1.5319839993989874</c:v>
                </c:pt>
                <c:pt idx="51">
                  <c:v>1.5230154443010306</c:v>
                </c:pt>
                <c:pt idx="52">
                  <c:v>1.5141428381451913</c:v>
                </c:pt>
                <c:pt idx="53">
                  <c:v>1.5050160462936026</c:v>
                </c:pt>
                <c:pt idx="54">
                  <c:v>1.4960107851794566</c:v>
                </c:pt>
                <c:pt idx="55">
                  <c:v>1.4871262384440118</c:v>
                </c:pt>
                <c:pt idx="56">
                  <c:v>1.4783627685216807</c:v>
                </c:pt>
                <c:pt idx="57">
                  <c:v>1.4697200966966231</c:v>
                </c:pt>
                <c:pt idx="58">
                  <c:v>1.4611966864670567</c:v>
                </c:pt>
                <c:pt idx="59">
                  <c:v>1.4527939101849654</c:v>
                </c:pt>
                <c:pt idx="60">
                  <c:v>1.4445099429272499</c:v>
                </c:pt>
                <c:pt idx="61">
                  <c:v>1.4378832218499285</c:v>
                </c:pt>
                <c:pt idx="62">
                  <c:v>1.4328040940823397</c:v>
                </c:pt>
                <c:pt idx="63">
                  <c:v>1.42807786574377</c:v>
                </c:pt>
                <c:pt idx="64">
                  <c:v>1.4233475107113918</c:v>
                </c:pt>
                <c:pt idx="65">
                  <c:v>1.4187254628901609</c:v>
                </c:pt>
              </c:numCache>
            </c:numRef>
          </c:val>
          <c:extLst>
            <c:ext xmlns:c16="http://schemas.microsoft.com/office/drawing/2014/chart" uri="{C3380CC4-5D6E-409C-BE32-E72D297353CC}">
              <c16:uniqueId val="{00000001-6F1F-447D-847C-2D2BFCA1C4FC}"/>
            </c:ext>
          </c:extLst>
        </c:ser>
        <c:ser>
          <c:idx val="1"/>
          <c:order val="2"/>
          <c:tx>
            <c:v>Non-household consumption</c:v>
          </c:tx>
          <c:spPr>
            <a:ln w="25400">
              <a:noFill/>
            </a:ln>
          </c:spPr>
          <c:cat>
            <c:strRef>
              <c:f>NWLBWF!$G$204:$CI$204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NWLBWF!$G$388:$CI$388</c:f>
              <c:numCache>
                <c:formatCode>0.00</c:formatCode>
                <c:ptCount val="81"/>
                <c:pt idx="0">
                  <c:v>0</c:v>
                </c:pt>
                <c:pt idx="1">
                  <c:v>0</c:v>
                </c:pt>
                <c:pt idx="2">
                  <c:v>2.0988324885485374</c:v>
                </c:pt>
                <c:pt idx="3">
                  <c:v>1.9930827584003332</c:v>
                </c:pt>
                <c:pt idx="4">
                  <c:v>2.0929514678229548</c:v>
                </c:pt>
                <c:pt idx="5">
                  <c:v>2.1837075999977817</c:v>
                </c:pt>
                <c:pt idx="6">
                  <c:v>2.3912292131565689</c:v>
                </c:pt>
                <c:pt idx="7">
                  <c:v>2.4345347886812703</c:v>
                </c:pt>
                <c:pt idx="8">
                  <c:v>2.4356196852750802</c:v>
                </c:pt>
                <c:pt idx="9">
                  <c:v>2.437725328061406</c:v>
                </c:pt>
                <c:pt idx="10">
                  <c:v>2.439738081527993</c:v>
                </c:pt>
                <c:pt idx="11">
                  <c:v>2.4412480673485364</c:v>
                </c:pt>
                <c:pt idx="12">
                  <c:v>2.4424668225338539</c:v>
                </c:pt>
                <c:pt idx="13">
                  <c:v>2.442928090823886</c:v>
                </c:pt>
                <c:pt idx="14">
                  <c:v>2.4437069613218037</c:v>
                </c:pt>
                <c:pt idx="15">
                  <c:v>2.4444313358643397</c:v>
                </c:pt>
                <c:pt idx="16">
                  <c:v>2.4451369004878183</c:v>
                </c:pt>
                <c:pt idx="17">
                  <c:v>2.4458937576928252</c:v>
                </c:pt>
                <c:pt idx="18">
                  <c:v>2.4466959789441161</c:v>
                </c:pt>
                <c:pt idx="19">
                  <c:v>2.4474750866822648</c:v>
                </c:pt>
                <c:pt idx="20">
                  <c:v>2.4482300812899518</c:v>
                </c:pt>
                <c:pt idx="21">
                  <c:v>2.4489634768916266</c:v>
                </c:pt>
                <c:pt idx="22">
                  <c:v>2.4496411672220635</c:v>
                </c:pt>
                <c:pt idx="23">
                  <c:v>2.4502703355171969</c:v>
                </c:pt>
                <c:pt idx="24">
                  <c:v>2.4508819750675999</c:v>
                </c:pt>
                <c:pt idx="25">
                  <c:v>2.4514632829553817</c:v>
                </c:pt>
                <c:pt idx="26">
                  <c:v>2.4520562277190057</c:v>
                </c:pt>
                <c:pt idx="27">
                  <c:v>2.4526386406705889</c:v>
                </c:pt>
                <c:pt idx="28">
                  <c:v>2.4531620329989532</c:v>
                </c:pt>
                <c:pt idx="29">
                  <c:v>2.453673297878217</c:v>
                </c:pt>
                <c:pt idx="30">
                  <c:v>2.4541722967124127</c:v>
                </c:pt>
                <c:pt idx="31">
                  <c:v>2.4546577265639886</c:v>
                </c:pt>
                <c:pt idx="32">
                  <c:v>2.4551118222808923</c:v>
                </c:pt>
                <c:pt idx="33">
                  <c:v>2.4553460247846508</c:v>
                </c:pt>
                <c:pt idx="34">
                  <c:v>2.4555451848253447</c:v>
                </c:pt>
                <c:pt idx="35">
                  <c:v>2.4557221285297839</c:v>
                </c:pt>
                <c:pt idx="36">
                  <c:v>2.4558810272998239</c:v>
                </c:pt>
                <c:pt idx="37">
                  <c:v>2.4560228039200998</c:v>
                </c:pt>
                <c:pt idx="38">
                  <c:v>2.4561409622892723</c:v>
                </c:pt>
                <c:pt idx="39">
                  <c:v>2.4562488363780535</c:v>
                </c:pt>
                <c:pt idx="40">
                  <c:v>2.4563595977676651</c:v>
                </c:pt>
                <c:pt idx="41">
                  <c:v>2.4564709239872005</c:v>
                </c:pt>
                <c:pt idx="42">
                  <c:v>2.4565821096815559</c:v>
                </c:pt>
                <c:pt idx="43">
                  <c:v>2.456697665209874</c:v>
                </c:pt>
                <c:pt idx="44">
                  <c:v>2.4568173008206653</c:v>
                </c:pt>
                <c:pt idx="45">
                  <c:v>2.4569316377894057</c:v>
                </c:pt>
                <c:pt idx="46">
                  <c:v>2.4570280429176439</c:v>
                </c:pt>
                <c:pt idx="47">
                  <c:v>2.457118350101124</c:v>
                </c:pt>
                <c:pt idx="48">
                  <c:v>2.4572114453970442</c:v>
                </c:pt>
                <c:pt idx="49">
                  <c:v>2.4573063766413186</c:v>
                </c:pt>
                <c:pt idx="50">
                  <c:v>2.4573959706991664</c:v>
                </c:pt>
                <c:pt idx="51">
                  <c:v>2.4574764876366686</c:v>
                </c:pt>
                <c:pt idx="52">
                  <c:v>2.4575453222476025</c:v>
                </c:pt>
                <c:pt idx="53">
                  <c:v>2.4576102796091543</c:v>
                </c:pt>
                <c:pt idx="54">
                  <c:v>2.4576696629449106</c:v>
                </c:pt>
                <c:pt idx="55">
                  <c:v>2.4577123807748507</c:v>
                </c:pt>
                <c:pt idx="56">
                  <c:v>2.4577442864522441</c:v>
                </c:pt>
                <c:pt idx="57">
                  <c:v>2.4577621536096337</c:v>
                </c:pt>
                <c:pt idx="58">
                  <c:v>2.4577668090511051</c:v>
                </c:pt>
                <c:pt idx="59">
                  <c:v>2.4577660307592257</c:v>
                </c:pt>
                <c:pt idx="60">
                  <c:v>2.4577595216951407</c:v>
                </c:pt>
                <c:pt idx="61">
                  <c:v>2.4577418546236718</c:v>
                </c:pt>
                <c:pt idx="62">
                  <c:v>2.4577202997112155</c:v>
                </c:pt>
                <c:pt idx="63">
                  <c:v>2.4576894000305218</c:v>
                </c:pt>
                <c:pt idx="64">
                  <c:v>2.4576499458607968</c:v>
                </c:pt>
                <c:pt idx="65">
                  <c:v>2.457608470611774</c:v>
                </c:pt>
              </c:numCache>
            </c:numRef>
          </c:val>
          <c:extLst>
            <c:ext xmlns:c16="http://schemas.microsoft.com/office/drawing/2014/chart" uri="{C3380CC4-5D6E-409C-BE32-E72D297353CC}">
              <c16:uniqueId val="{00000002-6F1F-447D-847C-2D2BFCA1C4FC}"/>
            </c:ext>
          </c:extLst>
        </c:ser>
        <c:ser>
          <c:idx val="2"/>
          <c:order val="3"/>
          <c:tx>
            <c:v>Total leakage</c:v>
          </c:tx>
          <c:spPr>
            <a:ln w="25400">
              <a:noFill/>
            </a:ln>
          </c:spPr>
          <c:cat>
            <c:strRef>
              <c:f>NWLBWF!$G$204:$CI$204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NWLBWF!$G$389:$CI$389</c:f>
              <c:numCache>
                <c:formatCode>0.00</c:formatCode>
                <c:ptCount val="81"/>
                <c:pt idx="0">
                  <c:v>0</c:v>
                </c:pt>
                <c:pt idx="1">
                  <c:v>0</c:v>
                </c:pt>
                <c:pt idx="2">
                  <c:v>1.435326531341103</c:v>
                </c:pt>
                <c:pt idx="3">
                  <c:v>1.6314843999999999</c:v>
                </c:pt>
                <c:pt idx="4">
                  <c:v>1.5776992000000001</c:v>
                </c:pt>
                <c:pt idx="5">
                  <c:v>1.523914</c:v>
                </c:pt>
                <c:pt idx="6">
                  <c:v>1.523914</c:v>
                </c:pt>
                <c:pt idx="7">
                  <c:v>1.523914</c:v>
                </c:pt>
                <c:pt idx="8">
                  <c:v>1.523914</c:v>
                </c:pt>
                <c:pt idx="9">
                  <c:v>1.523914</c:v>
                </c:pt>
                <c:pt idx="10">
                  <c:v>1.523914</c:v>
                </c:pt>
                <c:pt idx="11">
                  <c:v>1.523914</c:v>
                </c:pt>
                <c:pt idx="12">
                  <c:v>1.523914</c:v>
                </c:pt>
                <c:pt idx="13">
                  <c:v>1.523914</c:v>
                </c:pt>
                <c:pt idx="14">
                  <c:v>1.523914</c:v>
                </c:pt>
                <c:pt idx="15">
                  <c:v>1.523914</c:v>
                </c:pt>
                <c:pt idx="16">
                  <c:v>1.523914</c:v>
                </c:pt>
                <c:pt idx="17">
                  <c:v>1.523914</c:v>
                </c:pt>
                <c:pt idx="18">
                  <c:v>1.523914</c:v>
                </c:pt>
                <c:pt idx="19">
                  <c:v>1.523914</c:v>
                </c:pt>
                <c:pt idx="20">
                  <c:v>1.523914</c:v>
                </c:pt>
                <c:pt idx="21">
                  <c:v>1.523914</c:v>
                </c:pt>
                <c:pt idx="22">
                  <c:v>1.523914</c:v>
                </c:pt>
                <c:pt idx="23">
                  <c:v>1.523914</c:v>
                </c:pt>
                <c:pt idx="24">
                  <c:v>1.523914</c:v>
                </c:pt>
                <c:pt idx="25">
                  <c:v>1.523914</c:v>
                </c:pt>
                <c:pt idx="26">
                  <c:v>1.523914</c:v>
                </c:pt>
                <c:pt idx="27">
                  <c:v>1.523914</c:v>
                </c:pt>
                <c:pt idx="28">
                  <c:v>1.523914</c:v>
                </c:pt>
                <c:pt idx="29">
                  <c:v>1.523914</c:v>
                </c:pt>
                <c:pt idx="30">
                  <c:v>1.523914</c:v>
                </c:pt>
                <c:pt idx="31">
                  <c:v>1.523914</c:v>
                </c:pt>
                <c:pt idx="32">
                  <c:v>1.523914</c:v>
                </c:pt>
                <c:pt idx="33">
                  <c:v>1.523914</c:v>
                </c:pt>
                <c:pt idx="34">
                  <c:v>1.523914</c:v>
                </c:pt>
                <c:pt idx="35">
                  <c:v>1.523914</c:v>
                </c:pt>
                <c:pt idx="36">
                  <c:v>1.523914</c:v>
                </c:pt>
                <c:pt idx="37">
                  <c:v>1.523914</c:v>
                </c:pt>
                <c:pt idx="38">
                  <c:v>1.523914</c:v>
                </c:pt>
                <c:pt idx="39">
                  <c:v>1.523914</c:v>
                </c:pt>
                <c:pt idx="40">
                  <c:v>1.523914</c:v>
                </c:pt>
                <c:pt idx="41">
                  <c:v>1.523914</c:v>
                </c:pt>
                <c:pt idx="42">
                  <c:v>1.523914</c:v>
                </c:pt>
                <c:pt idx="43">
                  <c:v>1.523914</c:v>
                </c:pt>
                <c:pt idx="44">
                  <c:v>1.523914</c:v>
                </c:pt>
                <c:pt idx="45">
                  <c:v>1.523914</c:v>
                </c:pt>
                <c:pt idx="46">
                  <c:v>1.523914</c:v>
                </c:pt>
                <c:pt idx="47">
                  <c:v>1.523914</c:v>
                </c:pt>
                <c:pt idx="48">
                  <c:v>1.523914</c:v>
                </c:pt>
                <c:pt idx="49">
                  <c:v>1.523914</c:v>
                </c:pt>
                <c:pt idx="50">
                  <c:v>1.523914</c:v>
                </c:pt>
                <c:pt idx="51">
                  <c:v>1.523914</c:v>
                </c:pt>
                <c:pt idx="52">
                  <c:v>1.523914</c:v>
                </c:pt>
                <c:pt idx="53">
                  <c:v>1.523914</c:v>
                </c:pt>
                <c:pt idx="54">
                  <c:v>1.523914</c:v>
                </c:pt>
                <c:pt idx="55">
                  <c:v>1.523914</c:v>
                </c:pt>
                <c:pt idx="56">
                  <c:v>1.523914</c:v>
                </c:pt>
                <c:pt idx="57">
                  <c:v>1.523914</c:v>
                </c:pt>
                <c:pt idx="58">
                  <c:v>1.523914</c:v>
                </c:pt>
                <c:pt idx="59">
                  <c:v>1.523914</c:v>
                </c:pt>
                <c:pt idx="60">
                  <c:v>1.523914</c:v>
                </c:pt>
                <c:pt idx="61">
                  <c:v>1.523914</c:v>
                </c:pt>
                <c:pt idx="62">
                  <c:v>1.523914</c:v>
                </c:pt>
                <c:pt idx="63">
                  <c:v>1.523914</c:v>
                </c:pt>
                <c:pt idx="64">
                  <c:v>1.523914</c:v>
                </c:pt>
                <c:pt idx="65">
                  <c:v>1.523914</c:v>
                </c:pt>
              </c:numCache>
            </c:numRef>
          </c:val>
          <c:extLst>
            <c:ext xmlns:c16="http://schemas.microsoft.com/office/drawing/2014/chart" uri="{C3380CC4-5D6E-409C-BE32-E72D297353CC}">
              <c16:uniqueId val="{00000003-6F1F-447D-847C-2D2BFCA1C4FC}"/>
            </c:ext>
          </c:extLst>
        </c:ser>
        <c:ser>
          <c:idx val="3"/>
          <c:order val="4"/>
          <c:tx>
            <c:v>Other components of demand</c:v>
          </c:tx>
          <c:spPr>
            <a:ln w="25400">
              <a:noFill/>
            </a:ln>
          </c:spPr>
          <c:cat>
            <c:strRef>
              <c:f>NWLBWF!$G$204:$CI$204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NWLBWF!$G$390:$CI$390</c:f>
              <c:numCache>
                <c:formatCode>0.00</c:formatCode>
                <c:ptCount val="81"/>
                <c:pt idx="0">
                  <c:v>0</c:v>
                </c:pt>
                <c:pt idx="1">
                  <c:v>0</c:v>
                </c:pt>
                <c:pt idx="2">
                  <c:v>0.16338782873574065</c:v>
                </c:pt>
                <c:pt idx="3">
                  <c:v>0.1630030565188969</c:v>
                </c:pt>
                <c:pt idx="4">
                  <c:v>0.16284258681572883</c:v>
                </c:pt>
                <c:pt idx="5">
                  <c:v>0.16263378664792061</c:v>
                </c:pt>
                <c:pt idx="6">
                  <c:v>0.16403637855510489</c:v>
                </c:pt>
                <c:pt idx="7">
                  <c:v>0.16387866195537804</c:v>
                </c:pt>
                <c:pt idx="8">
                  <c:v>0.16363231736949935</c:v>
                </c:pt>
                <c:pt idx="9">
                  <c:v>0.16339679236193305</c:v>
                </c:pt>
                <c:pt idx="10">
                  <c:v>0.16316850273351591</c:v>
                </c:pt>
                <c:pt idx="11">
                  <c:v>0.16295885997790371</c:v>
                </c:pt>
                <c:pt idx="12">
                  <c:v>0.16281239759364041</c:v>
                </c:pt>
                <c:pt idx="13">
                  <c:v>0.16272784716730726</c:v>
                </c:pt>
                <c:pt idx="14">
                  <c:v>0.162616996031689</c:v>
                </c:pt>
                <c:pt idx="15">
                  <c:v>0.16250666725042073</c:v>
                </c:pt>
                <c:pt idx="16">
                  <c:v>0.16238107338453922</c:v>
                </c:pt>
                <c:pt idx="17">
                  <c:v>0.16222240101091501</c:v>
                </c:pt>
                <c:pt idx="18">
                  <c:v>0.16211257106869859</c:v>
                </c:pt>
                <c:pt idx="19">
                  <c:v>0.16200935232673608</c:v>
                </c:pt>
                <c:pt idx="20">
                  <c:v>0.16191127035567376</c:v>
                </c:pt>
                <c:pt idx="21">
                  <c:v>0.16181778687520421</c:v>
                </c:pt>
                <c:pt idx="22">
                  <c:v>0.16173008219596952</c:v>
                </c:pt>
                <c:pt idx="23">
                  <c:v>0.16164888847948689</c:v>
                </c:pt>
                <c:pt idx="24">
                  <c:v>0.16157362415465393</c:v>
                </c:pt>
                <c:pt idx="25">
                  <c:v>0.16150385569016557</c:v>
                </c:pt>
                <c:pt idx="26">
                  <c:v>0.16143866507963978</c:v>
                </c:pt>
                <c:pt idx="27">
                  <c:v>0.16137700982129743</c:v>
                </c:pt>
                <c:pt idx="28">
                  <c:v>0.16132031489132537</c:v>
                </c:pt>
                <c:pt idx="29">
                  <c:v>0.16126892362878387</c:v>
                </c:pt>
                <c:pt idx="30">
                  <c:v>0.16121798105084117</c:v>
                </c:pt>
                <c:pt idx="31">
                  <c:v>0.161171450356278</c:v>
                </c:pt>
                <c:pt idx="32">
                  <c:v>0.16112546647163661</c:v>
                </c:pt>
                <c:pt idx="33">
                  <c:v>0.16108225132744813</c:v>
                </c:pt>
                <c:pt idx="34">
                  <c:v>0.16103762987487791</c:v>
                </c:pt>
                <c:pt idx="35">
                  <c:v>0.16098979925692269</c:v>
                </c:pt>
                <c:pt idx="36">
                  <c:v>0.16094455523100848</c:v>
                </c:pt>
                <c:pt idx="37">
                  <c:v>0.16090251447987747</c:v>
                </c:pt>
                <c:pt idx="38">
                  <c:v>0.16086061857062184</c:v>
                </c:pt>
                <c:pt idx="39">
                  <c:v>0.16082033079263525</c:v>
                </c:pt>
                <c:pt idx="40">
                  <c:v>0.16078112907021413</c:v>
                </c:pt>
                <c:pt idx="41">
                  <c:v>0.16073946327254873</c:v>
                </c:pt>
                <c:pt idx="42">
                  <c:v>0.1606953418746464</c:v>
                </c:pt>
                <c:pt idx="43">
                  <c:v>0.16064878201114929</c:v>
                </c:pt>
                <c:pt idx="44">
                  <c:v>0.1605987629868082</c:v>
                </c:pt>
                <c:pt idx="45">
                  <c:v>0.16054615463904653</c:v>
                </c:pt>
                <c:pt idx="46">
                  <c:v>0.16049073742069275</c:v>
                </c:pt>
                <c:pt idx="47">
                  <c:v>0.16043228046141422</c:v>
                </c:pt>
                <c:pt idx="48">
                  <c:v>0.16037352867816423</c:v>
                </c:pt>
                <c:pt idx="49">
                  <c:v>0.16031606015029176</c:v>
                </c:pt>
                <c:pt idx="50">
                  <c:v>0.16025919927869126</c:v>
                </c:pt>
                <c:pt idx="51">
                  <c:v>0.16020321999918963</c:v>
                </c:pt>
                <c:pt idx="52">
                  <c:v>0.16014761610154515</c:v>
                </c:pt>
                <c:pt idx="53">
                  <c:v>0.1600921134551605</c:v>
                </c:pt>
                <c:pt idx="54">
                  <c:v>0.16003729099614361</c:v>
                </c:pt>
                <c:pt idx="55">
                  <c:v>0.15998419983785439</c:v>
                </c:pt>
                <c:pt idx="56">
                  <c:v>0.15993233942409901</c:v>
                </c:pt>
                <c:pt idx="57">
                  <c:v>0.15988146747865351</c:v>
                </c:pt>
                <c:pt idx="58">
                  <c:v>0.15983293349885841</c:v>
                </c:pt>
                <c:pt idx="59">
                  <c:v>0.15978470609809925</c:v>
                </c:pt>
                <c:pt idx="60">
                  <c:v>0.15973590182452035</c:v>
                </c:pt>
                <c:pt idx="61">
                  <c:v>0.15968692567593301</c:v>
                </c:pt>
                <c:pt idx="62">
                  <c:v>0.15963661594387624</c:v>
                </c:pt>
                <c:pt idx="63">
                  <c:v>0.15958475902793801</c:v>
                </c:pt>
                <c:pt idx="64">
                  <c:v>0.15953229940413927</c:v>
                </c:pt>
                <c:pt idx="65">
                  <c:v>0.15948069769870798</c:v>
                </c:pt>
              </c:numCache>
            </c:numRef>
          </c:val>
          <c:extLst>
            <c:ext xmlns:c16="http://schemas.microsoft.com/office/drawing/2014/chart" uri="{C3380CC4-5D6E-409C-BE32-E72D297353CC}">
              <c16:uniqueId val="{00000004-6F1F-447D-847C-2D2BFCA1C4FC}"/>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NWLBWF!$G$391:$CI$391</c:f>
              <c:numCache>
                <c:formatCode>0.00</c:formatCode>
                <c:ptCount val="81"/>
                <c:pt idx="0">
                  <c:v>0</c:v>
                </c:pt>
                <c:pt idx="1">
                  <c:v>0</c:v>
                </c:pt>
                <c:pt idx="2">
                  <c:v>9.8066772133632369</c:v>
                </c:pt>
                <c:pt idx="3">
                  <c:v>9.8065894007935874</c:v>
                </c:pt>
                <c:pt idx="4">
                  <c:v>9.8065495879946312</c:v>
                </c:pt>
                <c:pt idx="5">
                  <c:v>9.8067497926436964</c:v>
                </c:pt>
                <c:pt idx="6">
                  <c:v>9.7957072973992361</c:v>
                </c:pt>
                <c:pt idx="7">
                  <c:v>9.7927593119496859</c:v>
                </c:pt>
                <c:pt idx="8">
                  <c:v>9.2713720428682524</c:v>
                </c:pt>
                <c:pt idx="9">
                  <c:v>9.270215071813821</c:v>
                </c:pt>
                <c:pt idx="10">
                  <c:v>9.2693255196690405</c:v>
                </c:pt>
                <c:pt idx="11">
                  <c:v>9.2681873679379478</c:v>
                </c:pt>
                <c:pt idx="12">
                  <c:v>9.2676637177000032</c:v>
                </c:pt>
                <c:pt idx="13">
                  <c:v>9.2678101157661725</c:v>
                </c:pt>
                <c:pt idx="14">
                  <c:v>9.2674840790356967</c:v>
                </c:pt>
                <c:pt idx="15">
                  <c:v>9.2670054683135739</c:v>
                </c:pt>
                <c:pt idx="16">
                  <c:v>9.2662666935466511</c:v>
                </c:pt>
                <c:pt idx="17">
                  <c:v>9.2652111515242677</c:v>
                </c:pt>
                <c:pt idx="18">
                  <c:v>9.2648446675420395</c:v>
                </c:pt>
                <c:pt idx="19">
                  <c:v>9.2645015764668184</c:v>
                </c:pt>
                <c:pt idx="20">
                  <c:v>9.2642816813481037</c:v>
                </c:pt>
                <c:pt idx="21">
                  <c:v>9.2641826126339222</c:v>
                </c:pt>
                <c:pt idx="22">
                  <c:v>9.2639874815158016</c:v>
                </c:pt>
                <c:pt idx="23">
                  <c:v>9.2637913752327989</c:v>
                </c:pt>
                <c:pt idx="24">
                  <c:v>9.2636692996766978</c:v>
                </c:pt>
                <c:pt idx="25">
                  <c:v>9.263554045004506</c:v>
                </c:pt>
                <c:pt idx="26">
                  <c:v>9.2634288807668845</c:v>
                </c:pt>
                <c:pt idx="27">
                  <c:v>9.2632790308460837</c:v>
                </c:pt>
                <c:pt idx="28">
                  <c:v>9.2632036754244549</c:v>
                </c:pt>
                <c:pt idx="29">
                  <c:v>9.2631600143031232</c:v>
                </c:pt>
                <c:pt idx="30">
                  <c:v>9.2631830041840999</c:v>
                </c:pt>
                <c:pt idx="31">
                  <c:v>9.2665732833058403</c:v>
                </c:pt>
                <c:pt idx="32">
                  <c:v>9.266509519882165</c:v>
                </c:pt>
                <c:pt idx="33">
                  <c:v>9.2664704663283288</c:v>
                </c:pt>
                <c:pt idx="34">
                  <c:v>9.2664411053122429</c:v>
                </c:pt>
                <c:pt idx="35">
                  <c:v>9.2663058038899315</c:v>
                </c:pt>
                <c:pt idx="36">
                  <c:v>9.266107334017196</c:v>
                </c:pt>
                <c:pt idx="37">
                  <c:v>9.2657675881664439</c:v>
                </c:pt>
                <c:pt idx="38">
                  <c:v>9.2654317045647421</c:v>
                </c:pt>
                <c:pt idx="39">
                  <c:v>9.265044240886315</c:v>
                </c:pt>
                <c:pt idx="40">
                  <c:v>9.2646829531134109</c:v>
                </c:pt>
                <c:pt idx="41">
                  <c:v>9.264299737667022</c:v>
                </c:pt>
                <c:pt idx="42">
                  <c:v>9.2639057453597538</c:v>
                </c:pt>
                <c:pt idx="43">
                  <c:v>9.2634591956358605</c:v>
                </c:pt>
                <c:pt idx="44">
                  <c:v>9.2629849493293346</c:v>
                </c:pt>
                <c:pt idx="45">
                  <c:v>9.262510966739832</c:v>
                </c:pt>
                <c:pt idx="46">
                  <c:v>9.2620227192975868</c:v>
                </c:pt>
                <c:pt idx="47">
                  <c:v>9.261492138235436</c:v>
                </c:pt>
                <c:pt idx="48">
                  <c:v>9.2609456861679149</c:v>
                </c:pt>
                <c:pt idx="49">
                  <c:v>9.2604119888612679</c:v>
                </c:pt>
                <c:pt idx="50">
                  <c:v>9.2599013501388416</c:v>
                </c:pt>
                <c:pt idx="51">
                  <c:v>9.2594138495788929</c:v>
                </c:pt>
                <c:pt idx="52">
                  <c:v>9.2589336338680557</c:v>
                </c:pt>
                <c:pt idx="53">
                  <c:v>9.2584736659037734</c:v>
                </c:pt>
                <c:pt idx="54">
                  <c:v>9.2580334514564591</c:v>
                </c:pt>
                <c:pt idx="55">
                  <c:v>9.2575657959490218</c:v>
                </c:pt>
                <c:pt idx="56">
                  <c:v>9.2570980505262472</c:v>
                </c:pt>
                <c:pt idx="57">
                  <c:v>9.256635019742534</c:v>
                </c:pt>
                <c:pt idx="58">
                  <c:v>9.2561793560401924</c:v>
                </c:pt>
                <c:pt idx="59">
                  <c:v>9.255716333795899</c:v>
                </c:pt>
                <c:pt idx="60">
                  <c:v>9.255249250775698</c:v>
                </c:pt>
                <c:pt idx="61">
                  <c:v>9.2547401545574104</c:v>
                </c:pt>
                <c:pt idx="62">
                  <c:v>9.2542073214471987</c:v>
                </c:pt>
                <c:pt idx="63">
                  <c:v>9.2536370123661733</c:v>
                </c:pt>
                <c:pt idx="64">
                  <c:v>9.2530846089190604</c:v>
                </c:pt>
                <c:pt idx="65">
                  <c:v>9.2525434167909317</c:v>
                </c:pt>
              </c:numCache>
            </c:numRef>
          </c:val>
          <c:smooth val="0"/>
          <c:extLst>
            <c:ext xmlns:c16="http://schemas.microsoft.com/office/drawing/2014/chart" uri="{C3380CC4-5D6E-409C-BE32-E72D297353CC}">
              <c16:uniqueId val="{00000005-6F1F-447D-847C-2D2BFCA1C4FC}"/>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NWLBWF!$G$392:$CI$392</c:f>
              <c:numCache>
                <c:formatCode>0.00</c:formatCode>
                <c:ptCount val="81"/>
                <c:pt idx="0">
                  <c:v>0</c:v>
                </c:pt>
                <c:pt idx="1">
                  <c:v>0.50131855463573805</c:v>
                </c:pt>
                <c:pt idx="2">
                  <c:v>8.5189827832643381</c:v>
                </c:pt>
                <c:pt idx="3">
                  <c:v>8.52377330477721</c:v>
                </c:pt>
                <c:pt idx="4">
                  <c:v>8.5283883997201091</c:v>
                </c:pt>
                <c:pt idx="5">
                  <c:v>8.5304800489274371</c:v>
                </c:pt>
                <c:pt idx="6">
                  <c:v>8.6842763720013476</c:v>
                </c:pt>
                <c:pt idx="7">
                  <c:v>8.7207512343547062</c:v>
                </c:pt>
                <c:pt idx="8">
                  <c:v>8.7349073754917193</c:v>
                </c:pt>
                <c:pt idx="9">
                  <c:v>8.7460405136860437</c:v>
                </c:pt>
                <c:pt idx="10">
                  <c:v>8.7543246242112929</c:v>
                </c:pt>
                <c:pt idx="11">
                  <c:v>8.7676045424920588</c:v>
                </c:pt>
                <c:pt idx="12">
                  <c:v>8.7704151761983287</c:v>
                </c:pt>
                <c:pt idx="13">
                  <c:v>8.7639540151226534</c:v>
                </c:pt>
                <c:pt idx="14">
                  <c:v>8.7642880088011719</c:v>
                </c:pt>
                <c:pt idx="15">
                  <c:v>8.7684553802724263</c:v>
                </c:pt>
                <c:pt idx="16">
                  <c:v>8.7756195827216814</c:v>
                </c:pt>
                <c:pt idx="17">
                  <c:v>8.7873369438622433</c:v>
                </c:pt>
                <c:pt idx="18">
                  <c:v>8.7887941963273164</c:v>
                </c:pt>
                <c:pt idx="19">
                  <c:v>8.7927449441470333</c:v>
                </c:pt>
                <c:pt idx="20">
                  <c:v>8.7912792297103746</c:v>
                </c:pt>
                <c:pt idx="21">
                  <c:v>8.7895175843983697</c:v>
                </c:pt>
                <c:pt idx="22">
                  <c:v>8.7906885161156687</c:v>
                </c:pt>
                <c:pt idx="23">
                  <c:v>8.7907813825528027</c:v>
                </c:pt>
                <c:pt idx="24">
                  <c:v>8.7915269823049176</c:v>
                </c:pt>
                <c:pt idx="25">
                  <c:v>8.7892039554658972</c:v>
                </c:pt>
                <c:pt idx="26">
                  <c:v>8.7887898305399403</c:v>
                </c:pt>
                <c:pt idx="27">
                  <c:v>8.7854095174225328</c:v>
                </c:pt>
                <c:pt idx="28">
                  <c:v>8.7877788125838183</c:v>
                </c:pt>
                <c:pt idx="29">
                  <c:v>8.786908738686293</c:v>
                </c:pt>
                <c:pt idx="30">
                  <c:v>8.7835100948479194</c:v>
                </c:pt>
                <c:pt idx="31">
                  <c:v>8.7336530489399724</c:v>
                </c:pt>
                <c:pt idx="32">
                  <c:v>8.734590746346953</c:v>
                </c:pt>
                <c:pt idx="33">
                  <c:v>8.7351650633151436</c:v>
                </c:pt>
                <c:pt idx="34">
                  <c:v>8.7355968429634565</c:v>
                </c:pt>
                <c:pt idx="35">
                  <c:v>8.73758656976214</c:v>
                </c:pt>
                <c:pt idx="36">
                  <c:v>8.7405052443612075</c:v>
                </c:pt>
                <c:pt idx="37">
                  <c:v>8.745501506872257</c:v>
                </c:pt>
                <c:pt idx="38">
                  <c:v>8.7504409716031688</c:v>
                </c:pt>
                <c:pt idx="39">
                  <c:v>8.7561389668741665</c:v>
                </c:pt>
                <c:pt idx="40">
                  <c:v>8.7614520223580339</c:v>
                </c:pt>
                <c:pt idx="41">
                  <c:v>8.7670875436284668</c:v>
                </c:pt>
                <c:pt idx="42">
                  <c:v>8.7728815481471294</c:v>
                </c:pt>
                <c:pt idx="43">
                  <c:v>8.7794484558514441</c:v>
                </c:pt>
                <c:pt idx="44">
                  <c:v>8.7864226662415206</c:v>
                </c:pt>
                <c:pt idx="45">
                  <c:v>8.7933929984400763</c:v>
                </c:pt>
                <c:pt idx="46">
                  <c:v>8.8005731078848726</c:v>
                </c:pt>
                <c:pt idx="47">
                  <c:v>8.8083757705635364</c:v>
                </c:pt>
                <c:pt idx="48">
                  <c:v>8.8164118303800354</c:v>
                </c:pt>
                <c:pt idx="49">
                  <c:v>8.8242603201836722</c:v>
                </c:pt>
                <c:pt idx="50">
                  <c:v>8.8317697131605186</c:v>
                </c:pt>
                <c:pt idx="51">
                  <c:v>8.8389388390421164</c:v>
                </c:pt>
                <c:pt idx="52">
                  <c:v>8.8460008347897361</c:v>
                </c:pt>
                <c:pt idx="53">
                  <c:v>8.8527650695585915</c:v>
                </c:pt>
                <c:pt idx="54">
                  <c:v>8.8592388114308616</c:v>
                </c:pt>
                <c:pt idx="55">
                  <c:v>8.8661160983049268</c:v>
                </c:pt>
                <c:pt idx="56">
                  <c:v>8.8729947074633841</c:v>
                </c:pt>
                <c:pt idx="57">
                  <c:v>8.8798039836944582</c:v>
                </c:pt>
                <c:pt idx="58">
                  <c:v>8.8865049204935964</c:v>
                </c:pt>
                <c:pt idx="59">
                  <c:v>8.8933140711449727</c:v>
                </c:pt>
                <c:pt idx="60">
                  <c:v>8.9001829390891221</c:v>
                </c:pt>
                <c:pt idx="61">
                  <c:v>8.9076696481815887</c:v>
                </c:pt>
                <c:pt idx="62">
                  <c:v>8.9155054292141021</c:v>
                </c:pt>
                <c:pt idx="63">
                  <c:v>8.9238923274644684</c:v>
                </c:pt>
                <c:pt idx="64">
                  <c:v>8.9320159075690722</c:v>
                </c:pt>
                <c:pt idx="65">
                  <c:v>8.9399746153356947</c:v>
                </c:pt>
              </c:numCache>
            </c:numRef>
          </c:val>
          <c:smooth val="0"/>
          <c:extLst>
            <c:ext xmlns:c16="http://schemas.microsoft.com/office/drawing/2014/chart" uri="{C3380CC4-5D6E-409C-BE32-E72D297353CC}">
              <c16:uniqueId val="{00000006-6F1F-447D-847C-2D2BFCA1C4FC}"/>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NWLBWF!$G$204:$CI$204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NWLBWF!$G$395:$CI$395</c:f>
              <c:numCache>
                <c:formatCode>0.00</c:formatCode>
                <c:ptCount val="81"/>
                <c:pt idx="0">
                  <c:v>0</c:v>
                </c:pt>
                <c:pt idx="1">
                  <c:v>0</c:v>
                </c:pt>
                <c:pt idx="2">
                  <c:v>1.1712289758266361</c:v>
                </c:pt>
                <c:pt idx="3">
                  <c:v>1.195287143438581</c:v>
                </c:pt>
                <c:pt idx="4">
                  <c:v>1.2375298420468781</c:v>
                </c:pt>
                <c:pt idx="5">
                  <c:v>1.2886244151383579</c:v>
                </c:pt>
                <c:pt idx="6">
                  <c:v>1.2661754820496627</c:v>
                </c:pt>
                <c:pt idx="7">
                  <c:v>1.3969744334512191</c:v>
                </c:pt>
                <c:pt idx="8">
                  <c:v>1.527459959321287</c:v>
                </c:pt>
                <c:pt idx="9">
                  <c:v>1.6068398727810822</c:v>
                </c:pt>
                <c:pt idx="10">
                  <c:v>1.6652059143482121</c:v>
                </c:pt>
                <c:pt idx="11">
                  <c:v>1.7164632800100263</c:v>
                </c:pt>
                <c:pt idx="12">
                  <c:v>1.75234514640245</c:v>
                </c:pt>
                <c:pt idx="13">
                  <c:v>1.7778396283876923</c:v>
                </c:pt>
                <c:pt idx="14">
                  <c:v>1.8049107485206446</c:v>
                </c:pt>
                <c:pt idx="15">
                  <c:v>1.8327452191812639</c:v>
                </c:pt>
                <c:pt idx="16">
                  <c:v>1.8526963018774312</c:v>
                </c:pt>
                <c:pt idx="17">
                  <c:v>1.8754484208193996</c:v>
                </c:pt>
                <c:pt idx="18">
                  <c:v>1.89685205903777</c:v>
                </c:pt>
                <c:pt idx="19">
                  <c:v>1.9167604817875505</c:v>
                </c:pt>
                <c:pt idx="20">
                  <c:v>1.9346799269950559</c:v>
                </c:pt>
                <c:pt idx="21">
                  <c:v>1.9494112072279788</c:v>
                </c:pt>
                <c:pt idx="22">
                  <c:v>1.9633068206438722</c:v>
                </c:pt>
                <c:pt idx="23">
                  <c:v>1.9750594494049409</c:v>
                </c:pt>
                <c:pt idx="24">
                  <c:v>1.9903434258843924</c:v>
                </c:pt>
                <c:pt idx="25">
                  <c:v>2.0159379896669178</c:v>
                </c:pt>
                <c:pt idx="26">
                  <c:v>2.0403659310290778</c:v>
                </c:pt>
                <c:pt idx="27">
                  <c:v>2.0642547815977963</c:v>
                </c:pt>
                <c:pt idx="28">
                  <c:v>2.0870450152145206</c:v>
                </c:pt>
                <c:pt idx="29">
                  <c:v>2.1090248903852644</c:v>
                </c:pt>
                <c:pt idx="30">
                  <c:v>2.1300512768197097</c:v>
                </c:pt>
                <c:pt idx="31">
                  <c:v>2.1204445134574756</c:v>
                </c:pt>
                <c:pt idx="32">
                  <c:v>2.1405783573198138</c:v>
                </c:pt>
                <c:pt idx="33">
                  <c:v>2.1603508865027656</c:v>
                </c:pt>
                <c:pt idx="34">
                  <c:v>2.180197894078391</c:v>
                </c:pt>
                <c:pt idx="35">
                  <c:v>2.2011279318007682</c:v>
                </c:pt>
                <c:pt idx="36">
                  <c:v>2.2186355596536069</c:v>
                </c:pt>
                <c:pt idx="37">
                  <c:v>2.2330964623376359</c:v>
                </c:pt>
                <c:pt idx="38">
                  <c:v>2.2474495098849694</c:v>
                </c:pt>
                <c:pt idx="39">
                  <c:v>2.2619971230940497</c:v>
                </c:pt>
                <c:pt idx="40">
                  <c:v>2.2761429809295732</c:v>
                </c:pt>
                <c:pt idx="41">
                  <c:v>2.2906542453362015</c:v>
                </c:pt>
                <c:pt idx="42">
                  <c:v>2.305371697838924</c:v>
                </c:pt>
                <c:pt idx="43">
                  <c:v>2.3207945296074519</c:v>
                </c:pt>
                <c:pt idx="44">
                  <c:v>2.3367328227173996</c:v>
                </c:pt>
                <c:pt idx="45">
                  <c:v>2.3528529490269721</c:v>
                </c:pt>
                <c:pt idx="46">
                  <c:v>2.369307729090373</c:v>
                </c:pt>
                <c:pt idx="47">
                  <c:v>2.3863590696820043</c:v>
                </c:pt>
                <c:pt idx="48">
                  <c:v>2.4034893055233195</c:v>
                </c:pt>
                <c:pt idx="49">
                  <c:v>2.4203306269106935</c:v>
                </c:pt>
                <c:pt idx="50">
                  <c:v>2.4368895387514984</c:v>
                </c:pt>
                <c:pt idx="51">
                  <c:v>2.4531127717441135</c:v>
                </c:pt>
                <c:pt idx="52">
                  <c:v>2.4690997548895264</c:v>
                </c:pt>
                <c:pt idx="53">
                  <c:v>2.4849771030476089</c:v>
                </c:pt>
                <c:pt idx="54">
                  <c:v>2.5003925528887621</c:v>
                </c:pt>
                <c:pt idx="55">
                  <c:v>2.5159821442679959</c:v>
                </c:pt>
                <c:pt idx="56">
                  <c:v>2.5313770211227404</c:v>
                </c:pt>
                <c:pt idx="57">
                  <c:v>2.5465655155344051</c:v>
                </c:pt>
                <c:pt idx="58">
                  <c:v>2.5613861808047438</c:v>
                </c:pt>
                <c:pt idx="59">
                  <c:v>2.5761810071838815</c:v>
                </c:pt>
                <c:pt idx="60">
                  <c:v>2.591014549462181</c:v>
                </c:pt>
                <c:pt idx="61">
                  <c:v>2.6051493347596413</c:v>
                </c:pt>
                <c:pt idx="62">
                  <c:v>2.6185355432352364</c:v>
                </c:pt>
                <c:pt idx="63">
                  <c:v>2.6323189180495978</c:v>
                </c:pt>
                <c:pt idx="64">
                  <c:v>2.6459328815750229</c:v>
                </c:pt>
                <c:pt idx="65">
                  <c:v>2.6592700213473215</c:v>
                </c:pt>
              </c:numCache>
            </c:numRef>
          </c:val>
          <c:extLst>
            <c:ext xmlns:c16="http://schemas.microsoft.com/office/drawing/2014/chart" uri="{C3380CC4-5D6E-409C-BE32-E72D297353CC}">
              <c16:uniqueId val="{00000000-C06E-4959-A58A-B80B13BB8B98}"/>
            </c:ext>
          </c:extLst>
        </c:ser>
        <c:ser>
          <c:idx val="0"/>
          <c:order val="1"/>
          <c:tx>
            <c:v>Unmeasured household consumption</c:v>
          </c:tx>
          <c:spPr>
            <a:ln w="25400">
              <a:noFill/>
            </a:ln>
          </c:spPr>
          <c:cat>
            <c:strRef>
              <c:f>NWLBWF!$G$204:$CI$204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NWLBWF!$G$396:$CI$396</c:f>
              <c:numCache>
                <c:formatCode>0.00</c:formatCode>
                <c:ptCount val="81"/>
                <c:pt idx="0">
                  <c:v>0</c:v>
                </c:pt>
                <c:pt idx="1">
                  <c:v>0</c:v>
                </c:pt>
                <c:pt idx="2">
                  <c:v>3.1212651555003883</c:v>
                </c:pt>
                <c:pt idx="3">
                  <c:v>3.0084749829129795</c:v>
                </c:pt>
                <c:pt idx="4">
                  <c:v>2.9208947269228189</c:v>
                </c:pt>
                <c:pt idx="5">
                  <c:v>2.8300938358086478</c:v>
                </c:pt>
                <c:pt idx="6">
                  <c:v>2.6678045885508057</c:v>
                </c:pt>
                <c:pt idx="7">
                  <c:v>2.5056826598502875</c:v>
                </c:pt>
                <c:pt idx="8">
                  <c:v>2.3185946078197843</c:v>
                </c:pt>
                <c:pt idx="9">
                  <c:v>2.2110270426448269</c:v>
                </c:pt>
                <c:pt idx="10">
                  <c:v>2.1251456140612457</c:v>
                </c:pt>
                <c:pt idx="11">
                  <c:v>2.0533656127983182</c:v>
                </c:pt>
                <c:pt idx="12">
                  <c:v>1.9887552418328029</c:v>
                </c:pt>
                <c:pt idx="13">
                  <c:v>1.9252749712415005</c:v>
                </c:pt>
                <c:pt idx="14">
                  <c:v>1.8572137973352227</c:v>
                </c:pt>
                <c:pt idx="15">
                  <c:v>1.7907365749544244</c:v>
                </c:pt>
                <c:pt idx="16">
                  <c:v>1.7407216367908362</c:v>
                </c:pt>
                <c:pt idx="17">
                  <c:v>1.6940392553869026</c:v>
                </c:pt>
                <c:pt idx="18">
                  <c:v>1.6362323419600622</c:v>
                </c:pt>
                <c:pt idx="19">
                  <c:v>1.5798013056618225</c:v>
                </c:pt>
                <c:pt idx="20">
                  <c:v>1.5238827970459687</c:v>
                </c:pt>
                <c:pt idx="21">
                  <c:v>1.4705438857322561</c:v>
                </c:pt>
                <c:pt idx="22">
                  <c:v>1.4197469655427462</c:v>
                </c:pt>
                <c:pt idx="23">
                  <c:v>1.3712582237500637</c:v>
                </c:pt>
                <c:pt idx="24">
                  <c:v>1.330161948992159</c:v>
                </c:pt>
                <c:pt idx="25">
                  <c:v>1.3013591330965146</c:v>
                </c:pt>
                <c:pt idx="26">
                  <c:v>1.2738890130907607</c:v>
                </c:pt>
                <c:pt idx="27">
                  <c:v>1.247630368021738</c:v>
                </c:pt>
                <c:pt idx="28">
                  <c:v>1.2213576037337663</c:v>
                </c:pt>
                <c:pt idx="29">
                  <c:v>1.1952198545857207</c:v>
                </c:pt>
                <c:pt idx="30">
                  <c:v>1.1690738875688962</c:v>
                </c:pt>
                <c:pt idx="31">
                  <c:v>1.1459760830838981</c:v>
                </c:pt>
                <c:pt idx="32">
                  <c:v>1.1279325563240032</c:v>
                </c:pt>
                <c:pt idx="33">
                  <c:v>1.1099558564079084</c:v>
                </c:pt>
                <c:pt idx="34">
                  <c:v>1.0919050963337096</c:v>
                </c:pt>
                <c:pt idx="35">
                  <c:v>1.0745754532142646</c:v>
                </c:pt>
                <c:pt idx="36">
                  <c:v>1.0615922223492744</c:v>
                </c:pt>
                <c:pt idx="37">
                  <c:v>1.0536267719248575</c:v>
                </c:pt>
                <c:pt idx="38">
                  <c:v>1.0456607457566505</c:v>
                </c:pt>
                <c:pt idx="39">
                  <c:v>1.0381054735247426</c:v>
                </c:pt>
                <c:pt idx="40">
                  <c:v>1.0305451265426975</c:v>
                </c:pt>
                <c:pt idx="41">
                  <c:v>1.0231146308357406</c:v>
                </c:pt>
                <c:pt idx="42">
                  <c:v>1.0156700438522284</c:v>
                </c:pt>
                <c:pt idx="43">
                  <c:v>1.0083464526068346</c:v>
                </c:pt>
                <c:pt idx="44">
                  <c:v>1.0011397054063456</c:v>
                </c:pt>
                <c:pt idx="45">
                  <c:v>0.99404379178138247</c:v>
                </c:pt>
                <c:pt idx="46">
                  <c:v>0.9870522719287913</c:v>
                </c:pt>
                <c:pt idx="47">
                  <c:v>0.98015979829699762</c:v>
                </c:pt>
                <c:pt idx="48">
                  <c:v>0.97336281059379304</c:v>
                </c:pt>
                <c:pt idx="49">
                  <c:v>0.96652084122465654</c:v>
                </c:pt>
                <c:pt idx="50">
                  <c:v>0.95956232386005202</c:v>
                </c:pt>
                <c:pt idx="51">
                  <c:v>0.95255254405827383</c:v>
                </c:pt>
                <c:pt idx="52">
                  <c:v>0.94561932649108238</c:v>
                </c:pt>
                <c:pt idx="53">
                  <c:v>0.93848341109269617</c:v>
                </c:pt>
                <c:pt idx="54">
                  <c:v>0.93144494020895574</c:v>
                </c:pt>
                <c:pt idx="55">
                  <c:v>0.9245026428362435</c:v>
                </c:pt>
                <c:pt idx="56">
                  <c:v>0.91765591229827248</c:v>
                </c:pt>
                <c:pt idx="57">
                  <c:v>0.91090380372020896</c:v>
                </c:pt>
                <c:pt idx="58">
                  <c:v>0.90424469894753257</c:v>
                </c:pt>
                <c:pt idx="59">
                  <c:v>0.89767858905295617</c:v>
                </c:pt>
                <c:pt idx="60">
                  <c:v>0.89120372593179498</c:v>
                </c:pt>
                <c:pt idx="61">
                  <c:v>0.88603789039366798</c:v>
                </c:pt>
                <c:pt idx="62">
                  <c:v>0.88209625522263924</c:v>
                </c:pt>
                <c:pt idx="63">
                  <c:v>0.87843187325116168</c:v>
                </c:pt>
                <c:pt idx="64">
                  <c:v>0.87476570460467173</c:v>
                </c:pt>
                <c:pt idx="65">
                  <c:v>0.87118626059604287</c:v>
                </c:pt>
              </c:numCache>
            </c:numRef>
          </c:val>
          <c:extLst>
            <c:ext xmlns:c16="http://schemas.microsoft.com/office/drawing/2014/chart" uri="{C3380CC4-5D6E-409C-BE32-E72D297353CC}">
              <c16:uniqueId val="{00000001-C06E-4959-A58A-B80B13BB8B98}"/>
            </c:ext>
          </c:extLst>
        </c:ser>
        <c:ser>
          <c:idx val="1"/>
          <c:order val="2"/>
          <c:tx>
            <c:v>Non-household consumption</c:v>
          </c:tx>
          <c:spPr>
            <a:ln w="25400">
              <a:noFill/>
            </a:ln>
          </c:spPr>
          <c:cat>
            <c:strRef>
              <c:f>NWLBWF!$G$204:$CI$204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NWLBWF!$G$397:$CI$397</c:f>
              <c:numCache>
                <c:formatCode>0.00</c:formatCode>
                <c:ptCount val="81"/>
                <c:pt idx="0">
                  <c:v>0</c:v>
                </c:pt>
                <c:pt idx="1">
                  <c:v>0</c:v>
                </c:pt>
                <c:pt idx="2">
                  <c:v>2.0988324885485374</c:v>
                </c:pt>
                <c:pt idx="3">
                  <c:v>1.9930827584003332</c:v>
                </c:pt>
                <c:pt idx="4">
                  <c:v>2.0929514678229548</c:v>
                </c:pt>
                <c:pt idx="5">
                  <c:v>2.1837075999977817</c:v>
                </c:pt>
                <c:pt idx="6">
                  <c:v>2.3515691865281152</c:v>
                </c:pt>
                <c:pt idx="7">
                  <c:v>2.355208934600042</c:v>
                </c:pt>
                <c:pt idx="8">
                  <c:v>2.3559277381935408</c:v>
                </c:pt>
                <c:pt idx="9">
                  <c:v>2.3576670543893146</c:v>
                </c:pt>
                <c:pt idx="10">
                  <c:v>2.3593132476751086</c:v>
                </c:pt>
                <c:pt idx="11">
                  <c:v>2.3603316933848797</c:v>
                </c:pt>
                <c:pt idx="12">
                  <c:v>2.3610587527325961</c:v>
                </c:pt>
                <c:pt idx="13">
                  <c:v>2.3610281694582005</c:v>
                </c:pt>
                <c:pt idx="14">
                  <c:v>2.3613150326648622</c:v>
                </c:pt>
                <c:pt idx="15">
                  <c:v>2.3615472441893153</c:v>
                </c:pt>
                <c:pt idx="16">
                  <c:v>2.3616631705775486</c:v>
                </c:pt>
                <c:pt idx="17">
                  <c:v>2.361830233820482</c:v>
                </c:pt>
                <c:pt idx="18">
                  <c:v>2.3620425053828713</c:v>
                </c:pt>
                <c:pt idx="19">
                  <c:v>2.3627737165099796</c:v>
                </c:pt>
                <c:pt idx="20">
                  <c:v>2.3634806587797974</c:v>
                </c:pt>
                <c:pt idx="21">
                  <c:v>2.3641487403629102</c:v>
                </c:pt>
                <c:pt idx="22">
                  <c:v>2.3647609043185032</c:v>
                </c:pt>
                <c:pt idx="23">
                  <c:v>2.3653243338825121</c:v>
                </c:pt>
                <c:pt idx="24">
                  <c:v>2.3658700223455087</c:v>
                </c:pt>
                <c:pt idx="25">
                  <c:v>2.3663851667896036</c:v>
                </c:pt>
                <c:pt idx="26">
                  <c:v>2.3669117357532601</c:v>
                </c:pt>
                <c:pt idx="27">
                  <c:v>2.3674275605485944</c:v>
                </c:pt>
                <c:pt idx="28">
                  <c:v>2.3678841523644292</c:v>
                </c:pt>
                <c:pt idx="29">
                  <c:v>2.3683284043748816</c:v>
                </c:pt>
                <c:pt idx="30">
                  <c:v>2.3687590631176803</c:v>
                </c:pt>
                <c:pt idx="31">
                  <c:v>2.3692411483703406</c:v>
                </c:pt>
                <c:pt idx="32">
                  <c:v>2.3696918994883287</c:v>
                </c:pt>
                <c:pt idx="33">
                  <c:v>2.3699227573931716</c:v>
                </c:pt>
                <c:pt idx="34">
                  <c:v>2.3701185728349499</c:v>
                </c:pt>
                <c:pt idx="35">
                  <c:v>2.370292171940473</c:v>
                </c:pt>
                <c:pt idx="36">
                  <c:v>2.3704477261115975</c:v>
                </c:pt>
                <c:pt idx="37">
                  <c:v>2.3705861581329581</c:v>
                </c:pt>
                <c:pt idx="38">
                  <c:v>2.3707009719032142</c:v>
                </c:pt>
                <c:pt idx="39">
                  <c:v>2.3708055013930802</c:v>
                </c:pt>
                <c:pt idx="40">
                  <c:v>2.3709129181837763</c:v>
                </c:pt>
                <c:pt idx="41">
                  <c:v>2.371020899804396</c:v>
                </c:pt>
                <c:pt idx="42">
                  <c:v>2.3711287408998349</c:v>
                </c:pt>
                <c:pt idx="43">
                  <c:v>2.3712409518292374</c:v>
                </c:pt>
                <c:pt idx="44">
                  <c:v>2.3713572428411136</c:v>
                </c:pt>
                <c:pt idx="45">
                  <c:v>2.3714682352109384</c:v>
                </c:pt>
                <c:pt idx="46">
                  <c:v>2.3715612957402605</c:v>
                </c:pt>
                <c:pt idx="47">
                  <c:v>2.3716482583248251</c:v>
                </c:pt>
                <c:pt idx="48">
                  <c:v>2.3717380090218287</c:v>
                </c:pt>
                <c:pt idx="49">
                  <c:v>2.3718295956671875</c:v>
                </c:pt>
                <c:pt idx="50">
                  <c:v>2.3719158451261197</c:v>
                </c:pt>
                <c:pt idx="51">
                  <c:v>2.3719930174647068</c:v>
                </c:pt>
                <c:pt idx="52">
                  <c:v>2.3720585074767246</c:v>
                </c:pt>
                <c:pt idx="53">
                  <c:v>2.3721201202393609</c:v>
                </c:pt>
                <c:pt idx="54">
                  <c:v>2.3721761589762016</c:v>
                </c:pt>
                <c:pt idx="55">
                  <c:v>2.372215532207226</c:v>
                </c:pt>
                <c:pt idx="56">
                  <c:v>2.3722440932857034</c:v>
                </c:pt>
                <c:pt idx="57">
                  <c:v>2.372258615844177</c:v>
                </c:pt>
                <c:pt idx="58">
                  <c:v>2.3722599266867328</c:v>
                </c:pt>
                <c:pt idx="59">
                  <c:v>2.3722558037959383</c:v>
                </c:pt>
                <c:pt idx="60">
                  <c:v>2.3722459501329376</c:v>
                </c:pt>
                <c:pt idx="61">
                  <c:v>2.3722249384625527</c:v>
                </c:pt>
                <c:pt idx="62">
                  <c:v>2.3722000389511808</c:v>
                </c:pt>
                <c:pt idx="63">
                  <c:v>2.3721657946715711</c:v>
                </c:pt>
                <c:pt idx="64">
                  <c:v>2.37212299590293</c:v>
                </c:pt>
                <c:pt idx="65">
                  <c:v>2.3720781760549916</c:v>
                </c:pt>
              </c:numCache>
            </c:numRef>
          </c:val>
          <c:extLst>
            <c:ext xmlns:c16="http://schemas.microsoft.com/office/drawing/2014/chart" uri="{C3380CC4-5D6E-409C-BE32-E72D297353CC}">
              <c16:uniqueId val="{00000002-C06E-4959-A58A-B80B13BB8B98}"/>
            </c:ext>
          </c:extLst>
        </c:ser>
        <c:ser>
          <c:idx val="2"/>
          <c:order val="3"/>
          <c:tx>
            <c:v>Total leakage</c:v>
          </c:tx>
          <c:spPr>
            <a:ln w="25400">
              <a:noFill/>
            </a:ln>
          </c:spPr>
          <c:cat>
            <c:strRef>
              <c:f>NWLBWF!$G$204:$CI$204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NWLBWF!$G$398:$CI$398</c:f>
              <c:numCache>
                <c:formatCode>0.00</c:formatCode>
                <c:ptCount val="81"/>
                <c:pt idx="0">
                  <c:v>0</c:v>
                </c:pt>
                <c:pt idx="1">
                  <c:v>0</c:v>
                </c:pt>
                <c:pt idx="2">
                  <c:v>1.435326531341103</c:v>
                </c:pt>
                <c:pt idx="3">
                  <c:v>1.6314843999999999</c:v>
                </c:pt>
                <c:pt idx="4">
                  <c:v>1.5776992000000001</c:v>
                </c:pt>
                <c:pt idx="5">
                  <c:v>1.523914</c:v>
                </c:pt>
                <c:pt idx="6">
                  <c:v>1.4990802400000001</c:v>
                </c:pt>
                <c:pt idx="7">
                  <c:v>1.4742464800000001</c:v>
                </c:pt>
                <c:pt idx="8">
                  <c:v>1.4494127200000002</c:v>
                </c:pt>
                <c:pt idx="9">
                  <c:v>1.4245789600000003</c:v>
                </c:pt>
                <c:pt idx="10">
                  <c:v>1.3997452000000004</c:v>
                </c:pt>
                <c:pt idx="11">
                  <c:v>1.3749114400000004</c:v>
                </c:pt>
                <c:pt idx="12">
                  <c:v>1.3500776800000005</c:v>
                </c:pt>
                <c:pt idx="13">
                  <c:v>1.3252439200000006</c:v>
                </c:pt>
                <c:pt idx="14">
                  <c:v>1.3004101600000006</c:v>
                </c:pt>
                <c:pt idx="15">
                  <c:v>1.2755764000000007</c:v>
                </c:pt>
                <c:pt idx="16">
                  <c:v>1.2507426400000008</c:v>
                </c:pt>
                <c:pt idx="17">
                  <c:v>1.2259088800000009</c:v>
                </c:pt>
                <c:pt idx="18">
                  <c:v>1.2010751200000009</c:v>
                </c:pt>
                <c:pt idx="19">
                  <c:v>1.176241360000001</c:v>
                </c:pt>
                <c:pt idx="20">
                  <c:v>1.1514076000000011</c:v>
                </c:pt>
                <c:pt idx="21">
                  <c:v>1.1175431400000009</c:v>
                </c:pt>
                <c:pt idx="22">
                  <c:v>1.0836786800000007</c:v>
                </c:pt>
                <c:pt idx="23">
                  <c:v>1.0498142200000005</c:v>
                </c:pt>
                <c:pt idx="24">
                  <c:v>1.0159497600000003</c:v>
                </c:pt>
                <c:pt idx="25">
                  <c:v>0.98208530000000005</c:v>
                </c:pt>
                <c:pt idx="26">
                  <c:v>0.94822084000000006</c:v>
                </c:pt>
                <c:pt idx="27">
                  <c:v>0.91435637999999997</c:v>
                </c:pt>
                <c:pt idx="28">
                  <c:v>0.88049191999999987</c:v>
                </c:pt>
                <c:pt idx="29">
                  <c:v>0.84662745999999967</c:v>
                </c:pt>
                <c:pt idx="30">
                  <c:v>0.81276300000000001</c:v>
                </c:pt>
                <c:pt idx="31">
                  <c:v>0.81276300000000001</c:v>
                </c:pt>
                <c:pt idx="32">
                  <c:v>0.81276300000000001</c:v>
                </c:pt>
                <c:pt idx="33">
                  <c:v>0.81276300000000012</c:v>
                </c:pt>
                <c:pt idx="34">
                  <c:v>0.81276300000000001</c:v>
                </c:pt>
                <c:pt idx="35">
                  <c:v>0.81276300000000001</c:v>
                </c:pt>
                <c:pt idx="36">
                  <c:v>0.81276300000000001</c:v>
                </c:pt>
                <c:pt idx="37">
                  <c:v>0.81276300000000001</c:v>
                </c:pt>
                <c:pt idx="38">
                  <c:v>0.81276300000000012</c:v>
                </c:pt>
                <c:pt idx="39">
                  <c:v>0.81276300000000012</c:v>
                </c:pt>
                <c:pt idx="40">
                  <c:v>0.8127629999999999</c:v>
                </c:pt>
                <c:pt idx="41">
                  <c:v>0.8127629999999999</c:v>
                </c:pt>
                <c:pt idx="42">
                  <c:v>0.81276300000000001</c:v>
                </c:pt>
                <c:pt idx="43">
                  <c:v>0.81276300000000001</c:v>
                </c:pt>
                <c:pt idx="44">
                  <c:v>0.81276300000000001</c:v>
                </c:pt>
                <c:pt idx="45">
                  <c:v>0.81276300000000012</c:v>
                </c:pt>
                <c:pt idx="46">
                  <c:v>0.8127629999999999</c:v>
                </c:pt>
                <c:pt idx="47">
                  <c:v>0.81276300000000012</c:v>
                </c:pt>
                <c:pt idx="48">
                  <c:v>0.81276300000000001</c:v>
                </c:pt>
                <c:pt idx="49">
                  <c:v>0.81276300000000001</c:v>
                </c:pt>
                <c:pt idx="50">
                  <c:v>0.8127629999999999</c:v>
                </c:pt>
                <c:pt idx="51">
                  <c:v>0.8127629999999999</c:v>
                </c:pt>
                <c:pt idx="52">
                  <c:v>0.81276300000000001</c:v>
                </c:pt>
                <c:pt idx="53">
                  <c:v>0.81276300000000001</c:v>
                </c:pt>
                <c:pt idx="54">
                  <c:v>0.8127629999999999</c:v>
                </c:pt>
                <c:pt idx="55">
                  <c:v>0.81276300000000012</c:v>
                </c:pt>
                <c:pt idx="56">
                  <c:v>0.81276300000000012</c:v>
                </c:pt>
                <c:pt idx="57">
                  <c:v>0.8127629999999999</c:v>
                </c:pt>
                <c:pt idx="58">
                  <c:v>0.81276300000000001</c:v>
                </c:pt>
                <c:pt idx="59">
                  <c:v>0.8127629999999999</c:v>
                </c:pt>
                <c:pt idx="60">
                  <c:v>0.8127629999999999</c:v>
                </c:pt>
                <c:pt idx="61">
                  <c:v>0.81276300000000001</c:v>
                </c:pt>
                <c:pt idx="62">
                  <c:v>0.81276300000000001</c:v>
                </c:pt>
                <c:pt idx="63">
                  <c:v>0.81276300000000001</c:v>
                </c:pt>
                <c:pt idx="64">
                  <c:v>0.8127629999999999</c:v>
                </c:pt>
                <c:pt idx="65">
                  <c:v>0.81276300000000001</c:v>
                </c:pt>
              </c:numCache>
            </c:numRef>
          </c:val>
          <c:extLst>
            <c:ext xmlns:c16="http://schemas.microsoft.com/office/drawing/2014/chart" uri="{C3380CC4-5D6E-409C-BE32-E72D297353CC}">
              <c16:uniqueId val="{00000003-C06E-4959-A58A-B80B13BB8B98}"/>
            </c:ext>
          </c:extLst>
        </c:ser>
        <c:ser>
          <c:idx val="3"/>
          <c:order val="4"/>
          <c:tx>
            <c:v>Other components of demand</c:v>
          </c:tx>
          <c:spPr>
            <a:ln w="25400">
              <a:noFill/>
            </a:ln>
          </c:spPr>
          <c:cat>
            <c:strRef>
              <c:f>NWLBWF!$G$204:$CI$204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NWLBWF!$G$399:$CI$399</c:f>
              <c:numCache>
                <c:formatCode>0.00</c:formatCode>
                <c:ptCount val="81"/>
                <c:pt idx="0">
                  <c:v>0</c:v>
                </c:pt>
                <c:pt idx="1">
                  <c:v>0</c:v>
                </c:pt>
                <c:pt idx="2">
                  <c:v>0.16338782873574065</c:v>
                </c:pt>
                <c:pt idx="3">
                  <c:v>0.1630030565188969</c:v>
                </c:pt>
                <c:pt idx="4">
                  <c:v>0.16284258681572883</c:v>
                </c:pt>
                <c:pt idx="5">
                  <c:v>0.16263378664792061</c:v>
                </c:pt>
                <c:pt idx="6">
                  <c:v>0.16418826023660493</c:v>
                </c:pt>
                <c:pt idx="7">
                  <c:v>0.16411910475317093</c:v>
                </c:pt>
                <c:pt idx="8">
                  <c:v>0.16379154481545122</c:v>
                </c:pt>
                <c:pt idx="9">
                  <c:v>0.16353158667926682</c:v>
                </c:pt>
                <c:pt idx="10">
                  <c:v>0.16329400584842713</c:v>
                </c:pt>
                <c:pt idx="11">
                  <c:v>0.16307947336325856</c:v>
                </c:pt>
                <c:pt idx="12">
                  <c:v>0.16292873724075907</c:v>
                </c:pt>
                <c:pt idx="13">
                  <c:v>0.1628399130761915</c:v>
                </c:pt>
                <c:pt idx="14">
                  <c:v>0.16272478820233882</c:v>
                </c:pt>
                <c:pt idx="15">
                  <c:v>0.16261018568283525</c:v>
                </c:pt>
                <c:pt idx="16">
                  <c:v>0.16249205828953883</c:v>
                </c:pt>
                <c:pt idx="17">
                  <c:v>0.16234298925761603</c:v>
                </c:pt>
                <c:pt idx="18">
                  <c:v>0.1622331593154005</c:v>
                </c:pt>
                <c:pt idx="19">
                  <c:v>0.16212994057343977</c:v>
                </c:pt>
                <c:pt idx="20">
                  <c:v>0.16203185860237301</c:v>
                </c:pt>
                <c:pt idx="21">
                  <c:v>0.16193837512190523</c:v>
                </c:pt>
                <c:pt idx="22">
                  <c:v>0.16185067044266965</c:v>
                </c:pt>
                <c:pt idx="23">
                  <c:v>0.16176947672618702</c:v>
                </c:pt>
                <c:pt idx="24">
                  <c:v>0.16169421240135495</c:v>
                </c:pt>
                <c:pt idx="25">
                  <c:v>0.16162444393686659</c:v>
                </c:pt>
                <c:pt idx="26">
                  <c:v>0.1615592533263408</c:v>
                </c:pt>
                <c:pt idx="27">
                  <c:v>0.16149759806799668</c:v>
                </c:pt>
                <c:pt idx="28">
                  <c:v>0.16144090313802373</c:v>
                </c:pt>
                <c:pt idx="29">
                  <c:v>0.16138951187548223</c:v>
                </c:pt>
                <c:pt idx="30">
                  <c:v>0.16133856929754042</c:v>
                </c:pt>
                <c:pt idx="31">
                  <c:v>0.16129203860297903</c:v>
                </c:pt>
                <c:pt idx="32">
                  <c:v>0.16124605471833586</c:v>
                </c:pt>
                <c:pt idx="33">
                  <c:v>0.16120283957414738</c:v>
                </c:pt>
                <c:pt idx="34">
                  <c:v>0.16115821812157893</c:v>
                </c:pt>
                <c:pt idx="35">
                  <c:v>0.16111038750362106</c:v>
                </c:pt>
                <c:pt idx="36">
                  <c:v>0.16106514347771128</c:v>
                </c:pt>
                <c:pt idx="37">
                  <c:v>0.16102310272657849</c:v>
                </c:pt>
                <c:pt idx="38">
                  <c:v>0.1609812068173202</c:v>
                </c:pt>
                <c:pt idx="39">
                  <c:v>0.1609409190393345</c:v>
                </c:pt>
                <c:pt idx="40">
                  <c:v>0.16090171731691427</c:v>
                </c:pt>
                <c:pt idx="41">
                  <c:v>0.16086005151925065</c:v>
                </c:pt>
                <c:pt idx="42">
                  <c:v>0.16081593012134476</c:v>
                </c:pt>
                <c:pt idx="43">
                  <c:v>0.16076937025785032</c:v>
                </c:pt>
                <c:pt idx="44">
                  <c:v>0.16071935123350922</c:v>
                </c:pt>
                <c:pt idx="45">
                  <c:v>0.16066674288574578</c:v>
                </c:pt>
                <c:pt idx="46">
                  <c:v>0.16061132566739289</c:v>
                </c:pt>
                <c:pt idx="47">
                  <c:v>0.16055286870811258</c:v>
                </c:pt>
                <c:pt idx="48">
                  <c:v>0.16049411692486526</c:v>
                </c:pt>
                <c:pt idx="49">
                  <c:v>0.16043664839698923</c:v>
                </c:pt>
                <c:pt idx="50">
                  <c:v>0.1603797875253905</c:v>
                </c:pt>
                <c:pt idx="51">
                  <c:v>0.16032380824588888</c:v>
                </c:pt>
                <c:pt idx="52">
                  <c:v>0.1602682043482444</c:v>
                </c:pt>
                <c:pt idx="53">
                  <c:v>0.16021270170186064</c:v>
                </c:pt>
                <c:pt idx="54">
                  <c:v>0.16015787924284197</c:v>
                </c:pt>
                <c:pt idx="55">
                  <c:v>0.16010478808455453</c:v>
                </c:pt>
                <c:pt idx="56">
                  <c:v>0.16005292767080181</c:v>
                </c:pt>
                <c:pt idx="57">
                  <c:v>0.16000205572535364</c:v>
                </c:pt>
                <c:pt idx="58">
                  <c:v>0.15995352174555588</c:v>
                </c:pt>
                <c:pt idx="59">
                  <c:v>0.15990529434480028</c:v>
                </c:pt>
                <c:pt idx="60">
                  <c:v>0.15985649007122316</c:v>
                </c:pt>
                <c:pt idx="61">
                  <c:v>0.15980751392263048</c:v>
                </c:pt>
                <c:pt idx="62">
                  <c:v>0.15975720419057549</c:v>
                </c:pt>
                <c:pt idx="63">
                  <c:v>0.15970534727463903</c:v>
                </c:pt>
                <c:pt idx="64">
                  <c:v>0.15965288765083852</c:v>
                </c:pt>
                <c:pt idx="65">
                  <c:v>0.15960128594540812</c:v>
                </c:pt>
              </c:numCache>
            </c:numRef>
          </c:val>
          <c:extLst>
            <c:ext xmlns:c16="http://schemas.microsoft.com/office/drawing/2014/chart" uri="{C3380CC4-5D6E-409C-BE32-E72D297353CC}">
              <c16:uniqueId val="{00000004-C06E-4959-A58A-B80B13BB8B98}"/>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NWLBWF!$G$400:$CI$400</c:f>
              <c:numCache>
                <c:formatCode>0.00</c:formatCode>
                <c:ptCount val="81"/>
                <c:pt idx="0">
                  <c:v>0</c:v>
                </c:pt>
                <c:pt idx="1">
                  <c:v>0</c:v>
                </c:pt>
                <c:pt idx="2">
                  <c:v>9.8066772133632369</c:v>
                </c:pt>
                <c:pt idx="3">
                  <c:v>9.8065894007935874</c:v>
                </c:pt>
                <c:pt idx="4">
                  <c:v>9.8065495879946312</c:v>
                </c:pt>
                <c:pt idx="5">
                  <c:v>9.8067497926436964</c:v>
                </c:pt>
                <c:pt idx="6">
                  <c:v>9.7957072973992361</c:v>
                </c:pt>
                <c:pt idx="7">
                  <c:v>9.7927593119496859</c:v>
                </c:pt>
                <c:pt idx="8">
                  <c:v>9.2713720428682524</c:v>
                </c:pt>
                <c:pt idx="9">
                  <c:v>9.270215071813821</c:v>
                </c:pt>
                <c:pt idx="10">
                  <c:v>9.2693255196690405</c:v>
                </c:pt>
                <c:pt idx="11">
                  <c:v>9.2681873679379478</c:v>
                </c:pt>
                <c:pt idx="12">
                  <c:v>9.2676637177000032</c:v>
                </c:pt>
                <c:pt idx="13">
                  <c:v>9.2678101157661725</c:v>
                </c:pt>
                <c:pt idx="14">
                  <c:v>9.2674840790356967</c:v>
                </c:pt>
                <c:pt idx="15">
                  <c:v>9.2670054683135739</c:v>
                </c:pt>
                <c:pt idx="16">
                  <c:v>9.2662666935466511</c:v>
                </c:pt>
                <c:pt idx="17">
                  <c:v>9.2652111515242677</c:v>
                </c:pt>
                <c:pt idx="18">
                  <c:v>9.2648446675420395</c:v>
                </c:pt>
                <c:pt idx="19">
                  <c:v>9.2645015764668184</c:v>
                </c:pt>
                <c:pt idx="20">
                  <c:v>9.2642816813481037</c:v>
                </c:pt>
                <c:pt idx="21">
                  <c:v>9.2641826126339222</c:v>
                </c:pt>
                <c:pt idx="22">
                  <c:v>9.2639874815158016</c:v>
                </c:pt>
                <c:pt idx="23">
                  <c:v>9.2637913752327989</c:v>
                </c:pt>
                <c:pt idx="24">
                  <c:v>9.2636692996766978</c:v>
                </c:pt>
                <c:pt idx="25">
                  <c:v>9.263554045004506</c:v>
                </c:pt>
                <c:pt idx="26">
                  <c:v>9.2634288807668845</c:v>
                </c:pt>
                <c:pt idx="27">
                  <c:v>9.2632790308460837</c:v>
                </c:pt>
                <c:pt idx="28">
                  <c:v>9.2632036754244549</c:v>
                </c:pt>
                <c:pt idx="29">
                  <c:v>9.2631600143031232</c:v>
                </c:pt>
                <c:pt idx="30">
                  <c:v>9.2631830041840999</c:v>
                </c:pt>
                <c:pt idx="31">
                  <c:v>9.2665732833058403</c:v>
                </c:pt>
                <c:pt idx="32">
                  <c:v>9.266509519882165</c:v>
                </c:pt>
                <c:pt idx="33">
                  <c:v>9.2664704663283288</c:v>
                </c:pt>
                <c:pt idx="34">
                  <c:v>9.2664411053122429</c:v>
                </c:pt>
                <c:pt idx="35">
                  <c:v>9.2663058038899315</c:v>
                </c:pt>
                <c:pt idx="36">
                  <c:v>9.266107334017196</c:v>
                </c:pt>
                <c:pt idx="37">
                  <c:v>9.2657675881664439</c:v>
                </c:pt>
                <c:pt idx="38">
                  <c:v>9.2654317045647421</c:v>
                </c:pt>
                <c:pt idx="39">
                  <c:v>9.265044240886315</c:v>
                </c:pt>
                <c:pt idx="40">
                  <c:v>9.2646829531134109</c:v>
                </c:pt>
                <c:pt idx="41">
                  <c:v>9.264299737667022</c:v>
                </c:pt>
                <c:pt idx="42">
                  <c:v>9.2639057453597538</c:v>
                </c:pt>
                <c:pt idx="43">
                  <c:v>9.2634591956358605</c:v>
                </c:pt>
                <c:pt idx="44">
                  <c:v>9.2629849493293346</c:v>
                </c:pt>
                <c:pt idx="45">
                  <c:v>9.262510966739832</c:v>
                </c:pt>
                <c:pt idx="46">
                  <c:v>9.2620227192975868</c:v>
                </c:pt>
                <c:pt idx="47">
                  <c:v>9.261492138235436</c:v>
                </c:pt>
                <c:pt idx="48">
                  <c:v>9.2609456861679149</c:v>
                </c:pt>
                <c:pt idx="49">
                  <c:v>9.2604119888612679</c:v>
                </c:pt>
                <c:pt idx="50">
                  <c:v>9.2599013501388416</c:v>
                </c:pt>
                <c:pt idx="51">
                  <c:v>9.2594138495788929</c:v>
                </c:pt>
                <c:pt idx="52">
                  <c:v>9.2589336338680557</c:v>
                </c:pt>
                <c:pt idx="53">
                  <c:v>9.2584736659037734</c:v>
                </c:pt>
                <c:pt idx="54">
                  <c:v>9.2580334514564591</c:v>
                </c:pt>
                <c:pt idx="55">
                  <c:v>9.2575657959490218</c:v>
                </c:pt>
                <c:pt idx="56">
                  <c:v>9.2570980505262472</c:v>
                </c:pt>
                <c:pt idx="57">
                  <c:v>9.256635019742534</c:v>
                </c:pt>
                <c:pt idx="58">
                  <c:v>9.2561793560401924</c:v>
                </c:pt>
                <c:pt idx="59">
                  <c:v>9.255716333795899</c:v>
                </c:pt>
                <c:pt idx="60">
                  <c:v>9.255249250775698</c:v>
                </c:pt>
                <c:pt idx="61">
                  <c:v>9.2547401545574104</c:v>
                </c:pt>
                <c:pt idx="62">
                  <c:v>9.2542073214471987</c:v>
                </c:pt>
                <c:pt idx="63">
                  <c:v>9.2536370123661733</c:v>
                </c:pt>
                <c:pt idx="64">
                  <c:v>9.2530846089190604</c:v>
                </c:pt>
                <c:pt idx="65">
                  <c:v>9.2525434167909317</c:v>
                </c:pt>
              </c:numCache>
            </c:numRef>
          </c:val>
          <c:smooth val="0"/>
          <c:extLst>
            <c:ext xmlns:c16="http://schemas.microsoft.com/office/drawing/2014/chart" uri="{C3380CC4-5D6E-409C-BE32-E72D297353CC}">
              <c16:uniqueId val="{00000005-C06E-4959-A58A-B80B13BB8B98}"/>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NWLBWF!$G$401:$CI$401</c:f>
              <c:numCache>
                <c:formatCode>0.00</c:formatCode>
                <c:ptCount val="81"/>
                <c:pt idx="0">
                  <c:v>0</c:v>
                </c:pt>
                <c:pt idx="1">
                  <c:v>0</c:v>
                </c:pt>
                <c:pt idx="2">
                  <c:v>8.4913595345881436</c:v>
                </c:pt>
                <c:pt idx="3">
                  <c:v>8.520274144582725</c:v>
                </c:pt>
                <c:pt idx="4">
                  <c:v>8.5243587871148012</c:v>
                </c:pt>
                <c:pt idx="5">
                  <c:v>8.5254442137044357</c:v>
                </c:pt>
                <c:pt idx="6">
                  <c:v>8.4903241686999174</c:v>
                </c:pt>
                <c:pt idx="7">
                  <c:v>8.4291447111154287</c:v>
                </c:pt>
                <c:pt idx="8">
                  <c:v>8.3412218037648564</c:v>
                </c:pt>
                <c:pt idx="9">
                  <c:v>8.2834348753428539</c:v>
                </c:pt>
                <c:pt idx="10">
                  <c:v>8.2266131987634488</c:v>
                </c:pt>
                <c:pt idx="11">
                  <c:v>8.1772631777242477</c:v>
                </c:pt>
                <c:pt idx="12">
                  <c:v>8.1208196291998771</c:v>
                </c:pt>
                <c:pt idx="13">
                  <c:v>8.0529905680678322</c:v>
                </c:pt>
                <c:pt idx="14">
                  <c:v>7.9830302442894281</c:v>
                </c:pt>
                <c:pt idx="15">
                  <c:v>7.9152106774516033</c:v>
                </c:pt>
                <c:pt idx="16">
                  <c:v>7.8574398394779701</c:v>
                </c:pt>
                <c:pt idx="17">
                  <c:v>7.804993678868585</c:v>
                </c:pt>
                <c:pt idx="18">
                  <c:v>7.7400537696210945</c:v>
                </c:pt>
                <c:pt idx="19">
                  <c:v>7.6753931705959682</c:v>
                </c:pt>
                <c:pt idx="20">
                  <c:v>7.6120744983175364</c:v>
                </c:pt>
                <c:pt idx="21">
                  <c:v>7.5354775391569389</c:v>
                </c:pt>
                <c:pt idx="22">
                  <c:v>7.4620176934920561</c:v>
                </c:pt>
                <c:pt idx="23">
                  <c:v>7.3902007127588076</c:v>
                </c:pt>
                <c:pt idx="24">
                  <c:v>7.3282033291291402</c:v>
                </c:pt>
                <c:pt idx="25">
                  <c:v>7.2905263639815407</c:v>
                </c:pt>
                <c:pt idx="26">
                  <c:v>7.2500631552021781</c:v>
                </c:pt>
                <c:pt idx="27">
                  <c:v>7.2120282947596523</c:v>
                </c:pt>
                <c:pt idx="28">
                  <c:v>7.1694972125509731</c:v>
                </c:pt>
                <c:pt idx="29">
                  <c:v>7.1331288665177306</c:v>
                </c:pt>
                <c:pt idx="30">
                  <c:v>7.0930123928889888</c:v>
                </c:pt>
                <c:pt idx="31">
                  <c:v>7.0576828222464147</c:v>
                </c:pt>
                <c:pt idx="32">
                  <c:v>7.0601779065822035</c:v>
                </c:pt>
                <c:pt idx="33">
                  <c:v>7.0621613786097148</c:v>
                </c:pt>
                <c:pt idx="34">
                  <c:v>7.0641088201003503</c:v>
                </c:pt>
                <c:pt idx="35">
                  <c:v>7.0678349831908482</c:v>
                </c:pt>
                <c:pt idx="36">
                  <c:v>7.0724696903239108</c:v>
                </c:pt>
                <c:pt idx="37">
                  <c:v>7.0790615338537508</c:v>
                </c:pt>
                <c:pt idx="38">
                  <c:v>7.0855214730938751</c:v>
                </c:pt>
                <c:pt idx="39">
                  <c:v>7.092578055782929</c:v>
                </c:pt>
                <c:pt idx="40">
                  <c:v>7.0992317817046828</c:v>
                </c:pt>
                <c:pt idx="41">
                  <c:v>7.1063788662273097</c:v>
                </c:pt>
                <c:pt idx="42">
                  <c:v>7.1137154514440528</c:v>
                </c:pt>
                <c:pt idx="43">
                  <c:v>7.1218803430330953</c:v>
                </c:pt>
                <c:pt idx="44">
                  <c:v>7.1306781609300893</c:v>
                </c:pt>
                <c:pt idx="45">
                  <c:v>7.1397607576367603</c:v>
                </c:pt>
                <c:pt idx="46">
                  <c:v>7.1492616611585387</c:v>
                </c:pt>
                <c:pt idx="47">
                  <c:v>7.1594490337436607</c:v>
                </c:pt>
                <c:pt idx="48">
                  <c:v>7.1698132807955277</c:v>
                </c:pt>
                <c:pt idx="49">
                  <c:v>7.1798467509312482</c:v>
                </c:pt>
                <c:pt idx="50">
                  <c:v>7.1894765339947826</c:v>
                </c:pt>
                <c:pt idx="51">
                  <c:v>7.1987111802447048</c:v>
                </c:pt>
                <c:pt idx="52">
                  <c:v>7.2077748319372992</c:v>
                </c:pt>
                <c:pt idx="53">
                  <c:v>7.2165223748132483</c:v>
                </c:pt>
                <c:pt idx="54">
                  <c:v>7.224900570048483</c:v>
                </c:pt>
                <c:pt idx="55">
                  <c:v>7.2335341461277416</c:v>
                </c:pt>
                <c:pt idx="56">
                  <c:v>7.2420589931092394</c:v>
                </c:pt>
                <c:pt idx="57">
                  <c:v>7.2504590295558664</c:v>
                </c:pt>
                <c:pt idx="58">
                  <c:v>7.2585733669162869</c:v>
                </c:pt>
                <c:pt idx="59">
                  <c:v>7.2667497331092976</c:v>
                </c:pt>
                <c:pt idx="60">
                  <c:v>7.2750497543298573</c:v>
                </c:pt>
                <c:pt idx="61">
                  <c:v>7.2839487162702143</c:v>
                </c:pt>
                <c:pt idx="62">
                  <c:v>7.2933180803313533</c:v>
                </c:pt>
                <c:pt idx="63">
                  <c:v>7.3033509719786904</c:v>
                </c:pt>
                <c:pt idx="64">
                  <c:v>7.3132035084651834</c:v>
                </c:pt>
                <c:pt idx="65">
                  <c:v>7.3228647826754854</c:v>
                </c:pt>
              </c:numCache>
            </c:numRef>
          </c:val>
          <c:smooth val="0"/>
          <c:extLst>
            <c:ext xmlns:c16="http://schemas.microsoft.com/office/drawing/2014/chart" uri="{C3380CC4-5D6E-409C-BE32-E72D297353CC}">
              <c16:uniqueId val="{00000006-C06E-4959-A58A-B80B13BB8B98}"/>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NWLBWF!$G$367:$CI$367</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NWLBWF!$G$368:$CI$368</c:f>
              <c:numCache>
                <c:formatCode>0.00</c:formatCode>
                <c:ptCount val="81"/>
                <c:pt idx="0">
                  <c:v>0</c:v>
                </c:pt>
                <c:pt idx="1">
                  <c:v>0</c:v>
                </c:pt>
                <c:pt idx="2">
                  <c:v>1.0205308683866932</c:v>
                </c:pt>
                <c:pt idx="3">
                  <c:v>1.0410914239522209</c:v>
                </c:pt>
                <c:pt idx="4">
                  <c:v>1.0778608832238814</c:v>
                </c:pt>
                <c:pt idx="5">
                  <c:v>1.1223438549945783</c:v>
                </c:pt>
                <c:pt idx="6">
                  <c:v>1.1567210608710239</c:v>
                </c:pt>
                <c:pt idx="7">
                  <c:v>1.2026714460039116</c:v>
                </c:pt>
                <c:pt idx="8">
                  <c:v>1.2657190111210928</c:v>
                </c:pt>
                <c:pt idx="9">
                  <c:v>1.3249975990380154</c:v>
                </c:pt>
                <c:pt idx="10">
                  <c:v>1.3810740382761395</c:v>
                </c:pt>
                <c:pt idx="11">
                  <c:v>1.4351133558383735</c:v>
                </c:pt>
                <c:pt idx="12">
                  <c:v>1.4763849126363193</c:v>
                </c:pt>
                <c:pt idx="13">
                  <c:v>1.5094723081986268</c:v>
                </c:pt>
                <c:pt idx="14">
                  <c:v>1.5484507582458542</c:v>
                </c:pt>
                <c:pt idx="15">
                  <c:v>1.5889867691445139</c:v>
                </c:pt>
                <c:pt idx="16">
                  <c:v>1.6322071768432929</c:v>
                </c:pt>
                <c:pt idx="17">
                  <c:v>1.6794343573390182</c:v>
                </c:pt>
                <c:pt idx="18">
                  <c:v>1.718657768287609</c:v>
                </c:pt>
                <c:pt idx="19">
                  <c:v>1.7571925894777214</c:v>
                </c:pt>
                <c:pt idx="20">
                  <c:v>1.7946202713118207</c:v>
                </c:pt>
                <c:pt idx="21">
                  <c:v>1.829221140539607</c:v>
                </c:pt>
                <c:pt idx="22">
                  <c:v>1.8633933640299509</c:v>
                </c:pt>
                <c:pt idx="23">
                  <c:v>1.8960813783544472</c:v>
                </c:pt>
                <c:pt idx="24">
                  <c:v>1.9267724919312101</c:v>
                </c:pt>
                <c:pt idx="25">
                  <c:v>1.956169728421566</c:v>
                </c:pt>
                <c:pt idx="26">
                  <c:v>1.9843982945035985</c:v>
                </c:pt>
                <c:pt idx="27">
                  <c:v>2.0118218499623062</c:v>
                </c:pt>
                <c:pt idx="28">
                  <c:v>2.0384632272445091</c:v>
                </c:pt>
                <c:pt idx="29">
                  <c:v>2.0646735209553331</c:v>
                </c:pt>
                <c:pt idx="30">
                  <c:v>2.0901551194356016</c:v>
                </c:pt>
                <c:pt idx="31">
                  <c:v>2.0693063468684714</c:v>
                </c:pt>
                <c:pt idx="32">
                  <c:v>2.0898348075781041</c:v>
                </c:pt>
                <c:pt idx="33">
                  <c:v>2.1101562991316674</c:v>
                </c:pt>
                <c:pt idx="34">
                  <c:v>2.1304538644147923</c:v>
                </c:pt>
                <c:pt idx="35">
                  <c:v>2.1513620111379712</c:v>
                </c:pt>
                <c:pt idx="36">
                  <c:v>2.1682552637941028</c:v>
                </c:pt>
                <c:pt idx="37">
                  <c:v>2.1814230923845011</c:v>
                </c:pt>
                <c:pt idx="38">
                  <c:v>2.1945532824641543</c:v>
                </c:pt>
                <c:pt idx="39">
                  <c:v>2.2079048198276872</c:v>
                </c:pt>
                <c:pt idx="40">
                  <c:v>2.2209121810155881</c:v>
                </c:pt>
                <c:pt idx="41">
                  <c:v>2.2340536803400441</c:v>
                </c:pt>
                <c:pt idx="42">
                  <c:v>2.2473425284832036</c:v>
                </c:pt>
                <c:pt idx="43">
                  <c:v>2.2611657296993561</c:v>
                </c:pt>
                <c:pt idx="44">
                  <c:v>2.2752116897640033</c:v>
                </c:pt>
                <c:pt idx="45">
                  <c:v>2.2891379504982048</c:v>
                </c:pt>
                <c:pt idx="46">
                  <c:v>2.3031505885661572</c:v>
                </c:pt>
                <c:pt idx="47">
                  <c:v>2.317605921132881</c:v>
                </c:pt>
                <c:pt idx="48">
                  <c:v>2.3321587120864278</c:v>
                </c:pt>
                <c:pt idx="49">
                  <c:v>2.3465934717879078</c:v>
                </c:pt>
                <c:pt idx="50">
                  <c:v>2.3608628954510413</c:v>
                </c:pt>
                <c:pt idx="51">
                  <c:v>2.3748985629327581</c:v>
                </c:pt>
                <c:pt idx="52">
                  <c:v>2.3887672670785953</c:v>
                </c:pt>
                <c:pt idx="53">
                  <c:v>2.4026013128087795</c:v>
                </c:pt>
                <c:pt idx="54">
                  <c:v>2.416080935671177</c:v>
                </c:pt>
                <c:pt idx="55">
                  <c:v>2.4298190529552404</c:v>
                </c:pt>
                <c:pt idx="56">
                  <c:v>2.4434609211768685</c:v>
                </c:pt>
                <c:pt idx="57">
                  <c:v>2.4569484090166935</c:v>
                </c:pt>
                <c:pt idx="58">
                  <c:v>2.4702465875320883</c:v>
                </c:pt>
                <c:pt idx="59">
                  <c:v>2.4835383217630032</c:v>
                </c:pt>
                <c:pt idx="60">
                  <c:v>2.4967843203704909</c:v>
                </c:pt>
                <c:pt idx="61">
                  <c:v>2.5091350730445559</c:v>
                </c:pt>
                <c:pt idx="62">
                  <c:v>2.5204472103692432</c:v>
                </c:pt>
                <c:pt idx="63">
                  <c:v>2.5319417733512082</c:v>
                </c:pt>
                <c:pt idx="64">
                  <c:v>2.5432190016353338</c:v>
                </c:pt>
                <c:pt idx="65">
                  <c:v>2.554259298148462</c:v>
                </c:pt>
              </c:numCache>
            </c:numRef>
          </c:val>
          <c:extLst>
            <c:ext xmlns:c16="http://schemas.microsoft.com/office/drawing/2014/chart" uri="{C3380CC4-5D6E-409C-BE32-E72D297353CC}">
              <c16:uniqueId val="{00000000-5B21-4E8B-B670-CB72F9CD75CE}"/>
            </c:ext>
          </c:extLst>
        </c:ser>
        <c:ser>
          <c:idx val="0"/>
          <c:order val="1"/>
          <c:tx>
            <c:v>Unmeasured household consumption</c:v>
          </c:tx>
          <c:spPr>
            <a:ln w="25400">
              <a:noFill/>
            </a:ln>
          </c:spPr>
          <c:cat>
            <c:strRef>
              <c:f>NWLBWF!$G$367:$CI$367</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NWLBWF!$G$369:$CI$369</c:f>
              <c:numCache>
                <c:formatCode>0.00</c:formatCode>
                <c:ptCount val="81"/>
                <c:pt idx="0">
                  <c:v>0</c:v>
                </c:pt>
                <c:pt idx="1">
                  <c:v>0</c:v>
                </c:pt>
                <c:pt idx="2">
                  <c:v>2.5243210062992487</c:v>
                </c:pt>
                <c:pt idx="3">
                  <c:v>2.4331020332924935</c:v>
                </c:pt>
                <c:pt idx="4">
                  <c:v>2.362271562659958</c:v>
                </c:pt>
                <c:pt idx="5">
                  <c:v>2.2888364056287549</c:v>
                </c:pt>
                <c:pt idx="6">
                  <c:v>2.2193113835219953</c:v>
                </c:pt>
                <c:pt idx="7">
                  <c:v>2.1768298567734039</c:v>
                </c:pt>
                <c:pt idx="8">
                  <c:v>2.1341369475938623</c:v>
                </c:pt>
                <c:pt idx="9">
                  <c:v>2.0913710890074473</c:v>
                </c:pt>
                <c:pt idx="10">
                  <c:v>2.0484685103138389</c:v>
                </c:pt>
                <c:pt idx="11">
                  <c:v>2.0108015892669551</c:v>
                </c:pt>
                <c:pt idx="12">
                  <c:v>1.9778571910039699</c:v>
                </c:pt>
                <c:pt idx="13">
                  <c:v>1.9450955364246909</c:v>
                </c:pt>
                <c:pt idx="14">
                  <c:v>1.9122470871086057</c:v>
                </c:pt>
                <c:pt idx="15">
                  <c:v>1.8798088222279754</c:v>
                </c:pt>
                <c:pt idx="16">
                  <c:v>1.8480020376705837</c:v>
                </c:pt>
                <c:pt idx="17">
                  <c:v>1.8162331995877536</c:v>
                </c:pt>
                <c:pt idx="18">
                  <c:v>1.7836179786465136</c:v>
                </c:pt>
                <c:pt idx="19">
                  <c:v>1.7513760024426723</c:v>
                </c:pt>
                <c:pt idx="20">
                  <c:v>1.718711804313342</c:v>
                </c:pt>
                <c:pt idx="21">
                  <c:v>1.6872503277298079</c:v>
                </c:pt>
                <c:pt idx="22">
                  <c:v>1.6573676265818742</c:v>
                </c:pt>
                <c:pt idx="23">
                  <c:v>1.6289074212186472</c:v>
                </c:pt>
                <c:pt idx="24">
                  <c:v>1.6014298353038616</c:v>
                </c:pt>
                <c:pt idx="25">
                  <c:v>1.5750915266730412</c:v>
                </c:pt>
                <c:pt idx="26">
                  <c:v>1.5499425698142744</c:v>
                </c:pt>
                <c:pt idx="27">
                  <c:v>1.5258401390620491</c:v>
                </c:pt>
                <c:pt idx="28">
                  <c:v>1.5016210566823345</c:v>
                </c:pt>
                <c:pt idx="29">
                  <c:v>1.4774296787420902</c:v>
                </c:pt>
                <c:pt idx="30">
                  <c:v>1.4531314117257048</c:v>
                </c:pt>
                <c:pt idx="31">
                  <c:v>1.4318573890901458</c:v>
                </c:pt>
                <c:pt idx="32">
                  <c:v>1.4132220718301403</c:v>
                </c:pt>
                <c:pt idx="33">
                  <c:v>1.3946600347923757</c:v>
                </c:pt>
                <c:pt idx="34">
                  <c:v>1.3760348635580819</c:v>
                </c:pt>
                <c:pt idx="35">
                  <c:v>1.3581235944516565</c:v>
                </c:pt>
                <c:pt idx="36">
                  <c:v>1.3447043092795252</c:v>
                </c:pt>
                <c:pt idx="37">
                  <c:v>1.3364354486088803</c:v>
                </c:pt>
                <c:pt idx="38">
                  <c:v>1.3281745817962358</c:v>
                </c:pt>
                <c:pt idx="39">
                  <c:v>1.3203279446868403</c:v>
                </c:pt>
                <c:pt idx="40">
                  <c:v>1.3124863929090558</c:v>
                </c:pt>
                <c:pt idx="41">
                  <c:v>1.3047832179117409</c:v>
                </c:pt>
                <c:pt idx="42">
                  <c:v>1.2970740793226518</c:v>
                </c:pt>
                <c:pt idx="43">
                  <c:v>1.2894924635720677</c:v>
                </c:pt>
                <c:pt idx="44">
                  <c:v>1.2820337158745498</c:v>
                </c:pt>
                <c:pt idx="45">
                  <c:v>1.274690262255149</c:v>
                </c:pt>
                <c:pt idx="46">
                  <c:v>1.2674537885676895</c:v>
                </c:pt>
                <c:pt idx="47">
                  <c:v>1.2603175807816018</c:v>
                </c:pt>
                <c:pt idx="48">
                  <c:v>1.2532776075395313</c:v>
                </c:pt>
                <c:pt idx="49">
                  <c:v>1.2461927497105003</c:v>
                </c:pt>
                <c:pt idx="50">
                  <c:v>1.2389909854926193</c:v>
                </c:pt>
                <c:pt idx="51">
                  <c:v>1.2317376728446925</c:v>
                </c:pt>
                <c:pt idx="52">
                  <c:v>1.2245619588364363</c:v>
                </c:pt>
                <c:pt idx="53">
                  <c:v>1.2171806723249441</c:v>
                </c:pt>
                <c:pt idx="54">
                  <c:v>1.209897673712157</c:v>
                </c:pt>
                <c:pt idx="55">
                  <c:v>1.2027123027685163</c:v>
                </c:pt>
                <c:pt idx="56">
                  <c:v>1.1956248526125988</c:v>
                </c:pt>
                <c:pt idx="57">
                  <c:v>1.1886350978331635</c:v>
                </c:pt>
                <c:pt idx="58">
                  <c:v>1.1817417957854714</c:v>
                </c:pt>
                <c:pt idx="59">
                  <c:v>1.1749460563582279</c:v>
                </c:pt>
                <c:pt idx="60">
                  <c:v>1.1682464036461548</c:v>
                </c:pt>
                <c:pt idx="61">
                  <c:v>1.1628870476206379</c:v>
                </c:pt>
                <c:pt idx="62">
                  <c:v>1.1587793065994021</c:v>
                </c:pt>
                <c:pt idx="63">
                  <c:v>1.1549569727439803</c:v>
                </c:pt>
                <c:pt idx="64">
                  <c:v>1.1511313014278335</c:v>
                </c:pt>
                <c:pt idx="65">
                  <c:v>1.1473932234927717</c:v>
                </c:pt>
              </c:numCache>
            </c:numRef>
          </c:val>
          <c:extLst>
            <c:ext xmlns:c16="http://schemas.microsoft.com/office/drawing/2014/chart" uri="{C3380CC4-5D6E-409C-BE32-E72D297353CC}">
              <c16:uniqueId val="{00000001-5B21-4E8B-B670-CB72F9CD75CE}"/>
            </c:ext>
          </c:extLst>
        </c:ser>
        <c:ser>
          <c:idx val="1"/>
          <c:order val="2"/>
          <c:tx>
            <c:v>Non-household consumption</c:v>
          </c:tx>
          <c:spPr>
            <a:ln w="25400">
              <a:noFill/>
            </a:ln>
          </c:spPr>
          <c:cat>
            <c:strRef>
              <c:f>NWLBWF!$G$367:$CI$367</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NWLBWF!$G$370:$CI$370</c:f>
              <c:numCache>
                <c:formatCode>0.00</c:formatCode>
                <c:ptCount val="81"/>
                <c:pt idx="0">
                  <c:v>0</c:v>
                </c:pt>
                <c:pt idx="1">
                  <c:v>0</c:v>
                </c:pt>
                <c:pt idx="2">
                  <c:v>2.0015809000475633</c:v>
                </c:pt>
                <c:pt idx="3">
                  <c:v>1.9821838265350353</c:v>
                </c:pt>
                <c:pt idx="4">
                  <c:v>2.0823809718089126</c:v>
                </c:pt>
                <c:pt idx="5">
                  <c:v>2.1734676445800987</c:v>
                </c:pt>
                <c:pt idx="6">
                  <c:v>2.3805172997266801</c:v>
                </c:pt>
                <c:pt idx="7">
                  <c:v>2.4237917140034031</c:v>
                </c:pt>
                <c:pt idx="8">
                  <c:v>2.4248454493492346</c:v>
                </c:pt>
                <c:pt idx="9">
                  <c:v>2.426919930887582</c:v>
                </c:pt>
                <c:pt idx="10">
                  <c:v>2.4289015231061906</c:v>
                </c:pt>
                <c:pt idx="11">
                  <c:v>2.4303907347614149</c:v>
                </c:pt>
                <c:pt idx="12">
                  <c:v>2.4315887157814138</c:v>
                </c:pt>
                <c:pt idx="13">
                  <c:v>2.4320292099061267</c:v>
                </c:pt>
                <c:pt idx="14">
                  <c:v>2.4327873062387253</c:v>
                </c:pt>
                <c:pt idx="15">
                  <c:v>2.4334909066159427</c:v>
                </c:pt>
                <c:pt idx="16">
                  <c:v>2.4341756970741022</c:v>
                </c:pt>
                <c:pt idx="17">
                  <c:v>2.4349117801137901</c:v>
                </c:pt>
                <c:pt idx="18">
                  <c:v>2.4356932271997622</c:v>
                </c:pt>
                <c:pt idx="19">
                  <c:v>2.4364515607725918</c:v>
                </c:pt>
                <c:pt idx="20">
                  <c:v>2.4371857812149598</c:v>
                </c:pt>
                <c:pt idx="21">
                  <c:v>2.437898402651316</c:v>
                </c:pt>
                <c:pt idx="22">
                  <c:v>2.4385553188164337</c:v>
                </c:pt>
                <c:pt idx="23">
                  <c:v>2.439163712946248</c:v>
                </c:pt>
                <c:pt idx="24">
                  <c:v>2.4397545783313324</c:v>
                </c:pt>
                <c:pt idx="25">
                  <c:v>2.4403151120537951</c:v>
                </c:pt>
                <c:pt idx="26">
                  <c:v>2.4408872826521</c:v>
                </c:pt>
                <c:pt idx="27">
                  <c:v>2.4414489214383646</c:v>
                </c:pt>
                <c:pt idx="28">
                  <c:v>2.4419515396014098</c:v>
                </c:pt>
                <c:pt idx="29">
                  <c:v>2.4424420303153545</c:v>
                </c:pt>
                <c:pt idx="30">
                  <c:v>2.4429098679015717</c:v>
                </c:pt>
                <c:pt idx="31">
                  <c:v>2.4433641365051693</c:v>
                </c:pt>
                <c:pt idx="32">
                  <c:v>2.443787070974095</c:v>
                </c:pt>
                <c:pt idx="33">
                  <c:v>2.4439901122298751</c:v>
                </c:pt>
                <c:pt idx="34">
                  <c:v>2.4441581110225905</c:v>
                </c:pt>
                <c:pt idx="35">
                  <c:v>2.4443038934790513</c:v>
                </c:pt>
                <c:pt idx="36">
                  <c:v>2.4444316310011129</c:v>
                </c:pt>
                <c:pt idx="37">
                  <c:v>2.4445422463734103</c:v>
                </c:pt>
                <c:pt idx="38">
                  <c:v>2.4446292434946044</c:v>
                </c:pt>
                <c:pt idx="39">
                  <c:v>2.4447059563354072</c:v>
                </c:pt>
                <c:pt idx="40">
                  <c:v>2.4447855564770404</c:v>
                </c:pt>
                <c:pt idx="41">
                  <c:v>2.4448657214485974</c:v>
                </c:pt>
                <c:pt idx="42">
                  <c:v>2.4449457458949744</c:v>
                </c:pt>
                <c:pt idx="43">
                  <c:v>2.4450301401753141</c:v>
                </c:pt>
                <c:pt idx="44">
                  <c:v>2.445118614538127</c:v>
                </c:pt>
                <c:pt idx="45">
                  <c:v>2.445201790258889</c:v>
                </c:pt>
                <c:pt idx="46">
                  <c:v>2.4452670341391487</c:v>
                </c:pt>
                <c:pt idx="47">
                  <c:v>2.4453261800746504</c:v>
                </c:pt>
                <c:pt idx="48">
                  <c:v>2.4453881141225922</c:v>
                </c:pt>
                <c:pt idx="49">
                  <c:v>2.4454518841188881</c:v>
                </c:pt>
                <c:pt idx="50">
                  <c:v>2.4455103169287575</c:v>
                </c:pt>
                <c:pt idx="51">
                  <c:v>2.4455596726182813</c:v>
                </c:pt>
                <c:pt idx="52">
                  <c:v>2.4455973459812368</c:v>
                </c:pt>
                <c:pt idx="53">
                  <c:v>2.4456311420948103</c:v>
                </c:pt>
                <c:pt idx="54">
                  <c:v>2.4456593641825881</c:v>
                </c:pt>
                <c:pt idx="55">
                  <c:v>2.4456709207645497</c:v>
                </c:pt>
                <c:pt idx="56">
                  <c:v>2.4456716651939647</c:v>
                </c:pt>
                <c:pt idx="57">
                  <c:v>2.4456583711033759</c:v>
                </c:pt>
                <c:pt idx="58">
                  <c:v>2.4456318652968689</c:v>
                </c:pt>
                <c:pt idx="59">
                  <c:v>2.4455999257570111</c:v>
                </c:pt>
                <c:pt idx="60">
                  <c:v>2.4455622554449477</c:v>
                </c:pt>
                <c:pt idx="61">
                  <c:v>2.4455134271255003</c:v>
                </c:pt>
                <c:pt idx="62">
                  <c:v>2.4454607109650657</c:v>
                </c:pt>
                <c:pt idx="63">
                  <c:v>2.4453986500363936</c:v>
                </c:pt>
                <c:pt idx="64">
                  <c:v>2.4453280346186901</c:v>
                </c:pt>
                <c:pt idx="65">
                  <c:v>2.4452553981216889</c:v>
                </c:pt>
              </c:numCache>
            </c:numRef>
          </c:val>
          <c:extLst>
            <c:ext xmlns:c16="http://schemas.microsoft.com/office/drawing/2014/chart" uri="{C3380CC4-5D6E-409C-BE32-E72D297353CC}">
              <c16:uniqueId val="{00000002-5B21-4E8B-B670-CB72F9CD75CE}"/>
            </c:ext>
          </c:extLst>
        </c:ser>
        <c:ser>
          <c:idx val="2"/>
          <c:order val="3"/>
          <c:tx>
            <c:v>Total leakage</c:v>
          </c:tx>
          <c:spPr>
            <a:ln w="25400">
              <a:noFill/>
            </a:ln>
          </c:spPr>
          <c:cat>
            <c:strRef>
              <c:f>NWLBWF!$G$367:$CI$367</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NWLBWF!$G$371:$CI$371</c:f>
              <c:numCache>
                <c:formatCode>0.00</c:formatCode>
                <c:ptCount val="81"/>
                <c:pt idx="0">
                  <c:v>0</c:v>
                </c:pt>
                <c:pt idx="1">
                  <c:v>0</c:v>
                </c:pt>
                <c:pt idx="2">
                  <c:v>1.435326531341103</c:v>
                </c:pt>
                <c:pt idx="3">
                  <c:v>1.6314843999999999</c:v>
                </c:pt>
                <c:pt idx="4">
                  <c:v>1.5776992000000001</c:v>
                </c:pt>
                <c:pt idx="5">
                  <c:v>1.523914</c:v>
                </c:pt>
                <c:pt idx="6">
                  <c:v>1.523914</c:v>
                </c:pt>
                <c:pt idx="7">
                  <c:v>1.523914</c:v>
                </c:pt>
                <c:pt idx="8">
                  <c:v>1.523914</c:v>
                </c:pt>
                <c:pt idx="9">
                  <c:v>1.523914</c:v>
                </c:pt>
                <c:pt idx="10">
                  <c:v>1.523914</c:v>
                </c:pt>
                <c:pt idx="11">
                  <c:v>1.523914</c:v>
                </c:pt>
                <c:pt idx="12">
                  <c:v>1.523914</c:v>
                </c:pt>
                <c:pt idx="13">
                  <c:v>1.523914</c:v>
                </c:pt>
                <c:pt idx="14">
                  <c:v>1.523914</c:v>
                </c:pt>
                <c:pt idx="15">
                  <c:v>1.523914</c:v>
                </c:pt>
                <c:pt idx="16">
                  <c:v>1.523914</c:v>
                </c:pt>
                <c:pt idx="17">
                  <c:v>1.523914</c:v>
                </c:pt>
                <c:pt idx="18">
                  <c:v>1.523914</c:v>
                </c:pt>
                <c:pt idx="19">
                  <c:v>1.523914</c:v>
                </c:pt>
                <c:pt idx="20">
                  <c:v>1.523914</c:v>
                </c:pt>
                <c:pt idx="21">
                  <c:v>1.523914</c:v>
                </c:pt>
                <c:pt idx="22">
                  <c:v>1.523914</c:v>
                </c:pt>
                <c:pt idx="23">
                  <c:v>1.523914</c:v>
                </c:pt>
                <c:pt idx="24">
                  <c:v>1.523914</c:v>
                </c:pt>
                <c:pt idx="25">
                  <c:v>1.523914</c:v>
                </c:pt>
                <c:pt idx="26">
                  <c:v>1.523914</c:v>
                </c:pt>
                <c:pt idx="27">
                  <c:v>1.523914</c:v>
                </c:pt>
                <c:pt idx="28">
                  <c:v>1.523914</c:v>
                </c:pt>
                <c:pt idx="29">
                  <c:v>1.523914</c:v>
                </c:pt>
                <c:pt idx="30">
                  <c:v>1.523914</c:v>
                </c:pt>
                <c:pt idx="31">
                  <c:v>1.523914</c:v>
                </c:pt>
                <c:pt idx="32">
                  <c:v>1.523914</c:v>
                </c:pt>
                <c:pt idx="33">
                  <c:v>1.523914</c:v>
                </c:pt>
                <c:pt idx="34">
                  <c:v>1.523914</c:v>
                </c:pt>
                <c:pt idx="35">
                  <c:v>1.523914</c:v>
                </c:pt>
                <c:pt idx="36">
                  <c:v>1.523914</c:v>
                </c:pt>
                <c:pt idx="37">
                  <c:v>1.523914</c:v>
                </c:pt>
                <c:pt idx="38">
                  <c:v>1.523914</c:v>
                </c:pt>
                <c:pt idx="39">
                  <c:v>1.523914</c:v>
                </c:pt>
                <c:pt idx="40">
                  <c:v>1.523914</c:v>
                </c:pt>
                <c:pt idx="41">
                  <c:v>1.523914</c:v>
                </c:pt>
                <c:pt idx="42">
                  <c:v>1.523914</c:v>
                </c:pt>
                <c:pt idx="43">
                  <c:v>1.523914</c:v>
                </c:pt>
                <c:pt idx="44">
                  <c:v>1.523914</c:v>
                </c:pt>
                <c:pt idx="45">
                  <c:v>1.523914</c:v>
                </c:pt>
                <c:pt idx="46">
                  <c:v>1.523914</c:v>
                </c:pt>
                <c:pt idx="47">
                  <c:v>1.523914</c:v>
                </c:pt>
                <c:pt idx="48">
                  <c:v>1.523914</c:v>
                </c:pt>
                <c:pt idx="49">
                  <c:v>1.523914</c:v>
                </c:pt>
                <c:pt idx="50">
                  <c:v>1.523914</c:v>
                </c:pt>
                <c:pt idx="51">
                  <c:v>1.523914</c:v>
                </c:pt>
                <c:pt idx="52">
                  <c:v>1.523914</c:v>
                </c:pt>
                <c:pt idx="53">
                  <c:v>1.523914</c:v>
                </c:pt>
                <c:pt idx="54">
                  <c:v>1.523914</c:v>
                </c:pt>
                <c:pt idx="55">
                  <c:v>1.523914</c:v>
                </c:pt>
                <c:pt idx="56">
                  <c:v>1.523914</c:v>
                </c:pt>
                <c:pt idx="57">
                  <c:v>1.523914</c:v>
                </c:pt>
                <c:pt idx="58">
                  <c:v>1.523914</c:v>
                </c:pt>
                <c:pt idx="59">
                  <c:v>1.523914</c:v>
                </c:pt>
                <c:pt idx="60">
                  <c:v>1.523914</c:v>
                </c:pt>
                <c:pt idx="61">
                  <c:v>1.523914</c:v>
                </c:pt>
                <c:pt idx="62">
                  <c:v>1.523914</c:v>
                </c:pt>
                <c:pt idx="63">
                  <c:v>1.523914</c:v>
                </c:pt>
                <c:pt idx="64">
                  <c:v>1.523914</c:v>
                </c:pt>
                <c:pt idx="65">
                  <c:v>1.523914</c:v>
                </c:pt>
              </c:numCache>
            </c:numRef>
          </c:val>
          <c:extLst>
            <c:ext xmlns:c16="http://schemas.microsoft.com/office/drawing/2014/chart" uri="{C3380CC4-5D6E-409C-BE32-E72D297353CC}">
              <c16:uniqueId val="{00000003-5B21-4E8B-B670-CB72F9CD75CE}"/>
            </c:ext>
          </c:extLst>
        </c:ser>
        <c:ser>
          <c:idx val="3"/>
          <c:order val="4"/>
          <c:tx>
            <c:v>Other components of demand</c:v>
          </c:tx>
          <c:spPr>
            <a:ln w="25400">
              <a:noFill/>
            </a:ln>
          </c:spPr>
          <c:cat>
            <c:strRef>
              <c:f>NWLBWF!$G$367:$CI$367</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NWLBWF!$G$372:$CI$372</c:f>
              <c:numCache>
                <c:formatCode>0.00</c:formatCode>
                <c:ptCount val="81"/>
                <c:pt idx="0">
                  <c:v>0</c:v>
                </c:pt>
                <c:pt idx="1">
                  <c:v>0</c:v>
                </c:pt>
                <c:pt idx="2">
                  <c:v>0.16338782873573976</c:v>
                </c:pt>
                <c:pt idx="3">
                  <c:v>0.1630030565188969</c:v>
                </c:pt>
                <c:pt idx="4">
                  <c:v>0.16284258681572972</c:v>
                </c:pt>
                <c:pt idx="5">
                  <c:v>0.16263378664791972</c:v>
                </c:pt>
                <c:pt idx="6">
                  <c:v>0.16403637855510578</c:v>
                </c:pt>
                <c:pt idx="7">
                  <c:v>0.16387866195537892</c:v>
                </c:pt>
                <c:pt idx="8">
                  <c:v>0.16363231736950024</c:v>
                </c:pt>
                <c:pt idx="9">
                  <c:v>0.16339679236193216</c:v>
                </c:pt>
                <c:pt idx="10">
                  <c:v>0.16316850273351591</c:v>
                </c:pt>
                <c:pt idx="11">
                  <c:v>0.16295885997790549</c:v>
                </c:pt>
                <c:pt idx="12">
                  <c:v>0.16281239759363952</c:v>
                </c:pt>
                <c:pt idx="13">
                  <c:v>0.16272784716730726</c:v>
                </c:pt>
                <c:pt idx="14">
                  <c:v>0.162616996031689</c:v>
                </c:pt>
                <c:pt idx="15">
                  <c:v>0.16250666725041985</c:v>
                </c:pt>
                <c:pt idx="16">
                  <c:v>0.16238107338453833</c:v>
                </c:pt>
                <c:pt idx="17">
                  <c:v>0.1622224010109159</c:v>
                </c:pt>
                <c:pt idx="18">
                  <c:v>0.16211257106869947</c:v>
                </c:pt>
                <c:pt idx="19">
                  <c:v>0.16200935232673785</c:v>
                </c:pt>
                <c:pt idx="20">
                  <c:v>0.16191127035567465</c:v>
                </c:pt>
                <c:pt idx="21">
                  <c:v>0.16181778687520509</c:v>
                </c:pt>
                <c:pt idx="22">
                  <c:v>0.16173008219596863</c:v>
                </c:pt>
                <c:pt idx="23">
                  <c:v>0.161648888479486</c:v>
                </c:pt>
                <c:pt idx="24">
                  <c:v>0.16157362415465304</c:v>
                </c:pt>
                <c:pt idx="25">
                  <c:v>0.16150385569016557</c:v>
                </c:pt>
                <c:pt idx="26">
                  <c:v>0.16143866507963978</c:v>
                </c:pt>
                <c:pt idx="27">
                  <c:v>0.16137700982129655</c:v>
                </c:pt>
                <c:pt idx="28">
                  <c:v>0.16132031489132359</c:v>
                </c:pt>
                <c:pt idx="29">
                  <c:v>0.16126892362878298</c:v>
                </c:pt>
                <c:pt idx="30">
                  <c:v>0.16121798105084029</c:v>
                </c:pt>
                <c:pt idx="31">
                  <c:v>0.16117145035627889</c:v>
                </c:pt>
                <c:pt idx="32">
                  <c:v>0.16112546647163661</c:v>
                </c:pt>
                <c:pt idx="33">
                  <c:v>0.16108225132744725</c:v>
                </c:pt>
                <c:pt idx="34">
                  <c:v>0.1610376298748788</c:v>
                </c:pt>
                <c:pt idx="35">
                  <c:v>0.16098979925692092</c:v>
                </c:pt>
                <c:pt idx="36">
                  <c:v>0.16094455523101114</c:v>
                </c:pt>
                <c:pt idx="37">
                  <c:v>0.16090251447987747</c:v>
                </c:pt>
                <c:pt idx="38">
                  <c:v>0.16086061857062095</c:v>
                </c:pt>
                <c:pt idx="39">
                  <c:v>0.16082033079263613</c:v>
                </c:pt>
                <c:pt idx="40">
                  <c:v>0.16078112907021325</c:v>
                </c:pt>
                <c:pt idx="41">
                  <c:v>0.16073946327254962</c:v>
                </c:pt>
                <c:pt idx="42">
                  <c:v>0.16069534187464374</c:v>
                </c:pt>
                <c:pt idx="43">
                  <c:v>0.16064878201114929</c:v>
                </c:pt>
                <c:pt idx="44">
                  <c:v>0.16059876298680908</c:v>
                </c:pt>
                <c:pt idx="45">
                  <c:v>0.16054615463904653</c:v>
                </c:pt>
                <c:pt idx="46">
                  <c:v>0.16049073742069364</c:v>
                </c:pt>
                <c:pt idx="47">
                  <c:v>0.16043228046141333</c:v>
                </c:pt>
                <c:pt idx="48">
                  <c:v>0.16037352867816512</c:v>
                </c:pt>
                <c:pt idx="49">
                  <c:v>0.16031606015029087</c:v>
                </c:pt>
                <c:pt idx="50">
                  <c:v>0.16025919927869126</c:v>
                </c:pt>
                <c:pt idx="51">
                  <c:v>0.16020321999918874</c:v>
                </c:pt>
                <c:pt idx="52">
                  <c:v>0.16014761610154427</c:v>
                </c:pt>
                <c:pt idx="53">
                  <c:v>0.16009211345515961</c:v>
                </c:pt>
                <c:pt idx="54">
                  <c:v>0.16003729099614361</c:v>
                </c:pt>
                <c:pt idx="55">
                  <c:v>0.15998419983785261</c:v>
                </c:pt>
                <c:pt idx="56">
                  <c:v>0.15993233942410079</c:v>
                </c:pt>
                <c:pt idx="57">
                  <c:v>0.15988146747865351</c:v>
                </c:pt>
                <c:pt idx="58">
                  <c:v>0.15983293349885663</c:v>
                </c:pt>
                <c:pt idx="59">
                  <c:v>0.15978470609809925</c:v>
                </c:pt>
                <c:pt idx="60">
                  <c:v>0.15973590182452391</c:v>
                </c:pt>
                <c:pt idx="61">
                  <c:v>0.15968692567593123</c:v>
                </c:pt>
                <c:pt idx="62">
                  <c:v>0.15963661594387624</c:v>
                </c:pt>
                <c:pt idx="63">
                  <c:v>0.15958475902793889</c:v>
                </c:pt>
                <c:pt idx="64">
                  <c:v>0.15953229940413838</c:v>
                </c:pt>
                <c:pt idx="65">
                  <c:v>0.15948069769870798</c:v>
                </c:pt>
              </c:numCache>
            </c:numRef>
          </c:val>
          <c:extLst>
            <c:ext xmlns:c16="http://schemas.microsoft.com/office/drawing/2014/chart" uri="{C3380CC4-5D6E-409C-BE32-E72D297353CC}">
              <c16:uniqueId val="{00000004-5B21-4E8B-B670-CB72F9CD75CE}"/>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NWLBWF!$G$373:$CI$373</c:f>
              <c:numCache>
                <c:formatCode>0.00</c:formatCode>
                <c:ptCount val="81"/>
                <c:pt idx="0">
                  <c:v>0</c:v>
                </c:pt>
                <c:pt idx="1">
                  <c:v>0</c:v>
                </c:pt>
                <c:pt idx="2">
                  <c:v>9.8541299948328955</c:v>
                </c:pt>
                <c:pt idx="3">
                  <c:v>9.8469411976596906</c:v>
                </c:pt>
                <c:pt idx="4">
                  <c:v>9.8461122460934227</c:v>
                </c:pt>
                <c:pt idx="5">
                  <c:v>9.845558692954107</c:v>
                </c:pt>
                <c:pt idx="6">
                  <c:v>9.8337739916581128</c:v>
                </c:pt>
                <c:pt idx="7">
                  <c:v>9.8306061738459452</c:v>
                </c:pt>
                <c:pt idx="8">
                  <c:v>8.8691671546705102</c:v>
                </c:pt>
                <c:pt idx="9">
                  <c:v>8.8679192400319415</c:v>
                </c:pt>
                <c:pt idx="10">
                  <c:v>8.8669041929387831</c:v>
                </c:pt>
                <c:pt idx="11">
                  <c:v>8.8657038592905639</c:v>
                </c:pt>
                <c:pt idx="12">
                  <c:v>8.8650661092429566</c:v>
                </c:pt>
                <c:pt idx="13">
                  <c:v>8.8650197546846208</c:v>
                </c:pt>
                <c:pt idx="14">
                  <c:v>8.8645589019615088</c:v>
                </c:pt>
                <c:pt idx="15">
                  <c:v>8.8639679127637585</c:v>
                </c:pt>
                <c:pt idx="16">
                  <c:v>8.86315376102187</c:v>
                </c:pt>
                <c:pt idx="17">
                  <c:v>8.8620633298125</c:v>
                </c:pt>
                <c:pt idx="18">
                  <c:v>8.8615683029262247</c:v>
                </c:pt>
                <c:pt idx="19">
                  <c:v>8.8610958416586598</c:v>
                </c:pt>
                <c:pt idx="20">
                  <c:v>8.8607286673506866</c:v>
                </c:pt>
                <c:pt idx="21">
                  <c:v>8.8604730872698774</c:v>
                </c:pt>
                <c:pt idx="22">
                  <c:v>8.8601426933695535</c:v>
                </c:pt>
                <c:pt idx="23">
                  <c:v>8.8598193527320799</c:v>
                </c:pt>
                <c:pt idx="24">
                  <c:v>8.8595657719789678</c:v>
                </c:pt>
                <c:pt idx="25">
                  <c:v>8.8593243928469771</c:v>
                </c:pt>
                <c:pt idx="26">
                  <c:v>8.8590805047806267</c:v>
                </c:pt>
                <c:pt idx="27">
                  <c:v>8.8588206694206875</c:v>
                </c:pt>
                <c:pt idx="28">
                  <c:v>8.8586256305874684</c:v>
                </c:pt>
                <c:pt idx="29">
                  <c:v>8.858458485552374</c:v>
                </c:pt>
                <c:pt idx="30">
                  <c:v>8.8583496701522684</c:v>
                </c:pt>
                <c:pt idx="31">
                  <c:v>8.8611862940482347</c:v>
                </c:pt>
                <c:pt idx="32">
                  <c:v>8.8610319276539293</c:v>
                </c:pt>
                <c:pt idx="33">
                  <c:v>8.8609014165712665</c:v>
                </c:pt>
                <c:pt idx="34">
                  <c:v>8.8607793041168179</c:v>
                </c:pt>
                <c:pt idx="35">
                  <c:v>8.8605688557138595</c:v>
                </c:pt>
                <c:pt idx="36">
                  <c:v>8.8603270163672097</c:v>
                </c:pt>
                <c:pt idx="37">
                  <c:v>8.8599892234744271</c:v>
                </c:pt>
                <c:pt idx="38">
                  <c:v>8.8596550426098588</c:v>
                </c:pt>
                <c:pt idx="39">
                  <c:v>8.8592782324883057</c:v>
                </c:pt>
                <c:pt idx="40">
                  <c:v>8.8589242103559105</c:v>
                </c:pt>
                <c:pt idx="41">
                  <c:v>8.8585517863578414</c:v>
                </c:pt>
                <c:pt idx="42">
                  <c:v>8.8581699247008689</c:v>
                </c:pt>
                <c:pt idx="43">
                  <c:v>8.8577429241488641</c:v>
                </c:pt>
                <c:pt idx="44">
                  <c:v>8.8572923787448836</c:v>
                </c:pt>
                <c:pt idx="45">
                  <c:v>8.8568426692797129</c:v>
                </c:pt>
                <c:pt idx="46">
                  <c:v>8.8563812218888298</c:v>
                </c:pt>
                <c:pt idx="47">
                  <c:v>8.8558834745533623</c:v>
                </c:pt>
                <c:pt idx="48">
                  <c:v>8.8553723865549827</c:v>
                </c:pt>
                <c:pt idx="49">
                  <c:v>8.854872164727805</c:v>
                </c:pt>
                <c:pt idx="50">
                  <c:v>8.8543914569937243</c:v>
                </c:pt>
                <c:pt idx="51">
                  <c:v>8.8539307072691464</c:v>
                </c:pt>
                <c:pt idx="52">
                  <c:v>8.8534768032161502</c:v>
                </c:pt>
                <c:pt idx="53">
                  <c:v>8.8530394916335098</c:v>
                </c:pt>
                <c:pt idx="54">
                  <c:v>8.8526199300097801</c:v>
                </c:pt>
                <c:pt idx="55">
                  <c:v>8.8521771676098222</c:v>
                </c:pt>
                <c:pt idx="56">
                  <c:v>8.8517349430682888</c:v>
                </c:pt>
                <c:pt idx="57">
                  <c:v>8.8512974605106312</c:v>
                </c:pt>
                <c:pt idx="58">
                  <c:v>8.8508670316162963</c:v>
                </c:pt>
                <c:pt idx="59">
                  <c:v>8.8504307553216091</c:v>
                </c:pt>
                <c:pt idx="60">
                  <c:v>8.8499914840725449</c:v>
                </c:pt>
                <c:pt idx="61">
                  <c:v>8.8495227198042699</c:v>
                </c:pt>
                <c:pt idx="62">
                  <c:v>8.8490398266163233</c:v>
                </c:pt>
                <c:pt idx="63">
                  <c:v>8.8485258614491524</c:v>
                </c:pt>
                <c:pt idx="64">
                  <c:v>8.8480275246781517</c:v>
                </c:pt>
                <c:pt idx="65">
                  <c:v>8.8475394220126091</c:v>
                </c:pt>
              </c:numCache>
            </c:numRef>
          </c:val>
          <c:smooth val="0"/>
          <c:extLst>
            <c:ext xmlns:c16="http://schemas.microsoft.com/office/drawing/2014/chart" uri="{C3380CC4-5D6E-409C-BE32-E72D297353CC}">
              <c16:uniqueId val="{00000005-5B21-4E8B-B670-CB72F9CD75CE}"/>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NWLBWF!$G$374:$CI$374</c:f>
              <c:numCache>
                <c:formatCode>0.00</c:formatCode>
                <c:ptCount val="81"/>
                <c:pt idx="0">
                  <c:v>0</c:v>
                </c:pt>
                <c:pt idx="1">
                  <c:v>0</c:v>
                </c:pt>
                <c:pt idx="2">
                  <c:v>7.7115758835935964</c:v>
                </c:pt>
                <c:pt idx="3">
                  <c:v>7.818801711161532</c:v>
                </c:pt>
                <c:pt idx="4">
                  <c:v>7.8311607393606719</c:v>
                </c:pt>
                <c:pt idx="5">
                  <c:v>7.8384062359686482</c:v>
                </c:pt>
                <c:pt idx="6">
                  <c:v>8.0154306822922763</c:v>
                </c:pt>
                <c:pt idx="7">
                  <c:v>8.062534658541157</c:v>
                </c:pt>
                <c:pt idx="8">
                  <c:v>8.0812984292607037</c:v>
                </c:pt>
                <c:pt idx="9">
                  <c:v>8.1043045590955796</c:v>
                </c:pt>
                <c:pt idx="10">
                  <c:v>8.1184923010830765</c:v>
                </c:pt>
                <c:pt idx="11">
                  <c:v>8.1361735767711068</c:v>
                </c:pt>
                <c:pt idx="12">
                  <c:v>8.1232157128011959</c:v>
                </c:pt>
                <c:pt idx="13">
                  <c:v>8.0931565834210044</c:v>
                </c:pt>
                <c:pt idx="14">
                  <c:v>8.0998137466335702</c:v>
                </c:pt>
                <c:pt idx="15">
                  <c:v>8.0964569724299764</c:v>
                </c:pt>
                <c:pt idx="16">
                  <c:v>8.0981544318111069</c:v>
                </c:pt>
                <c:pt idx="17">
                  <c:v>8.1148810127378557</c:v>
                </c:pt>
                <c:pt idx="18">
                  <c:v>8.121432269503055</c:v>
                </c:pt>
                <c:pt idx="19">
                  <c:v>8.1290658545025405</c:v>
                </c:pt>
                <c:pt idx="20">
                  <c:v>8.1335962801540784</c:v>
                </c:pt>
                <c:pt idx="21">
                  <c:v>8.1370400952399251</c:v>
                </c:pt>
                <c:pt idx="22">
                  <c:v>8.1331788574476782</c:v>
                </c:pt>
                <c:pt idx="23">
                  <c:v>8.129299769697143</c:v>
                </c:pt>
                <c:pt idx="24">
                  <c:v>8.1245491068861533</c:v>
                </c:pt>
                <c:pt idx="25">
                  <c:v>8.121100337580943</c:v>
                </c:pt>
                <c:pt idx="26">
                  <c:v>8.1152221334703114</c:v>
                </c:pt>
                <c:pt idx="27">
                  <c:v>8.1216110571611893</c:v>
                </c:pt>
                <c:pt idx="28">
                  <c:v>8.12330692471423</c:v>
                </c:pt>
                <c:pt idx="29">
                  <c:v>8.1262811271105146</c:v>
                </c:pt>
                <c:pt idx="30">
                  <c:v>8.1270841160363805</c:v>
                </c:pt>
                <c:pt idx="31">
                  <c:v>8.0849604918185829</c:v>
                </c:pt>
                <c:pt idx="32">
                  <c:v>8.0872305858524918</c:v>
                </c:pt>
                <c:pt idx="33">
                  <c:v>8.0891498664798824</c:v>
                </c:pt>
                <c:pt idx="34">
                  <c:v>8.0909456378688596</c:v>
                </c:pt>
                <c:pt idx="35">
                  <c:v>8.0940404673241169</c:v>
                </c:pt>
                <c:pt idx="36">
                  <c:v>8.0975969283042684</c:v>
                </c:pt>
                <c:pt idx="37">
                  <c:v>8.1025644708451843</c:v>
                </c:pt>
                <c:pt idx="38">
                  <c:v>8.1074788953241317</c:v>
                </c:pt>
                <c:pt idx="39">
                  <c:v>8.1130202206410882</c:v>
                </c:pt>
                <c:pt idx="40">
                  <c:v>8.1182264284704146</c:v>
                </c:pt>
                <c:pt idx="41">
                  <c:v>8.1237032519714489</c:v>
                </c:pt>
                <c:pt idx="42">
                  <c:v>8.1293188645739907</c:v>
                </c:pt>
                <c:pt idx="43">
                  <c:v>8.1355982844564032</c:v>
                </c:pt>
                <c:pt idx="44">
                  <c:v>8.1422239521620057</c:v>
                </c:pt>
                <c:pt idx="45">
                  <c:v>8.1488373266498044</c:v>
                </c:pt>
                <c:pt idx="46">
                  <c:v>8.1556233176922053</c:v>
                </c:pt>
                <c:pt idx="47">
                  <c:v>8.1629431314490635</c:v>
                </c:pt>
                <c:pt idx="48">
                  <c:v>8.1704591314252326</c:v>
                </c:pt>
                <c:pt idx="49">
                  <c:v>8.1778153347661036</c:v>
                </c:pt>
                <c:pt idx="50">
                  <c:v>8.1848845661496252</c:v>
                </c:pt>
                <c:pt idx="51">
                  <c:v>8.1916602973934385</c:v>
                </c:pt>
                <c:pt idx="52">
                  <c:v>8.1983353569963295</c:v>
                </c:pt>
                <c:pt idx="53">
                  <c:v>8.204766409682211</c:v>
                </c:pt>
                <c:pt idx="54">
                  <c:v>8.2109364335605814</c:v>
                </c:pt>
                <c:pt idx="55">
                  <c:v>8.2174476453246754</c:v>
                </c:pt>
                <c:pt idx="56">
                  <c:v>8.223950947406049</c:v>
                </c:pt>
                <c:pt idx="57">
                  <c:v>8.2303845144304031</c:v>
                </c:pt>
                <c:pt idx="58">
                  <c:v>8.2367143511118019</c:v>
                </c:pt>
                <c:pt idx="59">
                  <c:v>8.243130178974857</c:v>
                </c:pt>
                <c:pt idx="60">
                  <c:v>8.2495900502846329</c:v>
                </c:pt>
                <c:pt idx="61">
                  <c:v>8.2564836424651418</c:v>
                </c:pt>
                <c:pt idx="62">
                  <c:v>8.2635850128761028</c:v>
                </c:pt>
                <c:pt idx="63">
                  <c:v>8.2711433241580377</c:v>
                </c:pt>
                <c:pt idx="64">
                  <c:v>8.2784718060845126</c:v>
                </c:pt>
                <c:pt idx="65">
                  <c:v>8.2856497864601462</c:v>
                </c:pt>
              </c:numCache>
            </c:numRef>
          </c:val>
          <c:smooth val="0"/>
          <c:extLst>
            <c:ext xmlns:c16="http://schemas.microsoft.com/office/drawing/2014/chart" uri="{C3380CC4-5D6E-409C-BE32-E72D297353CC}">
              <c16:uniqueId val="{00000006-5B21-4E8B-B670-CB72F9CD75CE}"/>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NWLBWF!$G$376:$CI$376</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NWLBWF!$G$377:$CI$377</c:f>
              <c:numCache>
                <c:formatCode>0.00</c:formatCode>
                <c:ptCount val="81"/>
                <c:pt idx="0">
                  <c:v>0</c:v>
                </c:pt>
                <c:pt idx="1">
                  <c:v>0</c:v>
                </c:pt>
                <c:pt idx="2">
                  <c:v>1.0205308683866932</c:v>
                </c:pt>
                <c:pt idx="3">
                  <c:v>1.0410914239522209</c:v>
                </c:pt>
                <c:pt idx="4">
                  <c:v>1.0778608832238814</c:v>
                </c:pt>
                <c:pt idx="5">
                  <c:v>1.1223438549945783</c:v>
                </c:pt>
                <c:pt idx="6">
                  <c:v>1.1028670299985386</c:v>
                </c:pt>
                <c:pt idx="7">
                  <c:v>1.2167890960193197</c:v>
                </c:pt>
                <c:pt idx="8">
                  <c:v>1.3304782306655065</c:v>
                </c:pt>
                <c:pt idx="9">
                  <c:v>1.3996312618782905</c:v>
                </c:pt>
                <c:pt idx="10">
                  <c:v>1.4504790273782238</c:v>
                </c:pt>
                <c:pt idx="11">
                  <c:v>1.495127847186497</c:v>
                </c:pt>
                <c:pt idx="12">
                  <c:v>1.5263749697104574</c:v>
                </c:pt>
                <c:pt idx="13">
                  <c:v>1.5485653314887156</c:v>
                </c:pt>
                <c:pt idx="14">
                  <c:v>1.5721314702574185</c:v>
                </c:pt>
                <c:pt idx="15">
                  <c:v>1.5963596928270973</c:v>
                </c:pt>
                <c:pt idx="16">
                  <c:v>1.6137202674092146</c:v>
                </c:pt>
                <c:pt idx="17">
                  <c:v>1.6335226680599735</c:v>
                </c:pt>
                <c:pt idx="18">
                  <c:v>1.6521463500931111</c:v>
                </c:pt>
                <c:pt idx="19">
                  <c:v>1.6694658578797521</c:v>
                </c:pt>
                <c:pt idx="20">
                  <c:v>1.6850520849170239</c:v>
                </c:pt>
                <c:pt idx="21">
                  <c:v>1.6978465851689666</c:v>
                </c:pt>
                <c:pt idx="22">
                  <c:v>1.7099100436769499</c:v>
                </c:pt>
                <c:pt idx="23">
                  <c:v>1.7201051172357882</c:v>
                </c:pt>
                <c:pt idx="24">
                  <c:v>1.7333688083543313</c:v>
                </c:pt>
                <c:pt idx="25">
                  <c:v>1.7555993243230235</c:v>
                </c:pt>
                <c:pt idx="26">
                  <c:v>1.776812142303182</c:v>
                </c:pt>
                <c:pt idx="27">
                  <c:v>1.7975538081541096</c:v>
                </c:pt>
                <c:pt idx="28">
                  <c:v>1.8173373446507088</c:v>
                </c:pt>
                <c:pt idx="29">
                  <c:v>1.8364135817589944</c:v>
                </c:pt>
                <c:pt idx="30">
                  <c:v>1.8546583757352597</c:v>
                </c:pt>
                <c:pt idx="31">
                  <c:v>1.846313015008858</c:v>
                </c:pt>
                <c:pt idx="32">
                  <c:v>1.8638406808431405</c:v>
                </c:pt>
                <c:pt idx="33">
                  <c:v>1.8810535251096432</c:v>
                </c:pt>
                <c:pt idx="34">
                  <c:v>1.8983314082080325</c:v>
                </c:pt>
                <c:pt idx="35">
                  <c:v>1.9165520689978126</c:v>
                </c:pt>
                <c:pt idx="36">
                  <c:v>1.931792918118276</c:v>
                </c:pt>
                <c:pt idx="37">
                  <c:v>1.944380694370943</c:v>
                </c:pt>
                <c:pt idx="38">
                  <c:v>1.9568746116790423</c:v>
                </c:pt>
                <c:pt idx="39">
                  <c:v>1.9695375231007566</c:v>
                </c:pt>
                <c:pt idx="40">
                  <c:v>1.9818507202299938</c:v>
                </c:pt>
                <c:pt idx="41">
                  <c:v>1.9944822460001108</c:v>
                </c:pt>
                <c:pt idx="42">
                  <c:v>2.007293579053119</c:v>
                </c:pt>
                <c:pt idx="43">
                  <c:v>2.0207190121119964</c:v>
                </c:pt>
                <c:pt idx="44">
                  <c:v>2.0345934930262612</c:v>
                </c:pt>
                <c:pt idx="45">
                  <c:v>2.0486266155146464</c:v>
                </c:pt>
                <c:pt idx="46">
                  <c:v>2.0629513711514904</c:v>
                </c:pt>
                <c:pt idx="47">
                  <c:v>2.0777956583387387</c:v>
                </c:pt>
                <c:pt idx="48">
                  <c:v>2.0927086350056863</c:v>
                </c:pt>
                <c:pt idx="49">
                  <c:v>2.1073700347258559</c:v>
                </c:pt>
                <c:pt idx="50">
                  <c:v>2.121785633407987</c:v>
                </c:pt>
                <c:pt idx="51">
                  <c:v>2.1359090283262328</c:v>
                </c:pt>
                <c:pt idx="52">
                  <c:v>2.149826821202736</c:v>
                </c:pt>
                <c:pt idx="53">
                  <c:v>2.1636492141365316</c:v>
                </c:pt>
                <c:pt idx="54">
                  <c:v>2.1770696385304698</c:v>
                </c:pt>
                <c:pt idx="55">
                  <c:v>2.1906412668350308</c:v>
                </c:pt>
                <c:pt idx="56">
                  <c:v>2.2040432811533908</c:v>
                </c:pt>
                <c:pt idx="57">
                  <c:v>2.2172655722430727</c:v>
                </c:pt>
                <c:pt idx="58">
                  <c:v>2.2301674487429954</c:v>
                </c:pt>
                <c:pt idx="59">
                  <c:v>2.2430467924080446</c:v>
                </c:pt>
                <c:pt idx="60">
                  <c:v>2.2559599183213712</c:v>
                </c:pt>
                <c:pt idx="61">
                  <c:v>2.2682646881747193</c:v>
                </c:pt>
                <c:pt idx="62">
                  <c:v>2.2799179592950569</c:v>
                </c:pt>
                <c:pt idx="63">
                  <c:v>2.2919170315735129</c:v>
                </c:pt>
                <c:pt idx="64">
                  <c:v>2.3037688201473205</c:v>
                </c:pt>
                <c:pt idx="65">
                  <c:v>2.3153796242030706</c:v>
                </c:pt>
              </c:numCache>
            </c:numRef>
          </c:val>
          <c:extLst>
            <c:ext xmlns:c16="http://schemas.microsoft.com/office/drawing/2014/chart" uri="{C3380CC4-5D6E-409C-BE32-E72D297353CC}">
              <c16:uniqueId val="{00000000-6D30-4813-8768-4FF0A791DAFE}"/>
            </c:ext>
          </c:extLst>
        </c:ser>
        <c:ser>
          <c:idx val="0"/>
          <c:order val="1"/>
          <c:tx>
            <c:v>Unmeasured household consumption</c:v>
          </c:tx>
          <c:spPr>
            <a:ln w="25400">
              <a:noFill/>
            </a:ln>
          </c:spPr>
          <c:cat>
            <c:strRef>
              <c:f>NWLBWF!$G$376:$CI$376</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NWLBWF!$G$378:$CI$378</c:f>
              <c:numCache>
                <c:formatCode>0.00</c:formatCode>
                <c:ptCount val="81"/>
                <c:pt idx="0">
                  <c:v>0</c:v>
                </c:pt>
                <c:pt idx="1">
                  <c:v>0</c:v>
                </c:pt>
                <c:pt idx="2">
                  <c:v>2.5243210062992487</c:v>
                </c:pt>
                <c:pt idx="3">
                  <c:v>2.4331020332924935</c:v>
                </c:pt>
                <c:pt idx="4">
                  <c:v>2.362271562659958</c:v>
                </c:pt>
                <c:pt idx="5">
                  <c:v>2.2888364056287549</c:v>
                </c:pt>
                <c:pt idx="6">
                  <c:v>2.1575850906843872</c:v>
                </c:pt>
                <c:pt idx="7">
                  <c:v>2.0264690945059529</c:v>
                </c:pt>
                <c:pt idx="8">
                  <c:v>1.8751617635872853</c:v>
                </c:pt>
                <c:pt idx="9">
                  <c:v>1.7881665706639598</c:v>
                </c:pt>
                <c:pt idx="10">
                  <c:v>1.7187100255055059</c:v>
                </c:pt>
                <c:pt idx="11">
                  <c:v>1.660657999806604</c:v>
                </c:pt>
                <c:pt idx="12">
                  <c:v>1.6084044075843535</c:v>
                </c:pt>
                <c:pt idx="13">
                  <c:v>1.5570647832474727</c:v>
                </c:pt>
                <c:pt idx="14">
                  <c:v>1.5020203565661199</c:v>
                </c:pt>
                <c:pt idx="15">
                  <c:v>1.448256949570544</c:v>
                </c:pt>
                <c:pt idx="16">
                  <c:v>1.4078074033944956</c:v>
                </c:pt>
                <c:pt idx="17">
                  <c:v>1.3700530601614771</c:v>
                </c:pt>
                <c:pt idx="18">
                  <c:v>1.3233017594539596</c:v>
                </c:pt>
                <c:pt idx="19">
                  <c:v>1.2776631984096176</c:v>
                </c:pt>
                <c:pt idx="20">
                  <c:v>1.2324391437690898</c:v>
                </c:pt>
                <c:pt idx="21">
                  <c:v>1.1893013366382017</c:v>
                </c:pt>
                <c:pt idx="22">
                  <c:v>1.1482193630469097</c:v>
                </c:pt>
                <c:pt idx="23">
                  <c:v>1.1090041271158675</c:v>
                </c:pt>
                <c:pt idx="24">
                  <c:v>1.0757675437165979</c:v>
                </c:pt>
                <c:pt idx="25">
                  <c:v>1.0524732865536592</c:v>
                </c:pt>
                <c:pt idx="26">
                  <c:v>1.0302568462573627</c:v>
                </c:pt>
                <c:pt idx="27">
                  <c:v>1.0090201854668235</c:v>
                </c:pt>
                <c:pt idx="28">
                  <c:v>0.98777210576785823</c:v>
                </c:pt>
                <c:pt idx="29">
                  <c:v>0.96663321946865344</c:v>
                </c:pt>
                <c:pt idx="30">
                  <c:v>0.94548768697383534</c:v>
                </c:pt>
                <c:pt idx="31">
                  <c:v>0.92680735378966972</c:v>
                </c:pt>
                <c:pt idx="32">
                  <c:v>0.91221466417230113</c:v>
                </c:pt>
                <c:pt idx="33">
                  <c:v>0.89767602071800567</c:v>
                </c:pt>
                <c:pt idx="34">
                  <c:v>0.88307748116276452</c:v>
                </c:pt>
                <c:pt idx="35">
                  <c:v>0.86906214443913044</c:v>
                </c:pt>
                <c:pt idx="36">
                  <c:v>0.85856196557916642</c:v>
                </c:pt>
                <c:pt idx="37">
                  <c:v>0.85211991313272284</c:v>
                </c:pt>
                <c:pt idx="38">
                  <c:v>0.8456773950538925</c:v>
                </c:pt>
                <c:pt idx="39">
                  <c:v>0.83956707393307839</c:v>
                </c:pt>
                <c:pt idx="40">
                  <c:v>0.83345264861164881</c:v>
                </c:pt>
                <c:pt idx="41">
                  <c:v>0.82744324041791251</c:v>
                </c:pt>
                <c:pt idx="42">
                  <c:v>0.82142243591414088</c:v>
                </c:pt>
                <c:pt idx="43">
                  <c:v>0.81549948662874683</c:v>
                </c:pt>
                <c:pt idx="44">
                  <c:v>0.80967103488275394</c:v>
                </c:pt>
                <c:pt idx="45">
                  <c:v>0.80393221971326634</c:v>
                </c:pt>
                <c:pt idx="46">
                  <c:v>0.79827783293399723</c:v>
                </c:pt>
                <c:pt idx="47">
                  <c:v>0.79270354971636037</c:v>
                </c:pt>
                <c:pt idx="48">
                  <c:v>0.78720649067652804</c:v>
                </c:pt>
                <c:pt idx="49">
                  <c:v>0.78167305274590848</c:v>
                </c:pt>
                <c:pt idx="50">
                  <c:v>0.77604535670566188</c:v>
                </c:pt>
                <c:pt idx="51">
                  <c:v>0.77037620220528935</c:v>
                </c:pt>
                <c:pt idx="52">
                  <c:v>0.76476896735846378</c:v>
                </c:pt>
                <c:pt idx="53">
                  <c:v>0.75899780078276391</c:v>
                </c:pt>
                <c:pt idx="54">
                  <c:v>0.75330544238996877</c:v>
                </c:pt>
                <c:pt idx="55">
                  <c:v>0.74769086425679354</c:v>
                </c:pt>
                <c:pt idx="56">
                  <c:v>0.74215357573421703</c:v>
                </c:pt>
                <c:pt idx="57">
                  <c:v>0.73669281265537934</c:v>
                </c:pt>
                <c:pt idx="58">
                  <c:v>0.7313072663389466</c:v>
                </c:pt>
                <c:pt idx="59">
                  <c:v>0.72599692956498196</c:v>
                </c:pt>
                <c:pt idx="60">
                  <c:v>0.72076038855504676</c:v>
                </c:pt>
                <c:pt idx="61">
                  <c:v>0.7165825226851763</c:v>
                </c:pt>
                <c:pt idx="62">
                  <c:v>0.71339472800395187</c:v>
                </c:pt>
                <c:pt idx="63">
                  <c:v>0.71043116165349152</c:v>
                </c:pt>
                <c:pt idx="64">
                  <c:v>0.70746615033086746</c:v>
                </c:pt>
                <c:pt idx="65">
                  <c:v>0.70457127749831394</c:v>
                </c:pt>
              </c:numCache>
            </c:numRef>
          </c:val>
          <c:extLst>
            <c:ext xmlns:c16="http://schemas.microsoft.com/office/drawing/2014/chart" uri="{C3380CC4-5D6E-409C-BE32-E72D297353CC}">
              <c16:uniqueId val="{00000001-6D30-4813-8768-4FF0A791DAFE}"/>
            </c:ext>
          </c:extLst>
        </c:ser>
        <c:ser>
          <c:idx val="1"/>
          <c:order val="2"/>
          <c:tx>
            <c:v>Non-household consumption</c:v>
          </c:tx>
          <c:spPr>
            <a:ln w="25400">
              <a:noFill/>
            </a:ln>
          </c:spPr>
          <c:cat>
            <c:strRef>
              <c:f>NWLBWF!$G$376:$CI$376</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NWLBWF!$G$379:$CI$379</c:f>
              <c:numCache>
                <c:formatCode>0.00</c:formatCode>
                <c:ptCount val="81"/>
                <c:pt idx="0">
                  <c:v>0</c:v>
                </c:pt>
                <c:pt idx="1">
                  <c:v>0</c:v>
                </c:pt>
                <c:pt idx="2">
                  <c:v>2.0015809000475633</c:v>
                </c:pt>
                <c:pt idx="3">
                  <c:v>1.9821838265350353</c:v>
                </c:pt>
                <c:pt idx="4">
                  <c:v>2.0823809718089126</c:v>
                </c:pt>
                <c:pt idx="5">
                  <c:v>2.1734676445800987</c:v>
                </c:pt>
                <c:pt idx="6">
                  <c:v>2.3403012611159788</c:v>
                </c:pt>
                <c:pt idx="7">
                  <c:v>2.3433790569329855</c:v>
                </c:pt>
                <c:pt idx="8">
                  <c:v>2.3442674976086795</c:v>
                </c:pt>
                <c:pt idx="9">
                  <c:v>2.3461774664963921</c:v>
                </c:pt>
                <c:pt idx="10">
                  <c:v>2.3479953280838686</c:v>
                </c:pt>
                <c:pt idx="11">
                  <c:v>2.3491958291779818</c:v>
                </c:pt>
                <c:pt idx="12">
                  <c:v>2.3501056209832032</c:v>
                </c:pt>
                <c:pt idx="13">
                  <c:v>2.3502584472394745</c:v>
                </c:pt>
                <c:pt idx="14">
                  <c:v>2.3507293970499661</c:v>
                </c:pt>
                <c:pt idx="15">
                  <c:v>2.3511463722514114</c:v>
                </c:pt>
                <c:pt idx="16">
                  <c:v>2.3514477393897999</c:v>
                </c:pt>
                <c:pt idx="17">
                  <c:v>2.3518009204560508</c:v>
                </c:pt>
                <c:pt idx="18">
                  <c:v>2.3521999869149202</c:v>
                </c:pt>
                <c:pt idx="19">
                  <c:v>2.3531186700116709</c:v>
                </c:pt>
                <c:pt idx="20">
                  <c:v>2.354013761324294</c:v>
                </c:pt>
                <c:pt idx="21">
                  <c:v>2.3549450427358392</c:v>
                </c:pt>
                <c:pt idx="22">
                  <c:v>2.3558213298080424</c:v>
                </c:pt>
                <c:pt idx="23">
                  <c:v>2.3566498057768399</c:v>
                </c:pt>
                <c:pt idx="24">
                  <c:v>2.3574614639328035</c:v>
                </c:pt>
                <c:pt idx="25">
                  <c:v>2.3582435013580438</c:v>
                </c:pt>
                <c:pt idx="26">
                  <c:v>2.359037886591024</c:v>
                </c:pt>
                <c:pt idx="27">
                  <c:v>2.3598224509438599</c:v>
                </c:pt>
                <c:pt idx="28">
                  <c:v>2.3605487056053751</c:v>
                </c:pt>
                <c:pt idx="29">
                  <c:v>2.3612635437496858</c:v>
                </c:pt>
                <c:pt idx="30">
                  <c:v>2.3619601720766674</c:v>
                </c:pt>
                <c:pt idx="31">
                  <c:v>2.3624256378157655</c:v>
                </c:pt>
                <c:pt idx="32">
                  <c:v>2.3628597694201914</c:v>
                </c:pt>
                <c:pt idx="33">
                  <c:v>2.363074007811472</c:v>
                </c:pt>
                <c:pt idx="34">
                  <c:v>2.3632532037396881</c:v>
                </c:pt>
                <c:pt idx="35">
                  <c:v>2.363410183331649</c:v>
                </c:pt>
                <c:pt idx="36">
                  <c:v>2.3635491179892112</c:v>
                </c:pt>
                <c:pt idx="37">
                  <c:v>2.3636709304970096</c:v>
                </c:pt>
                <c:pt idx="38">
                  <c:v>2.3637691247537034</c:v>
                </c:pt>
                <c:pt idx="39">
                  <c:v>2.3638570347300072</c:v>
                </c:pt>
                <c:pt idx="40">
                  <c:v>2.363947832007141</c:v>
                </c:pt>
                <c:pt idx="41">
                  <c:v>2.3640391941141985</c:v>
                </c:pt>
                <c:pt idx="42">
                  <c:v>2.3641304156960752</c:v>
                </c:pt>
                <c:pt idx="43">
                  <c:v>2.3642260071119154</c:v>
                </c:pt>
                <c:pt idx="44">
                  <c:v>2.3643256786102294</c:v>
                </c:pt>
                <c:pt idx="45">
                  <c:v>2.3644200514664919</c:v>
                </c:pt>
                <c:pt idx="46">
                  <c:v>2.3644964924822518</c:v>
                </c:pt>
                <c:pt idx="47">
                  <c:v>2.3645668355532541</c:v>
                </c:pt>
                <c:pt idx="48">
                  <c:v>2.3646399667366955</c:v>
                </c:pt>
                <c:pt idx="49">
                  <c:v>2.3647149338684921</c:v>
                </c:pt>
                <c:pt idx="50">
                  <c:v>2.364784563813862</c:v>
                </c:pt>
                <c:pt idx="51">
                  <c:v>2.3648451166388869</c:v>
                </c:pt>
                <c:pt idx="52">
                  <c:v>2.3648939871373424</c:v>
                </c:pt>
                <c:pt idx="53">
                  <c:v>2.3649389803864165</c:v>
                </c:pt>
                <c:pt idx="54">
                  <c:v>2.3649783996096949</c:v>
                </c:pt>
                <c:pt idx="55">
                  <c:v>2.3650011533271571</c:v>
                </c:pt>
                <c:pt idx="56">
                  <c:v>2.3650130948920722</c:v>
                </c:pt>
                <c:pt idx="57">
                  <c:v>2.3650109979369836</c:v>
                </c:pt>
                <c:pt idx="58">
                  <c:v>2.3649956892659776</c:v>
                </c:pt>
                <c:pt idx="59">
                  <c:v>2.3649749468616208</c:v>
                </c:pt>
                <c:pt idx="60">
                  <c:v>2.3649484736850579</c:v>
                </c:pt>
                <c:pt idx="61">
                  <c:v>2.3649108425011107</c:v>
                </c:pt>
                <c:pt idx="62">
                  <c:v>2.3648693234761766</c:v>
                </c:pt>
                <c:pt idx="63">
                  <c:v>2.3648184596830046</c:v>
                </c:pt>
                <c:pt idx="64">
                  <c:v>2.3647590414008013</c:v>
                </c:pt>
                <c:pt idx="65">
                  <c:v>2.3646976020393007</c:v>
                </c:pt>
              </c:numCache>
            </c:numRef>
          </c:val>
          <c:extLst>
            <c:ext xmlns:c16="http://schemas.microsoft.com/office/drawing/2014/chart" uri="{C3380CC4-5D6E-409C-BE32-E72D297353CC}">
              <c16:uniqueId val="{00000002-6D30-4813-8768-4FF0A791DAFE}"/>
            </c:ext>
          </c:extLst>
        </c:ser>
        <c:ser>
          <c:idx val="2"/>
          <c:order val="3"/>
          <c:tx>
            <c:v>Total leakage</c:v>
          </c:tx>
          <c:spPr>
            <a:ln w="25400">
              <a:noFill/>
            </a:ln>
          </c:spPr>
          <c:cat>
            <c:strRef>
              <c:f>NWLBWF!$G$376:$CI$376</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NWLBWF!$G$380:$CI$380</c:f>
              <c:numCache>
                <c:formatCode>0.00</c:formatCode>
                <c:ptCount val="81"/>
                <c:pt idx="0">
                  <c:v>0</c:v>
                </c:pt>
                <c:pt idx="1">
                  <c:v>0</c:v>
                </c:pt>
                <c:pt idx="2">
                  <c:v>1.435326531341103</c:v>
                </c:pt>
                <c:pt idx="3">
                  <c:v>1.6314843999999999</c:v>
                </c:pt>
                <c:pt idx="4">
                  <c:v>1.5776992000000001</c:v>
                </c:pt>
                <c:pt idx="5">
                  <c:v>1.523914</c:v>
                </c:pt>
                <c:pt idx="6">
                  <c:v>1.4990802400000001</c:v>
                </c:pt>
                <c:pt idx="7">
                  <c:v>1.4742464800000001</c:v>
                </c:pt>
                <c:pt idx="8">
                  <c:v>1.4494127200000002</c:v>
                </c:pt>
                <c:pt idx="9">
                  <c:v>1.4245789600000003</c:v>
                </c:pt>
                <c:pt idx="10">
                  <c:v>1.3997452000000004</c:v>
                </c:pt>
                <c:pt idx="11">
                  <c:v>1.3749114400000004</c:v>
                </c:pt>
                <c:pt idx="12">
                  <c:v>1.3500776800000005</c:v>
                </c:pt>
                <c:pt idx="13">
                  <c:v>1.3252439200000006</c:v>
                </c:pt>
                <c:pt idx="14">
                  <c:v>1.3004101600000006</c:v>
                </c:pt>
                <c:pt idx="15">
                  <c:v>1.2755764000000007</c:v>
                </c:pt>
                <c:pt idx="16">
                  <c:v>1.2507426400000008</c:v>
                </c:pt>
                <c:pt idx="17">
                  <c:v>1.2259088800000009</c:v>
                </c:pt>
                <c:pt idx="18">
                  <c:v>1.2010751200000009</c:v>
                </c:pt>
                <c:pt idx="19">
                  <c:v>1.176241360000001</c:v>
                </c:pt>
                <c:pt idx="20">
                  <c:v>1.1514076000000011</c:v>
                </c:pt>
                <c:pt idx="21">
                  <c:v>1.1175431400000009</c:v>
                </c:pt>
                <c:pt idx="22">
                  <c:v>1.0836786800000007</c:v>
                </c:pt>
                <c:pt idx="23">
                  <c:v>1.0498142200000005</c:v>
                </c:pt>
                <c:pt idx="24">
                  <c:v>1.0159497600000003</c:v>
                </c:pt>
                <c:pt idx="25">
                  <c:v>0.98208530000000005</c:v>
                </c:pt>
                <c:pt idx="26">
                  <c:v>0.94822084000000006</c:v>
                </c:pt>
                <c:pt idx="27">
                  <c:v>0.91435637999999997</c:v>
                </c:pt>
                <c:pt idx="28">
                  <c:v>0.88049191999999987</c:v>
                </c:pt>
                <c:pt idx="29">
                  <c:v>0.84662745999999967</c:v>
                </c:pt>
                <c:pt idx="30">
                  <c:v>0.81276300000000001</c:v>
                </c:pt>
                <c:pt idx="31">
                  <c:v>0.81276300000000001</c:v>
                </c:pt>
                <c:pt idx="32">
                  <c:v>0.81276300000000001</c:v>
                </c:pt>
                <c:pt idx="33">
                  <c:v>0.81276300000000012</c:v>
                </c:pt>
                <c:pt idx="34">
                  <c:v>0.81276300000000001</c:v>
                </c:pt>
                <c:pt idx="35">
                  <c:v>0.81276300000000001</c:v>
                </c:pt>
                <c:pt idx="36">
                  <c:v>0.81276300000000001</c:v>
                </c:pt>
                <c:pt idx="37">
                  <c:v>0.81276300000000001</c:v>
                </c:pt>
                <c:pt idx="38">
                  <c:v>0.81276300000000012</c:v>
                </c:pt>
                <c:pt idx="39">
                  <c:v>0.81276300000000012</c:v>
                </c:pt>
                <c:pt idx="40">
                  <c:v>0.8127629999999999</c:v>
                </c:pt>
                <c:pt idx="41">
                  <c:v>0.8127629999999999</c:v>
                </c:pt>
                <c:pt idx="42">
                  <c:v>0.81276300000000001</c:v>
                </c:pt>
                <c:pt idx="43">
                  <c:v>0.81276300000000001</c:v>
                </c:pt>
                <c:pt idx="44">
                  <c:v>0.81276300000000001</c:v>
                </c:pt>
                <c:pt idx="45">
                  <c:v>0.81276300000000012</c:v>
                </c:pt>
                <c:pt idx="46">
                  <c:v>0.8127629999999999</c:v>
                </c:pt>
                <c:pt idx="47">
                  <c:v>0.81276300000000012</c:v>
                </c:pt>
                <c:pt idx="48">
                  <c:v>0.81276300000000001</c:v>
                </c:pt>
                <c:pt idx="49">
                  <c:v>0.81276300000000001</c:v>
                </c:pt>
                <c:pt idx="50">
                  <c:v>0.8127629999999999</c:v>
                </c:pt>
                <c:pt idx="51">
                  <c:v>0.8127629999999999</c:v>
                </c:pt>
                <c:pt idx="52">
                  <c:v>0.81276300000000001</c:v>
                </c:pt>
                <c:pt idx="53">
                  <c:v>0.81276300000000001</c:v>
                </c:pt>
                <c:pt idx="54">
                  <c:v>0.8127629999999999</c:v>
                </c:pt>
                <c:pt idx="55">
                  <c:v>0.81276300000000012</c:v>
                </c:pt>
                <c:pt idx="56">
                  <c:v>0.81276300000000012</c:v>
                </c:pt>
                <c:pt idx="57">
                  <c:v>0.8127629999999999</c:v>
                </c:pt>
                <c:pt idx="58">
                  <c:v>0.81276300000000001</c:v>
                </c:pt>
                <c:pt idx="59">
                  <c:v>0.8127629999999999</c:v>
                </c:pt>
                <c:pt idx="60">
                  <c:v>0.8127629999999999</c:v>
                </c:pt>
                <c:pt idx="61">
                  <c:v>0.81276300000000001</c:v>
                </c:pt>
                <c:pt idx="62">
                  <c:v>0.81276300000000001</c:v>
                </c:pt>
                <c:pt idx="63">
                  <c:v>0.81276300000000001</c:v>
                </c:pt>
                <c:pt idx="64">
                  <c:v>0.8127629999999999</c:v>
                </c:pt>
                <c:pt idx="65">
                  <c:v>0.81276300000000001</c:v>
                </c:pt>
              </c:numCache>
            </c:numRef>
          </c:val>
          <c:extLst>
            <c:ext xmlns:c16="http://schemas.microsoft.com/office/drawing/2014/chart" uri="{C3380CC4-5D6E-409C-BE32-E72D297353CC}">
              <c16:uniqueId val="{00000003-6D30-4813-8768-4FF0A791DAFE}"/>
            </c:ext>
          </c:extLst>
        </c:ser>
        <c:ser>
          <c:idx val="3"/>
          <c:order val="4"/>
          <c:tx>
            <c:v>Other components of demand</c:v>
          </c:tx>
          <c:spPr>
            <a:ln w="25400">
              <a:noFill/>
            </a:ln>
          </c:spPr>
          <c:cat>
            <c:strRef>
              <c:f>NWLBWF!$G$376:$CI$376</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NWLBWF!$G$381:$CI$381</c:f>
              <c:numCache>
                <c:formatCode>0.00</c:formatCode>
                <c:ptCount val="81"/>
                <c:pt idx="0">
                  <c:v>0</c:v>
                </c:pt>
                <c:pt idx="1">
                  <c:v>0</c:v>
                </c:pt>
                <c:pt idx="2">
                  <c:v>0.16338782873573976</c:v>
                </c:pt>
                <c:pt idx="3">
                  <c:v>0.1630030565188969</c:v>
                </c:pt>
                <c:pt idx="4">
                  <c:v>0.16284258681572972</c:v>
                </c:pt>
                <c:pt idx="5">
                  <c:v>0.16263378664791972</c:v>
                </c:pt>
                <c:pt idx="6">
                  <c:v>0.16418826023660493</c:v>
                </c:pt>
                <c:pt idx="7">
                  <c:v>0.16411910475317182</c:v>
                </c:pt>
                <c:pt idx="8">
                  <c:v>0.16379154481545122</c:v>
                </c:pt>
                <c:pt idx="9">
                  <c:v>0.1635315866792677</c:v>
                </c:pt>
                <c:pt idx="10">
                  <c:v>0.16329400584842624</c:v>
                </c:pt>
                <c:pt idx="11">
                  <c:v>0.16307947336325856</c:v>
                </c:pt>
                <c:pt idx="12">
                  <c:v>0.16292873724075907</c:v>
                </c:pt>
                <c:pt idx="13">
                  <c:v>0.1628399130761915</c:v>
                </c:pt>
                <c:pt idx="14">
                  <c:v>0.1627247882023406</c:v>
                </c:pt>
                <c:pt idx="15">
                  <c:v>0.16261018568283703</c:v>
                </c:pt>
                <c:pt idx="16">
                  <c:v>0.16249205828953883</c:v>
                </c:pt>
                <c:pt idx="17">
                  <c:v>0.16234298925761603</c:v>
                </c:pt>
                <c:pt idx="18">
                  <c:v>0.1622331593154005</c:v>
                </c:pt>
                <c:pt idx="19">
                  <c:v>0.16212994057343799</c:v>
                </c:pt>
                <c:pt idx="20">
                  <c:v>0.1620318586023739</c:v>
                </c:pt>
                <c:pt idx="21">
                  <c:v>0.16193837512190701</c:v>
                </c:pt>
                <c:pt idx="22">
                  <c:v>0.16185067044266876</c:v>
                </c:pt>
                <c:pt idx="23">
                  <c:v>0.16176947672618525</c:v>
                </c:pt>
                <c:pt idx="24">
                  <c:v>0.16169421240135406</c:v>
                </c:pt>
                <c:pt idx="25">
                  <c:v>0.16162444393686659</c:v>
                </c:pt>
                <c:pt idx="26">
                  <c:v>0.1615592533263408</c:v>
                </c:pt>
                <c:pt idx="27">
                  <c:v>0.16149759806799668</c:v>
                </c:pt>
                <c:pt idx="28">
                  <c:v>0.16144090313802284</c:v>
                </c:pt>
                <c:pt idx="29">
                  <c:v>0.16138951187548223</c:v>
                </c:pt>
                <c:pt idx="30">
                  <c:v>0.16133856929754042</c:v>
                </c:pt>
                <c:pt idx="31">
                  <c:v>0.16129203860297991</c:v>
                </c:pt>
                <c:pt idx="32">
                  <c:v>0.16124605471833586</c:v>
                </c:pt>
                <c:pt idx="33">
                  <c:v>0.16120283957414649</c:v>
                </c:pt>
                <c:pt idx="34">
                  <c:v>0.16115821812157893</c:v>
                </c:pt>
                <c:pt idx="35">
                  <c:v>0.16111038750362106</c:v>
                </c:pt>
                <c:pt idx="36">
                  <c:v>0.16106514347771039</c:v>
                </c:pt>
                <c:pt idx="37">
                  <c:v>0.16102310272657849</c:v>
                </c:pt>
                <c:pt idx="38">
                  <c:v>0.1609812068173202</c:v>
                </c:pt>
                <c:pt idx="39">
                  <c:v>0.16094091903933627</c:v>
                </c:pt>
                <c:pt idx="40">
                  <c:v>0.16090171731691427</c:v>
                </c:pt>
                <c:pt idx="41">
                  <c:v>0.16086005151925065</c:v>
                </c:pt>
                <c:pt idx="42">
                  <c:v>0.16081593012134299</c:v>
                </c:pt>
                <c:pt idx="43">
                  <c:v>0.16076937025785032</c:v>
                </c:pt>
                <c:pt idx="44">
                  <c:v>0.16071935123350833</c:v>
                </c:pt>
                <c:pt idx="45">
                  <c:v>0.16066674288574667</c:v>
                </c:pt>
                <c:pt idx="46">
                  <c:v>0.16061132566739289</c:v>
                </c:pt>
                <c:pt idx="47">
                  <c:v>0.16055286870811347</c:v>
                </c:pt>
                <c:pt idx="48">
                  <c:v>0.16049411692486437</c:v>
                </c:pt>
                <c:pt idx="49">
                  <c:v>0.16043664839698835</c:v>
                </c:pt>
                <c:pt idx="50">
                  <c:v>0.16037978752539139</c:v>
                </c:pt>
                <c:pt idx="51">
                  <c:v>0.16032380824588888</c:v>
                </c:pt>
                <c:pt idx="52">
                  <c:v>0.16026820434824529</c:v>
                </c:pt>
                <c:pt idx="53">
                  <c:v>0.16021270170186064</c:v>
                </c:pt>
                <c:pt idx="54">
                  <c:v>0.16015787924284197</c:v>
                </c:pt>
                <c:pt idx="55">
                  <c:v>0.16010478808455542</c:v>
                </c:pt>
                <c:pt idx="56">
                  <c:v>0.16005292767080181</c:v>
                </c:pt>
                <c:pt idx="57">
                  <c:v>0.16000205572535453</c:v>
                </c:pt>
                <c:pt idx="58">
                  <c:v>0.15995352174555766</c:v>
                </c:pt>
                <c:pt idx="59">
                  <c:v>0.15990529434480028</c:v>
                </c:pt>
                <c:pt idx="60">
                  <c:v>0.15985649007122316</c:v>
                </c:pt>
                <c:pt idx="61">
                  <c:v>0.15980751392263137</c:v>
                </c:pt>
                <c:pt idx="62">
                  <c:v>0.15975720419057549</c:v>
                </c:pt>
                <c:pt idx="63">
                  <c:v>0.15970534727463725</c:v>
                </c:pt>
                <c:pt idx="64">
                  <c:v>0.15965288765083763</c:v>
                </c:pt>
                <c:pt idx="65">
                  <c:v>0.15960128594540812</c:v>
                </c:pt>
              </c:numCache>
            </c:numRef>
          </c:val>
          <c:extLst>
            <c:ext xmlns:c16="http://schemas.microsoft.com/office/drawing/2014/chart" uri="{C3380CC4-5D6E-409C-BE32-E72D297353CC}">
              <c16:uniqueId val="{00000004-6D30-4813-8768-4FF0A791DAFE}"/>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NWLBWF!$G$382:$CI$382</c:f>
              <c:numCache>
                <c:formatCode>0.00</c:formatCode>
                <c:ptCount val="81"/>
                <c:pt idx="0">
                  <c:v>0</c:v>
                </c:pt>
                <c:pt idx="1">
                  <c:v>0</c:v>
                </c:pt>
                <c:pt idx="2">
                  <c:v>10.194129994832895</c:v>
                </c:pt>
                <c:pt idx="3">
                  <c:v>10.18694119765969</c:v>
                </c:pt>
                <c:pt idx="4">
                  <c:v>10.186112246093423</c:v>
                </c:pt>
                <c:pt idx="5">
                  <c:v>10.185558692954107</c:v>
                </c:pt>
                <c:pt idx="6">
                  <c:v>10.173773991658113</c:v>
                </c:pt>
                <c:pt idx="7">
                  <c:v>10.170606173845945</c:v>
                </c:pt>
                <c:pt idx="8">
                  <c:v>9.2091671546705101</c:v>
                </c:pt>
                <c:pt idx="9">
                  <c:v>9.2079192400319414</c:v>
                </c:pt>
                <c:pt idx="10">
                  <c:v>9.2069041929387829</c:v>
                </c:pt>
                <c:pt idx="11">
                  <c:v>9.2057038592905638</c:v>
                </c:pt>
                <c:pt idx="12">
                  <c:v>9.2050661092429564</c:v>
                </c:pt>
                <c:pt idx="13">
                  <c:v>9.2050197546846206</c:v>
                </c:pt>
                <c:pt idx="14">
                  <c:v>9.2045589019615086</c:v>
                </c:pt>
                <c:pt idx="15">
                  <c:v>9.2039679127637584</c:v>
                </c:pt>
                <c:pt idx="16">
                  <c:v>9.2031537610218699</c:v>
                </c:pt>
                <c:pt idx="17">
                  <c:v>9.2020633298124999</c:v>
                </c:pt>
                <c:pt idx="18">
                  <c:v>9.2015683029262245</c:v>
                </c:pt>
                <c:pt idx="19">
                  <c:v>9.2010958416586597</c:v>
                </c:pt>
                <c:pt idx="20">
                  <c:v>9.2007286673506865</c:v>
                </c:pt>
                <c:pt idx="21">
                  <c:v>9.2004730872698772</c:v>
                </c:pt>
                <c:pt idx="22">
                  <c:v>9.2001426933695534</c:v>
                </c:pt>
                <c:pt idx="23">
                  <c:v>9.1998193527320797</c:v>
                </c:pt>
                <c:pt idx="24">
                  <c:v>9.1995657719789676</c:v>
                </c:pt>
                <c:pt idx="25">
                  <c:v>9.199324392846977</c:v>
                </c:pt>
                <c:pt idx="26">
                  <c:v>9.1990805047806266</c:v>
                </c:pt>
                <c:pt idx="27">
                  <c:v>9.1988206694206873</c:v>
                </c:pt>
                <c:pt idx="28">
                  <c:v>9.1986256305874683</c:v>
                </c:pt>
                <c:pt idx="29">
                  <c:v>9.1984584855523739</c:v>
                </c:pt>
                <c:pt idx="30">
                  <c:v>9.1983496701522682</c:v>
                </c:pt>
                <c:pt idx="31">
                  <c:v>9.2011862940482345</c:v>
                </c:pt>
                <c:pt idx="32">
                  <c:v>9.2010319276539292</c:v>
                </c:pt>
                <c:pt idx="33">
                  <c:v>9.2009014165712664</c:v>
                </c:pt>
                <c:pt idx="34">
                  <c:v>9.2007793041168178</c:v>
                </c:pt>
                <c:pt idx="35">
                  <c:v>9.2005688557138594</c:v>
                </c:pt>
                <c:pt idx="36">
                  <c:v>9.2003270163672095</c:v>
                </c:pt>
                <c:pt idx="37">
                  <c:v>9.1999892234744269</c:v>
                </c:pt>
                <c:pt idx="38">
                  <c:v>9.1996550426098587</c:v>
                </c:pt>
                <c:pt idx="39">
                  <c:v>9.1992782324883056</c:v>
                </c:pt>
                <c:pt idx="40">
                  <c:v>9.1989242103559103</c:v>
                </c:pt>
                <c:pt idx="41">
                  <c:v>9.1985517863578412</c:v>
                </c:pt>
                <c:pt idx="42">
                  <c:v>9.1981699247008688</c:v>
                </c:pt>
                <c:pt idx="43">
                  <c:v>9.197742924148864</c:v>
                </c:pt>
                <c:pt idx="44">
                  <c:v>9.1972923787448835</c:v>
                </c:pt>
                <c:pt idx="45">
                  <c:v>9.1968426692797127</c:v>
                </c:pt>
                <c:pt idx="46">
                  <c:v>9.1963812218888297</c:v>
                </c:pt>
                <c:pt idx="47">
                  <c:v>9.1958834745533622</c:v>
                </c:pt>
                <c:pt idx="48">
                  <c:v>9.1953723865549826</c:v>
                </c:pt>
                <c:pt idx="49">
                  <c:v>9.1948721647278049</c:v>
                </c:pt>
                <c:pt idx="50">
                  <c:v>9.1943914569937242</c:v>
                </c:pt>
                <c:pt idx="51">
                  <c:v>9.1939307072691463</c:v>
                </c:pt>
                <c:pt idx="52">
                  <c:v>9.19347680321615</c:v>
                </c:pt>
                <c:pt idx="53">
                  <c:v>9.1930394916335096</c:v>
                </c:pt>
                <c:pt idx="54">
                  <c:v>9.1926199300097799</c:v>
                </c:pt>
                <c:pt idx="55">
                  <c:v>9.1921771676098221</c:v>
                </c:pt>
                <c:pt idx="56">
                  <c:v>9.1917349430682886</c:v>
                </c:pt>
                <c:pt idx="57">
                  <c:v>9.191297460510631</c:v>
                </c:pt>
                <c:pt idx="58">
                  <c:v>9.1908670316162961</c:v>
                </c:pt>
                <c:pt idx="59">
                  <c:v>9.1904307553216089</c:v>
                </c:pt>
                <c:pt idx="60">
                  <c:v>9.1899914840725447</c:v>
                </c:pt>
                <c:pt idx="61">
                  <c:v>9.1895227198042697</c:v>
                </c:pt>
                <c:pt idx="62">
                  <c:v>9.1890398266163231</c:v>
                </c:pt>
                <c:pt idx="63">
                  <c:v>9.1885258614491523</c:v>
                </c:pt>
                <c:pt idx="64">
                  <c:v>9.1880275246781515</c:v>
                </c:pt>
                <c:pt idx="65">
                  <c:v>9.187539422012609</c:v>
                </c:pt>
              </c:numCache>
            </c:numRef>
          </c:val>
          <c:smooth val="0"/>
          <c:extLst>
            <c:ext xmlns:c16="http://schemas.microsoft.com/office/drawing/2014/chart" uri="{C3380CC4-5D6E-409C-BE32-E72D297353CC}">
              <c16:uniqueId val="{00000005-6D30-4813-8768-4FF0A791DAFE}"/>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NWLBWF!$G$383:$CI$383</c:f>
              <c:numCache>
                <c:formatCode>0.00</c:formatCode>
                <c:ptCount val="81"/>
                <c:pt idx="0">
                  <c:v>0</c:v>
                </c:pt>
                <c:pt idx="1">
                  <c:v>0</c:v>
                </c:pt>
                <c:pt idx="2">
                  <c:v>7.7115758835935964</c:v>
                </c:pt>
                <c:pt idx="3">
                  <c:v>7.818801711161532</c:v>
                </c:pt>
                <c:pt idx="4">
                  <c:v>7.8311607393606719</c:v>
                </c:pt>
                <c:pt idx="5">
                  <c:v>7.8384062359686482</c:v>
                </c:pt>
                <c:pt idx="6">
                  <c:v>7.8349524416529812</c:v>
                </c:pt>
                <c:pt idx="7">
                  <c:v>7.796451812016489</c:v>
                </c:pt>
                <c:pt idx="8">
                  <c:v>7.7321624605039379</c:v>
                </c:pt>
                <c:pt idx="9">
                  <c:v>7.6957909935185143</c:v>
                </c:pt>
                <c:pt idx="10">
                  <c:v>7.6531893134694169</c:v>
                </c:pt>
                <c:pt idx="11">
                  <c:v>7.6159676264608001</c:v>
                </c:pt>
                <c:pt idx="12">
                  <c:v>7.5485499113046277</c:v>
                </c:pt>
                <c:pt idx="13">
                  <c:v>7.4638900767761065</c:v>
                </c:pt>
                <c:pt idx="14">
                  <c:v>7.4078137710845411</c:v>
                </c:pt>
                <c:pt idx="15">
                  <c:v>7.3416994075230138</c:v>
                </c:pt>
                <c:pt idx="16">
                  <c:v>7.2836845553216385</c:v>
                </c:pt>
                <c:pt idx="17">
                  <c:v>7.2417937926214968</c:v>
                </c:pt>
                <c:pt idx="18">
                  <c:v>7.188393100077862</c:v>
                </c:pt>
                <c:pt idx="19">
                  <c:v>7.1367413763572971</c:v>
                </c:pt>
                <c:pt idx="20">
                  <c:v>7.0821976015710657</c:v>
                </c:pt>
                <c:pt idx="21">
                  <c:v>7.0185129171089038</c:v>
                </c:pt>
                <c:pt idx="22">
                  <c:v>6.9476985527980224</c:v>
                </c:pt>
                <c:pt idx="23">
                  <c:v>6.8769271155529967</c:v>
                </c:pt>
                <c:pt idx="24">
                  <c:v>6.8153463655701829</c:v>
                </c:pt>
                <c:pt idx="25">
                  <c:v>6.7741319709139667</c:v>
                </c:pt>
                <c:pt idx="26">
                  <c:v>6.730528289898607</c:v>
                </c:pt>
                <c:pt idx="27">
                  <c:v>6.6994595595099611</c:v>
                </c:pt>
                <c:pt idx="28">
                  <c:v>6.6636277654566181</c:v>
                </c:pt>
                <c:pt idx="29">
                  <c:v>6.6288802903217707</c:v>
                </c:pt>
                <c:pt idx="30">
                  <c:v>6.591963540005966</c:v>
                </c:pt>
                <c:pt idx="31">
                  <c:v>6.5649482142157902</c:v>
                </c:pt>
                <c:pt idx="32">
                  <c:v>6.5682713381524866</c:v>
                </c:pt>
                <c:pt idx="33">
                  <c:v>6.5711165622117855</c:v>
                </c:pt>
                <c:pt idx="34">
                  <c:v>6.5739304802305814</c:v>
                </c:pt>
                <c:pt idx="35">
                  <c:v>6.5782449532707306</c:v>
                </c:pt>
                <c:pt idx="36">
                  <c:v>6.5830793141628812</c:v>
                </c:pt>
                <c:pt idx="37">
                  <c:v>6.5893048097257712</c:v>
                </c:pt>
                <c:pt idx="38">
                  <c:v>6.5954125073024761</c:v>
                </c:pt>
                <c:pt idx="39">
                  <c:v>6.6020127198016958</c:v>
                </c:pt>
                <c:pt idx="40">
                  <c:v>6.6082630871642154</c:v>
                </c:pt>
                <c:pt idx="41">
                  <c:v>6.6149349010499892</c:v>
                </c:pt>
                <c:pt idx="42">
                  <c:v>6.621772529783196</c:v>
                </c:pt>
                <c:pt idx="43">
                  <c:v>6.6293240451090263</c:v>
                </c:pt>
                <c:pt idx="44">
                  <c:v>6.6374197267512702</c:v>
                </c:pt>
                <c:pt idx="45">
                  <c:v>6.6457557985786684</c:v>
                </c:pt>
                <c:pt idx="46">
                  <c:v>6.6544471912336496</c:v>
                </c:pt>
                <c:pt idx="47">
                  <c:v>6.6637290813149841</c:v>
                </c:pt>
                <c:pt idx="48">
                  <c:v>6.6731593783422918</c:v>
                </c:pt>
                <c:pt idx="49">
                  <c:v>6.6823048387357629</c:v>
                </c:pt>
                <c:pt idx="50">
                  <c:v>6.6911055104514192</c:v>
                </c:pt>
                <c:pt idx="51">
                  <c:v>6.6995643244148155</c:v>
                </c:pt>
                <c:pt idx="52">
                  <c:v>6.7078681490453045</c:v>
                </c:pt>
                <c:pt idx="53">
                  <c:v>6.7159088660060897</c:v>
                </c:pt>
                <c:pt idx="54">
                  <c:v>6.7236215287714929</c:v>
                </c:pt>
                <c:pt idx="55">
                  <c:v>6.731548241502054</c:v>
                </c:pt>
                <c:pt idx="56">
                  <c:v>6.7393730484489991</c:v>
                </c:pt>
                <c:pt idx="57">
                  <c:v>6.7470816075593074</c:v>
                </c:pt>
                <c:pt idx="58">
                  <c:v>6.7545340950919943</c:v>
                </c:pt>
                <c:pt idx="59">
                  <c:v>6.7620341321779645</c:v>
                </c:pt>
                <c:pt idx="60">
                  <c:v>6.7696354396312159</c:v>
                </c:pt>
                <c:pt idx="61">
                  <c:v>6.7776757362821547</c:v>
                </c:pt>
                <c:pt idx="62">
                  <c:v>6.7860493839642784</c:v>
                </c:pt>
                <c:pt idx="63">
                  <c:v>6.7949821691831644</c:v>
                </c:pt>
                <c:pt idx="64">
                  <c:v>6.8037570685283439</c:v>
                </c:pt>
                <c:pt idx="65">
                  <c:v>6.8123599586846106</c:v>
                </c:pt>
              </c:numCache>
            </c:numRef>
          </c:val>
          <c:smooth val="0"/>
          <c:extLst>
            <c:ext xmlns:c16="http://schemas.microsoft.com/office/drawing/2014/chart" uri="{C3380CC4-5D6E-409C-BE32-E72D297353CC}">
              <c16:uniqueId val="{00000006-6D30-4813-8768-4FF0A791DAFE}"/>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NWLBWF!$G$385:$BT$385</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NWLBWF!$G$386:$BT$386</c:f>
              <c:numCache>
                <c:formatCode>0.00</c:formatCode>
                <c:ptCount val="66"/>
                <c:pt idx="0">
                  <c:v>0</c:v>
                </c:pt>
                <c:pt idx="1">
                  <c:v>0</c:v>
                </c:pt>
                <c:pt idx="2">
                  <c:v>1.1712289758266361</c:v>
                </c:pt>
                <c:pt idx="3">
                  <c:v>1.195287143438581</c:v>
                </c:pt>
                <c:pt idx="4">
                  <c:v>1.2375298420468781</c:v>
                </c:pt>
                <c:pt idx="5">
                  <c:v>1.2886244151383579</c:v>
                </c:pt>
                <c:pt idx="6">
                  <c:v>1.3280559447833915</c:v>
                </c:pt>
                <c:pt idx="7">
                  <c:v>1.380788248697592</c:v>
                </c:pt>
                <c:pt idx="8">
                  <c:v>1.4531395177714126</c:v>
                </c:pt>
                <c:pt idx="9">
                  <c:v>1.5211626856553579</c:v>
                </c:pt>
                <c:pt idx="10">
                  <c:v>1.5855079277393163</c:v>
                </c:pt>
                <c:pt idx="11">
                  <c:v>1.6475193960030723</c:v>
                </c:pt>
                <c:pt idx="12">
                  <c:v>1.6948828365188229</c:v>
                </c:pt>
                <c:pt idx="13">
                  <c:v>1.7328622420580118</c:v>
                </c:pt>
                <c:pt idx="14">
                  <c:v>1.7776052363432757</c:v>
                </c:pt>
                <c:pt idx="15">
                  <c:v>1.8241387557334425</c:v>
                </c:pt>
                <c:pt idx="16">
                  <c:v>1.8737514809942311</c:v>
                </c:pt>
                <c:pt idx="17">
                  <c:v>1.9279574142259097</c:v>
                </c:pt>
                <c:pt idx="18">
                  <c:v>1.9729824675420791</c:v>
                </c:pt>
                <c:pt idx="19">
                  <c:v>2.0172185012566701</c:v>
                </c:pt>
                <c:pt idx="20">
                  <c:v>2.0601838738364342</c:v>
                </c:pt>
                <c:pt idx="21">
                  <c:v>2.0999022503742042</c:v>
                </c:pt>
                <c:pt idx="22">
                  <c:v>2.1391311160967881</c:v>
                </c:pt>
                <c:pt idx="23">
                  <c:v>2.1766574500678351</c:v>
                </c:pt>
                <c:pt idx="24">
                  <c:v>2.2118917097707862</c:v>
                </c:pt>
                <c:pt idx="25">
                  <c:v>2.2456418078702938</c:v>
                </c:pt>
                <c:pt idx="26">
                  <c:v>2.278050813895403</c:v>
                </c:pt>
                <c:pt idx="27">
                  <c:v>2.3095358355518885</c:v>
                </c:pt>
                <c:pt idx="28">
                  <c:v>2.3401236472303064</c:v>
                </c:pt>
                <c:pt idx="29">
                  <c:v>2.3702179341335596</c:v>
                </c:pt>
                <c:pt idx="30">
                  <c:v>2.3994760424951562</c:v>
                </c:pt>
                <c:pt idx="31">
                  <c:v>2.3754849395655642</c:v>
                </c:pt>
                <c:pt idx="32">
                  <c:v>2.3990566684652421</c:v>
                </c:pt>
                <c:pt idx="33">
                  <c:v>2.4223915320810292</c:v>
                </c:pt>
                <c:pt idx="34">
                  <c:v>2.4456983711375742</c:v>
                </c:pt>
                <c:pt idx="35">
                  <c:v>2.4697058592025867</c:v>
                </c:pt>
                <c:pt idx="36">
                  <c:v>2.4891035180741095</c:v>
                </c:pt>
                <c:pt idx="37">
                  <c:v>2.5042243017033647</c:v>
                </c:pt>
                <c:pt idx="38">
                  <c:v>2.5193018767392319</c:v>
                </c:pt>
                <c:pt idx="39">
                  <c:v>2.5346344729158377</c:v>
                </c:pt>
                <c:pt idx="40">
                  <c:v>2.5495718680527566</c:v>
                </c:pt>
                <c:pt idx="41">
                  <c:v>2.5646625284992473</c:v>
                </c:pt>
                <c:pt idx="42">
                  <c:v>2.5799216421641393</c:v>
                </c:pt>
                <c:pt idx="43">
                  <c:v>2.5957940485748461</c:v>
                </c:pt>
                <c:pt idx="44">
                  <c:v>2.6119212132138911</c:v>
                </c:pt>
                <c:pt idx="45">
                  <c:v>2.6279098291377876</c:v>
                </c:pt>
                <c:pt idx="46">
                  <c:v>2.6439966847813965</c:v>
                </c:pt>
                <c:pt idx="47">
                  <c:v>2.6605912548520814</c:v>
                </c:pt>
                <c:pt idx="48">
                  <c:v>2.6772977369607727</c:v>
                </c:pt>
                <c:pt idx="49">
                  <c:v>2.6938690286174691</c:v>
                </c:pt>
                <c:pt idx="50">
                  <c:v>2.710250505051953</c:v>
                </c:pt>
                <c:pt idx="51">
                  <c:v>2.7263636483735061</c:v>
                </c:pt>
                <c:pt idx="52">
                  <c:v>2.7422850195636768</c:v>
                </c:pt>
                <c:pt idx="53">
                  <c:v>2.758166591468953</c:v>
                </c:pt>
                <c:pt idx="54">
                  <c:v>2.7736410335786292</c:v>
                </c:pt>
                <c:pt idx="55">
                  <c:v>2.7894132405164891</c:v>
                </c:pt>
                <c:pt idx="56">
                  <c:v>2.8050752743336385</c:v>
                </c:pt>
                <c:pt idx="57">
                  <c:v>2.8205602271778281</c:v>
                </c:pt>
                <c:pt idx="58">
                  <c:v>2.8358284527448561</c:v>
                </c:pt>
                <c:pt idx="59">
                  <c:v>2.8510893853709622</c:v>
                </c:pt>
                <c:pt idx="60">
                  <c:v>2.8662975339104895</c:v>
                </c:pt>
                <c:pt idx="61">
                  <c:v>2.8804776073003353</c:v>
                </c:pt>
                <c:pt idx="62">
                  <c:v>2.89346438074495</c:v>
                </c:pt>
                <c:pt idx="63">
                  <c:v>2.9066602639305175</c:v>
                </c:pt>
                <c:pt idx="64">
                  <c:v>2.9196061128610227</c:v>
                </c:pt>
                <c:pt idx="65">
                  <c:v>2.9322799454033315</c:v>
                </c:pt>
              </c:numCache>
            </c:numRef>
          </c:val>
          <c:extLst>
            <c:ext xmlns:c16="http://schemas.microsoft.com/office/drawing/2014/chart" uri="{C3380CC4-5D6E-409C-BE32-E72D297353CC}">
              <c16:uniqueId val="{00000000-A377-488A-BB8A-2CBF8D8604BC}"/>
            </c:ext>
          </c:extLst>
        </c:ser>
        <c:ser>
          <c:idx val="0"/>
          <c:order val="1"/>
          <c:tx>
            <c:v>Unmeasured household consumption</c:v>
          </c:tx>
          <c:spPr>
            <a:ln w="25400">
              <a:noFill/>
            </a:ln>
          </c:spPr>
          <c:cat>
            <c:strRef>
              <c:f>NWLBWF!$G$385:$BT$385</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NWLBWF!$G$387:$BT$387</c:f>
              <c:numCache>
                <c:formatCode>0.00</c:formatCode>
                <c:ptCount val="66"/>
                <c:pt idx="0">
                  <c:v>0</c:v>
                </c:pt>
                <c:pt idx="1">
                  <c:v>0</c:v>
                </c:pt>
                <c:pt idx="2">
                  <c:v>3.1212651555003883</c:v>
                </c:pt>
                <c:pt idx="3">
                  <c:v>3.0084749829129795</c:v>
                </c:pt>
                <c:pt idx="4">
                  <c:v>2.9208947269228189</c:v>
                </c:pt>
                <c:pt idx="5">
                  <c:v>2.8300938358086478</c:v>
                </c:pt>
                <c:pt idx="6">
                  <c:v>2.7441277370455737</c:v>
                </c:pt>
                <c:pt idx="7">
                  <c:v>2.6916003014056722</c:v>
                </c:pt>
                <c:pt idx="8">
                  <c:v>2.6388114962273623</c:v>
                </c:pt>
                <c:pt idx="9">
                  <c:v>2.5859324907768917</c:v>
                </c:pt>
                <c:pt idx="10">
                  <c:v>2.532884434042701</c:v>
                </c:pt>
                <c:pt idx="11">
                  <c:v>2.4863101481712766</c:v>
                </c:pt>
                <c:pt idx="12">
                  <c:v>2.4455751536477659</c:v>
                </c:pt>
                <c:pt idx="13">
                  <c:v>2.40506611750709</c:v>
                </c:pt>
                <c:pt idx="14">
                  <c:v>2.3644497616606408</c:v>
                </c:pt>
                <c:pt idx="15">
                  <c:v>2.3243405894816092</c:v>
                </c:pt>
                <c:pt idx="16">
                  <c:v>2.2850122282709089</c:v>
                </c:pt>
                <c:pt idx="17">
                  <c:v>2.2457307870076035</c:v>
                </c:pt>
                <c:pt idx="18">
                  <c:v>2.2054028127092464</c:v>
                </c:pt>
                <c:pt idx="19">
                  <c:v>2.1655363469870208</c:v>
                </c:pt>
                <c:pt idx="20">
                  <c:v>2.1251478135164277</c:v>
                </c:pt>
                <c:pt idx="21">
                  <c:v>2.08624641771307</c:v>
                </c:pt>
                <c:pt idx="22">
                  <c:v>2.0492971416057433</c:v>
                </c:pt>
                <c:pt idx="23">
                  <c:v>2.0141067489825573</c:v>
                </c:pt>
                <c:pt idx="24">
                  <c:v>1.9801313428202394</c:v>
                </c:pt>
                <c:pt idx="25">
                  <c:v>1.9475646269473179</c:v>
                </c:pt>
                <c:pt idx="26">
                  <c:v>1.9164685173223655</c:v>
                </c:pt>
                <c:pt idx="27">
                  <c:v>1.8866664132785251</c:v>
                </c:pt>
                <c:pt idx="28">
                  <c:v>1.8567200721668529</c:v>
                </c:pt>
                <c:pt idx="29">
                  <c:v>1.8268079869605733</c:v>
                </c:pt>
                <c:pt idx="30">
                  <c:v>1.7967637358577886</c:v>
                </c:pt>
                <c:pt idx="31">
                  <c:v>1.7704588937224202</c:v>
                </c:pt>
                <c:pt idx="32">
                  <c:v>1.7474167503974618</c:v>
                </c:pt>
                <c:pt idx="33">
                  <c:v>1.7244652163902952</c:v>
                </c:pt>
                <c:pt idx="34">
                  <c:v>1.701435618393939</c:v>
                </c:pt>
                <c:pt idx="35">
                  <c:v>1.6792887440411262</c:v>
                </c:pt>
                <c:pt idx="36">
                  <c:v>1.6626961050245448</c:v>
                </c:pt>
                <c:pt idx="37">
                  <c:v>1.652471848037194</c:v>
                </c:pt>
                <c:pt idx="38">
                  <c:v>1.642257475272322</c:v>
                </c:pt>
                <c:pt idx="39">
                  <c:v>1.6325552880559195</c:v>
                </c:pt>
                <c:pt idx="40">
                  <c:v>1.622859388735677</c:v>
                </c:pt>
                <c:pt idx="41">
                  <c:v>1.6133345891377491</c:v>
                </c:pt>
                <c:pt idx="42">
                  <c:v>1.6038024156950681</c:v>
                </c:pt>
                <c:pt idx="43">
                  <c:v>1.5944279213238532</c:v>
                </c:pt>
                <c:pt idx="44">
                  <c:v>1.5852053504884343</c:v>
                </c:pt>
                <c:pt idx="45">
                  <c:v>1.5761253381421154</c:v>
                </c:pt>
                <c:pt idx="46">
                  <c:v>1.5671776040334189</c:v>
                </c:pt>
                <c:pt idx="47">
                  <c:v>1.5583538464171955</c:v>
                </c:pt>
                <c:pt idx="48">
                  <c:v>1.5496490806123331</c:v>
                </c:pt>
                <c:pt idx="49">
                  <c:v>1.5408888160428724</c:v>
                </c:pt>
                <c:pt idx="50">
                  <c:v>1.5319839993989874</c:v>
                </c:pt>
                <c:pt idx="51">
                  <c:v>1.5230154443010306</c:v>
                </c:pt>
                <c:pt idx="52">
                  <c:v>1.5141428381451913</c:v>
                </c:pt>
                <c:pt idx="53">
                  <c:v>1.5050160462936026</c:v>
                </c:pt>
                <c:pt idx="54">
                  <c:v>1.4960107851794566</c:v>
                </c:pt>
                <c:pt idx="55">
                  <c:v>1.4871262384440118</c:v>
                </c:pt>
                <c:pt idx="56">
                  <c:v>1.4783627685216807</c:v>
                </c:pt>
                <c:pt idx="57">
                  <c:v>1.4697200966966231</c:v>
                </c:pt>
                <c:pt idx="58">
                  <c:v>1.4611966864670567</c:v>
                </c:pt>
                <c:pt idx="59">
                  <c:v>1.4527939101849654</c:v>
                </c:pt>
                <c:pt idx="60">
                  <c:v>1.4445099429272499</c:v>
                </c:pt>
                <c:pt idx="61">
                  <c:v>1.4378832218499285</c:v>
                </c:pt>
                <c:pt idx="62">
                  <c:v>1.4328040940823397</c:v>
                </c:pt>
                <c:pt idx="63">
                  <c:v>1.42807786574377</c:v>
                </c:pt>
                <c:pt idx="64">
                  <c:v>1.4233475107113918</c:v>
                </c:pt>
                <c:pt idx="65">
                  <c:v>1.4187254628901609</c:v>
                </c:pt>
              </c:numCache>
            </c:numRef>
          </c:val>
          <c:extLst>
            <c:ext xmlns:c16="http://schemas.microsoft.com/office/drawing/2014/chart" uri="{C3380CC4-5D6E-409C-BE32-E72D297353CC}">
              <c16:uniqueId val="{00000001-A377-488A-BB8A-2CBF8D8604BC}"/>
            </c:ext>
          </c:extLst>
        </c:ser>
        <c:ser>
          <c:idx val="1"/>
          <c:order val="2"/>
          <c:tx>
            <c:v>Non-household consumption</c:v>
          </c:tx>
          <c:spPr>
            <a:ln w="25400">
              <a:noFill/>
            </a:ln>
          </c:spPr>
          <c:cat>
            <c:strRef>
              <c:f>NWLBWF!$G$385:$BT$385</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NWLBWF!$G$388:$BT$388</c:f>
              <c:numCache>
                <c:formatCode>0.00</c:formatCode>
                <c:ptCount val="66"/>
                <c:pt idx="0">
                  <c:v>0</c:v>
                </c:pt>
                <c:pt idx="1">
                  <c:v>0</c:v>
                </c:pt>
                <c:pt idx="2">
                  <c:v>2.0988324885485374</c:v>
                </c:pt>
                <c:pt idx="3">
                  <c:v>1.9930827584003332</c:v>
                </c:pt>
                <c:pt idx="4">
                  <c:v>2.0929514678229548</c:v>
                </c:pt>
                <c:pt idx="5">
                  <c:v>2.1837075999977817</c:v>
                </c:pt>
                <c:pt idx="6">
                  <c:v>2.3912292131565689</c:v>
                </c:pt>
                <c:pt idx="7">
                  <c:v>2.4345347886812703</c:v>
                </c:pt>
                <c:pt idx="8">
                  <c:v>2.4356196852750802</c:v>
                </c:pt>
                <c:pt idx="9">
                  <c:v>2.437725328061406</c:v>
                </c:pt>
                <c:pt idx="10">
                  <c:v>2.439738081527993</c:v>
                </c:pt>
                <c:pt idx="11">
                  <c:v>2.4412480673485364</c:v>
                </c:pt>
                <c:pt idx="12">
                  <c:v>2.4424668225338539</c:v>
                </c:pt>
                <c:pt idx="13">
                  <c:v>2.442928090823886</c:v>
                </c:pt>
                <c:pt idx="14">
                  <c:v>2.4437069613218037</c:v>
                </c:pt>
                <c:pt idx="15">
                  <c:v>2.4444313358643397</c:v>
                </c:pt>
                <c:pt idx="16">
                  <c:v>2.4451369004878183</c:v>
                </c:pt>
                <c:pt idx="17">
                  <c:v>2.4458937576928252</c:v>
                </c:pt>
                <c:pt idx="18">
                  <c:v>2.4466959789441161</c:v>
                </c:pt>
                <c:pt idx="19">
                  <c:v>2.4474750866822648</c:v>
                </c:pt>
                <c:pt idx="20">
                  <c:v>2.4482300812899518</c:v>
                </c:pt>
                <c:pt idx="21">
                  <c:v>2.4489634768916266</c:v>
                </c:pt>
                <c:pt idx="22">
                  <c:v>2.4496411672220635</c:v>
                </c:pt>
                <c:pt idx="23">
                  <c:v>2.4502703355171969</c:v>
                </c:pt>
                <c:pt idx="24">
                  <c:v>2.4508819750675999</c:v>
                </c:pt>
                <c:pt idx="25">
                  <c:v>2.4514632829553817</c:v>
                </c:pt>
                <c:pt idx="26">
                  <c:v>2.4520562277190057</c:v>
                </c:pt>
                <c:pt idx="27">
                  <c:v>2.4526386406705889</c:v>
                </c:pt>
                <c:pt idx="28">
                  <c:v>2.4531620329989532</c:v>
                </c:pt>
                <c:pt idx="29">
                  <c:v>2.453673297878217</c:v>
                </c:pt>
                <c:pt idx="30">
                  <c:v>2.4541722967124127</c:v>
                </c:pt>
                <c:pt idx="31">
                  <c:v>2.4546577265639886</c:v>
                </c:pt>
                <c:pt idx="32">
                  <c:v>2.4551118222808923</c:v>
                </c:pt>
                <c:pt idx="33">
                  <c:v>2.4553460247846508</c:v>
                </c:pt>
                <c:pt idx="34">
                  <c:v>2.4555451848253447</c:v>
                </c:pt>
                <c:pt idx="35">
                  <c:v>2.4557221285297839</c:v>
                </c:pt>
                <c:pt idx="36">
                  <c:v>2.4558810272998239</c:v>
                </c:pt>
                <c:pt idx="37">
                  <c:v>2.4560228039200998</c:v>
                </c:pt>
                <c:pt idx="38">
                  <c:v>2.4561409622892723</c:v>
                </c:pt>
                <c:pt idx="39">
                  <c:v>2.4562488363780535</c:v>
                </c:pt>
                <c:pt idx="40">
                  <c:v>2.4563595977676651</c:v>
                </c:pt>
                <c:pt idx="41">
                  <c:v>2.4564709239872005</c:v>
                </c:pt>
                <c:pt idx="42">
                  <c:v>2.4565821096815559</c:v>
                </c:pt>
                <c:pt idx="43">
                  <c:v>2.456697665209874</c:v>
                </c:pt>
                <c:pt idx="44">
                  <c:v>2.4568173008206653</c:v>
                </c:pt>
                <c:pt idx="45">
                  <c:v>2.4569316377894057</c:v>
                </c:pt>
                <c:pt idx="46">
                  <c:v>2.4570280429176439</c:v>
                </c:pt>
                <c:pt idx="47">
                  <c:v>2.457118350101124</c:v>
                </c:pt>
                <c:pt idx="48">
                  <c:v>2.4572114453970442</c:v>
                </c:pt>
                <c:pt idx="49">
                  <c:v>2.4573063766413186</c:v>
                </c:pt>
                <c:pt idx="50">
                  <c:v>2.4573959706991664</c:v>
                </c:pt>
                <c:pt idx="51">
                  <c:v>2.4574764876366686</c:v>
                </c:pt>
                <c:pt idx="52">
                  <c:v>2.4575453222476025</c:v>
                </c:pt>
                <c:pt idx="53">
                  <c:v>2.4576102796091543</c:v>
                </c:pt>
                <c:pt idx="54">
                  <c:v>2.4576696629449106</c:v>
                </c:pt>
                <c:pt idx="55">
                  <c:v>2.4577123807748507</c:v>
                </c:pt>
                <c:pt idx="56">
                  <c:v>2.4577442864522441</c:v>
                </c:pt>
                <c:pt idx="57">
                  <c:v>2.4577621536096337</c:v>
                </c:pt>
                <c:pt idx="58">
                  <c:v>2.4577668090511051</c:v>
                </c:pt>
                <c:pt idx="59">
                  <c:v>2.4577660307592257</c:v>
                </c:pt>
                <c:pt idx="60">
                  <c:v>2.4577595216951407</c:v>
                </c:pt>
                <c:pt idx="61">
                  <c:v>2.4577418546236718</c:v>
                </c:pt>
                <c:pt idx="62">
                  <c:v>2.4577202997112155</c:v>
                </c:pt>
                <c:pt idx="63">
                  <c:v>2.4576894000305218</c:v>
                </c:pt>
                <c:pt idx="64">
                  <c:v>2.4576499458607968</c:v>
                </c:pt>
                <c:pt idx="65">
                  <c:v>2.457608470611774</c:v>
                </c:pt>
              </c:numCache>
            </c:numRef>
          </c:val>
          <c:extLst>
            <c:ext xmlns:c16="http://schemas.microsoft.com/office/drawing/2014/chart" uri="{C3380CC4-5D6E-409C-BE32-E72D297353CC}">
              <c16:uniqueId val="{00000002-A377-488A-BB8A-2CBF8D8604BC}"/>
            </c:ext>
          </c:extLst>
        </c:ser>
        <c:ser>
          <c:idx val="2"/>
          <c:order val="3"/>
          <c:tx>
            <c:v>Total leakage</c:v>
          </c:tx>
          <c:spPr>
            <a:ln w="25400">
              <a:noFill/>
            </a:ln>
          </c:spPr>
          <c:cat>
            <c:strRef>
              <c:f>NWLBWF!$G$385:$BT$385</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NWLBWF!$G$389:$BT$389</c:f>
              <c:numCache>
                <c:formatCode>0.00</c:formatCode>
                <c:ptCount val="66"/>
                <c:pt idx="0">
                  <c:v>0</c:v>
                </c:pt>
                <c:pt idx="1">
                  <c:v>0</c:v>
                </c:pt>
                <c:pt idx="2">
                  <c:v>1.435326531341103</c:v>
                </c:pt>
                <c:pt idx="3">
                  <c:v>1.6314843999999999</c:v>
                </c:pt>
                <c:pt idx="4">
                  <c:v>1.5776992000000001</c:v>
                </c:pt>
                <c:pt idx="5">
                  <c:v>1.523914</c:v>
                </c:pt>
                <c:pt idx="6">
                  <c:v>1.523914</c:v>
                </c:pt>
                <c:pt idx="7">
                  <c:v>1.523914</c:v>
                </c:pt>
                <c:pt idx="8">
                  <c:v>1.523914</c:v>
                </c:pt>
                <c:pt idx="9">
                  <c:v>1.523914</c:v>
                </c:pt>
                <c:pt idx="10">
                  <c:v>1.523914</c:v>
                </c:pt>
                <c:pt idx="11">
                  <c:v>1.523914</c:v>
                </c:pt>
                <c:pt idx="12">
                  <c:v>1.523914</c:v>
                </c:pt>
                <c:pt idx="13">
                  <c:v>1.523914</c:v>
                </c:pt>
                <c:pt idx="14">
                  <c:v>1.523914</c:v>
                </c:pt>
                <c:pt idx="15">
                  <c:v>1.523914</c:v>
                </c:pt>
                <c:pt idx="16">
                  <c:v>1.523914</c:v>
                </c:pt>
                <c:pt idx="17">
                  <c:v>1.523914</c:v>
                </c:pt>
                <c:pt idx="18">
                  <c:v>1.523914</c:v>
                </c:pt>
                <c:pt idx="19">
                  <c:v>1.523914</c:v>
                </c:pt>
                <c:pt idx="20">
                  <c:v>1.523914</c:v>
                </c:pt>
                <c:pt idx="21">
                  <c:v>1.523914</c:v>
                </c:pt>
                <c:pt idx="22">
                  <c:v>1.523914</c:v>
                </c:pt>
                <c:pt idx="23">
                  <c:v>1.523914</c:v>
                </c:pt>
                <c:pt idx="24">
                  <c:v>1.523914</c:v>
                </c:pt>
                <c:pt idx="25">
                  <c:v>1.523914</c:v>
                </c:pt>
                <c:pt idx="26">
                  <c:v>1.523914</c:v>
                </c:pt>
                <c:pt idx="27">
                  <c:v>1.523914</c:v>
                </c:pt>
                <c:pt idx="28">
                  <c:v>1.523914</c:v>
                </c:pt>
                <c:pt idx="29">
                  <c:v>1.523914</c:v>
                </c:pt>
                <c:pt idx="30">
                  <c:v>1.523914</c:v>
                </c:pt>
                <c:pt idx="31">
                  <c:v>1.523914</c:v>
                </c:pt>
                <c:pt idx="32">
                  <c:v>1.523914</c:v>
                </c:pt>
                <c:pt idx="33">
                  <c:v>1.523914</c:v>
                </c:pt>
                <c:pt idx="34">
                  <c:v>1.523914</c:v>
                </c:pt>
                <c:pt idx="35">
                  <c:v>1.523914</c:v>
                </c:pt>
                <c:pt idx="36">
                  <c:v>1.523914</c:v>
                </c:pt>
                <c:pt idx="37">
                  <c:v>1.523914</c:v>
                </c:pt>
                <c:pt idx="38">
                  <c:v>1.523914</c:v>
                </c:pt>
                <c:pt idx="39">
                  <c:v>1.523914</c:v>
                </c:pt>
                <c:pt idx="40">
                  <c:v>1.523914</c:v>
                </c:pt>
                <c:pt idx="41">
                  <c:v>1.523914</c:v>
                </c:pt>
                <c:pt idx="42">
                  <c:v>1.523914</c:v>
                </c:pt>
                <c:pt idx="43">
                  <c:v>1.523914</c:v>
                </c:pt>
                <c:pt idx="44">
                  <c:v>1.523914</c:v>
                </c:pt>
                <c:pt idx="45">
                  <c:v>1.523914</c:v>
                </c:pt>
                <c:pt idx="46">
                  <c:v>1.523914</c:v>
                </c:pt>
                <c:pt idx="47">
                  <c:v>1.523914</c:v>
                </c:pt>
                <c:pt idx="48">
                  <c:v>1.523914</c:v>
                </c:pt>
                <c:pt idx="49">
                  <c:v>1.523914</c:v>
                </c:pt>
                <c:pt idx="50">
                  <c:v>1.523914</c:v>
                </c:pt>
                <c:pt idx="51">
                  <c:v>1.523914</c:v>
                </c:pt>
                <c:pt idx="52">
                  <c:v>1.523914</c:v>
                </c:pt>
                <c:pt idx="53">
                  <c:v>1.523914</c:v>
                </c:pt>
                <c:pt idx="54">
                  <c:v>1.523914</c:v>
                </c:pt>
                <c:pt idx="55">
                  <c:v>1.523914</c:v>
                </c:pt>
                <c:pt idx="56">
                  <c:v>1.523914</c:v>
                </c:pt>
                <c:pt idx="57">
                  <c:v>1.523914</c:v>
                </c:pt>
                <c:pt idx="58">
                  <c:v>1.523914</c:v>
                </c:pt>
                <c:pt idx="59">
                  <c:v>1.523914</c:v>
                </c:pt>
                <c:pt idx="60">
                  <c:v>1.523914</c:v>
                </c:pt>
                <c:pt idx="61">
                  <c:v>1.523914</c:v>
                </c:pt>
                <c:pt idx="62">
                  <c:v>1.523914</c:v>
                </c:pt>
                <c:pt idx="63">
                  <c:v>1.523914</c:v>
                </c:pt>
                <c:pt idx="64">
                  <c:v>1.523914</c:v>
                </c:pt>
                <c:pt idx="65">
                  <c:v>1.523914</c:v>
                </c:pt>
              </c:numCache>
            </c:numRef>
          </c:val>
          <c:extLst>
            <c:ext xmlns:c16="http://schemas.microsoft.com/office/drawing/2014/chart" uri="{C3380CC4-5D6E-409C-BE32-E72D297353CC}">
              <c16:uniqueId val="{00000003-A377-488A-BB8A-2CBF8D8604BC}"/>
            </c:ext>
          </c:extLst>
        </c:ser>
        <c:ser>
          <c:idx val="3"/>
          <c:order val="4"/>
          <c:tx>
            <c:v>Other components of demand</c:v>
          </c:tx>
          <c:spPr>
            <a:ln w="25400">
              <a:noFill/>
            </a:ln>
          </c:spPr>
          <c:cat>
            <c:strRef>
              <c:f>NWLBWF!$G$385:$BT$385</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NWLBWF!$G$390:$BT$390</c:f>
              <c:numCache>
                <c:formatCode>0.00</c:formatCode>
                <c:ptCount val="66"/>
                <c:pt idx="0">
                  <c:v>0</c:v>
                </c:pt>
                <c:pt idx="1">
                  <c:v>0</c:v>
                </c:pt>
                <c:pt idx="2">
                  <c:v>0.16338782873574065</c:v>
                </c:pt>
                <c:pt idx="3">
                  <c:v>0.1630030565188969</c:v>
                </c:pt>
                <c:pt idx="4">
                  <c:v>0.16284258681572883</c:v>
                </c:pt>
                <c:pt idx="5">
                  <c:v>0.16263378664792061</c:v>
                </c:pt>
                <c:pt idx="6">
                  <c:v>0.16403637855510489</c:v>
                </c:pt>
                <c:pt idx="7">
                  <c:v>0.16387866195537804</c:v>
                </c:pt>
                <c:pt idx="8">
                  <c:v>0.16363231736949935</c:v>
                </c:pt>
                <c:pt idx="9">
                  <c:v>0.16339679236193305</c:v>
                </c:pt>
                <c:pt idx="10">
                  <c:v>0.16316850273351591</c:v>
                </c:pt>
                <c:pt idx="11">
                  <c:v>0.16295885997790371</c:v>
                </c:pt>
                <c:pt idx="12">
                  <c:v>0.16281239759364041</c:v>
                </c:pt>
                <c:pt idx="13">
                  <c:v>0.16272784716730726</c:v>
                </c:pt>
                <c:pt idx="14">
                  <c:v>0.162616996031689</c:v>
                </c:pt>
                <c:pt idx="15">
                  <c:v>0.16250666725042073</c:v>
                </c:pt>
                <c:pt idx="16">
                  <c:v>0.16238107338453922</c:v>
                </c:pt>
                <c:pt idx="17">
                  <c:v>0.16222240101091501</c:v>
                </c:pt>
                <c:pt idx="18">
                  <c:v>0.16211257106869859</c:v>
                </c:pt>
                <c:pt idx="19">
                  <c:v>0.16200935232673608</c:v>
                </c:pt>
                <c:pt idx="20">
                  <c:v>0.16191127035567376</c:v>
                </c:pt>
                <c:pt idx="21">
                  <c:v>0.16181778687520421</c:v>
                </c:pt>
                <c:pt idx="22">
                  <c:v>0.16173008219596952</c:v>
                </c:pt>
                <c:pt idx="23">
                  <c:v>0.16164888847948689</c:v>
                </c:pt>
                <c:pt idx="24">
                  <c:v>0.16157362415465393</c:v>
                </c:pt>
                <c:pt idx="25">
                  <c:v>0.16150385569016557</c:v>
                </c:pt>
                <c:pt idx="26">
                  <c:v>0.16143866507963978</c:v>
                </c:pt>
                <c:pt idx="27">
                  <c:v>0.16137700982129743</c:v>
                </c:pt>
                <c:pt idx="28">
                  <c:v>0.16132031489132537</c:v>
                </c:pt>
                <c:pt idx="29">
                  <c:v>0.16126892362878387</c:v>
                </c:pt>
                <c:pt idx="30">
                  <c:v>0.16121798105084117</c:v>
                </c:pt>
                <c:pt idx="31">
                  <c:v>0.161171450356278</c:v>
                </c:pt>
                <c:pt idx="32">
                  <c:v>0.16112546647163661</c:v>
                </c:pt>
                <c:pt idx="33">
                  <c:v>0.16108225132744813</c:v>
                </c:pt>
                <c:pt idx="34">
                  <c:v>0.16103762987487791</c:v>
                </c:pt>
                <c:pt idx="35">
                  <c:v>0.16098979925692269</c:v>
                </c:pt>
                <c:pt idx="36">
                  <c:v>0.16094455523100848</c:v>
                </c:pt>
                <c:pt idx="37">
                  <c:v>0.16090251447987747</c:v>
                </c:pt>
                <c:pt idx="38">
                  <c:v>0.16086061857062184</c:v>
                </c:pt>
                <c:pt idx="39">
                  <c:v>0.16082033079263525</c:v>
                </c:pt>
                <c:pt idx="40">
                  <c:v>0.16078112907021413</c:v>
                </c:pt>
                <c:pt idx="41">
                  <c:v>0.16073946327254873</c:v>
                </c:pt>
                <c:pt idx="42">
                  <c:v>0.1606953418746464</c:v>
                </c:pt>
                <c:pt idx="43">
                  <c:v>0.16064878201114929</c:v>
                </c:pt>
                <c:pt idx="44">
                  <c:v>0.1605987629868082</c:v>
                </c:pt>
                <c:pt idx="45">
                  <c:v>0.16054615463904653</c:v>
                </c:pt>
                <c:pt idx="46">
                  <c:v>0.16049073742069275</c:v>
                </c:pt>
                <c:pt idx="47">
                  <c:v>0.16043228046141422</c:v>
                </c:pt>
                <c:pt idx="48">
                  <c:v>0.16037352867816423</c:v>
                </c:pt>
                <c:pt idx="49">
                  <c:v>0.16031606015029176</c:v>
                </c:pt>
                <c:pt idx="50">
                  <c:v>0.16025919927869126</c:v>
                </c:pt>
                <c:pt idx="51">
                  <c:v>0.16020321999918963</c:v>
                </c:pt>
                <c:pt idx="52">
                  <c:v>0.16014761610154515</c:v>
                </c:pt>
                <c:pt idx="53">
                  <c:v>0.1600921134551605</c:v>
                </c:pt>
                <c:pt idx="54">
                  <c:v>0.16003729099614361</c:v>
                </c:pt>
                <c:pt idx="55">
                  <c:v>0.15998419983785439</c:v>
                </c:pt>
                <c:pt idx="56">
                  <c:v>0.15993233942409901</c:v>
                </c:pt>
                <c:pt idx="57">
                  <c:v>0.15988146747865351</c:v>
                </c:pt>
                <c:pt idx="58">
                  <c:v>0.15983293349885841</c:v>
                </c:pt>
                <c:pt idx="59">
                  <c:v>0.15978470609809925</c:v>
                </c:pt>
                <c:pt idx="60">
                  <c:v>0.15973590182452035</c:v>
                </c:pt>
                <c:pt idx="61">
                  <c:v>0.15968692567593301</c:v>
                </c:pt>
                <c:pt idx="62">
                  <c:v>0.15963661594387624</c:v>
                </c:pt>
                <c:pt idx="63">
                  <c:v>0.15958475902793801</c:v>
                </c:pt>
                <c:pt idx="64">
                  <c:v>0.15953229940413927</c:v>
                </c:pt>
                <c:pt idx="65">
                  <c:v>0.15948069769870798</c:v>
                </c:pt>
              </c:numCache>
            </c:numRef>
          </c:val>
          <c:extLst>
            <c:ext xmlns:c16="http://schemas.microsoft.com/office/drawing/2014/chart" uri="{C3380CC4-5D6E-409C-BE32-E72D297353CC}">
              <c16:uniqueId val="{00000004-A377-488A-BB8A-2CBF8D8604BC}"/>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Ref>
              <c:f>NWLBWF!$G$385:$CI$385</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NWLBWF!$G$391:$BT$391</c:f>
              <c:numCache>
                <c:formatCode>0.00</c:formatCode>
                <c:ptCount val="66"/>
                <c:pt idx="0">
                  <c:v>0</c:v>
                </c:pt>
                <c:pt idx="1">
                  <c:v>0</c:v>
                </c:pt>
                <c:pt idx="2">
                  <c:v>9.8066772133632369</c:v>
                </c:pt>
                <c:pt idx="3">
                  <c:v>9.8065894007935874</c:v>
                </c:pt>
                <c:pt idx="4">
                  <c:v>9.8065495879946312</c:v>
                </c:pt>
                <c:pt idx="5">
                  <c:v>9.8067497926436964</c:v>
                </c:pt>
                <c:pt idx="6">
                  <c:v>9.7957072973992361</c:v>
                </c:pt>
                <c:pt idx="7">
                  <c:v>9.7927593119496859</c:v>
                </c:pt>
                <c:pt idx="8">
                  <c:v>9.2713720428682524</c:v>
                </c:pt>
                <c:pt idx="9">
                  <c:v>9.270215071813821</c:v>
                </c:pt>
                <c:pt idx="10">
                  <c:v>9.2693255196690405</c:v>
                </c:pt>
                <c:pt idx="11">
                  <c:v>9.2681873679379478</c:v>
                </c:pt>
                <c:pt idx="12">
                  <c:v>9.2676637177000032</c:v>
                </c:pt>
                <c:pt idx="13">
                  <c:v>9.2678101157661725</c:v>
                </c:pt>
                <c:pt idx="14">
                  <c:v>9.2674840790356967</c:v>
                </c:pt>
                <c:pt idx="15">
                  <c:v>9.2670054683135739</c:v>
                </c:pt>
                <c:pt idx="16">
                  <c:v>9.2662666935466511</c:v>
                </c:pt>
                <c:pt idx="17">
                  <c:v>9.2652111515242677</c:v>
                </c:pt>
                <c:pt idx="18">
                  <c:v>9.2648446675420395</c:v>
                </c:pt>
                <c:pt idx="19">
                  <c:v>9.2645015764668184</c:v>
                </c:pt>
                <c:pt idx="20">
                  <c:v>9.2642816813481037</c:v>
                </c:pt>
                <c:pt idx="21">
                  <c:v>9.2641826126339222</c:v>
                </c:pt>
                <c:pt idx="22">
                  <c:v>9.2639874815158016</c:v>
                </c:pt>
                <c:pt idx="23">
                  <c:v>9.2637913752327989</c:v>
                </c:pt>
                <c:pt idx="24">
                  <c:v>9.2636692996766978</c:v>
                </c:pt>
                <c:pt idx="25">
                  <c:v>9.263554045004506</c:v>
                </c:pt>
                <c:pt idx="26">
                  <c:v>9.2634288807668845</c:v>
                </c:pt>
                <c:pt idx="27">
                  <c:v>9.2632790308460837</c:v>
                </c:pt>
                <c:pt idx="28">
                  <c:v>9.2632036754244549</c:v>
                </c:pt>
                <c:pt idx="29">
                  <c:v>9.2631600143031232</c:v>
                </c:pt>
                <c:pt idx="30">
                  <c:v>9.2631830041840999</c:v>
                </c:pt>
                <c:pt idx="31">
                  <c:v>9.2665732833058403</c:v>
                </c:pt>
                <c:pt idx="32">
                  <c:v>9.266509519882165</c:v>
                </c:pt>
                <c:pt idx="33">
                  <c:v>9.2664704663283288</c:v>
                </c:pt>
                <c:pt idx="34">
                  <c:v>9.2664411053122429</c:v>
                </c:pt>
                <c:pt idx="35">
                  <c:v>9.2663058038899315</c:v>
                </c:pt>
                <c:pt idx="36">
                  <c:v>9.266107334017196</c:v>
                </c:pt>
                <c:pt idx="37">
                  <c:v>9.2657675881664439</c:v>
                </c:pt>
                <c:pt idx="38">
                  <c:v>9.2654317045647421</c:v>
                </c:pt>
                <c:pt idx="39">
                  <c:v>9.265044240886315</c:v>
                </c:pt>
                <c:pt idx="40">
                  <c:v>9.2646829531134109</c:v>
                </c:pt>
                <c:pt idx="41">
                  <c:v>9.264299737667022</c:v>
                </c:pt>
                <c:pt idx="42">
                  <c:v>9.2639057453597538</c:v>
                </c:pt>
                <c:pt idx="43">
                  <c:v>9.2634591956358605</c:v>
                </c:pt>
                <c:pt idx="44">
                  <c:v>9.2629849493293346</c:v>
                </c:pt>
                <c:pt idx="45">
                  <c:v>9.262510966739832</c:v>
                </c:pt>
                <c:pt idx="46">
                  <c:v>9.2620227192975868</c:v>
                </c:pt>
                <c:pt idx="47">
                  <c:v>9.261492138235436</c:v>
                </c:pt>
                <c:pt idx="48">
                  <c:v>9.2609456861679149</c:v>
                </c:pt>
                <c:pt idx="49">
                  <c:v>9.2604119888612679</c:v>
                </c:pt>
                <c:pt idx="50">
                  <c:v>9.2599013501388416</c:v>
                </c:pt>
                <c:pt idx="51">
                  <c:v>9.2594138495788929</c:v>
                </c:pt>
                <c:pt idx="52">
                  <c:v>9.2589336338680557</c:v>
                </c:pt>
                <c:pt idx="53">
                  <c:v>9.2584736659037734</c:v>
                </c:pt>
                <c:pt idx="54">
                  <c:v>9.2580334514564591</c:v>
                </c:pt>
                <c:pt idx="55">
                  <c:v>9.2575657959490218</c:v>
                </c:pt>
                <c:pt idx="56">
                  <c:v>9.2570980505262472</c:v>
                </c:pt>
                <c:pt idx="57">
                  <c:v>9.256635019742534</c:v>
                </c:pt>
                <c:pt idx="58">
                  <c:v>9.2561793560401924</c:v>
                </c:pt>
                <c:pt idx="59">
                  <c:v>9.255716333795899</c:v>
                </c:pt>
                <c:pt idx="60">
                  <c:v>9.255249250775698</c:v>
                </c:pt>
                <c:pt idx="61">
                  <c:v>9.2547401545574104</c:v>
                </c:pt>
                <c:pt idx="62">
                  <c:v>9.2542073214471987</c:v>
                </c:pt>
                <c:pt idx="63">
                  <c:v>9.2536370123661733</c:v>
                </c:pt>
                <c:pt idx="64">
                  <c:v>9.2530846089190604</c:v>
                </c:pt>
                <c:pt idx="65">
                  <c:v>9.2525434167909317</c:v>
                </c:pt>
              </c:numCache>
            </c:numRef>
          </c:val>
          <c:smooth val="0"/>
          <c:extLst>
            <c:ext xmlns:c16="http://schemas.microsoft.com/office/drawing/2014/chart" uri="{C3380CC4-5D6E-409C-BE32-E72D297353CC}">
              <c16:uniqueId val="{00000005-A377-488A-BB8A-2CBF8D8604BC}"/>
            </c:ext>
          </c:extLst>
        </c:ser>
        <c:ser>
          <c:idx val="5"/>
          <c:order val="6"/>
          <c:tx>
            <c:v>Total demand + target headroom (baseline)</c:v>
          </c:tx>
          <c:marker>
            <c:symbol val="none"/>
          </c:marker>
          <c:cat>
            <c:strRef>
              <c:f>NWLBWF!$G$385:$CI$385</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NWLBWF!$G$392:$BT$392</c:f>
              <c:numCache>
                <c:formatCode>0.00</c:formatCode>
                <c:ptCount val="66"/>
                <c:pt idx="0">
                  <c:v>0</c:v>
                </c:pt>
                <c:pt idx="1">
                  <c:v>0.50131855463573805</c:v>
                </c:pt>
                <c:pt idx="2">
                  <c:v>8.5189827832643381</c:v>
                </c:pt>
                <c:pt idx="3">
                  <c:v>8.52377330477721</c:v>
                </c:pt>
                <c:pt idx="4">
                  <c:v>8.5283883997201091</c:v>
                </c:pt>
                <c:pt idx="5">
                  <c:v>8.5304800489274371</c:v>
                </c:pt>
                <c:pt idx="6">
                  <c:v>8.6842763720013476</c:v>
                </c:pt>
                <c:pt idx="7">
                  <c:v>8.7207512343547062</c:v>
                </c:pt>
                <c:pt idx="8">
                  <c:v>8.7349073754917193</c:v>
                </c:pt>
                <c:pt idx="9">
                  <c:v>8.7460405136860437</c:v>
                </c:pt>
                <c:pt idx="10">
                  <c:v>8.7543246242112929</c:v>
                </c:pt>
                <c:pt idx="11">
                  <c:v>8.7676045424920588</c:v>
                </c:pt>
                <c:pt idx="12">
                  <c:v>8.7704151761983287</c:v>
                </c:pt>
                <c:pt idx="13">
                  <c:v>8.7639540151226534</c:v>
                </c:pt>
                <c:pt idx="14">
                  <c:v>8.7642880088011719</c:v>
                </c:pt>
                <c:pt idx="15">
                  <c:v>8.7684553802724263</c:v>
                </c:pt>
                <c:pt idx="16">
                  <c:v>8.7756195827216814</c:v>
                </c:pt>
                <c:pt idx="17">
                  <c:v>8.7873369438622433</c:v>
                </c:pt>
                <c:pt idx="18">
                  <c:v>8.7887941963273164</c:v>
                </c:pt>
                <c:pt idx="19">
                  <c:v>8.7927449441470333</c:v>
                </c:pt>
                <c:pt idx="20">
                  <c:v>8.7912792297103746</c:v>
                </c:pt>
                <c:pt idx="21">
                  <c:v>8.7895175843983697</c:v>
                </c:pt>
                <c:pt idx="22">
                  <c:v>8.7906885161156687</c:v>
                </c:pt>
                <c:pt idx="23">
                  <c:v>8.7907813825528027</c:v>
                </c:pt>
                <c:pt idx="24">
                  <c:v>8.7915269823049176</c:v>
                </c:pt>
                <c:pt idx="25">
                  <c:v>8.7892039554658972</c:v>
                </c:pt>
                <c:pt idx="26">
                  <c:v>8.7887898305399403</c:v>
                </c:pt>
                <c:pt idx="27">
                  <c:v>8.7854095174225328</c:v>
                </c:pt>
                <c:pt idx="28">
                  <c:v>8.7877788125838183</c:v>
                </c:pt>
                <c:pt idx="29">
                  <c:v>8.786908738686293</c:v>
                </c:pt>
                <c:pt idx="30">
                  <c:v>8.7835100948479194</c:v>
                </c:pt>
                <c:pt idx="31">
                  <c:v>8.7336530489399724</c:v>
                </c:pt>
                <c:pt idx="32">
                  <c:v>8.734590746346953</c:v>
                </c:pt>
                <c:pt idx="33">
                  <c:v>8.7351650633151436</c:v>
                </c:pt>
                <c:pt idx="34">
                  <c:v>8.7355968429634565</c:v>
                </c:pt>
                <c:pt idx="35">
                  <c:v>8.73758656976214</c:v>
                </c:pt>
                <c:pt idx="36">
                  <c:v>8.7405052443612075</c:v>
                </c:pt>
                <c:pt idx="37">
                  <c:v>8.745501506872257</c:v>
                </c:pt>
                <c:pt idx="38">
                  <c:v>8.7504409716031688</c:v>
                </c:pt>
                <c:pt idx="39">
                  <c:v>8.7561389668741665</c:v>
                </c:pt>
                <c:pt idx="40">
                  <c:v>8.7614520223580339</c:v>
                </c:pt>
                <c:pt idx="41">
                  <c:v>8.7670875436284668</c:v>
                </c:pt>
                <c:pt idx="42">
                  <c:v>8.7728815481471294</c:v>
                </c:pt>
                <c:pt idx="43">
                  <c:v>8.7794484558514441</c:v>
                </c:pt>
                <c:pt idx="44">
                  <c:v>8.7864226662415206</c:v>
                </c:pt>
                <c:pt idx="45">
                  <c:v>8.7933929984400763</c:v>
                </c:pt>
                <c:pt idx="46">
                  <c:v>8.8005731078848726</c:v>
                </c:pt>
                <c:pt idx="47">
                  <c:v>8.8083757705635364</c:v>
                </c:pt>
                <c:pt idx="48">
                  <c:v>8.8164118303800354</c:v>
                </c:pt>
                <c:pt idx="49">
                  <c:v>8.8242603201836722</c:v>
                </c:pt>
                <c:pt idx="50">
                  <c:v>8.8317697131605186</c:v>
                </c:pt>
                <c:pt idx="51">
                  <c:v>8.8389388390421164</c:v>
                </c:pt>
                <c:pt idx="52">
                  <c:v>8.8460008347897361</c:v>
                </c:pt>
                <c:pt idx="53">
                  <c:v>8.8527650695585915</c:v>
                </c:pt>
                <c:pt idx="54">
                  <c:v>8.8592388114308616</c:v>
                </c:pt>
                <c:pt idx="55">
                  <c:v>8.8661160983049268</c:v>
                </c:pt>
                <c:pt idx="56">
                  <c:v>8.8729947074633841</c:v>
                </c:pt>
                <c:pt idx="57">
                  <c:v>8.8798039836944582</c:v>
                </c:pt>
                <c:pt idx="58">
                  <c:v>8.8865049204935964</c:v>
                </c:pt>
                <c:pt idx="59">
                  <c:v>8.8933140711449727</c:v>
                </c:pt>
                <c:pt idx="60">
                  <c:v>8.9001829390891221</c:v>
                </c:pt>
                <c:pt idx="61">
                  <c:v>8.9076696481815887</c:v>
                </c:pt>
                <c:pt idx="62">
                  <c:v>8.9155054292141021</c:v>
                </c:pt>
                <c:pt idx="63">
                  <c:v>8.9238923274644684</c:v>
                </c:pt>
                <c:pt idx="64">
                  <c:v>8.9320159075690722</c:v>
                </c:pt>
                <c:pt idx="65">
                  <c:v>8.9399746153356947</c:v>
                </c:pt>
              </c:numCache>
            </c:numRef>
          </c:val>
          <c:smooth val="0"/>
          <c:extLst>
            <c:ext xmlns:c16="http://schemas.microsoft.com/office/drawing/2014/chart" uri="{C3380CC4-5D6E-409C-BE32-E72D297353CC}">
              <c16:uniqueId val="{00000006-A377-488A-BB8A-2CBF8D8604BC}"/>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NWLBWF!$G$394:$BT$394</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NWLBWF!$G$395:$BT$395</c:f>
              <c:numCache>
                <c:formatCode>0.00</c:formatCode>
                <c:ptCount val="66"/>
                <c:pt idx="0">
                  <c:v>0</c:v>
                </c:pt>
                <c:pt idx="1">
                  <c:v>0</c:v>
                </c:pt>
                <c:pt idx="2">
                  <c:v>1.1712289758266361</c:v>
                </c:pt>
                <c:pt idx="3">
                  <c:v>1.195287143438581</c:v>
                </c:pt>
                <c:pt idx="4">
                  <c:v>1.2375298420468781</c:v>
                </c:pt>
                <c:pt idx="5">
                  <c:v>1.2886244151383579</c:v>
                </c:pt>
                <c:pt idx="6">
                  <c:v>1.2661754820496627</c:v>
                </c:pt>
                <c:pt idx="7">
                  <c:v>1.3969744334512191</c:v>
                </c:pt>
                <c:pt idx="8">
                  <c:v>1.527459959321287</c:v>
                </c:pt>
                <c:pt idx="9">
                  <c:v>1.6068398727810822</c:v>
                </c:pt>
                <c:pt idx="10">
                  <c:v>1.6652059143482121</c:v>
                </c:pt>
                <c:pt idx="11">
                  <c:v>1.7164632800100263</c:v>
                </c:pt>
                <c:pt idx="12">
                  <c:v>1.75234514640245</c:v>
                </c:pt>
                <c:pt idx="13">
                  <c:v>1.7778396283876923</c:v>
                </c:pt>
                <c:pt idx="14">
                  <c:v>1.8049107485206446</c:v>
                </c:pt>
                <c:pt idx="15">
                  <c:v>1.8327452191812639</c:v>
                </c:pt>
                <c:pt idx="16">
                  <c:v>1.8526963018774312</c:v>
                </c:pt>
                <c:pt idx="17">
                  <c:v>1.8754484208193996</c:v>
                </c:pt>
                <c:pt idx="18">
                  <c:v>1.89685205903777</c:v>
                </c:pt>
                <c:pt idx="19">
                  <c:v>1.9167604817875505</c:v>
                </c:pt>
                <c:pt idx="20">
                  <c:v>1.9346799269950559</c:v>
                </c:pt>
                <c:pt idx="21">
                  <c:v>1.9494112072279788</c:v>
                </c:pt>
                <c:pt idx="22">
                  <c:v>1.9633068206438722</c:v>
                </c:pt>
                <c:pt idx="23">
                  <c:v>1.9750594494049409</c:v>
                </c:pt>
                <c:pt idx="24">
                  <c:v>1.9903434258843924</c:v>
                </c:pt>
                <c:pt idx="25">
                  <c:v>2.0159379896669178</c:v>
                </c:pt>
                <c:pt idx="26">
                  <c:v>2.0403659310290778</c:v>
                </c:pt>
                <c:pt idx="27">
                  <c:v>2.0642547815977963</c:v>
                </c:pt>
                <c:pt idx="28">
                  <c:v>2.0870450152145206</c:v>
                </c:pt>
                <c:pt idx="29">
                  <c:v>2.1090248903852644</c:v>
                </c:pt>
                <c:pt idx="30">
                  <c:v>2.1300512768197097</c:v>
                </c:pt>
                <c:pt idx="31">
                  <c:v>2.1204445134574756</c:v>
                </c:pt>
                <c:pt idx="32">
                  <c:v>2.1405783573198138</c:v>
                </c:pt>
                <c:pt idx="33">
                  <c:v>2.1603508865027656</c:v>
                </c:pt>
                <c:pt idx="34">
                  <c:v>2.180197894078391</c:v>
                </c:pt>
                <c:pt idx="35">
                  <c:v>2.2011279318007682</c:v>
                </c:pt>
                <c:pt idx="36">
                  <c:v>2.2186355596536069</c:v>
                </c:pt>
                <c:pt idx="37">
                  <c:v>2.2330964623376359</c:v>
                </c:pt>
                <c:pt idx="38">
                  <c:v>2.2474495098849694</c:v>
                </c:pt>
                <c:pt idx="39">
                  <c:v>2.2619971230940497</c:v>
                </c:pt>
                <c:pt idx="40">
                  <c:v>2.2761429809295732</c:v>
                </c:pt>
                <c:pt idx="41">
                  <c:v>2.2906542453362015</c:v>
                </c:pt>
                <c:pt idx="42">
                  <c:v>2.305371697838924</c:v>
                </c:pt>
                <c:pt idx="43">
                  <c:v>2.3207945296074519</c:v>
                </c:pt>
                <c:pt idx="44">
                  <c:v>2.3367328227173996</c:v>
                </c:pt>
                <c:pt idx="45">
                  <c:v>2.3528529490269721</c:v>
                </c:pt>
                <c:pt idx="46">
                  <c:v>2.369307729090373</c:v>
                </c:pt>
                <c:pt idx="47">
                  <c:v>2.3863590696820043</c:v>
                </c:pt>
                <c:pt idx="48">
                  <c:v>2.4034893055233195</c:v>
                </c:pt>
                <c:pt idx="49">
                  <c:v>2.4203306269106935</c:v>
                </c:pt>
                <c:pt idx="50">
                  <c:v>2.4368895387514984</c:v>
                </c:pt>
                <c:pt idx="51">
                  <c:v>2.4531127717441135</c:v>
                </c:pt>
                <c:pt idx="52">
                  <c:v>2.4690997548895264</c:v>
                </c:pt>
                <c:pt idx="53">
                  <c:v>2.4849771030476089</c:v>
                </c:pt>
                <c:pt idx="54">
                  <c:v>2.5003925528887621</c:v>
                </c:pt>
                <c:pt idx="55">
                  <c:v>2.5159821442679959</c:v>
                </c:pt>
                <c:pt idx="56">
                  <c:v>2.5313770211227404</c:v>
                </c:pt>
                <c:pt idx="57">
                  <c:v>2.5465655155344051</c:v>
                </c:pt>
                <c:pt idx="58">
                  <c:v>2.5613861808047438</c:v>
                </c:pt>
                <c:pt idx="59">
                  <c:v>2.5761810071838815</c:v>
                </c:pt>
                <c:pt idx="60">
                  <c:v>2.591014549462181</c:v>
                </c:pt>
                <c:pt idx="61">
                  <c:v>2.6051493347596413</c:v>
                </c:pt>
                <c:pt idx="62">
                  <c:v>2.6185355432352364</c:v>
                </c:pt>
                <c:pt idx="63">
                  <c:v>2.6323189180495978</c:v>
                </c:pt>
                <c:pt idx="64">
                  <c:v>2.6459328815750229</c:v>
                </c:pt>
                <c:pt idx="65">
                  <c:v>2.6592700213473215</c:v>
                </c:pt>
              </c:numCache>
            </c:numRef>
          </c:val>
          <c:extLst>
            <c:ext xmlns:c16="http://schemas.microsoft.com/office/drawing/2014/chart" uri="{C3380CC4-5D6E-409C-BE32-E72D297353CC}">
              <c16:uniqueId val="{00000000-DAC2-444A-B989-CE306FF9C128}"/>
            </c:ext>
          </c:extLst>
        </c:ser>
        <c:ser>
          <c:idx val="0"/>
          <c:order val="1"/>
          <c:tx>
            <c:v>Unmeasured household consumption</c:v>
          </c:tx>
          <c:spPr>
            <a:ln w="25400">
              <a:noFill/>
            </a:ln>
          </c:spPr>
          <c:cat>
            <c:strRef>
              <c:f>NWLBWF!$G$394:$BT$394</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NWLBWF!$G$396:$BT$396</c:f>
              <c:numCache>
                <c:formatCode>0.00</c:formatCode>
                <c:ptCount val="66"/>
                <c:pt idx="0">
                  <c:v>0</c:v>
                </c:pt>
                <c:pt idx="1">
                  <c:v>0</c:v>
                </c:pt>
                <c:pt idx="2">
                  <c:v>3.1212651555003883</c:v>
                </c:pt>
                <c:pt idx="3">
                  <c:v>3.0084749829129795</c:v>
                </c:pt>
                <c:pt idx="4">
                  <c:v>2.9208947269228189</c:v>
                </c:pt>
                <c:pt idx="5">
                  <c:v>2.8300938358086478</c:v>
                </c:pt>
                <c:pt idx="6">
                  <c:v>2.6678045885508057</c:v>
                </c:pt>
                <c:pt idx="7">
                  <c:v>2.5056826598502875</c:v>
                </c:pt>
                <c:pt idx="8">
                  <c:v>2.3185946078197843</c:v>
                </c:pt>
                <c:pt idx="9">
                  <c:v>2.2110270426448269</c:v>
                </c:pt>
                <c:pt idx="10">
                  <c:v>2.1251456140612457</c:v>
                </c:pt>
                <c:pt idx="11">
                  <c:v>2.0533656127983182</c:v>
                </c:pt>
                <c:pt idx="12">
                  <c:v>1.9887552418328029</c:v>
                </c:pt>
                <c:pt idx="13">
                  <c:v>1.9252749712415005</c:v>
                </c:pt>
                <c:pt idx="14">
                  <c:v>1.8572137973352227</c:v>
                </c:pt>
                <c:pt idx="15">
                  <c:v>1.7907365749544244</c:v>
                </c:pt>
                <c:pt idx="16">
                  <c:v>1.7407216367908362</c:v>
                </c:pt>
                <c:pt idx="17">
                  <c:v>1.6940392553869026</c:v>
                </c:pt>
                <c:pt idx="18">
                  <c:v>1.6362323419600622</c:v>
                </c:pt>
                <c:pt idx="19">
                  <c:v>1.5798013056618225</c:v>
                </c:pt>
                <c:pt idx="20">
                  <c:v>1.5238827970459687</c:v>
                </c:pt>
                <c:pt idx="21">
                  <c:v>1.4705438857322561</c:v>
                </c:pt>
                <c:pt idx="22">
                  <c:v>1.4197469655427462</c:v>
                </c:pt>
                <c:pt idx="23">
                  <c:v>1.3712582237500637</c:v>
                </c:pt>
                <c:pt idx="24">
                  <c:v>1.330161948992159</c:v>
                </c:pt>
                <c:pt idx="25">
                  <c:v>1.3013591330965146</c:v>
                </c:pt>
                <c:pt idx="26">
                  <c:v>1.2738890130907607</c:v>
                </c:pt>
                <c:pt idx="27">
                  <c:v>1.247630368021738</c:v>
                </c:pt>
                <c:pt idx="28">
                  <c:v>1.2213576037337663</c:v>
                </c:pt>
                <c:pt idx="29">
                  <c:v>1.1952198545857207</c:v>
                </c:pt>
                <c:pt idx="30">
                  <c:v>1.1690738875688962</c:v>
                </c:pt>
                <c:pt idx="31">
                  <c:v>1.1459760830838981</c:v>
                </c:pt>
                <c:pt idx="32">
                  <c:v>1.1279325563240032</c:v>
                </c:pt>
                <c:pt idx="33">
                  <c:v>1.1099558564079084</c:v>
                </c:pt>
                <c:pt idx="34">
                  <c:v>1.0919050963337096</c:v>
                </c:pt>
                <c:pt idx="35">
                  <c:v>1.0745754532142646</c:v>
                </c:pt>
                <c:pt idx="36">
                  <c:v>1.0615922223492744</c:v>
                </c:pt>
                <c:pt idx="37">
                  <c:v>1.0536267719248575</c:v>
                </c:pt>
                <c:pt idx="38">
                  <c:v>1.0456607457566505</c:v>
                </c:pt>
                <c:pt idx="39">
                  <c:v>1.0381054735247426</c:v>
                </c:pt>
                <c:pt idx="40">
                  <c:v>1.0305451265426975</c:v>
                </c:pt>
                <c:pt idx="41">
                  <c:v>1.0231146308357406</c:v>
                </c:pt>
                <c:pt idx="42">
                  <c:v>1.0156700438522284</c:v>
                </c:pt>
                <c:pt idx="43">
                  <c:v>1.0083464526068346</c:v>
                </c:pt>
                <c:pt idx="44">
                  <c:v>1.0011397054063456</c:v>
                </c:pt>
                <c:pt idx="45">
                  <c:v>0.99404379178138247</c:v>
                </c:pt>
                <c:pt idx="46">
                  <c:v>0.9870522719287913</c:v>
                </c:pt>
                <c:pt idx="47">
                  <c:v>0.98015979829699762</c:v>
                </c:pt>
                <c:pt idx="48">
                  <c:v>0.97336281059379304</c:v>
                </c:pt>
                <c:pt idx="49">
                  <c:v>0.96652084122465654</c:v>
                </c:pt>
                <c:pt idx="50">
                  <c:v>0.95956232386005202</c:v>
                </c:pt>
                <c:pt idx="51">
                  <c:v>0.95255254405827383</c:v>
                </c:pt>
                <c:pt idx="52">
                  <c:v>0.94561932649108238</c:v>
                </c:pt>
                <c:pt idx="53">
                  <c:v>0.93848341109269617</c:v>
                </c:pt>
                <c:pt idx="54">
                  <c:v>0.93144494020895574</c:v>
                </c:pt>
                <c:pt idx="55">
                  <c:v>0.9245026428362435</c:v>
                </c:pt>
                <c:pt idx="56">
                  <c:v>0.91765591229827248</c:v>
                </c:pt>
                <c:pt idx="57">
                  <c:v>0.91090380372020896</c:v>
                </c:pt>
                <c:pt idx="58">
                  <c:v>0.90424469894753257</c:v>
                </c:pt>
                <c:pt idx="59">
                  <c:v>0.89767858905295617</c:v>
                </c:pt>
                <c:pt idx="60">
                  <c:v>0.89120372593179498</c:v>
                </c:pt>
                <c:pt idx="61">
                  <c:v>0.88603789039366798</c:v>
                </c:pt>
                <c:pt idx="62">
                  <c:v>0.88209625522263924</c:v>
                </c:pt>
                <c:pt idx="63">
                  <c:v>0.87843187325116168</c:v>
                </c:pt>
                <c:pt idx="64">
                  <c:v>0.87476570460467173</c:v>
                </c:pt>
                <c:pt idx="65">
                  <c:v>0.87118626059604287</c:v>
                </c:pt>
              </c:numCache>
            </c:numRef>
          </c:val>
          <c:extLst>
            <c:ext xmlns:c16="http://schemas.microsoft.com/office/drawing/2014/chart" uri="{C3380CC4-5D6E-409C-BE32-E72D297353CC}">
              <c16:uniqueId val="{00000001-DAC2-444A-B989-CE306FF9C128}"/>
            </c:ext>
          </c:extLst>
        </c:ser>
        <c:ser>
          <c:idx val="1"/>
          <c:order val="2"/>
          <c:tx>
            <c:v>Non-household consumption</c:v>
          </c:tx>
          <c:spPr>
            <a:ln w="25400">
              <a:noFill/>
            </a:ln>
          </c:spPr>
          <c:cat>
            <c:strRef>
              <c:f>NWLBWF!$G$394:$BT$394</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NWLBWF!$G$397:$BT$397</c:f>
              <c:numCache>
                <c:formatCode>0.00</c:formatCode>
                <c:ptCount val="66"/>
                <c:pt idx="0">
                  <c:v>0</c:v>
                </c:pt>
                <c:pt idx="1">
                  <c:v>0</c:v>
                </c:pt>
                <c:pt idx="2">
                  <c:v>2.0988324885485374</c:v>
                </c:pt>
                <c:pt idx="3">
                  <c:v>1.9930827584003332</c:v>
                </c:pt>
                <c:pt idx="4">
                  <c:v>2.0929514678229548</c:v>
                </c:pt>
                <c:pt idx="5">
                  <c:v>2.1837075999977817</c:v>
                </c:pt>
                <c:pt idx="6">
                  <c:v>2.3515691865281152</c:v>
                </c:pt>
                <c:pt idx="7">
                  <c:v>2.355208934600042</c:v>
                </c:pt>
                <c:pt idx="8">
                  <c:v>2.3559277381935408</c:v>
                </c:pt>
                <c:pt idx="9">
                  <c:v>2.3576670543893146</c:v>
                </c:pt>
                <c:pt idx="10">
                  <c:v>2.3593132476751086</c:v>
                </c:pt>
                <c:pt idx="11">
                  <c:v>2.3603316933848797</c:v>
                </c:pt>
                <c:pt idx="12">
                  <c:v>2.3610587527325961</c:v>
                </c:pt>
                <c:pt idx="13">
                  <c:v>2.3610281694582005</c:v>
                </c:pt>
                <c:pt idx="14">
                  <c:v>2.3613150326648622</c:v>
                </c:pt>
                <c:pt idx="15">
                  <c:v>2.3615472441893153</c:v>
                </c:pt>
                <c:pt idx="16">
                  <c:v>2.3616631705775486</c:v>
                </c:pt>
                <c:pt idx="17">
                  <c:v>2.361830233820482</c:v>
                </c:pt>
                <c:pt idx="18">
                  <c:v>2.3620425053828713</c:v>
                </c:pt>
                <c:pt idx="19">
                  <c:v>2.3627737165099796</c:v>
                </c:pt>
                <c:pt idx="20">
                  <c:v>2.3634806587797974</c:v>
                </c:pt>
                <c:pt idx="21">
                  <c:v>2.3641487403629102</c:v>
                </c:pt>
                <c:pt idx="22">
                  <c:v>2.3647609043185032</c:v>
                </c:pt>
                <c:pt idx="23">
                  <c:v>2.3653243338825121</c:v>
                </c:pt>
                <c:pt idx="24">
                  <c:v>2.3658700223455087</c:v>
                </c:pt>
                <c:pt idx="25">
                  <c:v>2.3663851667896036</c:v>
                </c:pt>
                <c:pt idx="26">
                  <c:v>2.3669117357532601</c:v>
                </c:pt>
                <c:pt idx="27">
                  <c:v>2.3674275605485944</c:v>
                </c:pt>
                <c:pt idx="28">
                  <c:v>2.3678841523644292</c:v>
                </c:pt>
                <c:pt idx="29">
                  <c:v>2.3683284043748816</c:v>
                </c:pt>
                <c:pt idx="30">
                  <c:v>2.3687590631176803</c:v>
                </c:pt>
                <c:pt idx="31">
                  <c:v>2.3692411483703406</c:v>
                </c:pt>
                <c:pt idx="32">
                  <c:v>2.3696918994883287</c:v>
                </c:pt>
                <c:pt idx="33">
                  <c:v>2.3699227573931716</c:v>
                </c:pt>
                <c:pt idx="34">
                  <c:v>2.3701185728349499</c:v>
                </c:pt>
                <c:pt idx="35">
                  <c:v>2.370292171940473</c:v>
                </c:pt>
                <c:pt idx="36">
                  <c:v>2.3704477261115975</c:v>
                </c:pt>
                <c:pt idx="37">
                  <c:v>2.3705861581329581</c:v>
                </c:pt>
                <c:pt idx="38">
                  <c:v>2.3707009719032142</c:v>
                </c:pt>
                <c:pt idx="39">
                  <c:v>2.3708055013930802</c:v>
                </c:pt>
                <c:pt idx="40">
                  <c:v>2.3709129181837763</c:v>
                </c:pt>
                <c:pt idx="41">
                  <c:v>2.371020899804396</c:v>
                </c:pt>
                <c:pt idx="42">
                  <c:v>2.3711287408998349</c:v>
                </c:pt>
                <c:pt idx="43">
                  <c:v>2.3712409518292374</c:v>
                </c:pt>
                <c:pt idx="44">
                  <c:v>2.3713572428411136</c:v>
                </c:pt>
                <c:pt idx="45">
                  <c:v>2.3714682352109384</c:v>
                </c:pt>
                <c:pt idx="46">
                  <c:v>2.3715612957402605</c:v>
                </c:pt>
                <c:pt idx="47">
                  <c:v>2.3716482583248251</c:v>
                </c:pt>
                <c:pt idx="48">
                  <c:v>2.3717380090218287</c:v>
                </c:pt>
                <c:pt idx="49">
                  <c:v>2.3718295956671875</c:v>
                </c:pt>
                <c:pt idx="50">
                  <c:v>2.3719158451261197</c:v>
                </c:pt>
                <c:pt idx="51">
                  <c:v>2.3719930174647068</c:v>
                </c:pt>
                <c:pt idx="52">
                  <c:v>2.3720585074767246</c:v>
                </c:pt>
                <c:pt idx="53">
                  <c:v>2.3721201202393609</c:v>
                </c:pt>
                <c:pt idx="54">
                  <c:v>2.3721761589762016</c:v>
                </c:pt>
                <c:pt idx="55">
                  <c:v>2.372215532207226</c:v>
                </c:pt>
                <c:pt idx="56">
                  <c:v>2.3722440932857034</c:v>
                </c:pt>
                <c:pt idx="57">
                  <c:v>2.372258615844177</c:v>
                </c:pt>
                <c:pt idx="58">
                  <c:v>2.3722599266867328</c:v>
                </c:pt>
                <c:pt idx="59">
                  <c:v>2.3722558037959383</c:v>
                </c:pt>
                <c:pt idx="60">
                  <c:v>2.3722459501329376</c:v>
                </c:pt>
                <c:pt idx="61">
                  <c:v>2.3722249384625527</c:v>
                </c:pt>
                <c:pt idx="62">
                  <c:v>2.3722000389511808</c:v>
                </c:pt>
                <c:pt idx="63">
                  <c:v>2.3721657946715711</c:v>
                </c:pt>
                <c:pt idx="64">
                  <c:v>2.37212299590293</c:v>
                </c:pt>
                <c:pt idx="65">
                  <c:v>2.3720781760549916</c:v>
                </c:pt>
              </c:numCache>
            </c:numRef>
          </c:val>
          <c:extLst>
            <c:ext xmlns:c16="http://schemas.microsoft.com/office/drawing/2014/chart" uri="{C3380CC4-5D6E-409C-BE32-E72D297353CC}">
              <c16:uniqueId val="{00000002-DAC2-444A-B989-CE306FF9C128}"/>
            </c:ext>
          </c:extLst>
        </c:ser>
        <c:ser>
          <c:idx val="2"/>
          <c:order val="3"/>
          <c:tx>
            <c:v>Total leakage</c:v>
          </c:tx>
          <c:spPr>
            <a:ln w="25400">
              <a:noFill/>
            </a:ln>
          </c:spPr>
          <c:cat>
            <c:strRef>
              <c:f>NWLBWF!$G$394:$BT$394</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NWLBWF!$G$398:$BT$398</c:f>
              <c:numCache>
                <c:formatCode>0.00</c:formatCode>
                <c:ptCount val="66"/>
                <c:pt idx="0">
                  <c:v>0</c:v>
                </c:pt>
                <c:pt idx="1">
                  <c:v>0</c:v>
                </c:pt>
                <c:pt idx="2">
                  <c:v>1.435326531341103</c:v>
                </c:pt>
                <c:pt idx="3">
                  <c:v>1.6314843999999999</c:v>
                </c:pt>
                <c:pt idx="4">
                  <c:v>1.5776992000000001</c:v>
                </c:pt>
                <c:pt idx="5">
                  <c:v>1.523914</c:v>
                </c:pt>
                <c:pt idx="6">
                  <c:v>1.4990802400000001</c:v>
                </c:pt>
                <c:pt idx="7">
                  <c:v>1.4742464800000001</c:v>
                </c:pt>
                <c:pt idx="8">
                  <c:v>1.4494127200000002</c:v>
                </c:pt>
                <c:pt idx="9">
                  <c:v>1.4245789600000003</c:v>
                </c:pt>
                <c:pt idx="10">
                  <c:v>1.3997452000000004</c:v>
                </c:pt>
                <c:pt idx="11">
                  <c:v>1.3749114400000004</c:v>
                </c:pt>
                <c:pt idx="12">
                  <c:v>1.3500776800000005</c:v>
                </c:pt>
                <c:pt idx="13">
                  <c:v>1.3252439200000006</c:v>
                </c:pt>
                <c:pt idx="14">
                  <c:v>1.3004101600000006</c:v>
                </c:pt>
                <c:pt idx="15">
                  <c:v>1.2755764000000007</c:v>
                </c:pt>
                <c:pt idx="16">
                  <c:v>1.2507426400000008</c:v>
                </c:pt>
                <c:pt idx="17">
                  <c:v>1.2259088800000009</c:v>
                </c:pt>
                <c:pt idx="18">
                  <c:v>1.2010751200000009</c:v>
                </c:pt>
                <c:pt idx="19">
                  <c:v>1.176241360000001</c:v>
                </c:pt>
                <c:pt idx="20">
                  <c:v>1.1514076000000011</c:v>
                </c:pt>
                <c:pt idx="21">
                  <c:v>1.1175431400000009</c:v>
                </c:pt>
                <c:pt idx="22">
                  <c:v>1.0836786800000007</c:v>
                </c:pt>
                <c:pt idx="23">
                  <c:v>1.0498142200000005</c:v>
                </c:pt>
                <c:pt idx="24">
                  <c:v>1.0159497600000003</c:v>
                </c:pt>
                <c:pt idx="25">
                  <c:v>0.98208530000000005</c:v>
                </c:pt>
                <c:pt idx="26">
                  <c:v>0.94822084000000006</c:v>
                </c:pt>
                <c:pt idx="27">
                  <c:v>0.91435637999999997</c:v>
                </c:pt>
                <c:pt idx="28">
                  <c:v>0.88049191999999987</c:v>
                </c:pt>
                <c:pt idx="29">
                  <c:v>0.84662745999999967</c:v>
                </c:pt>
                <c:pt idx="30">
                  <c:v>0.81276300000000001</c:v>
                </c:pt>
                <c:pt idx="31">
                  <c:v>0.81276300000000001</c:v>
                </c:pt>
                <c:pt idx="32">
                  <c:v>0.81276300000000001</c:v>
                </c:pt>
                <c:pt idx="33">
                  <c:v>0.81276300000000012</c:v>
                </c:pt>
                <c:pt idx="34">
                  <c:v>0.81276300000000001</c:v>
                </c:pt>
                <c:pt idx="35">
                  <c:v>0.81276300000000001</c:v>
                </c:pt>
                <c:pt idx="36">
                  <c:v>0.81276300000000001</c:v>
                </c:pt>
                <c:pt idx="37">
                  <c:v>0.81276300000000001</c:v>
                </c:pt>
                <c:pt idx="38">
                  <c:v>0.81276300000000012</c:v>
                </c:pt>
                <c:pt idx="39">
                  <c:v>0.81276300000000012</c:v>
                </c:pt>
                <c:pt idx="40">
                  <c:v>0.8127629999999999</c:v>
                </c:pt>
                <c:pt idx="41">
                  <c:v>0.8127629999999999</c:v>
                </c:pt>
                <c:pt idx="42">
                  <c:v>0.81276300000000001</c:v>
                </c:pt>
                <c:pt idx="43">
                  <c:v>0.81276300000000001</c:v>
                </c:pt>
                <c:pt idx="44">
                  <c:v>0.81276300000000001</c:v>
                </c:pt>
                <c:pt idx="45">
                  <c:v>0.81276300000000012</c:v>
                </c:pt>
                <c:pt idx="46">
                  <c:v>0.8127629999999999</c:v>
                </c:pt>
                <c:pt idx="47">
                  <c:v>0.81276300000000012</c:v>
                </c:pt>
                <c:pt idx="48">
                  <c:v>0.81276300000000001</c:v>
                </c:pt>
                <c:pt idx="49">
                  <c:v>0.81276300000000001</c:v>
                </c:pt>
                <c:pt idx="50">
                  <c:v>0.8127629999999999</c:v>
                </c:pt>
                <c:pt idx="51">
                  <c:v>0.8127629999999999</c:v>
                </c:pt>
                <c:pt idx="52">
                  <c:v>0.81276300000000001</c:v>
                </c:pt>
                <c:pt idx="53">
                  <c:v>0.81276300000000001</c:v>
                </c:pt>
                <c:pt idx="54">
                  <c:v>0.8127629999999999</c:v>
                </c:pt>
                <c:pt idx="55">
                  <c:v>0.81276300000000012</c:v>
                </c:pt>
                <c:pt idx="56">
                  <c:v>0.81276300000000012</c:v>
                </c:pt>
                <c:pt idx="57">
                  <c:v>0.8127629999999999</c:v>
                </c:pt>
                <c:pt idx="58">
                  <c:v>0.81276300000000001</c:v>
                </c:pt>
                <c:pt idx="59">
                  <c:v>0.8127629999999999</c:v>
                </c:pt>
                <c:pt idx="60">
                  <c:v>0.8127629999999999</c:v>
                </c:pt>
                <c:pt idx="61">
                  <c:v>0.81276300000000001</c:v>
                </c:pt>
                <c:pt idx="62">
                  <c:v>0.81276300000000001</c:v>
                </c:pt>
                <c:pt idx="63">
                  <c:v>0.81276300000000001</c:v>
                </c:pt>
                <c:pt idx="64">
                  <c:v>0.8127629999999999</c:v>
                </c:pt>
                <c:pt idx="65">
                  <c:v>0.81276300000000001</c:v>
                </c:pt>
              </c:numCache>
            </c:numRef>
          </c:val>
          <c:extLst>
            <c:ext xmlns:c16="http://schemas.microsoft.com/office/drawing/2014/chart" uri="{C3380CC4-5D6E-409C-BE32-E72D297353CC}">
              <c16:uniqueId val="{00000003-DAC2-444A-B989-CE306FF9C128}"/>
            </c:ext>
          </c:extLst>
        </c:ser>
        <c:ser>
          <c:idx val="3"/>
          <c:order val="4"/>
          <c:tx>
            <c:v>Other components of demand</c:v>
          </c:tx>
          <c:spPr>
            <a:ln w="25400">
              <a:noFill/>
            </a:ln>
          </c:spPr>
          <c:cat>
            <c:strRef>
              <c:f>NWLBWF!$G$394:$BT$394</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NWLBWF!$G$399:$BT$399</c:f>
              <c:numCache>
                <c:formatCode>0.00</c:formatCode>
                <c:ptCount val="66"/>
                <c:pt idx="0">
                  <c:v>0</c:v>
                </c:pt>
                <c:pt idx="1">
                  <c:v>0</c:v>
                </c:pt>
                <c:pt idx="2">
                  <c:v>0.16338782873574065</c:v>
                </c:pt>
                <c:pt idx="3">
                  <c:v>0.1630030565188969</c:v>
                </c:pt>
                <c:pt idx="4">
                  <c:v>0.16284258681572883</c:v>
                </c:pt>
                <c:pt idx="5">
                  <c:v>0.16263378664792061</c:v>
                </c:pt>
                <c:pt idx="6">
                  <c:v>0.16418826023660493</c:v>
                </c:pt>
                <c:pt idx="7">
                  <c:v>0.16411910475317093</c:v>
                </c:pt>
                <c:pt idx="8">
                  <c:v>0.16379154481545122</c:v>
                </c:pt>
                <c:pt idx="9">
                  <c:v>0.16353158667926682</c:v>
                </c:pt>
                <c:pt idx="10">
                  <c:v>0.16329400584842713</c:v>
                </c:pt>
                <c:pt idx="11">
                  <c:v>0.16307947336325856</c:v>
                </c:pt>
                <c:pt idx="12">
                  <c:v>0.16292873724075907</c:v>
                </c:pt>
                <c:pt idx="13">
                  <c:v>0.1628399130761915</c:v>
                </c:pt>
                <c:pt idx="14">
                  <c:v>0.16272478820233882</c:v>
                </c:pt>
                <c:pt idx="15">
                  <c:v>0.16261018568283525</c:v>
                </c:pt>
                <c:pt idx="16">
                  <c:v>0.16249205828953883</c:v>
                </c:pt>
                <c:pt idx="17">
                  <c:v>0.16234298925761603</c:v>
                </c:pt>
                <c:pt idx="18">
                  <c:v>0.1622331593154005</c:v>
                </c:pt>
                <c:pt idx="19">
                  <c:v>0.16212994057343977</c:v>
                </c:pt>
                <c:pt idx="20">
                  <c:v>0.16203185860237301</c:v>
                </c:pt>
                <c:pt idx="21">
                  <c:v>0.16193837512190523</c:v>
                </c:pt>
                <c:pt idx="22">
                  <c:v>0.16185067044266965</c:v>
                </c:pt>
                <c:pt idx="23">
                  <c:v>0.16176947672618702</c:v>
                </c:pt>
                <c:pt idx="24">
                  <c:v>0.16169421240135495</c:v>
                </c:pt>
                <c:pt idx="25">
                  <c:v>0.16162444393686659</c:v>
                </c:pt>
                <c:pt idx="26">
                  <c:v>0.1615592533263408</c:v>
                </c:pt>
                <c:pt idx="27">
                  <c:v>0.16149759806799668</c:v>
                </c:pt>
                <c:pt idx="28">
                  <c:v>0.16144090313802373</c:v>
                </c:pt>
                <c:pt idx="29">
                  <c:v>0.16138951187548223</c:v>
                </c:pt>
                <c:pt idx="30">
                  <c:v>0.16133856929754042</c:v>
                </c:pt>
                <c:pt idx="31">
                  <c:v>0.16129203860297903</c:v>
                </c:pt>
                <c:pt idx="32">
                  <c:v>0.16124605471833586</c:v>
                </c:pt>
                <c:pt idx="33">
                  <c:v>0.16120283957414738</c:v>
                </c:pt>
                <c:pt idx="34">
                  <c:v>0.16115821812157893</c:v>
                </c:pt>
                <c:pt idx="35">
                  <c:v>0.16111038750362106</c:v>
                </c:pt>
                <c:pt idx="36">
                  <c:v>0.16106514347771128</c:v>
                </c:pt>
                <c:pt idx="37">
                  <c:v>0.16102310272657849</c:v>
                </c:pt>
                <c:pt idx="38">
                  <c:v>0.1609812068173202</c:v>
                </c:pt>
                <c:pt idx="39">
                  <c:v>0.1609409190393345</c:v>
                </c:pt>
                <c:pt idx="40">
                  <c:v>0.16090171731691427</c:v>
                </c:pt>
                <c:pt idx="41">
                  <c:v>0.16086005151925065</c:v>
                </c:pt>
                <c:pt idx="42">
                  <c:v>0.16081593012134476</c:v>
                </c:pt>
                <c:pt idx="43">
                  <c:v>0.16076937025785032</c:v>
                </c:pt>
                <c:pt idx="44">
                  <c:v>0.16071935123350922</c:v>
                </c:pt>
                <c:pt idx="45">
                  <c:v>0.16066674288574578</c:v>
                </c:pt>
                <c:pt idx="46">
                  <c:v>0.16061132566739289</c:v>
                </c:pt>
                <c:pt idx="47">
                  <c:v>0.16055286870811258</c:v>
                </c:pt>
                <c:pt idx="48">
                  <c:v>0.16049411692486526</c:v>
                </c:pt>
                <c:pt idx="49">
                  <c:v>0.16043664839698923</c:v>
                </c:pt>
                <c:pt idx="50">
                  <c:v>0.1603797875253905</c:v>
                </c:pt>
                <c:pt idx="51">
                  <c:v>0.16032380824588888</c:v>
                </c:pt>
                <c:pt idx="52">
                  <c:v>0.1602682043482444</c:v>
                </c:pt>
                <c:pt idx="53">
                  <c:v>0.16021270170186064</c:v>
                </c:pt>
                <c:pt idx="54">
                  <c:v>0.16015787924284197</c:v>
                </c:pt>
                <c:pt idx="55">
                  <c:v>0.16010478808455453</c:v>
                </c:pt>
                <c:pt idx="56">
                  <c:v>0.16005292767080181</c:v>
                </c:pt>
                <c:pt idx="57">
                  <c:v>0.16000205572535364</c:v>
                </c:pt>
                <c:pt idx="58">
                  <c:v>0.15995352174555588</c:v>
                </c:pt>
                <c:pt idx="59">
                  <c:v>0.15990529434480028</c:v>
                </c:pt>
                <c:pt idx="60">
                  <c:v>0.15985649007122316</c:v>
                </c:pt>
                <c:pt idx="61">
                  <c:v>0.15980751392263048</c:v>
                </c:pt>
                <c:pt idx="62">
                  <c:v>0.15975720419057549</c:v>
                </c:pt>
                <c:pt idx="63">
                  <c:v>0.15970534727463903</c:v>
                </c:pt>
                <c:pt idx="64">
                  <c:v>0.15965288765083852</c:v>
                </c:pt>
                <c:pt idx="65">
                  <c:v>0.15960128594540812</c:v>
                </c:pt>
              </c:numCache>
            </c:numRef>
          </c:val>
          <c:extLst>
            <c:ext xmlns:c16="http://schemas.microsoft.com/office/drawing/2014/chart" uri="{C3380CC4-5D6E-409C-BE32-E72D297353CC}">
              <c16:uniqueId val="{00000004-DAC2-444A-B989-CE306FF9C128}"/>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NWLBWF!$G$400:$BT$400</c:f>
              <c:numCache>
                <c:formatCode>0.00</c:formatCode>
                <c:ptCount val="66"/>
                <c:pt idx="0">
                  <c:v>0</c:v>
                </c:pt>
                <c:pt idx="1">
                  <c:v>0</c:v>
                </c:pt>
                <c:pt idx="2">
                  <c:v>9.8066772133632369</c:v>
                </c:pt>
                <c:pt idx="3">
                  <c:v>9.8065894007935874</c:v>
                </c:pt>
                <c:pt idx="4">
                  <c:v>9.8065495879946312</c:v>
                </c:pt>
                <c:pt idx="5">
                  <c:v>9.8067497926436964</c:v>
                </c:pt>
                <c:pt idx="6">
                  <c:v>9.7957072973992361</c:v>
                </c:pt>
                <c:pt idx="7">
                  <c:v>9.7927593119496859</c:v>
                </c:pt>
                <c:pt idx="8">
                  <c:v>9.2713720428682524</c:v>
                </c:pt>
                <c:pt idx="9">
                  <c:v>9.270215071813821</c:v>
                </c:pt>
                <c:pt idx="10">
                  <c:v>9.2693255196690405</c:v>
                </c:pt>
                <c:pt idx="11">
                  <c:v>9.2681873679379478</c:v>
                </c:pt>
                <c:pt idx="12">
                  <c:v>9.2676637177000032</c:v>
                </c:pt>
                <c:pt idx="13">
                  <c:v>9.2678101157661725</c:v>
                </c:pt>
                <c:pt idx="14">
                  <c:v>9.2674840790356967</c:v>
                </c:pt>
                <c:pt idx="15">
                  <c:v>9.2670054683135739</c:v>
                </c:pt>
                <c:pt idx="16">
                  <c:v>9.2662666935466511</c:v>
                </c:pt>
                <c:pt idx="17">
                  <c:v>9.2652111515242677</c:v>
                </c:pt>
                <c:pt idx="18">
                  <c:v>9.2648446675420395</c:v>
                </c:pt>
                <c:pt idx="19">
                  <c:v>9.2645015764668184</c:v>
                </c:pt>
                <c:pt idx="20">
                  <c:v>9.2642816813481037</c:v>
                </c:pt>
                <c:pt idx="21">
                  <c:v>9.2641826126339222</c:v>
                </c:pt>
                <c:pt idx="22">
                  <c:v>9.2639874815158016</c:v>
                </c:pt>
                <c:pt idx="23">
                  <c:v>9.2637913752327989</c:v>
                </c:pt>
                <c:pt idx="24">
                  <c:v>9.2636692996766978</c:v>
                </c:pt>
                <c:pt idx="25">
                  <c:v>9.263554045004506</c:v>
                </c:pt>
                <c:pt idx="26">
                  <c:v>9.2634288807668845</c:v>
                </c:pt>
                <c:pt idx="27">
                  <c:v>9.2632790308460837</c:v>
                </c:pt>
                <c:pt idx="28">
                  <c:v>9.2632036754244549</c:v>
                </c:pt>
                <c:pt idx="29">
                  <c:v>9.2631600143031232</c:v>
                </c:pt>
                <c:pt idx="30">
                  <c:v>9.2631830041840999</c:v>
                </c:pt>
                <c:pt idx="31">
                  <c:v>9.2665732833058403</c:v>
                </c:pt>
                <c:pt idx="32">
                  <c:v>9.266509519882165</c:v>
                </c:pt>
                <c:pt idx="33">
                  <c:v>9.2664704663283288</c:v>
                </c:pt>
                <c:pt idx="34">
                  <c:v>9.2664411053122429</c:v>
                </c:pt>
                <c:pt idx="35">
                  <c:v>9.2663058038899315</c:v>
                </c:pt>
                <c:pt idx="36">
                  <c:v>9.266107334017196</c:v>
                </c:pt>
                <c:pt idx="37">
                  <c:v>9.2657675881664439</c:v>
                </c:pt>
                <c:pt idx="38">
                  <c:v>9.2654317045647421</c:v>
                </c:pt>
                <c:pt idx="39">
                  <c:v>9.265044240886315</c:v>
                </c:pt>
                <c:pt idx="40">
                  <c:v>9.2646829531134109</c:v>
                </c:pt>
                <c:pt idx="41">
                  <c:v>9.264299737667022</c:v>
                </c:pt>
                <c:pt idx="42">
                  <c:v>9.2639057453597538</c:v>
                </c:pt>
                <c:pt idx="43">
                  <c:v>9.2634591956358605</c:v>
                </c:pt>
                <c:pt idx="44">
                  <c:v>9.2629849493293346</c:v>
                </c:pt>
                <c:pt idx="45">
                  <c:v>9.262510966739832</c:v>
                </c:pt>
                <c:pt idx="46">
                  <c:v>9.2620227192975868</c:v>
                </c:pt>
                <c:pt idx="47">
                  <c:v>9.261492138235436</c:v>
                </c:pt>
                <c:pt idx="48">
                  <c:v>9.2609456861679149</c:v>
                </c:pt>
                <c:pt idx="49">
                  <c:v>9.2604119888612679</c:v>
                </c:pt>
                <c:pt idx="50">
                  <c:v>9.2599013501388416</c:v>
                </c:pt>
                <c:pt idx="51">
                  <c:v>9.2594138495788929</c:v>
                </c:pt>
                <c:pt idx="52">
                  <c:v>9.2589336338680557</c:v>
                </c:pt>
                <c:pt idx="53">
                  <c:v>9.2584736659037734</c:v>
                </c:pt>
                <c:pt idx="54">
                  <c:v>9.2580334514564591</c:v>
                </c:pt>
                <c:pt idx="55">
                  <c:v>9.2575657959490218</c:v>
                </c:pt>
                <c:pt idx="56">
                  <c:v>9.2570980505262472</c:v>
                </c:pt>
                <c:pt idx="57">
                  <c:v>9.256635019742534</c:v>
                </c:pt>
                <c:pt idx="58">
                  <c:v>9.2561793560401924</c:v>
                </c:pt>
                <c:pt idx="59">
                  <c:v>9.255716333795899</c:v>
                </c:pt>
                <c:pt idx="60">
                  <c:v>9.255249250775698</c:v>
                </c:pt>
                <c:pt idx="61">
                  <c:v>9.2547401545574104</c:v>
                </c:pt>
                <c:pt idx="62">
                  <c:v>9.2542073214471987</c:v>
                </c:pt>
                <c:pt idx="63">
                  <c:v>9.2536370123661733</c:v>
                </c:pt>
                <c:pt idx="64">
                  <c:v>9.2530846089190604</c:v>
                </c:pt>
                <c:pt idx="65">
                  <c:v>9.2525434167909317</c:v>
                </c:pt>
              </c:numCache>
            </c:numRef>
          </c:val>
          <c:smooth val="0"/>
          <c:extLst>
            <c:ext xmlns:c16="http://schemas.microsoft.com/office/drawing/2014/chart" uri="{C3380CC4-5D6E-409C-BE32-E72D297353CC}">
              <c16:uniqueId val="{00000005-DAC2-444A-B989-CE306FF9C128}"/>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NWLBWF!$G$401:$BT$401</c:f>
              <c:numCache>
                <c:formatCode>0.00</c:formatCode>
                <c:ptCount val="66"/>
                <c:pt idx="0">
                  <c:v>0</c:v>
                </c:pt>
                <c:pt idx="1">
                  <c:v>0</c:v>
                </c:pt>
                <c:pt idx="2">
                  <c:v>8.4913595345881436</c:v>
                </c:pt>
                <c:pt idx="3">
                  <c:v>8.520274144582725</c:v>
                </c:pt>
                <c:pt idx="4">
                  <c:v>8.5243587871148012</c:v>
                </c:pt>
                <c:pt idx="5">
                  <c:v>8.5254442137044357</c:v>
                </c:pt>
                <c:pt idx="6">
                  <c:v>8.4903241686999174</c:v>
                </c:pt>
                <c:pt idx="7">
                  <c:v>8.4291447111154287</c:v>
                </c:pt>
                <c:pt idx="8">
                  <c:v>8.3412218037648564</c:v>
                </c:pt>
                <c:pt idx="9">
                  <c:v>8.2834348753428539</c:v>
                </c:pt>
                <c:pt idx="10">
                  <c:v>8.2266131987634488</c:v>
                </c:pt>
                <c:pt idx="11">
                  <c:v>8.1772631777242477</c:v>
                </c:pt>
                <c:pt idx="12">
                  <c:v>8.1208196291998771</c:v>
                </c:pt>
                <c:pt idx="13">
                  <c:v>8.0529905680678322</c:v>
                </c:pt>
                <c:pt idx="14">
                  <c:v>7.9830302442894281</c:v>
                </c:pt>
                <c:pt idx="15">
                  <c:v>7.9152106774516033</c:v>
                </c:pt>
                <c:pt idx="16">
                  <c:v>7.8574398394779701</c:v>
                </c:pt>
                <c:pt idx="17">
                  <c:v>7.804993678868585</c:v>
                </c:pt>
                <c:pt idx="18">
                  <c:v>7.7400537696210945</c:v>
                </c:pt>
                <c:pt idx="19">
                  <c:v>7.6753931705959682</c:v>
                </c:pt>
                <c:pt idx="20">
                  <c:v>7.6120744983175364</c:v>
                </c:pt>
                <c:pt idx="21">
                  <c:v>7.5354775391569389</c:v>
                </c:pt>
                <c:pt idx="22">
                  <c:v>7.4620176934920561</c:v>
                </c:pt>
                <c:pt idx="23">
                  <c:v>7.3902007127588076</c:v>
                </c:pt>
                <c:pt idx="24">
                  <c:v>7.3282033291291402</c:v>
                </c:pt>
                <c:pt idx="25">
                  <c:v>7.2905263639815407</c:v>
                </c:pt>
                <c:pt idx="26">
                  <c:v>7.2500631552021781</c:v>
                </c:pt>
                <c:pt idx="27">
                  <c:v>7.2120282947596523</c:v>
                </c:pt>
                <c:pt idx="28">
                  <c:v>7.1694972125509731</c:v>
                </c:pt>
                <c:pt idx="29">
                  <c:v>7.1331288665177306</c:v>
                </c:pt>
                <c:pt idx="30">
                  <c:v>7.0930123928889888</c:v>
                </c:pt>
                <c:pt idx="31">
                  <c:v>7.0576828222464147</c:v>
                </c:pt>
                <c:pt idx="32">
                  <c:v>7.0601779065822035</c:v>
                </c:pt>
                <c:pt idx="33">
                  <c:v>7.0621613786097148</c:v>
                </c:pt>
                <c:pt idx="34">
                  <c:v>7.0641088201003503</c:v>
                </c:pt>
                <c:pt idx="35">
                  <c:v>7.0678349831908482</c:v>
                </c:pt>
                <c:pt idx="36">
                  <c:v>7.0724696903239108</c:v>
                </c:pt>
                <c:pt idx="37">
                  <c:v>7.0790615338537508</c:v>
                </c:pt>
                <c:pt idx="38">
                  <c:v>7.0855214730938751</c:v>
                </c:pt>
                <c:pt idx="39">
                  <c:v>7.092578055782929</c:v>
                </c:pt>
                <c:pt idx="40">
                  <c:v>7.0992317817046828</c:v>
                </c:pt>
                <c:pt idx="41">
                  <c:v>7.1063788662273097</c:v>
                </c:pt>
                <c:pt idx="42">
                  <c:v>7.1137154514440528</c:v>
                </c:pt>
                <c:pt idx="43">
                  <c:v>7.1218803430330953</c:v>
                </c:pt>
                <c:pt idx="44">
                  <c:v>7.1306781609300893</c:v>
                </c:pt>
                <c:pt idx="45">
                  <c:v>7.1397607576367603</c:v>
                </c:pt>
                <c:pt idx="46">
                  <c:v>7.1492616611585387</c:v>
                </c:pt>
                <c:pt idx="47">
                  <c:v>7.1594490337436607</c:v>
                </c:pt>
                <c:pt idx="48">
                  <c:v>7.1698132807955277</c:v>
                </c:pt>
                <c:pt idx="49">
                  <c:v>7.1798467509312482</c:v>
                </c:pt>
                <c:pt idx="50">
                  <c:v>7.1894765339947826</c:v>
                </c:pt>
                <c:pt idx="51">
                  <c:v>7.1987111802447048</c:v>
                </c:pt>
                <c:pt idx="52">
                  <c:v>7.2077748319372992</c:v>
                </c:pt>
                <c:pt idx="53">
                  <c:v>7.2165223748132483</c:v>
                </c:pt>
                <c:pt idx="54">
                  <c:v>7.224900570048483</c:v>
                </c:pt>
                <c:pt idx="55">
                  <c:v>7.2335341461277416</c:v>
                </c:pt>
                <c:pt idx="56">
                  <c:v>7.2420589931092394</c:v>
                </c:pt>
                <c:pt idx="57">
                  <c:v>7.2504590295558664</c:v>
                </c:pt>
                <c:pt idx="58">
                  <c:v>7.2585733669162869</c:v>
                </c:pt>
                <c:pt idx="59">
                  <c:v>7.2667497331092976</c:v>
                </c:pt>
                <c:pt idx="60">
                  <c:v>7.2750497543298573</c:v>
                </c:pt>
                <c:pt idx="61">
                  <c:v>7.2839487162702143</c:v>
                </c:pt>
                <c:pt idx="62">
                  <c:v>7.2933180803313533</c:v>
                </c:pt>
                <c:pt idx="63">
                  <c:v>7.3033509719786904</c:v>
                </c:pt>
                <c:pt idx="64">
                  <c:v>7.3132035084651834</c:v>
                </c:pt>
                <c:pt idx="65">
                  <c:v>7.3228647826754854</c:v>
                </c:pt>
              </c:numCache>
            </c:numRef>
          </c:val>
          <c:smooth val="0"/>
          <c:extLst>
            <c:ext xmlns:c16="http://schemas.microsoft.com/office/drawing/2014/chart" uri="{C3380CC4-5D6E-409C-BE32-E72D297353CC}">
              <c16:uniqueId val="{00000006-DAC2-444A-B989-CE306FF9C128}"/>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NWLKLD!$G$23:$CI$23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NWLKLD!$G$368:$CI$368</c:f>
              <c:numCache>
                <c:formatCode>0.00</c:formatCode>
                <c:ptCount val="81"/>
                <c:pt idx="0">
                  <c:v>0</c:v>
                </c:pt>
                <c:pt idx="1">
                  <c:v>0</c:v>
                </c:pt>
                <c:pt idx="2">
                  <c:v>135.19026410345526</c:v>
                </c:pt>
                <c:pt idx="3">
                  <c:v>137.32658061729936</c:v>
                </c:pt>
                <c:pt idx="4">
                  <c:v>141.58716272293242</c:v>
                </c:pt>
                <c:pt idx="5">
                  <c:v>146.11689468380479</c:v>
                </c:pt>
                <c:pt idx="6">
                  <c:v>150.26436987999327</c:v>
                </c:pt>
                <c:pt idx="7">
                  <c:v>156.24712519704738</c:v>
                </c:pt>
                <c:pt idx="8">
                  <c:v>162.28798280254441</c:v>
                </c:pt>
                <c:pt idx="9">
                  <c:v>168.32092029326154</c:v>
                </c:pt>
                <c:pt idx="10">
                  <c:v>174.01210364200927</c:v>
                </c:pt>
                <c:pt idx="11">
                  <c:v>178.67241224253661</c:v>
                </c:pt>
                <c:pt idx="12">
                  <c:v>182.87512851296461</c:v>
                </c:pt>
                <c:pt idx="13">
                  <c:v>187.11272764504668</c:v>
                </c:pt>
                <c:pt idx="14">
                  <c:v>191.46366753852544</c:v>
                </c:pt>
                <c:pt idx="15">
                  <c:v>195.89693040531634</c:v>
                </c:pt>
                <c:pt idx="16">
                  <c:v>200.39221633509544</c:v>
                </c:pt>
                <c:pt idx="17">
                  <c:v>204.82901614964314</c:v>
                </c:pt>
                <c:pt idx="18">
                  <c:v>209.07664666218739</c:v>
                </c:pt>
                <c:pt idx="19">
                  <c:v>213.34599830793061</c:v>
                </c:pt>
                <c:pt idx="20">
                  <c:v>217.62080232970806</c:v>
                </c:pt>
                <c:pt idx="21">
                  <c:v>221.63956296291809</c:v>
                </c:pt>
                <c:pt idx="22">
                  <c:v>225.65173097743534</c:v>
                </c:pt>
                <c:pt idx="23">
                  <c:v>229.55500297713866</c:v>
                </c:pt>
                <c:pt idx="24">
                  <c:v>233.31425884911215</c:v>
                </c:pt>
                <c:pt idx="25">
                  <c:v>236.9670667877767</c:v>
                </c:pt>
                <c:pt idx="26">
                  <c:v>240.52464391550762</c:v>
                </c:pt>
                <c:pt idx="27">
                  <c:v>244.05287128797991</c:v>
                </c:pt>
                <c:pt idx="28">
                  <c:v>247.54107435176763</c:v>
                </c:pt>
                <c:pt idx="29">
                  <c:v>251.06219630238371</c:v>
                </c:pt>
                <c:pt idx="30">
                  <c:v>254.51958987102415</c:v>
                </c:pt>
                <c:pt idx="31">
                  <c:v>254.20613351281798</c:v>
                </c:pt>
                <c:pt idx="32">
                  <c:v>256.51838489237349</c:v>
                </c:pt>
                <c:pt idx="33">
                  <c:v>258.84281666671188</c:v>
                </c:pt>
                <c:pt idx="34">
                  <c:v>261.13199817192304</c:v>
                </c:pt>
                <c:pt idx="35">
                  <c:v>263.45653856923178</c:v>
                </c:pt>
                <c:pt idx="36">
                  <c:v>265.22759570914525</c:v>
                </c:pt>
                <c:pt idx="37">
                  <c:v>266.50603173540469</c:v>
                </c:pt>
                <c:pt idx="38">
                  <c:v>267.78466284948519</c:v>
                </c:pt>
                <c:pt idx="39">
                  <c:v>269.11685668106816</c:v>
                </c:pt>
                <c:pt idx="40">
                  <c:v>270.44005396152932</c:v>
                </c:pt>
                <c:pt idx="41">
                  <c:v>271.78112528414613</c:v>
                </c:pt>
                <c:pt idx="42">
                  <c:v>273.10056146573413</c:v>
                </c:pt>
                <c:pt idx="43">
                  <c:v>274.47179480686987</c:v>
                </c:pt>
                <c:pt idx="44">
                  <c:v>275.85400245907965</c:v>
                </c:pt>
                <c:pt idx="45">
                  <c:v>277.23586152322366</c:v>
                </c:pt>
                <c:pt idx="46">
                  <c:v>278.6257930291124</c:v>
                </c:pt>
                <c:pt idx="47">
                  <c:v>280.03230600154887</c:v>
                </c:pt>
                <c:pt idx="48">
                  <c:v>281.45437692597596</c:v>
                </c:pt>
                <c:pt idx="49">
                  <c:v>282.86991091470657</c:v>
                </c:pt>
                <c:pt idx="50">
                  <c:v>284.29817835968322</c:v>
                </c:pt>
                <c:pt idx="51">
                  <c:v>285.70712498570418</c:v>
                </c:pt>
                <c:pt idx="52">
                  <c:v>287.08739139072742</c:v>
                </c:pt>
                <c:pt idx="53">
                  <c:v>288.46571144532061</c:v>
                </c:pt>
                <c:pt idx="54">
                  <c:v>289.87871344354681</c:v>
                </c:pt>
                <c:pt idx="55">
                  <c:v>291.30961727962659</c:v>
                </c:pt>
                <c:pt idx="56">
                  <c:v>292.7326790518531</c:v>
                </c:pt>
                <c:pt idx="57">
                  <c:v>294.14106843226801</c:v>
                </c:pt>
                <c:pt idx="58">
                  <c:v>295.54643558972487</c:v>
                </c:pt>
                <c:pt idx="59">
                  <c:v>296.95646565279282</c:v>
                </c:pt>
                <c:pt idx="60">
                  <c:v>298.36627341756889</c:v>
                </c:pt>
                <c:pt idx="61">
                  <c:v>299.63512743675403</c:v>
                </c:pt>
                <c:pt idx="62">
                  <c:v>300.73261092967226</c:v>
                </c:pt>
                <c:pt idx="63">
                  <c:v>301.87786097463226</c:v>
                </c:pt>
                <c:pt idx="64">
                  <c:v>302.99909298197099</c:v>
                </c:pt>
                <c:pt idx="65">
                  <c:v>304.11711360981195</c:v>
                </c:pt>
              </c:numCache>
            </c:numRef>
          </c:val>
          <c:extLst>
            <c:ext xmlns:c16="http://schemas.microsoft.com/office/drawing/2014/chart" uri="{C3380CC4-5D6E-409C-BE32-E72D297353CC}">
              <c16:uniqueId val="{00000000-F16C-472D-A8BB-E123D07A5910}"/>
            </c:ext>
          </c:extLst>
        </c:ser>
        <c:ser>
          <c:idx val="0"/>
          <c:order val="1"/>
          <c:tx>
            <c:v>Unmeasured household consumption</c:v>
          </c:tx>
          <c:spPr>
            <a:ln w="25400">
              <a:noFill/>
            </a:ln>
          </c:spPr>
          <c:cat>
            <c:strRef>
              <c:f>NWLKLD!$G$23:$CI$23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NWLKLD!$G$369:$CI$369</c:f>
              <c:numCache>
                <c:formatCode>0.00</c:formatCode>
                <c:ptCount val="81"/>
                <c:pt idx="0">
                  <c:v>0</c:v>
                </c:pt>
                <c:pt idx="1">
                  <c:v>0</c:v>
                </c:pt>
                <c:pt idx="2">
                  <c:v>289.17058416127509</c:v>
                </c:pt>
                <c:pt idx="3">
                  <c:v>277.91758152814572</c:v>
                </c:pt>
                <c:pt idx="4">
                  <c:v>268.82971973251369</c:v>
                </c:pt>
                <c:pt idx="5">
                  <c:v>259.3192099375521</c:v>
                </c:pt>
                <c:pt idx="6">
                  <c:v>250.694183632169</c:v>
                </c:pt>
                <c:pt idx="7">
                  <c:v>245.5704721990912</c:v>
                </c:pt>
                <c:pt idx="8">
                  <c:v>240.41780299372488</c:v>
                </c:pt>
                <c:pt idx="9">
                  <c:v>235.25687131591206</c:v>
                </c:pt>
                <c:pt idx="10">
                  <c:v>230.06627885782822</c:v>
                </c:pt>
                <c:pt idx="11">
                  <c:v>225.50410973146037</c:v>
                </c:pt>
                <c:pt idx="12">
                  <c:v>221.62790403689678</c:v>
                </c:pt>
                <c:pt idx="13">
                  <c:v>217.73712238545141</c:v>
                </c:pt>
                <c:pt idx="14">
                  <c:v>213.79679977525666</c:v>
                </c:pt>
                <c:pt idx="15">
                  <c:v>209.89769558146929</c:v>
                </c:pt>
                <c:pt idx="16">
                  <c:v>206.02454930669867</c:v>
                </c:pt>
                <c:pt idx="17">
                  <c:v>202.15169040967064</c:v>
                </c:pt>
                <c:pt idx="18">
                  <c:v>198.22259496830571</c:v>
                </c:pt>
                <c:pt idx="19">
                  <c:v>194.3308040265008</c:v>
                </c:pt>
                <c:pt idx="20">
                  <c:v>190.42262760325366</c:v>
                </c:pt>
                <c:pt idx="21">
                  <c:v>186.63786128353445</c:v>
                </c:pt>
                <c:pt idx="22">
                  <c:v>183.04843043918751</c:v>
                </c:pt>
                <c:pt idx="23">
                  <c:v>179.64295769229614</c:v>
                </c:pt>
                <c:pt idx="24">
                  <c:v>176.37201372227545</c:v>
                </c:pt>
                <c:pt idx="25">
                  <c:v>173.2536055352561</c:v>
                </c:pt>
                <c:pt idx="26">
                  <c:v>170.27099228493597</c:v>
                </c:pt>
                <c:pt idx="27">
                  <c:v>167.3915994250016</c:v>
                </c:pt>
                <c:pt idx="28">
                  <c:v>164.49493234618222</c:v>
                </c:pt>
                <c:pt idx="29">
                  <c:v>161.59642618218732</c:v>
                </c:pt>
                <c:pt idx="30">
                  <c:v>158.62422390356275</c:v>
                </c:pt>
                <c:pt idx="31">
                  <c:v>156.06046953751022</c:v>
                </c:pt>
                <c:pt idx="32">
                  <c:v>153.86512778087749</c:v>
                </c:pt>
                <c:pt idx="33">
                  <c:v>151.73029549186126</c:v>
                </c:pt>
                <c:pt idx="34">
                  <c:v>149.56858455188109</c:v>
                </c:pt>
                <c:pt idx="35">
                  <c:v>147.43824076527588</c:v>
                </c:pt>
                <c:pt idx="36">
                  <c:v>145.93060653494402</c:v>
                </c:pt>
                <c:pt idx="37">
                  <c:v>145.14876046664062</c:v>
                </c:pt>
                <c:pt idx="38">
                  <c:v>144.36472326349528</c:v>
                </c:pt>
                <c:pt idx="39">
                  <c:v>143.61870161754268</c:v>
                </c:pt>
                <c:pt idx="40">
                  <c:v>142.8701366177971</c:v>
                </c:pt>
                <c:pt idx="41">
                  <c:v>142.1321758484001</c:v>
                </c:pt>
                <c:pt idx="42">
                  <c:v>141.39093375435527</c:v>
                </c:pt>
                <c:pt idx="43">
                  <c:v>140.65945531597657</c:v>
                </c:pt>
                <c:pt idx="44">
                  <c:v>139.93739035147053</c:v>
                </c:pt>
                <c:pt idx="45">
                  <c:v>139.22403864086402</c:v>
                </c:pt>
                <c:pt idx="46">
                  <c:v>138.51877094450893</c:v>
                </c:pt>
                <c:pt idx="47">
                  <c:v>137.82106640510005</c:v>
                </c:pt>
                <c:pt idx="48">
                  <c:v>137.13060833290371</c:v>
                </c:pt>
                <c:pt idx="49">
                  <c:v>136.43400296736826</c:v>
                </c:pt>
                <c:pt idx="50">
                  <c:v>135.76091744828148</c:v>
                </c:pt>
                <c:pt idx="51">
                  <c:v>135.0845100448141</c:v>
                </c:pt>
                <c:pt idx="52">
                  <c:v>134.41213101002003</c:v>
                </c:pt>
                <c:pt idx="53">
                  <c:v>133.70978604872488</c:v>
                </c:pt>
                <c:pt idx="54">
                  <c:v>133.01471166864556</c:v>
                </c:pt>
                <c:pt idx="55">
                  <c:v>132.32681621514914</c:v>
                </c:pt>
                <c:pt idx="56">
                  <c:v>131.64606907258914</c:v>
                </c:pt>
                <c:pt idx="57">
                  <c:v>130.97245104136653</c:v>
                </c:pt>
                <c:pt idx="58">
                  <c:v>130.30585012403586</c:v>
                </c:pt>
                <c:pt idx="59">
                  <c:v>129.64627170097543</c:v>
                </c:pt>
                <c:pt idx="60">
                  <c:v>128.99354140975086</c:v>
                </c:pt>
                <c:pt idx="61">
                  <c:v>128.52057642512787</c:v>
                </c:pt>
                <c:pt idx="62">
                  <c:v>128.20024468389695</c:v>
                </c:pt>
                <c:pt idx="63">
                  <c:v>127.94314574284461</c:v>
                </c:pt>
                <c:pt idx="64">
                  <c:v>127.66495815415909</c:v>
                </c:pt>
                <c:pt idx="65">
                  <c:v>127.39334497693558</c:v>
                </c:pt>
              </c:numCache>
            </c:numRef>
          </c:val>
          <c:extLst>
            <c:ext xmlns:c16="http://schemas.microsoft.com/office/drawing/2014/chart" uri="{C3380CC4-5D6E-409C-BE32-E72D297353CC}">
              <c16:uniqueId val="{00000001-F16C-472D-A8BB-E123D07A5910}"/>
            </c:ext>
          </c:extLst>
        </c:ser>
        <c:ser>
          <c:idx val="1"/>
          <c:order val="2"/>
          <c:tx>
            <c:v>Non-household consumption</c:v>
          </c:tx>
          <c:spPr>
            <a:ln w="25400">
              <a:noFill/>
            </a:ln>
          </c:spPr>
          <c:cat>
            <c:strRef>
              <c:f>NWLKLD!$G$23:$CI$23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NWLKLD!$G$370:$CI$370</c:f>
              <c:numCache>
                <c:formatCode>0.00</c:formatCode>
                <c:ptCount val="81"/>
                <c:pt idx="0">
                  <c:v>0</c:v>
                </c:pt>
                <c:pt idx="1">
                  <c:v>0</c:v>
                </c:pt>
                <c:pt idx="2">
                  <c:v>128.52513194597313</c:v>
                </c:pt>
                <c:pt idx="3">
                  <c:v>124.21543617909784</c:v>
                </c:pt>
                <c:pt idx="4">
                  <c:v>136.46661989036105</c:v>
                </c:pt>
                <c:pt idx="5">
                  <c:v>146.34114295780566</c:v>
                </c:pt>
                <c:pt idx="6">
                  <c:v>159.44853977027952</c:v>
                </c:pt>
                <c:pt idx="7">
                  <c:v>174.04470178407615</c:v>
                </c:pt>
                <c:pt idx="8">
                  <c:v>176.50301882682407</c:v>
                </c:pt>
                <c:pt idx="9">
                  <c:v>181.70513415724193</c:v>
                </c:pt>
                <c:pt idx="10">
                  <c:v>190.0592170700462</c:v>
                </c:pt>
                <c:pt idx="11">
                  <c:v>190.63796217879826</c:v>
                </c:pt>
                <c:pt idx="12">
                  <c:v>191.01500747020845</c:v>
                </c:pt>
                <c:pt idx="13">
                  <c:v>191.26117963404437</c:v>
                </c:pt>
                <c:pt idx="14">
                  <c:v>191.59893938844326</c:v>
                </c:pt>
                <c:pt idx="15">
                  <c:v>191.92753800195922</c:v>
                </c:pt>
                <c:pt idx="16">
                  <c:v>191.8310914469528</c:v>
                </c:pt>
                <c:pt idx="17">
                  <c:v>191.72509472362779</c:v>
                </c:pt>
                <c:pt idx="18">
                  <c:v>191.56222736837992</c:v>
                </c:pt>
                <c:pt idx="19">
                  <c:v>191.38743223983877</c:v>
                </c:pt>
                <c:pt idx="20">
                  <c:v>191.21794833761703</c:v>
                </c:pt>
                <c:pt idx="21">
                  <c:v>190.98948415110428</c:v>
                </c:pt>
                <c:pt idx="22">
                  <c:v>190.85774923071966</c:v>
                </c:pt>
                <c:pt idx="23">
                  <c:v>190.67822631155386</c:v>
                </c:pt>
                <c:pt idx="24">
                  <c:v>190.50654380214948</c:v>
                </c:pt>
                <c:pt idx="25">
                  <c:v>190.34504161949121</c:v>
                </c:pt>
                <c:pt idx="26">
                  <c:v>190.22616693193666</c:v>
                </c:pt>
                <c:pt idx="27">
                  <c:v>190.09376618436255</c:v>
                </c:pt>
                <c:pt idx="28">
                  <c:v>189.04525105602818</c:v>
                </c:pt>
                <c:pt idx="29">
                  <c:v>188.84465229223358</c:v>
                </c:pt>
                <c:pt idx="30">
                  <c:v>188.68372305541294</c:v>
                </c:pt>
                <c:pt idx="31">
                  <c:v>188.53111394328653</c:v>
                </c:pt>
                <c:pt idx="32">
                  <c:v>188.36141769470782</c:v>
                </c:pt>
                <c:pt idx="33">
                  <c:v>187.99060170173846</c:v>
                </c:pt>
                <c:pt idx="34">
                  <c:v>187.6112103595338</c:v>
                </c:pt>
                <c:pt idx="35">
                  <c:v>187.22906299506326</c:v>
                </c:pt>
                <c:pt idx="36">
                  <c:v>186.84016186980662</c:v>
                </c:pt>
                <c:pt idx="37">
                  <c:v>186.45139289839466</c:v>
                </c:pt>
                <c:pt idx="38">
                  <c:v>186.05825872263532</c:v>
                </c:pt>
                <c:pt idx="39">
                  <c:v>185.67176159358462</c:v>
                </c:pt>
                <c:pt idx="40">
                  <c:v>185.29506410463665</c:v>
                </c:pt>
                <c:pt idx="41">
                  <c:v>184.92435872102541</c:v>
                </c:pt>
                <c:pt idx="42">
                  <c:v>184.56154716190858</c:v>
                </c:pt>
                <c:pt idx="43">
                  <c:v>184.2087566140365</c:v>
                </c:pt>
                <c:pt idx="44">
                  <c:v>183.86972329101056</c:v>
                </c:pt>
                <c:pt idx="45">
                  <c:v>183.53694528716269</c:v>
                </c:pt>
                <c:pt idx="46">
                  <c:v>183.2059648652324</c:v>
                </c:pt>
                <c:pt idx="47">
                  <c:v>182.87627510473939</c:v>
                </c:pt>
                <c:pt idx="48">
                  <c:v>182.55185039828922</c:v>
                </c:pt>
                <c:pt idx="49">
                  <c:v>182.237099599272</c:v>
                </c:pt>
                <c:pt idx="50">
                  <c:v>181.92475218305137</c:v>
                </c:pt>
                <c:pt idx="51">
                  <c:v>181.61615139836235</c:v>
                </c:pt>
                <c:pt idx="52">
                  <c:v>181.30403221619324</c:v>
                </c:pt>
                <c:pt idx="53">
                  <c:v>180.98844599856</c:v>
                </c:pt>
                <c:pt idx="54">
                  <c:v>180.67513229376488</c:v>
                </c:pt>
                <c:pt idx="55">
                  <c:v>180.36208963846246</c:v>
                </c:pt>
                <c:pt idx="56">
                  <c:v>180.05056962074707</c:v>
                </c:pt>
                <c:pt idx="57">
                  <c:v>179.73840279497395</c:v>
                </c:pt>
                <c:pt idx="58">
                  <c:v>179.42219649836204</c:v>
                </c:pt>
                <c:pt idx="59">
                  <c:v>179.10848382438911</c:v>
                </c:pt>
                <c:pt idx="60">
                  <c:v>178.79839150024858</c:v>
                </c:pt>
                <c:pt idx="61">
                  <c:v>178.48741695416078</c:v>
                </c:pt>
                <c:pt idx="62">
                  <c:v>178.17878346225712</c:v>
                </c:pt>
                <c:pt idx="63">
                  <c:v>177.86882155852274</c:v>
                </c:pt>
                <c:pt idx="64">
                  <c:v>177.56008243617222</c:v>
                </c:pt>
                <c:pt idx="65">
                  <c:v>177.25187405765121</c:v>
                </c:pt>
              </c:numCache>
            </c:numRef>
          </c:val>
          <c:extLst>
            <c:ext xmlns:c16="http://schemas.microsoft.com/office/drawing/2014/chart" uri="{C3380CC4-5D6E-409C-BE32-E72D297353CC}">
              <c16:uniqueId val="{00000002-F16C-472D-A8BB-E123D07A5910}"/>
            </c:ext>
          </c:extLst>
        </c:ser>
        <c:ser>
          <c:idx val="2"/>
          <c:order val="3"/>
          <c:tx>
            <c:v>Total leakage</c:v>
          </c:tx>
          <c:spPr>
            <a:ln w="25400">
              <a:noFill/>
            </a:ln>
          </c:spPr>
          <c:cat>
            <c:strRef>
              <c:f>NWLKLD!$G$23:$CI$23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NWLKLD!$G$371:$CI$371</c:f>
              <c:numCache>
                <c:formatCode>0.00</c:formatCode>
                <c:ptCount val="81"/>
                <c:pt idx="0">
                  <c:v>0</c:v>
                </c:pt>
                <c:pt idx="1">
                  <c:v>0</c:v>
                </c:pt>
                <c:pt idx="2">
                  <c:v>129.02032492237038</c:v>
                </c:pt>
                <c:pt idx="3">
                  <c:v>121.03651560000002</c:v>
                </c:pt>
                <c:pt idx="4">
                  <c:v>117.04630080000001</c:v>
                </c:pt>
                <c:pt idx="5">
                  <c:v>113.05608600000002</c:v>
                </c:pt>
                <c:pt idx="6">
                  <c:v>113.05608600000002</c:v>
                </c:pt>
                <c:pt idx="7">
                  <c:v>113.05608600000002</c:v>
                </c:pt>
                <c:pt idx="8">
                  <c:v>113.05608600000002</c:v>
                </c:pt>
                <c:pt idx="9">
                  <c:v>113.05608600000002</c:v>
                </c:pt>
                <c:pt idx="10">
                  <c:v>113.05608600000002</c:v>
                </c:pt>
                <c:pt idx="11">
                  <c:v>113.05608600000002</c:v>
                </c:pt>
                <c:pt idx="12">
                  <c:v>113.05608600000002</c:v>
                </c:pt>
                <c:pt idx="13">
                  <c:v>113.05608600000002</c:v>
                </c:pt>
                <c:pt idx="14">
                  <c:v>113.05608600000002</c:v>
                </c:pt>
                <c:pt idx="15">
                  <c:v>113.05608600000002</c:v>
                </c:pt>
                <c:pt idx="16">
                  <c:v>113.05608600000002</c:v>
                </c:pt>
                <c:pt idx="17">
                  <c:v>113.05608600000002</c:v>
                </c:pt>
                <c:pt idx="18">
                  <c:v>113.05608600000002</c:v>
                </c:pt>
                <c:pt idx="19">
                  <c:v>113.05608600000001</c:v>
                </c:pt>
                <c:pt idx="20">
                  <c:v>113.05608600000002</c:v>
                </c:pt>
                <c:pt idx="21">
                  <c:v>113.05608600000002</c:v>
                </c:pt>
                <c:pt idx="22">
                  <c:v>113.05608600000002</c:v>
                </c:pt>
                <c:pt idx="23">
                  <c:v>113.05608600000002</c:v>
                </c:pt>
                <c:pt idx="24">
                  <c:v>113.05608600000002</c:v>
                </c:pt>
                <c:pt idx="25">
                  <c:v>113.05608600000002</c:v>
                </c:pt>
                <c:pt idx="26">
                  <c:v>113.05608600000002</c:v>
                </c:pt>
                <c:pt idx="27">
                  <c:v>113.05608600000002</c:v>
                </c:pt>
                <c:pt idx="28">
                  <c:v>113.05608600000002</c:v>
                </c:pt>
                <c:pt idx="29">
                  <c:v>113.05608600000002</c:v>
                </c:pt>
                <c:pt idx="30">
                  <c:v>113.05608600000002</c:v>
                </c:pt>
                <c:pt idx="31">
                  <c:v>113.05608600000002</c:v>
                </c:pt>
                <c:pt idx="32">
                  <c:v>113.05608600000002</c:v>
                </c:pt>
                <c:pt idx="33">
                  <c:v>113.05608600000002</c:v>
                </c:pt>
                <c:pt idx="34">
                  <c:v>113.05608600000002</c:v>
                </c:pt>
                <c:pt idx="35">
                  <c:v>113.05608600000002</c:v>
                </c:pt>
                <c:pt idx="36">
                  <c:v>113.05608600000002</c:v>
                </c:pt>
                <c:pt idx="37">
                  <c:v>113.05608600000002</c:v>
                </c:pt>
                <c:pt idx="38">
                  <c:v>113.05608600000002</c:v>
                </c:pt>
                <c:pt idx="39">
                  <c:v>113.05608600000002</c:v>
                </c:pt>
                <c:pt idx="40">
                  <c:v>113.05608600000002</c:v>
                </c:pt>
                <c:pt idx="41">
                  <c:v>113.05608600000002</c:v>
                </c:pt>
                <c:pt idx="42">
                  <c:v>113.05608600000002</c:v>
                </c:pt>
                <c:pt idx="43">
                  <c:v>113.05608600000002</c:v>
                </c:pt>
                <c:pt idx="44">
                  <c:v>113.05608600000002</c:v>
                </c:pt>
                <c:pt idx="45">
                  <c:v>113.05608600000002</c:v>
                </c:pt>
                <c:pt idx="46">
                  <c:v>113.05608600000002</c:v>
                </c:pt>
                <c:pt idx="47">
                  <c:v>113.05608600000002</c:v>
                </c:pt>
                <c:pt idx="48">
                  <c:v>113.05608600000002</c:v>
                </c:pt>
                <c:pt idx="49">
                  <c:v>113.05608600000002</c:v>
                </c:pt>
                <c:pt idx="50">
                  <c:v>113.05608600000002</c:v>
                </c:pt>
                <c:pt idx="51">
                  <c:v>113.05608600000002</c:v>
                </c:pt>
                <c:pt idx="52">
                  <c:v>113.05608600000002</c:v>
                </c:pt>
                <c:pt idx="53">
                  <c:v>113.05608600000002</c:v>
                </c:pt>
                <c:pt idx="54">
                  <c:v>113.05608600000002</c:v>
                </c:pt>
                <c:pt idx="55">
                  <c:v>113.05608600000002</c:v>
                </c:pt>
                <c:pt idx="56">
                  <c:v>113.05608600000002</c:v>
                </c:pt>
                <c:pt idx="57">
                  <c:v>113.05608600000002</c:v>
                </c:pt>
                <c:pt idx="58">
                  <c:v>113.05608600000002</c:v>
                </c:pt>
                <c:pt idx="59">
                  <c:v>113.05608600000002</c:v>
                </c:pt>
                <c:pt idx="60">
                  <c:v>113.05608600000002</c:v>
                </c:pt>
                <c:pt idx="61">
                  <c:v>113.05608600000002</c:v>
                </c:pt>
                <c:pt idx="62">
                  <c:v>113.05608600000002</c:v>
                </c:pt>
                <c:pt idx="63">
                  <c:v>113.05608600000002</c:v>
                </c:pt>
                <c:pt idx="64">
                  <c:v>113.05608600000002</c:v>
                </c:pt>
                <c:pt idx="65">
                  <c:v>113.05608600000002</c:v>
                </c:pt>
              </c:numCache>
            </c:numRef>
          </c:val>
          <c:extLst>
            <c:ext xmlns:c16="http://schemas.microsoft.com/office/drawing/2014/chart" uri="{C3380CC4-5D6E-409C-BE32-E72D297353CC}">
              <c16:uniqueId val="{00000003-F16C-472D-A8BB-E123D07A5910}"/>
            </c:ext>
          </c:extLst>
        </c:ser>
        <c:ser>
          <c:idx val="3"/>
          <c:order val="4"/>
          <c:tx>
            <c:v>Other components of demand</c:v>
          </c:tx>
          <c:spPr>
            <a:ln w="25400">
              <a:noFill/>
            </a:ln>
          </c:spPr>
          <c:cat>
            <c:strRef>
              <c:f>NWLKLD!$G$23:$CI$23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NWLKLD!$G$372:$CI$372</c:f>
              <c:numCache>
                <c:formatCode>0.00</c:formatCode>
                <c:ptCount val="81"/>
                <c:pt idx="0">
                  <c:v>0</c:v>
                </c:pt>
                <c:pt idx="1">
                  <c:v>0</c:v>
                </c:pt>
                <c:pt idx="2">
                  <c:v>24.216338910744298</c:v>
                </c:pt>
                <c:pt idx="3">
                  <c:v>24.30589097585721</c:v>
                </c:pt>
                <c:pt idx="4">
                  <c:v>24.300512744449406</c:v>
                </c:pt>
                <c:pt idx="5">
                  <c:v>24.295721361560481</c:v>
                </c:pt>
                <c:pt idx="6">
                  <c:v>24.359500242240188</c:v>
                </c:pt>
                <c:pt idx="7">
                  <c:v>24.352225412005737</c:v>
                </c:pt>
                <c:pt idx="8">
                  <c:v>24.344654553407736</c:v>
                </c:pt>
                <c:pt idx="9">
                  <c:v>24.337103161836581</c:v>
                </c:pt>
                <c:pt idx="10">
                  <c:v>24.330774123748142</c:v>
                </c:pt>
                <c:pt idx="11">
                  <c:v>24.325604407013202</c:v>
                </c:pt>
                <c:pt idx="12">
                  <c:v>24.320069128056616</c:v>
                </c:pt>
                <c:pt idx="13">
                  <c:v>24.314668943312654</c:v>
                </c:pt>
                <c:pt idx="14">
                  <c:v>24.309194452237534</c:v>
                </c:pt>
                <c:pt idx="15">
                  <c:v>24.303835435806718</c:v>
                </c:pt>
                <c:pt idx="16">
                  <c:v>24.298732503551491</c:v>
                </c:pt>
                <c:pt idx="17">
                  <c:v>24.293959104495457</c:v>
                </c:pt>
                <c:pt idx="18">
                  <c:v>24.289276517671055</c:v>
                </c:pt>
                <c:pt idx="19">
                  <c:v>24.284786928042763</c:v>
                </c:pt>
                <c:pt idx="20">
                  <c:v>24.28049236667573</c:v>
                </c:pt>
                <c:pt idx="21">
                  <c:v>24.276268132767655</c:v>
                </c:pt>
                <c:pt idx="22">
                  <c:v>24.272147510815671</c:v>
                </c:pt>
                <c:pt idx="23">
                  <c:v>24.268130055500819</c:v>
                </c:pt>
                <c:pt idx="24">
                  <c:v>24.264225487637191</c:v>
                </c:pt>
                <c:pt idx="25">
                  <c:v>24.26043472879735</c:v>
                </c:pt>
                <c:pt idx="26">
                  <c:v>24.256800543378404</c:v>
                </c:pt>
                <c:pt idx="27">
                  <c:v>24.25336219200949</c:v>
                </c:pt>
                <c:pt idx="28">
                  <c:v>24.250120880583722</c:v>
                </c:pt>
                <c:pt idx="29">
                  <c:v>24.247075720535463</c:v>
                </c:pt>
                <c:pt idx="30">
                  <c:v>24.244203187820176</c:v>
                </c:pt>
                <c:pt idx="31">
                  <c:v>24.24163166718381</c:v>
                </c:pt>
                <c:pt idx="32">
                  <c:v>24.240022314206954</c:v>
                </c:pt>
                <c:pt idx="33">
                  <c:v>24.238636881784146</c:v>
                </c:pt>
                <c:pt idx="34">
                  <c:v>24.237228239485376</c:v>
                </c:pt>
                <c:pt idx="35">
                  <c:v>24.235654429929127</c:v>
                </c:pt>
                <c:pt idx="36">
                  <c:v>24.233613086932792</c:v>
                </c:pt>
                <c:pt idx="37">
                  <c:v>24.23118401816771</c:v>
                </c:pt>
                <c:pt idx="38">
                  <c:v>24.228749607528584</c:v>
                </c:pt>
                <c:pt idx="39">
                  <c:v>24.226296500068997</c:v>
                </c:pt>
                <c:pt idx="40">
                  <c:v>24.22379195983433</c:v>
                </c:pt>
                <c:pt idx="41">
                  <c:v>24.221042804189551</c:v>
                </c:pt>
                <c:pt idx="42">
                  <c:v>24.218147909302161</c:v>
                </c:pt>
                <c:pt idx="43">
                  <c:v>24.215087709276986</c:v>
                </c:pt>
                <c:pt idx="44">
                  <c:v>24.211746606768429</c:v>
                </c:pt>
                <c:pt idx="45">
                  <c:v>24.208187551571882</c:v>
                </c:pt>
                <c:pt idx="46">
                  <c:v>24.204419734847988</c:v>
                </c:pt>
                <c:pt idx="47">
                  <c:v>24.200503764234099</c:v>
                </c:pt>
                <c:pt idx="48">
                  <c:v>24.196574083371502</c:v>
                </c:pt>
                <c:pt idx="49">
                  <c:v>24.192721597627269</c:v>
                </c:pt>
                <c:pt idx="50">
                  <c:v>24.188903868387797</c:v>
                </c:pt>
                <c:pt idx="51">
                  <c:v>24.185184834389702</c:v>
                </c:pt>
                <c:pt idx="52">
                  <c:v>24.181524893742107</c:v>
                </c:pt>
                <c:pt idx="53">
                  <c:v>24.177902909788827</c:v>
                </c:pt>
                <c:pt idx="54">
                  <c:v>24.174326429733355</c:v>
                </c:pt>
                <c:pt idx="55">
                  <c:v>24.170813251835852</c:v>
                </c:pt>
                <c:pt idx="56">
                  <c:v>24.167407728273361</c:v>
                </c:pt>
                <c:pt idx="57">
                  <c:v>24.164080348024299</c:v>
                </c:pt>
                <c:pt idx="58">
                  <c:v>24.160843688492832</c:v>
                </c:pt>
                <c:pt idx="59">
                  <c:v>24.157583339585585</c:v>
                </c:pt>
                <c:pt idx="60">
                  <c:v>24.154256661915042</c:v>
                </c:pt>
                <c:pt idx="61">
                  <c:v>24.150804612998058</c:v>
                </c:pt>
                <c:pt idx="62">
                  <c:v>24.147144174446794</c:v>
                </c:pt>
                <c:pt idx="63">
                  <c:v>24.143363442834243</c:v>
                </c:pt>
                <c:pt idx="64">
                  <c:v>24.139487559664076</c:v>
                </c:pt>
                <c:pt idx="65">
                  <c:v>24.135593167317211</c:v>
                </c:pt>
              </c:numCache>
            </c:numRef>
          </c:val>
          <c:extLst>
            <c:ext xmlns:c16="http://schemas.microsoft.com/office/drawing/2014/chart" uri="{C3380CC4-5D6E-409C-BE32-E72D297353CC}">
              <c16:uniqueId val="{00000004-F16C-472D-A8BB-E123D07A5910}"/>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NWLKLD!$G$373:$CI$373</c:f>
              <c:numCache>
                <c:formatCode>0.00</c:formatCode>
                <c:ptCount val="81"/>
                <c:pt idx="0">
                  <c:v>0</c:v>
                </c:pt>
                <c:pt idx="1">
                  <c:v>0</c:v>
                </c:pt>
                <c:pt idx="2">
                  <c:v>724.11626554624138</c:v>
                </c:pt>
                <c:pt idx="3">
                  <c:v>723.37622439939332</c:v>
                </c:pt>
                <c:pt idx="4">
                  <c:v>722.73254373610757</c:v>
                </c:pt>
                <c:pt idx="5">
                  <c:v>722.08516081418531</c:v>
                </c:pt>
                <c:pt idx="6">
                  <c:v>721.4341675202852</c:v>
                </c:pt>
                <c:pt idx="7">
                  <c:v>720.77965081634522</c:v>
                </c:pt>
                <c:pt idx="8">
                  <c:v>720.12169313715958</c:v>
                </c:pt>
                <c:pt idx="9">
                  <c:v>710.46037274566993</c:v>
                </c:pt>
                <c:pt idx="10">
                  <c:v>709.79576405149135</c:v>
                </c:pt>
                <c:pt idx="11">
                  <c:v>709.12793789735065</c:v>
                </c:pt>
                <c:pt idx="12">
                  <c:v>708.45696181740971</c:v>
                </c:pt>
                <c:pt idx="13">
                  <c:v>707.7829002708711</c:v>
                </c:pt>
                <c:pt idx="14">
                  <c:v>707.10581485377816</c:v>
                </c:pt>
                <c:pt idx="15">
                  <c:v>706.42576449151568</c:v>
                </c:pt>
                <c:pt idx="16">
                  <c:v>705.74280561418107</c:v>
                </c:pt>
                <c:pt idx="17">
                  <c:v>705.05699231670394</c:v>
                </c:pt>
                <c:pt idx="18">
                  <c:v>704.36837650535313</c:v>
                </c:pt>
                <c:pt idx="19">
                  <c:v>703.67700803205742</c:v>
                </c:pt>
                <c:pt idx="20">
                  <c:v>702.98293481779399</c:v>
                </c:pt>
                <c:pt idx="21">
                  <c:v>702.28620296614406</c:v>
                </c:pt>
                <c:pt idx="22">
                  <c:v>701.58685686798276</c:v>
                </c:pt>
                <c:pt idx="23">
                  <c:v>700.88493929816093</c:v>
                </c:pt>
                <c:pt idx="24">
                  <c:v>700.18049150493698</c:v>
                </c:pt>
                <c:pt idx="25">
                  <c:v>699.47355329282982</c:v>
                </c:pt>
                <c:pt idx="26">
                  <c:v>698.76416309949434</c:v>
                </c:pt>
                <c:pt idx="27">
                  <c:v>698.05235806715257</c:v>
                </c:pt>
                <c:pt idx="28">
                  <c:v>697.33817410905772</c:v>
                </c:pt>
                <c:pt idx="29">
                  <c:v>696.62164597142066</c:v>
                </c:pt>
                <c:pt idx="30">
                  <c:v>695.9028072911816</c:v>
                </c:pt>
                <c:pt idx="31">
                  <c:v>695.18169064997369</c:v>
                </c:pt>
                <c:pt idx="32">
                  <c:v>694.45832762458917</c:v>
                </c:pt>
                <c:pt idx="33">
                  <c:v>693.73274883422971</c:v>
                </c:pt>
                <c:pt idx="34">
                  <c:v>693.00498398479601</c:v>
                </c:pt>
                <c:pt idx="35">
                  <c:v>692.27506191044529</c:v>
                </c:pt>
                <c:pt idx="36">
                  <c:v>691.54301061262811</c:v>
                </c:pt>
                <c:pt idx="37">
                  <c:v>690.80885729679267</c:v>
                </c:pt>
                <c:pt idx="38">
                  <c:v>690.07262840693102</c:v>
                </c:pt>
                <c:pt idx="39">
                  <c:v>689.33434965812387</c:v>
                </c:pt>
                <c:pt idx="40">
                  <c:v>688.5940460672291</c:v>
                </c:pt>
                <c:pt idx="41">
                  <c:v>687.85174198184529</c:v>
                </c:pt>
                <c:pt idx="42">
                  <c:v>687.10746110767013</c:v>
                </c:pt>
                <c:pt idx="43">
                  <c:v>686.36122653436564</c:v>
                </c:pt>
                <c:pt idx="44">
                  <c:v>685.61306076003086</c:v>
                </c:pt>
                <c:pt idx="45">
                  <c:v>684.86298571437533</c:v>
                </c:pt>
                <c:pt idx="46">
                  <c:v>684.11102278067892</c:v>
                </c:pt>
                <c:pt idx="47">
                  <c:v>683.35719281661864</c:v>
                </c:pt>
                <c:pt idx="48">
                  <c:v>682.60151617403267</c:v>
                </c:pt>
                <c:pt idx="49">
                  <c:v>681.84401271769195</c:v>
                </c:pt>
                <c:pt idx="50">
                  <c:v>681.08470184313887</c:v>
                </c:pt>
                <c:pt idx="51">
                  <c:v>680.32360249365331</c:v>
                </c:pt>
                <c:pt idx="52">
                  <c:v>679.56073317639652</c:v>
                </c:pt>
                <c:pt idx="53">
                  <c:v>678.7961119777849</c:v>
                </c:pt>
                <c:pt idx="54">
                  <c:v>678.02975657813829</c:v>
                </c:pt>
                <c:pt idx="55">
                  <c:v>677.26168426564504</c:v>
                </c:pt>
                <c:pt idx="56">
                  <c:v>676.49191194968512</c:v>
                </c:pt>
                <c:pt idx="57">
                  <c:v>675.72045617354593</c:v>
                </c:pt>
                <c:pt idx="58">
                  <c:v>674.94733312656831</c:v>
                </c:pt>
                <c:pt idx="59">
                  <c:v>674.17255865575044</c:v>
                </c:pt>
                <c:pt idx="60">
                  <c:v>673.39614827684443</c:v>
                </c:pt>
                <c:pt idx="61">
                  <c:v>672.61811718496983</c:v>
                </c:pt>
                <c:pt idx="62">
                  <c:v>671.83848026477153</c:v>
                </c:pt>
                <c:pt idx="63">
                  <c:v>671.05725210014668</c:v>
                </c:pt>
                <c:pt idx="64">
                  <c:v>670.27444698356373</c:v>
                </c:pt>
                <c:pt idx="65">
                  <c:v>669.49007892499333</c:v>
                </c:pt>
              </c:numCache>
            </c:numRef>
          </c:val>
          <c:smooth val="0"/>
          <c:extLst>
            <c:ext xmlns:c16="http://schemas.microsoft.com/office/drawing/2014/chart" uri="{C3380CC4-5D6E-409C-BE32-E72D297353CC}">
              <c16:uniqueId val="{00000005-F16C-472D-A8BB-E123D07A5910}"/>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NWLKLD!$G$374:$CI$374</c:f>
              <c:numCache>
                <c:formatCode>0.00</c:formatCode>
                <c:ptCount val="81"/>
                <c:pt idx="0">
                  <c:v>0</c:v>
                </c:pt>
                <c:pt idx="1">
                  <c:v>0</c:v>
                </c:pt>
                <c:pt idx="2">
                  <c:v>712.96040717917731</c:v>
                </c:pt>
                <c:pt idx="3">
                  <c:v>691.6397680357594</c:v>
                </c:pt>
                <c:pt idx="4">
                  <c:v>695.56088152203733</c:v>
                </c:pt>
                <c:pt idx="5">
                  <c:v>696.95867616138946</c:v>
                </c:pt>
                <c:pt idx="6">
                  <c:v>706.0058314538054</c:v>
                </c:pt>
                <c:pt idx="7">
                  <c:v>720.89910615118947</c:v>
                </c:pt>
                <c:pt idx="8">
                  <c:v>723.55268630529974</c:v>
                </c:pt>
                <c:pt idx="9">
                  <c:v>728.93819408212016</c:v>
                </c:pt>
                <c:pt idx="10">
                  <c:v>737.25377523106476</c:v>
                </c:pt>
                <c:pt idx="11">
                  <c:v>737.4118176011192</c:v>
                </c:pt>
                <c:pt idx="12">
                  <c:v>737.17025131490004</c:v>
                </c:pt>
                <c:pt idx="13">
                  <c:v>737.22527495131544</c:v>
                </c:pt>
                <c:pt idx="14">
                  <c:v>737.59799544762222</c:v>
                </c:pt>
                <c:pt idx="15">
                  <c:v>737.85723624782383</c:v>
                </c:pt>
                <c:pt idx="16">
                  <c:v>737.94710856726704</c:v>
                </c:pt>
                <c:pt idx="17">
                  <c:v>737.97654161456933</c:v>
                </c:pt>
                <c:pt idx="18">
                  <c:v>737.77695608477654</c:v>
                </c:pt>
                <c:pt idx="19">
                  <c:v>737.6669224748714</c:v>
                </c:pt>
                <c:pt idx="20">
                  <c:v>737.57192089133116</c:v>
                </c:pt>
                <c:pt idx="21">
                  <c:v>737.16607234734738</c:v>
                </c:pt>
                <c:pt idx="22">
                  <c:v>737.53869463262026</c:v>
                </c:pt>
                <c:pt idx="23">
                  <c:v>737.83295858774636</c:v>
                </c:pt>
                <c:pt idx="24">
                  <c:v>737.99967664800113</c:v>
                </c:pt>
                <c:pt idx="25">
                  <c:v>738.37465769133337</c:v>
                </c:pt>
                <c:pt idx="26">
                  <c:v>738.71705041192945</c:v>
                </c:pt>
                <c:pt idx="27">
                  <c:v>739.2044809427116</c:v>
                </c:pt>
                <c:pt idx="28">
                  <c:v>738.72315600664149</c:v>
                </c:pt>
                <c:pt idx="29">
                  <c:v>739.07267480347696</c:v>
                </c:pt>
                <c:pt idx="30">
                  <c:v>739.25665952756708</c:v>
                </c:pt>
                <c:pt idx="31">
                  <c:v>736.3451990833928</c:v>
                </c:pt>
                <c:pt idx="32">
                  <c:v>736.29080310476002</c:v>
                </c:pt>
                <c:pt idx="33">
                  <c:v>736.10820116469006</c:v>
                </c:pt>
                <c:pt idx="34">
                  <c:v>735.85487174541765</c:v>
                </c:pt>
                <c:pt idx="35">
                  <c:v>735.66534718209437</c:v>
                </c:pt>
                <c:pt idx="36">
                  <c:v>735.53782762342291</c:v>
                </c:pt>
                <c:pt idx="37">
                  <c:v>735.64321954120192</c:v>
                </c:pt>
                <c:pt idx="38">
                  <c:v>735.7422448657386</c:v>
                </c:pt>
                <c:pt idx="39">
                  <c:v>735.93946681485875</c:v>
                </c:pt>
                <c:pt idx="40">
                  <c:v>736.13489706639166</c:v>
                </c:pt>
                <c:pt idx="41">
                  <c:v>736.36455308035545</c:v>
                </c:pt>
                <c:pt idx="42">
                  <c:v>736.57704071389446</c:v>
                </c:pt>
                <c:pt idx="43">
                  <c:v>736.86094486875425</c:v>
                </c:pt>
                <c:pt idx="44">
                  <c:v>737.17871313092348</c:v>
                </c:pt>
                <c:pt idx="45">
                  <c:v>737.51088342541652</c:v>
                </c:pt>
                <c:pt idx="46">
                  <c:v>737.86079899629601</c:v>
                </c:pt>
                <c:pt idx="47">
                  <c:v>738.23600169821668</c:v>
                </c:pt>
                <c:pt idx="48">
                  <c:v>738.63926016313462</c:v>
                </c:pt>
                <c:pt idx="49">
                  <c:v>739.03958550156835</c:v>
                </c:pt>
                <c:pt idx="50">
                  <c:v>739.47860228199818</c:v>
                </c:pt>
                <c:pt idx="51">
                  <c:v>739.89882168586462</c:v>
                </c:pt>
                <c:pt idx="52">
                  <c:v>740.29092993327708</c:v>
                </c:pt>
                <c:pt idx="53">
                  <c:v>740.64769682498866</c:v>
                </c:pt>
                <c:pt idx="54">
                  <c:v>741.04873425828498</c:v>
                </c:pt>
                <c:pt idx="55">
                  <c:v>741.47518680766836</c:v>
                </c:pt>
                <c:pt idx="56">
                  <c:v>741.90257589605699</c:v>
                </c:pt>
                <c:pt idx="57">
                  <c:v>742.32185303922711</c:v>
                </c:pt>
                <c:pt idx="58">
                  <c:v>742.74117632320986</c:v>
                </c:pt>
                <c:pt idx="59">
                  <c:v>743.17465494033718</c:v>
                </c:pt>
                <c:pt idx="60">
                  <c:v>743.61831341207767</c:v>
                </c:pt>
                <c:pt idx="61">
                  <c:v>744.09977585163506</c:v>
                </c:pt>
                <c:pt idx="62">
                  <c:v>744.56463367286744</c:v>
                </c:pt>
                <c:pt idx="63">
                  <c:v>745.13904214142815</c:v>
                </c:pt>
                <c:pt idx="64">
                  <c:v>745.66947155456069</c:v>
                </c:pt>
                <c:pt idx="65">
                  <c:v>746.20377623431023</c:v>
                </c:pt>
              </c:numCache>
            </c:numRef>
          </c:val>
          <c:smooth val="0"/>
          <c:extLst>
            <c:ext xmlns:c16="http://schemas.microsoft.com/office/drawing/2014/chart" uri="{C3380CC4-5D6E-409C-BE32-E72D297353CC}">
              <c16:uniqueId val="{00000006-F16C-472D-A8BB-E123D07A5910}"/>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3</xdr:col>
      <xdr:colOff>139610</xdr:colOff>
      <xdr:row>1</xdr:row>
      <xdr:rowOff>186235</xdr:rowOff>
    </xdr:from>
    <xdr:to>
      <xdr:col>4</xdr:col>
      <xdr:colOff>15605</xdr:colOff>
      <xdr:row>5</xdr:row>
      <xdr:rowOff>59870</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393" t="8223" b="11890"/>
        <a:stretch/>
      </xdr:blipFill>
      <xdr:spPr bwMode="auto">
        <a:xfrm>
          <a:off x="2752181" y="390342"/>
          <a:ext cx="2070193" cy="700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142352</xdr:colOff>
      <xdr:row>1</xdr:row>
      <xdr:rowOff>163830</xdr:rowOff>
    </xdr:from>
    <xdr:to>
      <xdr:col>12</xdr:col>
      <xdr:colOff>2191833</xdr:colOff>
      <xdr:row>5</xdr:row>
      <xdr:rowOff>53891</xdr:rowOff>
    </xdr:to>
    <xdr:pic>
      <xdr:nvPicPr>
        <xdr:cNvPr id="5" name="Picture 4" descr="http://www.monmouthshiregreenweb.co.uk/wordpress/wp-content/uploads/2014/08/NRW-logo.jpg">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4879"/>
        <a:stretch/>
      </xdr:blipFill>
      <xdr:spPr bwMode="auto">
        <a:xfrm>
          <a:off x="10137999" y="365536"/>
          <a:ext cx="2449083" cy="693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135963</xdr:colOff>
      <xdr:row>1</xdr:row>
      <xdr:rowOff>190500</xdr:rowOff>
    </xdr:from>
    <xdr:to>
      <xdr:col>13</xdr:col>
      <xdr:colOff>2153571</xdr:colOff>
      <xdr:row>5</xdr:row>
      <xdr:rowOff>50165</xdr:rowOff>
    </xdr:to>
    <xdr:pic>
      <xdr:nvPicPr>
        <xdr:cNvPr id="8" name="Picture 7" descr="Home - Ofwat">
          <a:extLst>
            <a:ext uri="{FF2B5EF4-FFF2-40B4-BE49-F238E27FC236}">
              <a16:creationId xmlns:a16="http://schemas.microsoft.com/office/drawing/2014/main" id="{8199A571-CA11-4639-8954-A08E68D6DC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31375" y="392206"/>
          <a:ext cx="2013798" cy="660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NWLBWF">
          <a:extLst>
            <a:ext uri="{FF2B5EF4-FFF2-40B4-BE49-F238E27FC236}">
              <a16:creationId xmlns:a16="http://schemas.microsoft.com/office/drawing/2014/main" id="{C4E25630-6ED9-475A-BE53-C9C8D492A3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NWLBWF">
          <a:extLst>
            <a:ext uri="{FF2B5EF4-FFF2-40B4-BE49-F238E27FC236}">
              <a16:creationId xmlns:a16="http://schemas.microsoft.com/office/drawing/2014/main" id="{2D622279-88F8-4AE9-9EEE-EDDB5E97F6A8}"/>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4" name="CHT3_DYCP_BL_NWLBWF">
          <a:extLst>
            <a:ext uri="{FF2B5EF4-FFF2-40B4-BE49-F238E27FC236}">
              <a16:creationId xmlns:a16="http://schemas.microsoft.com/office/drawing/2014/main" id="{CAB1320C-EE63-4D9F-A5AC-40A58FDDCC1A}"/>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5" name="CHT4_DYCP_FP_NWLBWF">
          <a:extLst>
            <a:ext uri="{FF2B5EF4-FFF2-40B4-BE49-F238E27FC236}">
              <a16:creationId xmlns:a16="http://schemas.microsoft.com/office/drawing/2014/main" id="{036C3A65-4769-479E-9BA4-9DAEAB2AB047}"/>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13606</xdr:colOff>
      <xdr:row>1</xdr:row>
      <xdr:rowOff>190499</xdr:rowOff>
    </xdr:from>
    <xdr:to>
      <xdr:col>18</xdr:col>
      <xdr:colOff>442263</xdr:colOff>
      <xdr:row>20</xdr:row>
      <xdr:rowOff>106070</xdr:rowOff>
    </xdr:to>
    <xdr:graphicFrame macro="">
      <xdr:nvGraphicFramePr>
        <xdr:cNvPr id="6" name="CHT1_DYAA_BL_NWLBWF">
          <a:extLst>
            <a:ext uri="{FF2B5EF4-FFF2-40B4-BE49-F238E27FC236}">
              <a16:creationId xmlns:a16="http://schemas.microsoft.com/office/drawing/2014/main" id="{EDE9CE2E-961E-4D0C-A1B6-4933AE8388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7" name="CHT2_DYAA_FP_NWLBWF">
          <a:extLst>
            <a:ext uri="{FF2B5EF4-FFF2-40B4-BE49-F238E27FC236}">
              <a16:creationId xmlns:a16="http://schemas.microsoft.com/office/drawing/2014/main" id="{CBAA5364-BE48-4CDE-8AF6-130E08482C84}"/>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8" name="CHT3_DYCP_BL_NWLBWF">
          <a:extLst>
            <a:ext uri="{FF2B5EF4-FFF2-40B4-BE49-F238E27FC236}">
              <a16:creationId xmlns:a16="http://schemas.microsoft.com/office/drawing/2014/main" id="{145E58C6-882E-4A86-8B7C-CC8EF6289B6C}"/>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9" name="CHT4_DYCP_FP_NWLBWF">
          <a:extLst>
            <a:ext uri="{FF2B5EF4-FFF2-40B4-BE49-F238E27FC236}">
              <a16:creationId xmlns:a16="http://schemas.microsoft.com/office/drawing/2014/main" id="{8697B9E0-9EBD-408B-A96F-97C4D57DAE03}"/>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NWLKLD">
          <a:extLst>
            <a:ext uri="{FF2B5EF4-FFF2-40B4-BE49-F238E27FC236}">
              <a16:creationId xmlns:a16="http://schemas.microsoft.com/office/drawing/2014/main" id="{96B70DE4-3B69-40DC-A9C9-68E63CDF4D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NWLKLD">
          <a:extLst>
            <a:ext uri="{FF2B5EF4-FFF2-40B4-BE49-F238E27FC236}">
              <a16:creationId xmlns:a16="http://schemas.microsoft.com/office/drawing/2014/main" id="{9DB70B0C-796F-4F2F-A4A2-38D5A287163F}"/>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4" name="CHT3_DYCP_BL_NWLKLD">
          <a:extLst>
            <a:ext uri="{FF2B5EF4-FFF2-40B4-BE49-F238E27FC236}">
              <a16:creationId xmlns:a16="http://schemas.microsoft.com/office/drawing/2014/main" id="{D508DA06-26BB-487B-888E-4250316457E8}"/>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5" name="CHT4_DYCP_FP_NWLKLD">
          <a:extLst>
            <a:ext uri="{FF2B5EF4-FFF2-40B4-BE49-F238E27FC236}">
              <a16:creationId xmlns:a16="http://schemas.microsoft.com/office/drawing/2014/main" id="{487F4F85-5A45-4D7F-A49E-12DCCDAD0B59}"/>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13606</xdr:colOff>
      <xdr:row>1</xdr:row>
      <xdr:rowOff>190499</xdr:rowOff>
    </xdr:from>
    <xdr:to>
      <xdr:col>18</xdr:col>
      <xdr:colOff>442263</xdr:colOff>
      <xdr:row>20</xdr:row>
      <xdr:rowOff>106070</xdr:rowOff>
    </xdr:to>
    <xdr:graphicFrame macro="">
      <xdr:nvGraphicFramePr>
        <xdr:cNvPr id="6" name="CHT1_DYAA_BL_NWLKLD">
          <a:extLst>
            <a:ext uri="{FF2B5EF4-FFF2-40B4-BE49-F238E27FC236}">
              <a16:creationId xmlns:a16="http://schemas.microsoft.com/office/drawing/2014/main" id="{B44EAAE9-2E33-4DDD-BD45-DE421DB12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7" name="CHT2_DYAA_FP_NWLKLD">
          <a:extLst>
            <a:ext uri="{FF2B5EF4-FFF2-40B4-BE49-F238E27FC236}">
              <a16:creationId xmlns:a16="http://schemas.microsoft.com/office/drawing/2014/main" id="{E2871017-2909-4C4D-87D9-CBFDE07C6ED7}"/>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8" name="CHT3_DYCP_BL_NWLKLD">
          <a:extLst>
            <a:ext uri="{FF2B5EF4-FFF2-40B4-BE49-F238E27FC236}">
              <a16:creationId xmlns:a16="http://schemas.microsoft.com/office/drawing/2014/main" id="{51781A33-316A-4E97-AB08-024DB170DF07}"/>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9" name="CHT4_DYCP_FP_NWLKLD">
          <a:extLst>
            <a:ext uri="{FF2B5EF4-FFF2-40B4-BE49-F238E27FC236}">
              <a16:creationId xmlns:a16="http://schemas.microsoft.com/office/drawing/2014/main" id="{4EE282C6-5F8C-4BCF-A24B-4FE5C28B680C}"/>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Resource%20Management\Regulation\WRMP\PR14%20WRMP\EA%20Tables\WRPG_Tables_DYAA_Kielder%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Resource zone summary"/>
      <sheetName val="Data QA summary"/>
      <sheetName val="WRP1a BL Licences"/>
      <sheetName val="WRP1 BL Supply"/>
      <sheetName val="WRP2 BL Demand"/>
      <sheetName val="WRP2a BL Customers"/>
      <sheetName val="WRP2b Weighted BL Demand"/>
      <sheetName val="WRP3a Feasible Options Detailed"/>
      <sheetName val="WRP4 Preferred (Scenario Yr)"/>
      <sheetName val="WRP5 FP Supply"/>
      <sheetName val="WRP6 FP Demand"/>
      <sheetName val="WRP6a FP Customers"/>
      <sheetName val="WRP6b Weighted FP Demand"/>
      <sheetName val="List of named ranges"/>
      <sheetName val="HIDDENMACROS3a"/>
    </sheetNames>
    <sheetDataSet>
      <sheetData sheetId="0"/>
      <sheetData sheetId="1"/>
      <sheetData sheetId="2"/>
      <sheetData sheetId="3">
        <row r="1030">
          <cell r="C1030" t="str">
            <v>GW</v>
          </cell>
        </row>
        <row r="1031">
          <cell r="C1031" t="str">
            <v>SW:River</v>
          </cell>
        </row>
        <row r="1032">
          <cell r="C1032" t="str">
            <v>SW:Reservoir</v>
          </cell>
        </row>
        <row r="1033">
          <cell r="C1033" t="str">
            <v>SW:Other</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1a_IndivLic" displayName="TBL1a_IndivLic" ref="B9:L31" totalsRowShown="0" headerRowDxfId="2537" headerRowBorderDxfId="2536" tableBorderDxfId="2535" totalsRowBorderDxfId="2534">
  <autoFilter ref="B9:L31" xr:uid="{1D7EDADF-E95B-4E44-BEBC-566812579F90}"/>
  <tableColumns count="11">
    <tableColumn id="2" xr3:uid="{00000000-0010-0000-0000-000002000000}" name="WRMP24 Reference" dataDxfId="2533" totalsRowDxfId="2532"/>
    <tableColumn id="3" xr3:uid="{00000000-0010-0000-0000-000003000000}" name="Derivation" dataDxfId="2531" totalsRowDxfId="2530"/>
    <tableColumn id="4" xr3:uid="{00000000-0010-0000-0000-000004000000}" name="Licence number" dataDxfId="2529" totalsRowDxfId="2528"/>
    <tableColumn id="5" xr3:uid="{00000000-0010-0000-0000-000005000000}" name="Source name" dataDxfId="2527" totalsRowDxfId="2526"/>
    <tableColumn id="6" xr3:uid="{00000000-0010-0000-0000-000006000000}" name="Source type" dataDxfId="2525" totalsRowDxfId="2524"/>
    <tableColumn id="7" xr3:uid="{00000000-0010-0000-0000-000007000000}" name="WRZ Code" dataDxfId="2523" totalsRowDxfId="2522"/>
    <tableColumn id="8" xr3:uid="{00000000-0010-0000-0000-000008000000}" name="DYAA deployable output (Ml/d)" dataDxfId="2521"/>
    <tableColumn id="1" xr3:uid="{00000000-0010-0000-0000-000001000000}" name="DYCP deployable output (Ml/d)" dataDxfId="2520" totalsRowDxfId="2519">
      <calculatedColumnFormula>SUM(I11:I31)</calculatedColumnFormula>
    </tableColumn>
    <tableColumn id="9" xr3:uid="{00000000-0010-0000-0000-000009000000}" name="Annual licensed quantity (Ml/d)" dataDxfId="2518" totalsRowDxfId="2517"/>
    <tableColumn id="10" xr3:uid="{00000000-0010-0000-0000-00000A000000}" name="Constraints on deployable output" dataDxfId="2516" totalsRowDxfId="2515"/>
    <tableColumn id="11" xr3:uid="{00000000-0010-0000-0000-00000B000000}" name="Additional notes (if desired)" dataDxfId="2514" totalsRowDxfId="2513"/>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9000000}" name="TBL2f_WCDYAA_LoS" displayName="TBL2f_WCDYAA_LoS" ref="B83:CJ91" totalsRowShown="0" headerRowDxfId="2324" dataDxfId="2322" headerRowBorderDxfId="2323" tableBorderDxfId="2321">
  <autoFilter ref="B83:CJ91" xr:uid="{00000000-0009-0000-0100-000017000000}"/>
  <tableColumns count="87">
    <tableColumn id="1" xr3:uid="{00000000-0010-0000-0900-000001000000}" name="WRMP24 Reference" dataDxfId="2320"/>
    <tableColumn id="2" xr3:uid="{00000000-0010-0000-0900-000002000000}" name="Component" dataDxfId="2319"/>
    <tableColumn id="3" xr3:uid="{00000000-0010-0000-0900-000003000000}" name="Derivation" dataDxfId="2318"/>
    <tableColumn id="4" xr3:uid="{00000000-0010-0000-0900-000004000000}" name="Unit" dataDxfId="2317"/>
    <tableColumn id="5" xr3:uid="{00000000-0010-0000-0900-000005000000}" name="Decimal places" dataDxfId="2316"/>
    <tableColumn id="6" xr3:uid="{00000000-0010-0000-0900-000006000000}" name="2019-20" dataDxfId="2315"/>
    <tableColumn id="7" xr3:uid="{00000000-0010-0000-0900-000007000000}" name="2020-21" dataDxfId="2314"/>
    <tableColumn id="8" xr3:uid="{00000000-0010-0000-0900-000008000000}" name="2021-22" dataDxfId="2313"/>
    <tableColumn id="9" xr3:uid="{00000000-0010-0000-0900-000009000000}" name="2022-23" dataDxfId="2312"/>
    <tableColumn id="10" xr3:uid="{00000000-0010-0000-0900-00000A000000}" name="2023-24" dataDxfId="2311"/>
    <tableColumn id="11" xr3:uid="{00000000-0010-0000-0900-00000B000000}" name="2024-25" dataDxfId="2310"/>
    <tableColumn id="12" xr3:uid="{00000000-0010-0000-0900-00000C000000}" name="2025-26" dataDxfId="2309"/>
    <tableColumn id="13" xr3:uid="{00000000-0010-0000-0900-00000D000000}" name="2026-27" dataDxfId="2308"/>
    <tableColumn id="14" xr3:uid="{00000000-0010-0000-0900-00000E000000}" name="2027-28" dataDxfId="2307"/>
    <tableColumn id="15" xr3:uid="{00000000-0010-0000-0900-00000F000000}" name="2028-29" dataDxfId="2306"/>
    <tableColumn id="16" xr3:uid="{00000000-0010-0000-0900-000010000000}" name="2029-30" dataDxfId="2305"/>
    <tableColumn id="17" xr3:uid="{00000000-0010-0000-0900-000011000000}" name="2030-31" dataDxfId="2304"/>
    <tableColumn id="18" xr3:uid="{00000000-0010-0000-0900-000012000000}" name="2031-32" dataDxfId="2303"/>
    <tableColumn id="19" xr3:uid="{00000000-0010-0000-0900-000013000000}" name="2032-33" dataDxfId="2302"/>
    <tableColumn id="20" xr3:uid="{00000000-0010-0000-0900-000014000000}" name="2033-34" dataDxfId="2301"/>
    <tableColumn id="21" xr3:uid="{00000000-0010-0000-0900-000015000000}" name="2034-35" dataDxfId="2300"/>
    <tableColumn id="22" xr3:uid="{00000000-0010-0000-0900-000016000000}" name="2035-36" dataDxfId="2299"/>
    <tableColumn id="23" xr3:uid="{00000000-0010-0000-0900-000017000000}" name="2036-37" dataDxfId="2298"/>
    <tableColumn id="24" xr3:uid="{00000000-0010-0000-0900-000018000000}" name="2037-38" dataDxfId="2297"/>
    <tableColumn id="25" xr3:uid="{00000000-0010-0000-0900-000019000000}" name="2038-39" dataDxfId="2296"/>
    <tableColumn id="26" xr3:uid="{00000000-0010-0000-0900-00001A000000}" name="2039-40" dataDxfId="2295"/>
    <tableColumn id="27" xr3:uid="{00000000-0010-0000-0900-00001B000000}" name="2040-41" dataDxfId="2294"/>
    <tableColumn id="28" xr3:uid="{00000000-0010-0000-0900-00001C000000}" name="2041-42" dataDxfId="2293"/>
    <tableColumn id="29" xr3:uid="{00000000-0010-0000-0900-00001D000000}" name="2042-43" dataDxfId="2292"/>
    <tableColumn id="30" xr3:uid="{00000000-0010-0000-0900-00001E000000}" name="2043-44" dataDxfId="2291"/>
    <tableColumn id="31" xr3:uid="{00000000-0010-0000-0900-00001F000000}" name="2044-45" dataDxfId="2290"/>
    <tableColumn id="32" xr3:uid="{00000000-0010-0000-0900-000020000000}" name="2045-46" dataDxfId="2289"/>
    <tableColumn id="33" xr3:uid="{00000000-0010-0000-0900-000021000000}" name="2046-47" dataDxfId="2288"/>
    <tableColumn id="34" xr3:uid="{00000000-0010-0000-0900-000022000000}" name="2047-48" dataDxfId="2287"/>
    <tableColumn id="35" xr3:uid="{00000000-0010-0000-0900-000023000000}" name="2048-49" dataDxfId="2286"/>
    <tableColumn id="36" xr3:uid="{00000000-0010-0000-0900-000024000000}" name="2049-50" dataDxfId="2285"/>
    <tableColumn id="37" xr3:uid="{00000000-0010-0000-0900-000025000000}" name="2050-51" dataDxfId="2284"/>
    <tableColumn id="38" xr3:uid="{00000000-0010-0000-0900-000026000000}" name="2051-52" dataDxfId="2283"/>
    <tableColumn id="39" xr3:uid="{00000000-0010-0000-0900-000027000000}" name="2052-53" dataDxfId="2282"/>
    <tableColumn id="40" xr3:uid="{00000000-0010-0000-0900-000028000000}" name="2053-54" dataDxfId="2281"/>
    <tableColumn id="41" xr3:uid="{00000000-0010-0000-0900-000029000000}" name="2054-55" dataDxfId="2280"/>
    <tableColumn id="42" xr3:uid="{00000000-0010-0000-0900-00002A000000}" name="2055-56" dataDxfId="2279"/>
    <tableColumn id="43" xr3:uid="{00000000-0010-0000-0900-00002B000000}" name="2056-57" dataDxfId="2278"/>
    <tableColumn id="44" xr3:uid="{00000000-0010-0000-0900-00002C000000}" name="2057-58" dataDxfId="2277"/>
    <tableColumn id="45" xr3:uid="{00000000-0010-0000-0900-00002D000000}" name="2058-59" dataDxfId="2276"/>
    <tableColumn id="46" xr3:uid="{00000000-0010-0000-0900-00002E000000}" name="2059-60" dataDxfId="2275"/>
    <tableColumn id="47" xr3:uid="{00000000-0010-0000-0900-00002F000000}" name="2060-61" dataDxfId="2274"/>
    <tableColumn id="48" xr3:uid="{00000000-0010-0000-0900-000030000000}" name="2061-62" dataDxfId="2273"/>
    <tableColumn id="49" xr3:uid="{00000000-0010-0000-0900-000031000000}" name="2062-63" dataDxfId="2272"/>
    <tableColumn id="50" xr3:uid="{00000000-0010-0000-0900-000032000000}" name="2063-64" dataDxfId="2271"/>
    <tableColumn id="51" xr3:uid="{00000000-0010-0000-0900-000033000000}" name="2064-65" dataDxfId="2270"/>
    <tableColumn id="52" xr3:uid="{00000000-0010-0000-0900-000034000000}" name="2065-66" dataDxfId="2269"/>
    <tableColumn id="53" xr3:uid="{00000000-0010-0000-0900-000035000000}" name="2066-67" dataDxfId="2268"/>
    <tableColumn id="54" xr3:uid="{00000000-0010-0000-0900-000036000000}" name="2067-68" dataDxfId="2267"/>
    <tableColumn id="55" xr3:uid="{00000000-0010-0000-0900-000037000000}" name="2068-69" dataDxfId="2266"/>
    <tableColumn id="56" xr3:uid="{00000000-0010-0000-0900-000038000000}" name="2069-70" dataDxfId="2265"/>
    <tableColumn id="57" xr3:uid="{00000000-0010-0000-0900-000039000000}" name="2070-71" dataDxfId="2264"/>
    <tableColumn id="58" xr3:uid="{00000000-0010-0000-0900-00003A000000}" name="2071-72" dataDxfId="2263"/>
    <tableColumn id="59" xr3:uid="{00000000-0010-0000-0900-00003B000000}" name="2072-73" dataDxfId="2262"/>
    <tableColumn id="60" xr3:uid="{00000000-0010-0000-0900-00003C000000}" name="2073-74" dataDxfId="2261"/>
    <tableColumn id="61" xr3:uid="{00000000-0010-0000-0900-00003D000000}" name="2074-75" dataDxfId="2260"/>
    <tableColumn id="62" xr3:uid="{00000000-0010-0000-0900-00003E000000}" name="2075-76" dataDxfId="2259"/>
    <tableColumn id="63" xr3:uid="{00000000-0010-0000-0900-00003F000000}" name="2076-77" dataDxfId="2258"/>
    <tableColumn id="64" xr3:uid="{00000000-0010-0000-0900-000040000000}" name="2077-78" dataDxfId="2257"/>
    <tableColumn id="65" xr3:uid="{00000000-0010-0000-0900-000041000000}" name="2078-79" dataDxfId="2256"/>
    <tableColumn id="66" xr3:uid="{00000000-0010-0000-0900-000042000000}" name="2079-80" dataDxfId="2255"/>
    <tableColumn id="67" xr3:uid="{00000000-0010-0000-0900-000043000000}" name="2080-81" dataDxfId="2254"/>
    <tableColumn id="68" xr3:uid="{00000000-0010-0000-0900-000044000000}" name="2081-82" dataDxfId="2253"/>
    <tableColumn id="69" xr3:uid="{00000000-0010-0000-0900-000045000000}" name="2082-83" dataDxfId="2252"/>
    <tableColumn id="70" xr3:uid="{00000000-0010-0000-0900-000046000000}" name="2083-84" dataDxfId="2251"/>
    <tableColumn id="71" xr3:uid="{00000000-0010-0000-0900-000047000000}" name="2084-85" dataDxfId="2250"/>
    <tableColumn id="72" xr3:uid="{00000000-0010-0000-0900-000048000000}" name="2085-86" dataDxfId="2249"/>
    <tableColumn id="73" xr3:uid="{00000000-0010-0000-0900-000049000000}" name="2086-87" dataDxfId="2248"/>
    <tableColumn id="74" xr3:uid="{00000000-0010-0000-0900-00004A000000}" name="2087-88" dataDxfId="2247"/>
    <tableColumn id="75" xr3:uid="{00000000-0010-0000-0900-00004B000000}" name="2088-89" dataDxfId="2246"/>
    <tableColumn id="76" xr3:uid="{00000000-0010-0000-0900-00004C000000}" name="2089-90" dataDxfId="2245"/>
    <tableColumn id="77" xr3:uid="{00000000-0010-0000-0900-00004D000000}" name="2090-91" dataDxfId="2244"/>
    <tableColumn id="78" xr3:uid="{00000000-0010-0000-0900-00004E000000}" name="2091-92" dataDxfId="2243"/>
    <tableColumn id="79" xr3:uid="{00000000-0010-0000-0900-00004F000000}" name="2092-93" dataDxfId="2242"/>
    <tableColumn id="80" xr3:uid="{00000000-0010-0000-0900-000050000000}" name="2093-94" dataDxfId="2241"/>
    <tableColumn id="81" xr3:uid="{00000000-0010-0000-0900-000051000000}" name="2094-95" dataDxfId="2240"/>
    <tableColumn id="82" xr3:uid="{00000000-0010-0000-0900-000052000000}" name="2095-96" dataDxfId="2239"/>
    <tableColumn id="83" xr3:uid="{00000000-0010-0000-0900-000053000000}" name="2096-97" dataDxfId="2238"/>
    <tableColumn id="84" xr3:uid="{00000000-0010-0000-0900-000054000000}" name="2097-98" dataDxfId="2237"/>
    <tableColumn id="85" xr3:uid="{00000000-0010-0000-0900-000055000000}" name="2098-99" dataDxfId="2236"/>
    <tableColumn id="86" xr3:uid="{00000000-0010-0000-0900-000056000000}" name="2099-100" dataDxfId="2235"/>
    <tableColumn id="87" xr3:uid="{00000000-0010-0000-0900-000057000000}" name="2100-01" dataDxfId="2234"/>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A000000}" name="TBL2c_WCDYAA_Metering" displayName="TBL2c_WCDYAA_Metering" ref="B41:CJ52" totalsRowShown="0" headerRowDxfId="2233" dataDxfId="2231" headerRowBorderDxfId="2232" tableBorderDxfId="2230">
  <autoFilter ref="B41:CJ52" xr:uid="{00000000-0009-0000-0100-000014000000}"/>
  <tableColumns count="87">
    <tableColumn id="1" xr3:uid="{00000000-0010-0000-0A00-000001000000}" name="WRMP24 Reference" dataDxfId="2229"/>
    <tableColumn id="2" xr3:uid="{00000000-0010-0000-0A00-000002000000}" name="Component" dataDxfId="2228"/>
    <tableColumn id="3" xr3:uid="{00000000-0010-0000-0A00-000003000000}" name="Derivation" dataDxfId="2227"/>
    <tableColumn id="4" xr3:uid="{00000000-0010-0000-0A00-000004000000}" name="Unit" dataDxfId="2226"/>
    <tableColumn id="5" xr3:uid="{00000000-0010-0000-0A00-000005000000}" name="Decimal places" dataDxfId="2225"/>
    <tableColumn id="6" xr3:uid="{00000000-0010-0000-0A00-000006000000}" name="2019-20" dataDxfId="2224"/>
    <tableColumn id="7" xr3:uid="{00000000-0010-0000-0A00-000007000000}" name="2020-21" dataDxfId="2223"/>
    <tableColumn id="8" xr3:uid="{00000000-0010-0000-0A00-000008000000}" name="2021-22" dataDxfId="2222"/>
    <tableColumn id="9" xr3:uid="{00000000-0010-0000-0A00-000009000000}" name="2022-23" dataDxfId="2221"/>
    <tableColumn id="10" xr3:uid="{00000000-0010-0000-0A00-00000A000000}" name="2023-24" dataDxfId="2220"/>
    <tableColumn id="11" xr3:uid="{00000000-0010-0000-0A00-00000B000000}" name="2024-25" dataDxfId="2219"/>
    <tableColumn id="12" xr3:uid="{00000000-0010-0000-0A00-00000C000000}" name="2025-26" dataDxfId="2218"/>
    <tableColumn id="13" xr3:uid="{00000000-0010-0000-0A00-00000D000000}" name="2026-27" dataDxfId="2217"/>
    <tableColumn id="14" xr3:uid="{00000000-0010-0000-0A00-00000E000000}" name="2027-28" dataDxfId="2216"/>
    <tableColumn id="15" xr3:uid="{00000000-0010-0000-0A00-00000F000000}" name="2028-29" dataDxfId="2215"/>
    <tableColumn id="16" xr3:uid="{00000000-0010-0000-0A00-000010000000}" name="2029-30" dataDxfId="2214"/>
    <tableColumn id="17" xr3:uid="{00000000-0010-0000-0A00-000011000000}" name="2030-31" dataDxfId="2213"/>
    <tableColumn id="18" xr3:uid="{00000000-0010-0000-0A00-000012000000}" name="2031-32" dataDxfId="2212"/>
    <tableColumn id="19" xr3:uid="{00000000-0010-0000-0A00-000013000000}" name="2032-33" dataDxfId="2211"/>
    <tableColumn id="20" xr3:uid="{00000000-0010-0000-0A00-000014000000}" name="2033-34" dataDxfId="2210"/>
    <tableColumn id="21" xr3:uid="{00000000-0010-0000-0A00-000015000000}" name="2034-35" dataDxfId="2209"/>
    <tableColumn id="22" xr3:uid="{00000000-0010-0000-0A00-000016000000}" name="2035-36" dataDxfId="2208"/>
    <tableColumn id="23" xr3:uid="{00000000-0010-0000-0A00-000017000000}" name="2036-37" dataDxfId="2207"/>
    <tableColumn id="24" xr3:uid="{00000000-0010-0000-0A00-000018000000}" name="2037-38" dataDxfId="2206"/>
    <tableColumn id="25" xr3:uid="{00000000-0010-0000-0A00-000019000000}" name="2038-39" dataDxfId="2205"/>
    <tableColumn id="26" xr3:uid="{00000000-0010-0000-0A00-00001A000000}" name="2039-40" dataDxfId="2204"/>
    <tableColumn id="27" xr3:uid="{00000000-0010-0000-0A00-00001B000000}" name="2040-41" dataDxfId="2203"/>
    <tableColumn id="28" xr3:uid="{00000000-0010-0000-0A00-00001C000000}" name="2041-42" dataDxfId="2202"/>
    <tableColumn id="29" xr3:uid="{00000000-0010-0000-0A00-00001D000000}" name="2042-43" dataDxfId="2201"/>
    <tableColumn id="30" xr3:uid="{00000000-0010-0000-0A00-00001E000000}" name="2043-44" dataDxfId="2200"/>
    <tableColumn id="31" xr3:uid="{00000000-0010-0000-0A00-00001F000000}" name="2044-45" dataDxfId="2199"/>
    <tableColumn id="32" xr3:uid="{00000000-0010-0000-0A00-000020000000}" name="2045-46" dataDxfId="2198"/>
    <tableColumn id="33" xr3:uid="{00000000-0010-0000-0A00-000021000000}" name="2046-47" dataDxfId="2197"/>
    <tableColumn id="34" xr3:uid="{00000000-0010-0000-0A00-000022000000}" name="2047-48" dataDxfId="2196"/>
    <tableColumn id="35" xr3:uid="{00000000-0010-0000-0A00-000023000000}" name="2048-49" dataDxfId="2195"/>
    <tableColumn id="36" xr3:uid="{00000000-0010-0000-0A00-000024000000}" name="2049-50" dataDxfId="2194"/>
    <tableColumn id="37" xr3:uid="{00000000-0010-0000-0A00-000025000000}" name="2050-51" dataDxfId="2193"/>
    <tableColumn id="38" xr3:uid="{00000000-0010-0000-0A00-000026000000}" name="2051-52" dataDxfId="2192"/>
    <tableColumn id="39" xr3:uid="{00000000-0010-0000-0A00-000027000000}" name="2052-53" dataDxfId="2191"/>
    <tableColumn id="40" xr3:uid="{00000000-0010-0000-0A00-000028000000}" name="2053-54" dataDxfId="2190"/>
    <tableColumn id="41" xr3:uid="{00000000-0010-0000-0A00-000029000000}" name="2054-55" dataDxfId="2189"/>
    <tableColumn id="42" xr3:uid="{00000000-0010-0000-0A00-00002A000000}" name="2055-56" dataDxfId="2188"/>
    <tableColumn id="43" xr3:uid="{00000000-0010-0000-0A00-00002B000000}" name="2056-57" dataDxfId="2187"/>
    <tableColumn id="44" xr3:uid="{00000000-0010-0000-0A00-00002C000000}" name="2057-58" dataDxfId="2186"/>
    <tableColumn id="45" xr3:uid="{00000000-0010-0000-0A00-00002D000000}" name="2058-59" dataDxfId="2185"/>
    <tableColumn id="46" xr3:uid="{00000000-0010-0000-0A00-00002E000000}" name="2059-60" dataDxfId="2184"/>
    <tableColumn id="47" xr3:uid="{00000000-0010-0000-0A00-00002F000000}" name="2060-61" dataDxfId="2183"/>
    <tableColumn id="48" xr3:uid="{00000000-0010-0000-0A00-000030000000}" name="2061-62" dataDxfId="2182"/>
    <tableColumn id="49" xr3:uid="{00000000-0010-0000-0A00-000031000000}" name="2062-63" dataDxfId="2181"/>
    <tableColumn id="50" xr3:uid="{00000000-0010-0000-0A00-000032000000}" name="2063-64" dataDxfId="2180"/>
    <tableColumn id="51" xr3:uid="{00000000-0010-0000-0A00-000033000000}" name="2064-65" dataDxfId="2179"/>
    <tableColumn id="52" xr3:uid="{00000000-0010-0000-0A00-000034000000}" name="2065-66" dataDxfId="2178"/>
    <tableColumn id="53" xr3:uid="{00000000-0010-0000-0A00-000035000000}" name="2066-67" dataDxfId="2177"/>
    <tableColumn id="54" xr3:uid="{00000000-0010-0000-0A00-000036000000}" name="2067-68" dataDxfId="2176"/>
    <tableColumn id="55" xr3:uid="{00000000-0010-0000-0A00-000037000000}" name="2068-69" dataDxfId="2175"/>
    <tableColumn id="56" xr3:uid="{00000000-0010-0000-0A00-000038000000}" name="2069-70" dataDxfId="2174"/>
    <tableColumn id="57" xr3:uid="{00000000-0010-0000-0A00-000039000000}" name="2070-71" dataDxfId="2173"/>
    <tableColumn id="58" xr3:uid="{00000000-0010-0000-0A00-00003A000000}" name="2071-72" dataDxfId="2172"/>
    <tableColumn id="59" xr3:uid="{00000000-0010-0000-0A00-00003B000000}" name="2072-73" dataDxfId="2171"/>
    <tableColumn id="60" xr3:uid="{00000000-0010-0000-0A00-00003C000000}" name="2073-74" dataDxfId="2170"/>
    <tableColumn id="61" xr3:uid="{00000000-0010-0000-0A00-00003D000000}" name="2074-75" dataDxfId="2169"/>
    <tableColumn id="62" xr3:uid="{00000000-0010-0000-0A00-00003E000000}" name="2075-76" dataDxfId="2168"/>
    <tableColumn id="63" xr3:uid="{00000000-0010-0000-0A00-00003F000000}" name="2076-77" dataDxfId="2167"/>
    <tableColumn id="64" xr3:uid="{00000000-0010-0000-0A00-000040000000}" name="2077-78" dataDxfId="2166"/>
    <tableColumn id="65" xr3:uid="{00000000-0010-0000-0A00-000041000000}" name="2078-79" dataDxfId="2165"/>
    <tableColumn id="66" xr3:uid="{00000000-0010-0000-0A00-000042000000}" name="2079-80" dataDxfId="2164"/>
    <tableColumn id="67" xr3:uid="{00000000-0010-0000-0A00-000043000000}" name="2080-81" dataDxfId="2163"/>
    <tableColumn id="68" xr3:uid="{00000000-0010-0000-0A00-000044000000}" name="2081-82" dataDxfId="2162"/>
    <tableColumn id="69" xr3:uid="{00000000-0010-0000-0A00-000045000000}" name="2082-83" dataDxfId="2161"/>
    <tableColumn id="70" xr3:uid="{00000000-0010-0000-0A00-000046000000}" name="2083-84" dataDxfId="2160"/>
    <tableColumn id="71" xr3:uid="{00000000-0010-0000-0A00-000047000000}" name="2084-85" dataDxfId="2159"/>
    <tableColumn id="72" xr3:uid="{00000000-0010-0000-0A00-000048000000}" name="2085-86" dataDxfId="2158"/>
    <tableColumn id="73" xr3:uid="{00000000-0010-0000-0A00-000049000000}" name="2086-87" dataDxfId="2157"/>
    <tableColumn id="74" xr3:uid="{00000000-0010-0000-0A00-00004A000000}" name="2087-88" dataDxfId="2156"/>
    <tableColumn id="75" xr3:uid="{00000000-0010-0000-0A00-00004B000000}" name="2088-89" dataDxfId="2155"/>
    <tableColumn id="76" xr3:uid="{00000000-0010-0000-0A00-00004C000000}" name="2089-90" dataDxfId="2154"/>
    <tableColumn id="77" xr3:uid="{00000000-0010-0000-0A00-00004D000000}" name="2090-91" dataDxfId="2153"/>
    <tableColumn id="78" xr3:uid="{00000000-0010-0000-0A00-00004E000000}" name="2091-92" dataDxfId="2152"/>
    <tableColumn id="79" xr3:uid="{00000000-0010-0000-0A00-00004F000000}" name="2092-93" dataDxfId="2151"/>
    <tableColumn id="80" xr3:uid="{00000000-0010-0000-0A00-000050000000}" name="2093-94" dataDxfId="2150"/>
    <tableColumn id="81" xr3:uid="{00000000-0010-0000-0A00-000051000000}" name="2094-95" dataDxfId="2149"/>
    <tableColumn id="82" xr3:uid="{00000000-0010-0000-0A00-000052000000}" name="2095-96" dataDxfId="2148"/>
    <tableColumn id="83" xr3:uid="{00000000-0010-0000-0A00-000053000000}" name="2096-97" dataDxfId="2147"/>
    <tableColumn id="84" xr3:uid="{00000000-0010-0000-0A00-000054000000}" name="2097-98" dataDxfId="2146"/>
    <tableColumn id="85" xr3:uid="{00000000-0010-0000-0A00-000055000000}" name="2098-99" dataDxfId="2145"/>
    <tableColumn id="86" xr3:uid="{00000000-0010-0000-0A00-000056000000}" name="2099-100" dataDxfId="2144"/>
    <tableColumn id="87" xr3:uid="{00000000-0010-0000-0A00-000057000000}" name="2100-01" dataDxfId="2143"/>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C9A20177-0FE0-4F10-A4EE-F0AF70EED531}" name="TBL3a_DYAABL_10_NWLBWF" displayName="TBL3a_DYAABL_10_NWLBWF" ref="B23:CI91" totalsRowShown="0" headerRowDxfId="1988" dataDxfId="1987" tableBorderDxfId="1986">
  <autoFilter ref="B23:CI91" xr:uid="{D893CB9E-6419-4938-B8EA-592538CC25DE}"/>
  <tableColumns count="86">
    <tableColumn id="1" xr3:uid="{AA5B66CF-7BED-4DDE-ADD8-35E75AF0538E}" name="WRMP24 reference" dataDxfId="1985"/>
    <tableColumn id="2" xr3:uid="{5A60A08E-5AE7-4FC3-A0C2-9BED4FC093A7}" name="Component" dataDxfId="1984"/>
    <tableColumn id="3" xr3:uid="{7294EE59-87D7-4E77-B588-0D855FFFDA44}" name="Derivation" dataDxfId="1983"/>
    <tableColumn id="4" xr3:uid="{2714B8DA-24CD-4834-8C01-FF7F570A73F3}" name="Unit" dataDxfId="1982"/>
    <tableColumn id="5" xr3:uid="{41D6C2B3-F2D8-4247-B667-D406AFB3BBF1}" name="Decimal places" dataDxfId="1981"/>
    <tableColumn id="6" xr3:uid="{505CED23-E1F7-4D7D-B78F-D65416AB1A67}" name="2019-20" dataDxfId="1980"/>
    <tableColumn id="7" xr3:uid="{22D481F4-FD52-4405-A5B7-3752A2E09C2F}" name="2020-21" dataDxfId="1979"/>
    <tableColumn id="8" xr3:uid="{8C838F5B-D777-425C-B1AD-4C04DBBFF375}" name="2021-22" dataDxfId="1978"/>
    <tableColumn id="9" xr3:uid="{6C2895DE-A393-4D2F-A70F-1D6A5BB310B5}" name="2022-23" dataDxfId="1977"/>
    <tableColumn id="10" xr3:uid="{F3548C6C-4D0A-40F7-8F99-03E483306916}" name="2023-24" dataDxfId="1976"/>
    <tableColumn id="11" xr3:uid="{2D05DDD8-6216-4A17-B3D9-61DEEED80476}" name="2024-25" dataDxfId="1975"/>
    <tableColumn id="12" xr3:uid="{D2700F10-CBCC-4DA3-AC91-BD3F9DF6903C}" name="2025-26" dataDxfId="1974"/>
    <tableColumn id="13" xr3:uid="{2BFE8306-6A3F-42CF-ADFB-991EE9B8D1BD}" name="2026-27" dataDxfId="1973"/>
    <tableColumn id="14" xr3:uid="{46855E6E-246C-4392-B7FA-09682F87D850}" name="2027-28" dataDxfId="1972"/>
    <tableColumn id="15" xr3:uid="{634DA874-2823-4BF0-8BAF-98953379B500}" name="2028-29" dataDxfId="1971"/>
    <tableColumn id="16" xr3:uid="{992B859D-8AF6-4F64-913B-CEF329B85344}" name="2029-30" dataDxfId="1970"/>
    <tableColumn id="17" xr3:uid="{B2DEEDDA-7DD8-401D-A4EC-41178BA6419A}" name="2030-31" dataDxfId="1969"/>
    <tableColumn id="18" xr3:uid="{A7436A91-C1CB-44B5-BD0A-9FA5698AEA28}" name="2031-32" dataDxfId="1968"/>
    <tableColumn id="19" xr3:uid="{A5BCA639-8B22-4EE2-8B33-FE9B6C47B0FF}" name="2032-33" dataDxfId="1967"/>
    <tableColumn id="20" xr3:uid="{D168019D-B88B-4744-B28C-D798D2F13C9F}" name="2033-34" dataDxfId="1966"/>
    <tableColumn id="21" xr3:uid="{855BA904-7284-4626-9D57-648411CEAC6B}" name="2034-35" dataDxfId="1965"/>
    <tableColumn id="22" xr3:uid="{5C7FF154-5B3D-4716-BDF9-12FDC0B1CCD2}" name="2035-36" dataDxfId="1964"/>
    <tableColumn id="23" xr3:uid="{23D40592-534A-4100-96D8-7A3A58538E0A}" name="2036-37" dataDxfId="1963"/>
    <tableColumn id="24" xr3:uid="{EBCF416C-EE4D-4B2F-92EA-A848223B2B39}" name="2037-38" dataDxfId="1962"/>
    <tableColumn id="25" xr3:uid="{4865A2D7-25E4-4F7E-80D5-2F19456215CF}" name="2038-39" dataDxfId="1961"/>
    <tableColumn id="26" xr3:uid="{123994AE-B13E-471C-B52F-ECD7DE9CCF76}" name="2039-40" dataDxfId="1960"/>
    <tableColumn id="27" xr3:uid="{E9E7E9E3-0E92-43B9-ADC3-87D0DF7F52D8}" name="2040-41" dataDxfId="1959"/>
    <tableColumn id="28" xr3:uid="{8B998EA4-FE7D-4B1D-AE2C-B6260C53E894}" name="2041-42" dataDxfId="1958"/>
    <tableColumn id="29" xr3:uid="{D89A5C95-9C8A-44CF-9B3D-8C31236985E5}" name="2042-43" dataDxfId="1957"/>
    <tableColumn id="30" xr3:uid="{1D83A220-32C1-4975-8C02-9A26689BA256}" name="2043-44" dataDxfId="1956"/>
    <tableColumn id="31" xr3:uid="{718841B2-B5A0-4FBA-A040-D2CE719BA922}" name="2044-45" dataDxfId="1955"/>
    <tableColumn id="32" xr3:uid="{F1D94D7C-416B-4386-9118-4930E86B6AD3}" name="2045-46" dataDxfId="1954"/>
    <tableColumn id="33" xr3:uid="{56AD723E-9AF7-4ECE-874C-8FD3D18E9F52}" name="2046-47" dataDxfId="1953"/>
    <tableColumn id="34" xr3:uid="{208C1C5A-C069-4F95-9B77-9CBC63589EA1}" name="2047-48" dataDxfId="1952"/>
    <tableColumn id="35" xr3:uid="{ADB18202-146C-4BD3-87C2-8283FE041ACB}" name="2048-49" dataDxfId="1951"/>
    <tableColumn id="36" xr3:uid="{AD72A5AC-F392-4F43-A177-3E48F8027507}" name="2049-50" dataDxfId="1950"/>
    <tableColumn id="37" xr3:uid="{FF926CE0-9A33-4AAA-8CD7-0200E017BC1C}" name="2050-51" dataDxfId="1949"/>
    <tableColumn id="38" xr3:uid="{8BD1FD1D-8673-48DF-AD82-0234F8EDF201}" name="2051-52" dataDxfId="1948"/>
    <tableColumn id="39" xr3:uid="{92EB2726-56E1-414E-B67A-C0A7527031E2}" name="2052-53" dataDxfId="1947"/>
    <tableColumn id="40" xr3:uid="{04B849C0-89C4-4FE2-B79C-8BD439266AFE}" name="2053-54" dataDxfId="1946"/>
    <tableColumn id="41" xr3:uid="{148B61D3-330A-4B89-9942-31AA8CA14BCF}" name="2054-55" dataDxfId="1945"/>
    <tableColumn id="42" xr3:uid="{13A0F967-97D6-44A5-AF64-CCD418372566}" name="2055-56" dataDxfId="1944"/>
    <tableColumn id="43" xr3:uid="{DDBCAE53-E05E-418E-B439-A8D6BD72FC8F}" name="2056-57" dataDxfId="1943"/>
    <tableColumn id="44" xr3:uid="{70325958-F8F5-462A-9E29-7EBAD421CA76}" name="2057-58" dataDxfId="1942"/>
    <tableColumn id="45" xr3:uid="{F4A2C2E1-1B34-4D47-ACCB-60880138D9B1}" name="2058-59" dataDxfId="1941"/>
    <tableColumn id="46" xr3:uid="{937B79B2-54CD-4036-903C-0233B6FEAC4A}" name="2059-60" dataDxfId="1940"/>
    <tableColumn id="47" xr3:uid="{64B23325-FAB5-4A9F-8E52-73F7E4624DBE}" name="2060-61" dataDxfId="1939"/>
    <tableColumn id="48" xr3:uid="{932017A5-DFF5-486A-907F-DA07A7ABE1B9}" name="2061-62" dataDxfId="1938"/>
    <tableColumn id="49" xr3:uid="{96AA23EB-2D33-4846-A235-2F852DA3527A}" name="2062-63" dataDxfId="1937"/>
    <tableColumn id="50" xr3:uid="{B76574A3-EA86-4D99-9198-07054B11A08B}" name="2063-64" dataDxfId="1936"/>
    <tableColumn id="51" xr3:uid="{C013EBF5-525C-41E1-B371-4012B5116AE8}" name="2064-65" dataDxfId="1935"/>
    <tableColumn id="52" xr3:uid="{4C1711B4-44AC-4BDD-A8FA-83A59E730EE9}" name="2065-66" dataDxfId="1934"/>
    <tableColumn id="53" xr3:uid="{115E477C-B89C-484A-B497-F2140F2B7548}" name="2066-67" dataDxfId="1933"/>
    <tableColumn id="54" xr3:uid="{80783E25-05A7-4FAD-8847-F9C780608FDF}" name="2067-68" dataDxfId="1932"/>
    <tableColumn id="55" xr3:uid="{9D846734-C18A-4FF7-BDA3-B45B10C95212}" name="2068-69" dataDxfId="1931"/>
    <tableColumn id="56" xr3:uid="{E7DA7DCD-012B-42DC-B3DA-003123238644}" name="2069-70" dataDxfId="1930"/>
    <tableColumn id="57" xr3:uid="{49DE4CE7-3902-4D55-A65F-B520A4B6607C}" name="2070-71" dataDxfId="1929"/>
    <tableColumn id="58" xr3:uid="{400D7790-29DB-410C-AF01-A55037F33DCC}" name="2071-72" dataDxfId="1928"/>
    <tableColumn id="59" xr3:uid="{2546CA1E-C4CB-436C-BBD7-25F816B6CAA7}" name="2072-73" dataDxfId="1927"/>
    <tableColumn id="60" xr3:uid="{85EC549D-A3B7-4638-97F2-24E212E4F4E3}" name="2073-74" dataDxfId="1926"/>
    <tableColumn id="61" xr3:uid="{6FDE379E-1BCC-43D5-910C-E9891DD70C51}" name="2074-75" dataDxfId="1925"/>
    <tableColumn id="62" xr3:uid="{89814718-A865-4FF2-8E1D-CEB563259354}" name="2075-76" dataDxfId="1924"/>
    <tableColumn id="63" xr3:uid="{71944F2F-1B42-46D9-BF17-4C41235D4BC5}" name="2076-77" dataDxfId="1923"/>
    <tableColumn id="64" xr3:uid="{D86C59A5-3D5B-4F9D-BF5A-8D321217A04D}" name="2077-78" dataDxfId="1922"/>
    <tableColumn id="65" xr3:uid="{84FED071-E6C6-4D07-96D8-CBD07BC9FA62}" name="2078-79" dataDxfId="1921"/>
    <tableColumn id="66" xr3:uid="{152955A8-28C6-4645-9E39-FFD7C0F548BD}" name="2079-80" dataDxfId="1920"/>
    <tableColumn id="67" xr3:uid="{E78E1AF8-D2F3-41B1-AEDF-4495D7AE81E6}" name="2080-81" dataDxfId="1919"/>
    <tableColumn id="68" xr3:uid="{6A6EE584-B41D-475B-8590-60E8A53B2346}" name="2081-82" dataDxfId="1918"/>
    <tableColumn id="69" xr3:uid="{F3A719D5-16E4-4BD5-8037-19A4D2596C3A}" name="2082-83" dataDxfId="1917"/>
    <tableColumn id="70" xr3:uid="{CF8A36D0-98C5-487E-BF02-A2ECF72C707F}" name="2083-84" dataDxfId="1916"/>
    <tableColumn id="71" xr3:uid="{201F48DE-78F8-47DC-AD86-7EC9D937EBC4}" name="2084-85" dataDxfId="1915"/>
    <tableColumn id="72" xr3:uid="{A2CF88B8-8AB0-4DB6-8285-6D461FEE2932}" name="2085-86" dataDxfId="1914"/>
    <tableColumn id="73" xr3:uid="{A57D5CD3-A119-4B0E-848A-0E2A0FFEBF90}" name="2086-87" dataDxfId="1913"/>
    <tableColumn id="74" xr3:uid="{2587205F-0CB1-48B4-BE2B-97763A80E0EE}" name="2087-88" dataDxfId="1912"/>
    <tableColumn id="75" xr3:uid="{6ED12401-5313-4205-84F0-D7609D5142F8}" name="2088-89" dataDxfId="1911"/>
    <tableColumn id="76" xr3:uid="{08EFA309-363F-4449-B302-DBFDD281B1EB}" name="2089-90" dataDxfId="1910"/>
    <tableColumn id="77" xr3:uid="{1FAFF7AC-0538-4408-B045-2668708A8A8D}" name="2090-91" dataDxfId="1909"/>
    <tableColumn id="78" xr3:uid="{8F2FC10F-D8BF-48D2-BDD4-A7A76364E714}" name="2091-92" dataDxfId="1908"/>
    <tableColumn id="79" xr3:uid="{B02333F5-F244-4F90-BA5E-67D06AFB84ED}" name="2092-93" dataDxfId="1907"/>
    <tableColumn id="80" xr3:uid="{7F7771E0-A173-4B93-9FAB-8BEE101B4021}" name="2093-94" dataDxfId="1906"/>
    <tableColumn id="81" xr3:uid="{D40500CB-1679-4618-9C74-F27A42DDB77E}" name="2094-95" dataDxfId="1905"/>
    <tableColumn id="82" xr3:uid="{49EF19D4-9CE2-46F0-8469-1AE64EB70B2C}" name="2095-96" dataDxfId="1904"/>
    <tableColumn id="83" xr3:uid="{A75516BB-797D-4A70-825E-4CF0D2A6A103}" name="2096-97" dataDxfId="1903"/>
    <tableColumn id="84" xr3:uid="{3EC228A1-0667-4329-B56F-C9C052E5BA5F}" name="2097-98" dataDxfId="1902"/>
    <tableColumn id="85" xr3:uid="{D4F6B06B-C2FF-4A57-9897-1F3953FEDD34}" name="2098-99" dataDxfId="1901"/>
    <tableColumn id="86" xr3:uid="{B24C647B-CB0E-4DB9-9C12-28DE0484ADFB}" name="2099-100" dataDxfId="1900"/>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FEC8100-4614-4E2C-AE9D-0F060D27B933}" name="TBL3b_DYAAOpt_11_NWLBWF" displayName="TBL3b_DYAAOpt_11_NWLBWF" ref="B94:CI118" totalsRowShown="0" headerRowDxfId="1899" dataDxfId="1897" headerRowBorderDxfId="1898" tableBorderDxfId="1896">
  <autoFilter ref="B94:CI118" xr:uid="{D5EFB056-0F2B-4E27-8197-E2FB749A3A50}"/>
  <tableColumns count="86">
    <tableColumn id="1" xr3:uid="{20D28141-3C66-42F8-90C1-00A1336DA2F4}" name="WRMP24 reference" dataDxfId="1895"/>
    <tableColumn id="2" xr3:uid="{F43F2C0B-4521-474F-AF56-41909A83FB22}" name="Option type" dataDxfId="1894"/>
    <tableColumn id="3" xr3:uid="{DD61D15F-C774-45FA-B4E2-371302F5BF63}" name="Cat ID" dataDxfId="1893"/>
    <tableColumn id="4" xr3:uid="{75E2B26E-917C-42B4-8674-673114F7516D}" name="Unit" dataDxfId="1892"/>
    <tableColumn id="5" xr3:uid="{9D5A5A66-E35A-4D4A-8B05-9637456E76A8}" name="Decimal places" dataDxfId="1891"/>
    <tableColumn id="6" xr3:uid="{044A639F-07B2-4DBD-93C4-C14C6942A102}" name="2019-20" dataDxfId="1890"/>
    <tableColumn id="7" xr3:uid="{2789F38E-8C47-4359-898E-2DDBCA3535D9}" name="2020-21" dataDxfId="1889"/>
    <tableColumn id="8" xr3:uid="{CEF489B1-F036-4548-AD76-AE3833432B16}" name="2021-22" dataDxfId="1888"/>
    <tableColumn id="9" xr3:uid="{D163DFD9-DDFD-4337-83B9-8D1FED664F73}" name="2022-23" dataDxfId="1887"/>
    <tableColumn id="10" xr3:uid="{70586E85-EC00-41B4-AA33-273541C97113}" name="2023-24" dataDxfId="1886"/>
    <tableColumn id="11" xr3:uid="{87BC2AC1-C969-4FEC-8894-1AA0BFC1A817}" name="2024-25" dataDxfId="1885"/>
    <tableColumn id="12" xr3:uid="{615B2364-5A26-4CB8-8F5D-81EE7C97707B}" name="2025-26" dataDxfId="1884"/>
    <tableColumn id="13" xr3:uid="{4B887BD4-1DAB-4A60-8B53-EB6F5F7B27C8}" name="2026-27" dataDxfId="1883"/>
    <tableColumn id="14" xr3:uid="{B721F5F0-4550-4748-B635-DB60F2229643}" name="2027-28" dataDxfId="1882"/>
    <tableColumn id="15" xr3:uid="{22EE4187-0775-4FFB-B80C-E333E042D13A}" name="2028-29" dataDxfId="1881"/>
    <tableColumn id="16" xr3:uid="{C345446B-C152-49AF-ADF7-A5334CA00A88}" name="2029-30" dataDxfId="1880"/>
    <tableColumn id="17" xr3:uid="{653BE456-F99E-4229-A048-0BF60172414A}" name="2030-31" dataDxfId="1879"/>
    <tableColumn id="18" xr3:uid="{22FA4DC0-65D2-4152-95F2-E133C5A64F28}" name="2031-32" dataDxfId="1878"/>
    <tableColumn id="19" xr3:uid="{C910EAF4-D246-4388-A514-10FC38017B6A}" name="2032-33" dataDxfId="1877"/>
    <tableColumn id="20" xr3:uid="{78DE4004-0134-4606-9461-8FBBEB55915E}" name="2033-34" dataDxfId="1876"/>
    <tableColumn id="21" xr3:uid="{546DC485-38AB-4806-BAE5-9603D3075028}" name="2034-35" dataDxfId="1875"/>
    <tableColumn id="22" xr3:uid="{4819788D-B2AC-44D0-8444-022A5BF5A294}" name="2035-36" dataDxfId="1874"/>
    <tableColumn id="23" xr3:uid="{79F54E41-F787-416F-A744-8D56E5A534A9}" name="2036-37" dataDxfId="1873"/>
    <tableColumn id="24" xr3:uid="{EE0F2151-1872-4D0E-A6D0-46D47E4F5861}" name="2037-38" dataDxfId="1872"/>
    <tableColumn id="25" xr3:uid="{524C5030-8EF6-4166-8247-F669FB8A177E}" name="2038-39" dataDxfId="1871"/>
    <tableColumn id="26" xr3:uid="{11727EC5-3382-4436-826F-37F15AD4E83C}" name="2039-40" dataDxfId="1870"/>
    <tableColumn id="27" xr3:uid="{D6A1EC92-D02B-43EC-9DA3-3F81F37BEEA9}" name="2040-41" dataDxfId="1869"/>
    <tableColumn id="28" xr3:uid="{272674AA-860C-4A58-AAB0-2A56FC6B36DD}" name="2041-42" dataDxfId="1868"/>
    <tableColumn id="29" xr3:uid="{0EEDBFDE-52B3-4A8B-B43E-BC40E2FAE390}" name="2042-43" dataDxfId="1867"/>
    <tableColumn id="30" xr3:uid="{3FBF1D61-B8F7-482F-A123-28A4AB7D04EB}" name="2043-44" dataDxfId="1866"/>
    <tableColumn id="31" xr3:uid="{1D70F7A7-1A0E-4F5D-B1F8-48CB657B0FF2}" name="2044-45" dataDxfId="1865"/>
    <tableColumn id="32" xr3:uid="{EFCADAE7-83C8-478A-BC6D-527175FDEDBE}" name="2045-46" dataDxfId="1864"/>
    <tableColumn id="33" xr3:uid="{6F343E2F-4CAC-4D94-9A67-79DB17A16588}" name="2046-47" dataDxfId="1863"/>
    <tableColumn id="34" xr3:uid="{22B65B79-EE86-474F-AC0E-DBAA4528C2A4}" name="2047-48" dataDxfId="1862"/>
    <tableColumn id="35" xr3:uid="{F925D745-B5A8-45DB-8651-8E50FFC9B6DE}" name="2048-49" dataDxfId="1861"/>
    <tableColumn id="36" xr3:uid="{B9FE9FB8-59D3-4FEF-8229-EFC01718FA58}" name="2049-50" dataDxfId="1860"/>
    <tableColumn id="37" xr3:uid="{6D0E317D-D7B5-40A0-A0AF-7B04CCCA9B77}" name="2050-51" dataDxfId="1859"/>
    <tableColumn id="38" xr3:uid="{2DB9F4A8-2450-45A7-900C-E90B91729761}" name="2051-52" dataDxfId="1858"/>
    <tableColumn id="39" xr3:uid="{1E2636EF-4F70-4E2A-98A8-1F423B36EF19}" name="2052-53" dataDxfId="1857"/>
    <tableColumn id="40" xr3:uid="{7B19481E-C06C-4343-BC73-6D7F96C3E355}" name="2053-54" dataDxfId="1856"/>
    <tableColumn id="41" xr3:uid="{4EBC7BBA-65A9-449C-8E7E-C704C3AFEF4E}" name="2054-55" dataDxfId="1855"/>
    <tableColumn id="42" xr3:uid="{86D3510E-4027-4584-A645-B3E24E635FB6}" name="2055-56" dataDxfId="1854"/>
    <tableColumn id="43" xr3:uid="{7FEE4EBB-02FC-41FF-A2C5-E25FD1F991BD}" name="2056-57" dataDxfId="1853"/>
    <tableColumn id="44" xr3:uid="{1F8290D4-7E99-4255-9BA8-D2C29662D9E5}" name="2057-58" dataDxfId="1852"/>
    <tableColumn id="45" xr3:uid="{E0F9B77D-D1E7-4E3F-AD8C-F8E7D60F5635}" name="2058-59" dataDxfId="1851"/>
    <tableColumn id="46" xr3:uid="{57A078CA-82EA-49C5-A74E-EDE96B978E53}" name="2059-60" dataDxfId="1850"/>
    <tableColumn id="47" xr3:uid="{7E7B9810-4987-4B44-AFAD-6F7CB527F94C}" name="2060-61" dataDxfId="1849"/>
    <tableColumn id="48" xr3:uid="{FCF12BA6-0028-4743-B969-6182A59440F2}" name="2061-62" dataDxfId="1848"/>
    <tableColumn id="49" xr3:uid="{003AAB3E-B758-455B-BBC6-46DCA8DED23B}" name="2062-63" dataDxfId="1847"/>
    <tableColumn id="50" xr3:uid="{74213C36-B9A8-493B-8F73-BAD8EF877948}" name="2063-64" dataDxfId="1846"/>
    <tableColumn id="51" xr3:uid="{CCFE43B2-0CFE-474E-B79B-5C3CB8F03B8E}" name="2064-65" dataDxfId="1845"/>
    <tableColumn id="52" xr3:uid="{4A470984-586F-4B8F-9BD4-759A90F14927}" name="2065-66" dataDxfId="1844"/>
    <tableColumn id="53" xr3:uid="{C7C5EC7C-9F65-4ECF-A2E3-EBE6D3AC3157}" name="2066-67" dataDxfId="1843"/>
    <tableColumn id="54" xr3:uid="{5D22696B-034D-4D45-ADAC-AE3AC0BDD80D}" name="2067-68" dataDxfId="1842"/>
    <tableColumn id="55" xr3:uid="{A12D38BB-6B47-487E-9E24-1777A12AA14D}" name="2068-69" dataDxfId="1841"/>
    <tableColumn id="56" xr3:uid="{14E60682-D56C-4A8E-AFD5-8EEF60AB0E86}" name="2069-70" dataDxfId="1840"/>
    <tableColumn id="57" xr3:uid="{5626D2E5-887E-455B-9890-E1CF6F71A358}" name="2070-71" dataDxfId="1839"/>
    <tableColumn id="58" xr3:uid="{52BF2A9D-8307-492D-AE2D-B4AA41AEDEA2}" name="2071-72" dataDxfId="1838"/>
    <tableColumn id="59" xr3:uid="{1FA92CFB-DBCF-43CB-89C9-62B734ECD1C9}" name="2072-73" dataDxfId="1837"/>
    <tableColumn id="60" xr3:uid="{C371630F-761A-4727-8F9D-BD0C92EC6213}" name="2073-74" dataDxfId="1836"/>
    <tableColumn id="61" xr3:uid="{7BE9D741-95B6-4B07-A09A-97F7DAEF06B2}" name="2074-75" dataDxfId="1835"/>
    <tableColumn id="62" xr3:uid="{E1986DCC-0272-4D53-9F37-FCF9D7A425AA}" name="2075-76" dataDxfId="1834"/>
    <tableColumn id="63" xr3:uid="{A85C58A9-999E-426D-B37F-554EB59F4219}" name="2076-77" dataDxfId="1833"/>
    <tableColumn id="64" xr3:uid="{10EB9D62-0B30-4247-A0AC-F819E856FA4B}" name="2077-78" dataDxfId="1832"/>
    <tableColumn id="65" xr3:uid="{F2E1A7DE-8F54-4E15-AC82-A585530EBCD6}" name="2078-79" dataDxfId="1831"/>
    <tableColumn id="66" xr3:uid="{749BE71D-F561-450F-8741-5CB54DF3F168}" name="2079-80" dataDxfId="1830"/>
    <tableColumn id="67" xr3:uid="{C6BA605C-AB93-4579-8869-D727E9DAAA0B}" name="2080-81" dataDxfId="1829"/>
    <tableColumn id="68" xr3:uid="{69F3109F-6C4F-4DE7-B44C-E15753141C69}" name="2081-82" dataDxfId="1828"/>
    <tableColumn id="69" xr3:uid="{300D7E52-AE3B-431C-82A0-C8945579AD58}" name="2082-83" dataDxfId="1827"/>
    <tableColumn id="70" xr3:uid="{102BFE4E-3A7D-41EE-B602-614ACA8AC827}" name="2083-84" dataDxfId="1826"/>
    <tableColumn id="71" xr3:uid="{A4F252BD-7343-47BF-8322-0D81BD624A09}" name="2084-85" dataDxfId="1825"/>
    <tableColumn id="72" xr3:uid="{406A9726-0125-44D8-82C0-37BDD467CD3F}" name="2085-86" dataDxfId="1824"/>
    <tableColumn id="73" xr3:uid="{70F055B2-94FB-47EB-8CD5-B7CCD66BF79F}" name="2086-87" dataDxfId="1823"/>
    <tableColumn id="74" xr3:uid="{4613A43E-7238-4C83-9B33-F929A7DF6267}" name="2087-88" dataDxfId="1822"/>
    <tableColumn id="75" xr3:uid="{3079F587-99EA-4E25-AF50-8D84F9A167CC}" name="2088-89" dataDxfId="1821"/>
    <tableColumn id="76" xr3:uid="{0DD1F8D6-1F9B-4118-A25D-D0D8587805F4}" name="2089-90" dataDxfId="1820"/>
    <tableColumn id="77" xr3:uid="{FDC9542A-EC19-4817-B88D-B7D56CA9E260}" name="2090-91" dataDxfId="1819"/>
    <tableColumn id="78" xr3:uid="{70BE6AFE-E750-409A-B1A7-4448129C01C8}" name="2091-92" dataDxfId="1818"/>
    <tableColumn id="79" xr3:uid="{1F6E9563-1DCE-4DB9-AFBA-4B3FA1099B7F}" name="2092-93" dataDxfId="1817"/>
    <tableColumn id="80" xr3:uid="{F9A6487D-2023-4A46-BF47-FD5A5C34B425}" name="2093-94" dataDxfId="1816"/>
    <tableColumn id="81" xr3:uid="{AB75D0B4-B5E7-4785-BE59-D5F70ADCDEF0}" name="2094-95" dataDxfId="1815"/>
    <tableColumn id="82" xr3:uid="{F344E04F-554C-470E-8FE8-E96F4D717273}" name="2095-96" dataDxfId="1814"/>
    <tableColumn id="83" xr3:uid="{36FDF8F4-42B7-427E-915E-287ADAE1CDD6}" name="2096-97" dataDxfId="1813"/>
    <tableColumn id="84" xr3:uid="{9A2DB35E-31B6-4614-9143-9C04BA94388E}" name="2097-98" dataDxfId="1812"/>
    <tableColumn id="85" xr3:uid="{E28FAB00-2B2B-424D-857B-FC09EA4980A6}" name="2098-99" dataDxfId="1811"/>
    <tableColumn id="86" xr3:uid="{9FB84DED-D402-4B0B-AC41-0DDAC11DEC14}" name="2099-100" dataDxfId="1810"/>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C24AD699-B73D-426F-8CC5-9AF8D45CC188}" name="TBL3c_DYAAFP_12_NWLBWF" displayName="TBL3c_DYAAFP_12_NWLBWF" ref="B121:CI181" totalsRowShown="0" headerRowDxfId="1809" dataDxfId="1808" tableBorderDxfId="1807">
  <autoFilter ref="B121:CI181" xr:uid="{5F73F099-EB99-4DA0-8AAC-6F08AB2562CA}"/>
  <tableColumns count="86">
    <tableColumn id="1" xr3:uid="{C2EA36F2-E4EE-4331-BE51-914F3A99AC8F}" name="WRMP24 reference" dataDxfId="1806"/>
    <tableColumn id="2" xr3:uid="{C1766B6B-ED23-4D5B-8737-3077985A8039}" name="Component" dataDxfId="1805"/>
    <tableColumn id="3" xr3:uid="{1DD90EA9-ED87-4EAC-8BBD-4CE8EC4A404E}" name="Derivation" dataDxfId="1804"/>
    <tableColumn id="4" xr3:uid="{128CC12F-7E81-4631-9517-29A8ED6888E6}" name="Unit" dataDxfId="1803"/>
    <tableColumn id="5" xr3:uid="{0D828CC9-0D95-4402-887E-FD82597C03DE}" name="Decimal places" dataDxfId="1802"/>
    <tableColumn id="6" xr3:uid="{E246035B-C6A8-4825-9D1C-53F6FC88C3EA}" name="2019-20" dataDxfId="1801"/>
    <tableColumn id="7" xr3:uid="{AE406971-F102-4A04-85C0-C43A2926A177}" name="2020-21" dataDxfId="1800"/>
    <tableColumn id="8" xr3:uid="{A86214B2-ED9F-4A94-8620-620400FAF332}" name="2021-22" dataDxfId="1799"/>
    <tableColumn id="9" xr3:uid="{D6ADB8DE-3122-465D-B7E0-802688BCC44D}" name="2022-23" dataDxfId="1798"/>
    <tableColumn id="10" xr3:uid="{24C6FED6-3766-4622-9000-9BA800DC2E3E}" name="2023-24" dataDxfId="1797"/>
    <tableColumn id="11" xr3:uid="{0853E23A-59DE-4DA9-AB67-8022678B47F8}" name="2024-25" dataDxfId="1796"/>
    <tableColumn id="12" xr3:uid="{5B66B852-D1F5-4E13-8C02-4F027A78A664}" name="2025-26" dataDxfId="1795"/>
    <tableColumn id="13" xr3:uid="{BE7E6B23-5341-454D-B64F-5F1AB46B9F3D}" name="2026-27" dataDxfId="1794"/>
    <tableColumn id="14" xr3:uid="{D42ECB07-7DE0-4EFF-87B9-67BD2968CCCF}" name="2027-28" dataDxfId="1793"/>
    <tableColumn id="15" xr3:uid="{96520C11-2462-4092-8608-E4D7E984E230}" name="2028-29" dataDxfId="1792"/>
    <tableColumn id="16" xr3:uid="{0A9C12CA-DC34-494A-B213-31EB87C5B571}" name="2029-30" dataDxfId="1791"/>
    <tableColumn id="17" xr3:uid="{5CBFCDA2-783C-4153-B4D9-BFA18388B6BF}" name="2030-31" dataDxfId="1790"/>
    <tableColumn id="18" xr3:uid="{97796AB8-565D-4194-B574-4C22BADB05FA}" name="2031-32" dataDxfId="1789"/>
    <tableColumn id="19" xr3:uid="{666F3077-524D-429E-92DC-4F9AAD28C6BF}" name="2032-33" dataDxfId="1788"/>
    <tableColumn id="20" xr3:uid="{D179D435-6942-46F1-AFD2-0A3E33C70AFE}" name="2033-34" dataDxfId="1787"/>
    <tableColumn id="21" xr3:uid="{2DDAECB5-1204-497B-B0BA-714DA529E75A}" name="2034-35" dataDxfId="1786"/>
    <tableColumn id="22" xr3:uid="{B9A3F580-305B-4FAE-BFEF-673E397C95C0}" name="2035-36" dataDxfId="1785"/>
    <tableColumn id="23" xr3:uid="{41BD6793-0717-419C-972A-B92302475060}" name="2036-37" dataDxfId="1784"/>
    <tableColumn id="24" xr3:uid="{0793C499-CBD9-40F8-BA60-181D174041CD}" name="2037-38" dataDxfId="1783"/>
    <tableColumn id="25" xr3:uid="{59B6C8EC-F9E9-499E-9B5E-F59CE1449456}" name="2038-39" dataDxfId="1782"/>
    <tableColumn id="26" xr3:uid="{89E53F9D-AB08-4CD2-918A-92F6F6E61FB1}" name="2039-40" dataDxfId="1781"/>
    <tableColumn id="27" xr3:uid="{2ED70C1A-0F07-47AA-862C-B1038C008793}" name="2040-41" dataDxfId="1780"/>
    <tableColumn id="28" xr3:uid="{3721FEC5-CA73-4143-A7B6-4D2A90C59A3F}" name="2041-42" dataDxfId="1779"/>
    <tableColumn id="29" xr3:uid="{9900BE90-086A-491F-9FA6-18723A7DF6A2}" name="2042-43" dataDxfId="1778"/>
    <tableColumn id="30" xr3:uid="{7A7B4B39-FC41-4710-A8E1-E7F5697B3790}" name="2043-44" dataDxfId="1777"/>
    <tableColumn id="31" xr3:uid="{0FB1D611-7EDD-4777-A3A6-D12023E33440}" name="2044-45" dataDxfId="1776"/>
    <tableColumn id="32" xr3:uid="{15C2DD0F-5E2D-4071-BF51-5E1B08FB2F6D}" name="2045-46" dataDxfId="1775"/>
    <tableColumn id="33" xr3:uid="{E8D94AE0-9035-43EF-B254-5A76B2B69E3E}" name="2046-47" dataDxfId="1774"/>
    <tableColumn id="34" xr3:uid="{BB79D3A4-F42E-4C3A-AABF-BA318369E8BE}" name="2047-48" dataDxfId="1773"/>
    <tableColumn id="35" xr3:uid="{1A114776-2CF6-472F-B2E6-C46EA8392744}" name="2048-49" dataDxfId="1772"/>
    <tableColumn id="36" xr3:uid="{07455EE0-DA0B-4B0F-B3BE-4C5AFEADB457}" name="2049-50" dataDxfId="1771"/>
    <tableColumn id="37" xr3:uid="{9D5E08CB-3A8D-4E34-8922-56411053D768}" name="2050-51" dataDxfId="1770"/>
    <tableColumn id="38" xr3:uid="{D7B4FB76-ECA1-4750-8600-DD7C318E72BF}" name="2051-52" dataDxfId="1769"/>
    <tableColumn id="39" xr3:uid="{171CD934-CA45-4F5A-B43F-AC98F63DD102}" name="2052-53" dataDxfId="1768"/>
    <tableColumn id="40" xr3:uid="{9AC915CF-5205-4E6B-8D50-2C9E933245BF}" name="2053-54" dataDxfId="1767"/>
    <tableColumn id="41" xr3:uid="{7F9937F4-1BE7-4856-A5C0-61A71BE13917}" name="2054-55" dataDxfId="1766"/>
    <tableColumn id="42" xr3:uid="{0C98F7A5-A8BA-44BF-9EC8-1C80986DEF7A}" name="2055-56" dataDxfId="1765"/>
    <tableColumn id="43" xr3:uid="{CA2F9455-FFBA-4542-85C3-755C23FC7DFF}" name="2056-57" dataDxfId="1764"/>
    <tableColumn id="44" xr3:uid="{196C761A-DC16-47DD-A496-E001428DB2FD}" name="2057-58" dataDxfId="1763"/>
    <tableColumn id="45" xr3:uid="{BE087C2C-92BF-412A-B81C-3396E50827DD}" name="2058-59" dataDxfId="1762"/>
    <tableColumn id="46" xr3:uid="{B0857E2F-CC8C-4C0B-A271-BCC12079E9F8}" name="2059-60" dataDxfId="1761"/>
    <tableColumn id="47" xr3:uid="{B2AAEAAF-B837-48BC-863F-DAFE5267DCAC}" name="2060-61" dataDxfId="1760"/>
    <tableColumn id="48" xr3:uid="{E8EFEB4E-10FF-4070-93B5-9C5338518AEA}" name="2061-62" dataDxfId="1759"/>
    <tableColumn id="49" xr3:uid="{AA5038D7-4BFA-4140-B153-22F965E30AF2}" name="2062-63" dataDxfId="1758"/>
    <tableColumn id="50" xr3:uid="{383B89DE-389B-4998-848F-298C82CCA4C1}" name="2063-64" dataDxfId="1757"/>
    <tableColumn id="51" xr3:uid="{FC17C2C8-296E-479B-BD19-E70E247A0321}" name="2064-65" dataDxfId="1756"/>
    <tableColumn id="52" xr3:uid="{6F5DB58A-2E0F-4694-9689-E8C110AE4731}" name="2065-66" dataDxfId="1755"/>
    <tableColumn id="53" xr3:uid="{D18C0181-C1F6-4D4D-BD33-52FB2F55C2E8}" name="2066-67" dataDxfId="1754"/>
    <tableColumn id="54" xr3:uid="{41D22009-7D66-4726-9C93-F9AFE4798621}" name="2067-68" dataDxfId="1753"/>
    <tableColumn id="55" xr3:uid="{9E32494D-4198-4930-B453-FB523A132416}" name="2068-69" dataDxfId="1752"/>
    <tableColumn id="56" xr3:uid="{D754C480-1603-4E1C-B1B9-E6960610840C}" name="2069-70" dataDxfId="1751"/>
    <tableColumn id="57" xr3:uid="{9E564E08-672A-4BB9-A7AF-BCF942FBB2BC}" name="2070-71" dataDxfId="1750"/>
    <tableColumn id="58" xr3:uid="{AFEC46F7-4125-4542-ADA0-9B02ABAFA72C}" name="2071-72" dataDxfId="1749"/>
    <tableColumn id="59" xr3:uid="{37A2CEE3-1DD5-405D-A37E-BB4FE5EBB78B}" name="2072-73" dataDxfId="1748"/>
    <tableColumn id="60" xr3:uid="{C5C2BA37-C044-4A4C-8DE3-EE9DB517E3E6}" name="2073-74" dataDxfId="1747"/>
    <tableColumn id="61" xr3:uid="{A8A69BE1-E3E4-4AF1-A2E3-72A13362BAE4}" name="2074-75" dataDxfId="1746"/>
    <tableColumn id="62" xr3:uid="{91C096D4-135F-4151-9962-ABA3CFC1F5B2}" name="2075-76" dataDxfId="1745"/>
    <tableColumn id="63" xr3:uid="{EDF0C075-3196-4E83-A5E6-634765554985}" name="2076-77" dataDxfId="1744"/>
    <tableColumn id="64" xr3:uid="{8F47A5A6-2BC5-4950-B389-94D92A7A360B}" name="2077-78" dataDxfId="1743"/>
    <tableColumn id="65" xr3:uid="{DF8F8B4E-6437-4D23-A785-498792F7F391}" name="2078-79" dataDxfId="1742"/>
    <tableColumn id="66" xr3:uid="{ED9E9483-D87F-438F-981F-F90F51CB7167}" name="2079-80" dataDxfId="1741"/>
    <tableColumn id="67" xr3:uid="{E72ED374-CE64-407D-9DCE-021318C5ABDB}" name="2080-81" dataDxfId="1740"/>
    <tableColumn id="68" xr3:uid="{75DB1BBC-C199-455F-BFE7-B9D11468DB07}" name="2081-82" dataDxfId="1739"/>
    <tableColumn id="69" xr3:uid="{84448700-8F27-4650-B1D1-80831641E6C7}" name="2082-83" dataDxfId="1738"/>
    <tableColumn id="70" xr3:uid="{6695CFF8-AEB4-435F-ADFF-CB92AD93233A}" name="2083-84" dataDxfId="1737"/>
    <tableColumn id="71" xr3:uid="{AD791F40-FE1B-4991-8FC9-28E20B866D0F}" name="2084-85" dataDxfId="1736"/>
    <tableColumn id="72" xr3:uid="{D3A6F567-A86E-44C9-B21F-A0910A69F639}" name="2085-86" dataDxfId="1735"/>
    <tableColumn id="73" xr3:uid="{72EB2CF1-11F8-4452-837E-B19337532F67}" name="2086-87" dataDxfId="1734"/>
    <tableColumn id="74" xr3:uid="{2A8323DE-370D-43F7-AD2C-4D870109E700}" name="2087-88" dataDxfId="1733"/>
    <tableColumn id="75" xr3:uid="{92739033-F366-4992-83DB-203D9FFEE47D}" name="2088-89" dataDxfId="1732"/>
    <tableColumn id="76" xr3:uid="{D9D1FE8C-8E9E-4473-ABE5-B8C637EE0575}" name="2089-90" dataDxfId="1731"/>
    <tableColumn id="77" xr3:uid="{05C8D9BA-666B-40C2-9DA4-7CA13FB68349}" name="2090-91" dataDxfId="1730"/>
    <tableColumn id="78" xr3:uid="{760AFC17-884D-44A8-B12E-3D1A22DF4D85}" name="2091-92" dataDxfId="1729"/>
    <tableColumn id="79" xr3:uid="{8703AB42-9C79-42DF-84E0-DC7FE9330318}" name="2092-93" dataDxfId="1728"/>
    <tableColumn id="80" xr3:uid="{FE33B652-3E05-47A0-A580-65F8D18EB248}" name="2093-94" dataDxfId="1727"/>
    <tableColumn id="81" xr3:uid="{63DE7F97-0D01-40B7-8547-49FD4A597523}" name="2094-95" dataDxfId="1726"/>
    <tableColumn id="82" xr3:uid="{1CCEA496-7EC1-469D-AE6E-EED57D06E62E}" name="2095-96" dataDxfId="1725"/>
    <tableColumn id="83" xr3:uid="{2805A2DB-43B9-4E14-824E-E07AFE7F0D2B}" name="2096-97" dataDxfId="1724"/>
    <tableColumn id="84" xr3:uid="{9A378B05-2C55-4034-A19D-8FC22209CB3D}" name="2097-98" dataDxfId="1723"/>
    <tableColumn id="85" xr3:uid="{9FB325D0-D024-4949-B94F-E29E63FA4170}" name="2098-99" dataDxfId="1722"/>
    <tableColumn id="86" xr3:uid="{CBA41AC6-3D9F-465B-B85B-0DAC5A4B2766}" name="2099-100" dataDxfId="1721"/>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7A48A8-AFDE-4E79-9411-7D95F599EBF8}" name="TBL3d_DYCPBL_13_NWLBWF" displayName="TBL3d_DYCPBL_13_NWLBWF" ref="B204:CI272" totalsRowShown="0" headerRowDxfId="1720" dataDxfId="1719" tableBorderDxfId="1718">
  <autoFilter ref="B204:CI272" xr:uid="{EF444EF1-EE1B-4FAA-8C28-6DC5D0EEB936}"/>
  <tableColumns count="86">
    <tableColumn id="1" xr3:uid="{EB448AE5-E86F-450C-9C22-C05F606D8434}" name="WRMP24 reference" dataDxfId="1717"/>
    <tableColumn id="2" xr3:uid="{0173D9FD-85B5-4A70-ACB0-4E18081954DF}" name="Component" dataDxfId="1716"/>
    <tableColumn id="3" xr3:uid="{CA0D9D6B-77E3-46B3-BF51-A962B63DF6DF}" name="Derivation" dataDxfId="1715"/>
    <tableColumn id="4" xr3:uid="{712599E2-3781-4DDE-B263-D4252A1B1C84}" name="Unit" dataDxfId="1714"/>
    <tableColumn id="5" xr3:uid="{14AF7DBB-1F03-42BA-A80F-FF637CED64A6}" name="Decimal places" dataDxfId="1713"/>
    <tableColumn id="6" xr3:uid="{3D39C554-D343-475C-9682-8D22481D5752}" name="2019-20" dataDxfId="1712"/>
    <tableColumn id="7" xr3:uid="{00428BB6-504D-41B8-8725-C9105316CCAE}" name="2020-21" dataDxfId="1711"/>
    <tableColumn id="8" xr3:uid="{158590AE-2CD2-4572-BD86-3632E05F0F23}" name="2021-22" dataDxfId="1710"/>
    <tableColumn id="9" xr3:uid="{D26B7FA1-4593-4F86-A75B-EF9CCE03BF39}" name="2022-23" dataDxfId="1709"/>
    <tableColumn id="10" xr3:uid="{DA1417C8-E29E-441B-8C4E-C8B8AA756E00}" name="2023-24" dataDxfId="1708"/>
    <tableColumn id="11" xr3:uid="{7A17F26E-2706-4EBF-BAB2-6DF1354BD368}" name="2024-25" dataDxfId="1707"/>
    <tableColumn id="12" xr3:uid="{EDDF2512-5028-4F2F-9938-7BF5392CD37C}" name="2025-26" dataDxfId="1706"/>
    <tableColumn id="13" xr3:uid="{7133D58A-F003-487A-9393-E0752137236E}" name="2026-27" dataDxfId="1705"/>
    <tableColumn id="14" xr3:uid="{78CF9443-554A-4134-A5E7-277B353CB967}" name="2027-28" dataDxfId="1704"/>
    <tableColumn id="15" xr3:uid="{4550CCB5-6B16-43B9-8B14-EA4E9A3EA016}" name="2028-29" dataDxfId="1703"/>
    <tableColumn id="16" xr3:uid="{3CCCCE15-7C21-4A08-A600-C0910D216EC4}" name="2029-30" dataDxfId="1702"/>
    <tableColumn id="17" xr3:uid="{B00AE049-72D3-4449-B199-91E9518F0B27}" name="2030-31" dataDxfId="1701"/>
    <tableColumn id="18" xr3:uid="{32C6AFA5-EB43-468F-8C93-7AD549DA6C35}" name="2031-32" dataDxfId="1700"/>
    <tableColumn id="19" xr3:uid="{67046A8A-D247-49C6-BC4A-0EB902CC6BDE}" name="2032-33" dataDxfId="1699"/>
    <tableColumn id="20" xr3:uid="{F7887869-9508-461A-87B7-A0719A8D0379}" name="2033-34" dataDxfId="1698"/>
    <tableColumn id="21" xr3:uid="{3B9DBC88-FD01-4785-AFE4-C915A7CBB9BD}" name="2034-35" dataDxfId="1697"/>
    <tableColumn id="22" xr3:uid="{362A913A-2E7C-4E1C-8D23-16BEEDCEA49B}" name="2035-36" dataDxfId="1696"/>
    <tableColumn id="23" xr3:uid="{689563CC-75B4-46BB-B8F5-2D3F13D6D1C7}" name="2036-37" dataDxfId="1695"/>
    <tableColumn id="24" xr3:uid="{FEB6BF4B-829F-4C64-A807-C887D050964C}" name="2037-38" dataDxfId="1694"/>
    <tableColumn id="25" xr3:uid="{15691F63-0FFF-4901-A067-6880842DD7BF}" name="2038-39" dataDxfId="1693"/>
    <tableColumn id="26" xr3:uid="{CDA2F0DB-9A43-4E31-94EF-D85334EF043D}" name="2039-40" dataDxfId="1692"/>
    <tableColumn id="27" xr3:uid="{C4F7C65C-D690-4D7E-9E94-AF5A91D108E1}" name="2040-41" dataDxfId="1691"/>
    <tableColumn id="28" xr3:uid="{A6D9B262-7A9A-45C4-B0CB-664E9429E213}" name="2041-42" dataDxfId="1690"/>
    <tableColumn id="29" xr3:uid="{938E9EFF-C5F8-4790-9E08-A27BFBE4E646}" name="2042-43" dataDxfId="1689"/>
    <tableColumn id="30" xr3:uid="{51224168-C40E-4401-A92B-906A21B231CE}" name="2043-44" dataDxfId="1688"/>
    <tableColumn id="31" xr3:uid="{26E3D459-50ED-4DEB-BFD1-7481A851FFFB}" name="2044-45" dataDxfId="1687"/>
    <tableColumn id="32" xr3:uid="{7F2EA612-4668-4898-9B01-A1F9F440B8B7}" name="2045-46" dataDxfId="1686"/>
    <tableColumn id="33" xr3:uid="{17DED202-CFE9-483F-B8D5-095D5D92DA54}" name="2046-47" dataDxfId="1685"/>
    <tableColumn id="34" xr3:uid="{AB739A1C-848C-4154-90D5-1A4C988B4D10}" name="2047-48" dataDxfId="1684"/>
    <tableColumn id="35" xr3:uid="{19DB827F-D335-4EF5-BFD0-006AF507CAA1}" name="2048-49" dataDxfId="1683"/>
    <tableColumn id="36" xr3:uid="{416B0844-AF98-4640-BFCF-733248E78CF9}" name="2049-50" dataDxfId="1682"/>
    <tableColumn id="37" xr3:uid="{DDA12AB7-9AD6-4D68-9D09-29333EBD039D}" name="2050-51" dataDxfId="1681"/>
    <tableColumn id="38" xr3:uid="{B4D91FB9-039F-4B16-8AFF-675BD86590A1}" name="2051-52" dataDxfId="1680"/>
    <tableColumn id="39" xr3:uid="{403FD565-6D49-410B-B075-190A47359B84}" name="2052-53" dataDxfId="1679"/>
    <tableColumn id="40" xr3:uid="{02DFA2DE-77B5-433D-B450-51D2278366FC}" name="2053-54" dataDxfId="1678"/>
    <tableColumn id="41" xr3:uid="{5BBC4BA8-95A2-43ED-BA16-13BDC9812634}" name="2054-55" dataDxfId="1677"/>
    <tableColumn id="42" xr3:uid="{CCA44390-EA3A-484D-AC31-21B207FE0E0C}" name="2055-56" dataDxfId="1676"/>
    <tableColumn id="43" xr3:uid="{218DDAA7-1717-457F-B265-AF60DD675507}" name="2056-57" dataDxfId="1675"/>
    <tableColumn id="44" xr3:uid="{C7F31FB3-F712-4A68-B53C-2521AB26C413}" name="2057-58" dataDxfId="1674"/>
    <tableColumn id="45" xr3:uid="{25E6D31E-D949-45A8-BE5A-75A3BBEC6D8D}" name="2058-59" dataDxfId="1673"/>
    <tableColumn id="46" xr3:uid="{71AC215F-DAB7-4FD8-AFEE-119CC3EBD479}" name="2059-60" dataDxfId="1672"/>
    <tableColumn id="47" xr3:uid="{C21B6041-446A-4E62-A20E-2948BA35FD89}" name="2060-61" dataDxfId="1671"/>
    <tableColumn id="48" xr3:uid="{F9F159ED-50F3-4296-8B91-875A2E3F312D}" name="2061-62" dataDxfId="1670"/>
    <tableColumn id="49" xr3:uid="{A3350CEF-3246-4DF0-BD80-38B127C9DF46}" name="2062-63" dataDxfId="1669"/>
    <tableColumn id="50" xr3:uid="{F384A73B-4CB6-4D6D-BC3D-F8E30BB54F02}" name="2063-64" dataDxfId="1668"/>
    <tableColumn id="51" xr3:uid="{22CA8D78-2A96-4A21-AB56-8FA55FA33A93}" name="2064-65" dataDxfId="1667"/>
    <tableColumn id="52" xr3:uid="{AA2D1C11-3F92-4992-9541-5936E8F29E2A}" name="2065-66" dataDxfId="1666"/>
    <tableColumn id="53" xr3:uid="{C6A0BD3E-38D9-4145-A965-2D25CD8D5E39}" name="2066-67" dataDxfId="1665"/>
    <tableColumn id="54" xr3:uid="{EF14E3CB-CD4C-4067-A556-8CAC515A39B8}" name="2067-68" dataDxfId="1664"/>
    <tableColumn id="55" xr3:uid="{2BF25CF3-88C6-4823-8A26-A206E8721262}" name="2068-69" dataDxfId="1663"/>
    <tableColumn id="56" xr3:uid="{8F983D49-4B93-43D7-A507-96A91AD813B1}" name="2069-70" dataDxfId="1662"/>
    <tableColumn id="57" xr3:uid="{6303DECF-A8D3-4B65-8CD7-67F4A1E0FC99}" name="2070-71" dataDxfId="1661"/>
    <tableColumn id="58" xr3:uid="{993F3761-A998-4970-886E-63ECE82DCECD}" name="2071-72" dataDxfId="1660"/>
    <tableColumn id="59" xr3:uid="{90D66754-83AD-4AA8-BFE4-6309CE4CD051}" name="2072-73" dataDxfId="1659"/>
    <tableColumn id="60" xr3:uid="{91E7A007-2AC5-4D45-BA86-91BB6156CA12}" name="2073-74" dataDxfId="1658"/>
    <tableColumn id="61" xr3:uid="{D90291E6-CDCC-4756-A6E3-7BD39CC7DA20}" name="2074-75" dataDxfId="1657"/>
    <tableColumn id="62" xr3:uid="{2F4D37AD-CBF4-4F26-B0B6-2317E915DEF4}" name="2075-76" dataDxfId="1656"/>
    <tableColumn id="63" xr3:uid="{A576098D-E8CB-41C7-AA30-D724CCE4D657}" name="2076-77" dataDxfId="1655"/>
    <tableColumn id="64" xr3:uid="{2025D9D1-46AD-40FD-A815-CADA1601AC54}" name="2077-78" dataDxfId="1654"/>
    <tableColumn id="65" xr3:uid="{B4E24682-E685-4002-AC39-6F222E6001A0}" name="2078-79" dataDxfId="1653"/>
    <tableColumn id="66" xr3:uid="{EFD4D47B-D412-4D90-B55C-116575D35E02}" name="2079-80" dataDxfId="1652"/>
    <tableColumn id="67" xr3:uid="{2E80B49A-A49A-494D-8C9B-58FE4814AF50}" name="2080-81" dataDxfId="1651"/>
    <tableColumn id="68" xr3:uid="{AD307F91-C4FF-43B3-A471-BBF3C60759CD}" name="2081-82" dataDxfId="1650"/>
    <tableColumn id="69" xr3:uid="{D9732E28-4FF5-414C-AEF4-51FA32EB7C0F}" name="2082-83" dataDxfId="1649"/>
    <tableColumn id="70" xr3:uid="{B97B4E8E-9EAE-405B-8490-BA987EE3BAEA}" name="2083-84" dataDxfId="1648"/>
    <tableColumn id="71" xr3:uid="{1729ED77-9C0E-40EC-AE95-016FAAAE5DAF}" name="2084-85" dataDxfId="1647"/>
    <tableColumn id="72" xr3:uid="{9B8F892C-31CC-4EA2-9087-D1C228D27F9A}" name="2085-86" dataDxfId="1646"/>
    <tableColumn id="73" xr3:uid="{1F2C41C1-69AC-46EC-BFFD-6B91CD81984B}" name="2086-87" dataDxfId="1645"/>
    <tableColumn id="74" xr3:uid="{D1D32851-D847-4B53-B19F-6C3F152CBAD5}" name="2087-88" dataDxfId="1644"/>
    <tableColumn id="75" xr3:uid="{A18831DC-F784-4FD6-98FC-5A717B09BB66}" name="2088-89" dataDxfId="1643"/>
    <tableColumn id="76" xr3:uid="{F6173C76-9B84-482E-A388-88ECAD8982FC}" name="2089-90" dataDxfId="1642"/>
    <tableColumn id="77" xr3:uid="{E6149317-A967-4EC4-9A24-8E5D58E62830}" name="2090-91" dataDxfId="1641"/>
    <tableColumn id="78" xr3:uid="{F9B2D40D-07A3-4689-825E-1FE3C400D6A2}" name="2091-92" dataDxfId="1640"/>
    <tableColumn id="79" xr3:uid="{03377369-B83D-4C2C-B9AF-81637DC86D53}" name="2092-93" dataDxfId="1639"/>
    <tableColumn id="80" xr3:uid="{8F3B3C87-017D-471E-B64F-CDD4112C4437}" name="2093-94" dataDxfId="1638"/>
    <tableColumn id="81" xr3:uid="{04169166-BFCC-4C13-AEC5-022C8BB0A463}" name="2094-95" dataDxfId="1637"/>
    <tableColumn id="82" xr3:uid="{AD171726-9A6C-40D3-A3EF-5A4438FBFFBE}" name="2095-96" dataDxfId="1636"/>
    <tableColumn id="83" xr3:uid="{F8C68718-ADBB-47BC-8DEA-B8555D517292}" name="2096-97" dataDxfId="1635"/>
    <tableColumn id="84" xr3:uid="{74A04EC8-2604-4DFA-9DE6-3346A0B5AE26}" name="2097-98" dataDxfId="1634"/>
    <tableColumn id="85" xr3:uid="{22F1B51E-2DFB-4522-BA58-2F35CD3CA5B2}" name="2098-99" dataDxfId="1633"/>
    <tableColumn id="86" xr3:uid="{8090BCC2-43D0-4830-A026-6D90F0FEA88F}" name="2099-100" dataDxfId="163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90982C25-C5F4-4E6D-A889-FA53ED4F53D2}" name="TBL3e_DYCPOpt_14_NWLBWF" displayName="TBL3e_DYCPOpt_14_NWLBWF" ref="B275:CI299" totalsRowShown="0" headerRowDxfId="1631" dataDxfId="1629" headerRowBorderDxfId="1630" tableBorderDxfId="1628">
  <autoFilter ref="B275:CI299" xr:uid="{B33704DC-CAA1-4030-BE9C-FA3044FC1D63}"/>
  <tableColumns count="86">
    <tableColumn id="1" xr3:uid="{51053E59-CD86-442B-8556-F58617374188}" name="WRMP24 reference" dataDxfId="1627"/>
    <tableColumn id="2" xr3:uid="{B3565F6F-2068-4DF2-934B-4340E40B5020}" name="Option type" dataDxfId="1626"/>
    <tableColumn id="3" xr3:uid="{32883DF1-4434-455B-821C-3D97101D5827}" name="Cat ID" dataDxfId="1625"/>
    <tableColumn id="4" xr3:uid="{92B1C97F-1843-4156-AD09-E9DA46CB6A8B}" name="Unit" dataDxfId="1624"/>
    <tableColumn id="5" xr3:uid="{100AD605-BC76-4B69-8BC3-8F1ED254F2CC}" name="Decimal places" dataDxfId="1623"/>
    <tableColumn id="6" xr3:uid="{54F3828E-575F-4D6E-ACFB-983D59C06B44}" name="2019-20" dataDxfId="1622"/>
    <tableColumn id="7" xr3:uid="{3956EE56-93C3-49D1-9181-34F7413208DC}" name="2020-21" dataDxfId="1621"/>
    <tableColumn id="8" xr3:uid="{C0EC89EC-3586-48B2-BD2F-925C15955259}" name="2021-22" dataDxfId="1620"/>
    <tableColumn id="9" xr3:uid="{DB87F2FD-85E2-4CFB-ABC6-AA75BA4C0CD9}" name="2022-23" dataDxfId="1619"/>
    <tableColumn id="10" xr3:uid="{640CD472-69CE-4647-A607-46F15255F8CC}" name="2023-24" dataDxfId="1618"/>
    <tableColumn id="11" xr3:uid="{09C78341-8AA4-4B45-B818-9F1D5BBF167B}" name="2024-25" dataDxfId="1617"/>
    <tableColumn id="12" xr3:uid="{47286F95-BC3E-4957-BB49-BC9821B928B3}" name="2025-26" dataDxfId="1616"/>
    <tableColumn id="13" xr3:uid="{7CD9A6CD-4C5F-4D1E-8DB4-A603CAF1F624}" name="2026-27" dataDxfId="1615"/>
    <tableColumn id="14" xr3:uid="{326DCA5F-3421-4071-9E5B-C6C6EB911F93}" name="2027-28" dataDxfId="1614"/>
    <tableColumn id="15" xr3:uid="{BEA325AE-90B4-4640-BEB1-F43AE27C7661}" name="2028-29" dataDxfId="1613"/>
    <tableColumn id="16" xr3:uid="{391BE85A-31FF-4CC6-9213-073F8A5C56C6}" name="2029-30" dataDxfId="1612"/>
    <tableColumn id="17" xr3:uid="{447C75F5-AF98-459F-84E4-7533BDFBDA0C}" name="2030-31" dataDxfId="1611"/>
    <tableColumn id="18" xr3:uid="{97EC060F-1E58-4A0B-8CC6-EC278323A8CB}" name="2031-32" dataDxfId="1610"/>
    <tableColumn id="19" xr3:uid="{90BE9E83-ECB7-4B37-827C-52DF0A5A307F}" name="2032-33" dataDxfId="1609"/>
    <tableColumn id="20" xr3:uid="{A9704C7D-6268-4E2F-97BA-9F495A583F85}" name="2033-34" dataDxfId="1608"/>
    <tableColumn id="21" xr3:uid="{A800B081-84B6-4111-9897-88C47CF9D2CF}" name="2034-35" dataDxfId="1607"/>
    <tableColumn id="22" xr3:uid="{169487CC-2F55-4039-9AC1-CB335F2FDCE8}" name="2035-36" dataDxfId="1606"/>
    <tableColumn id="23" xr3:uid="{28738079-0F1A-4C2C-BA9D-2B13697FA493}" name="2036-37" dataDxfId="1605"/>
    <tableColumn id="24" xr3:uid="{F7A7DE19-6A4F-4696-A296-5DC8060775D6}" name="2037-38" dataDxfId="1604"/>
    <tableColumn id="25" xr3:uid="{8D745D11-9DFE-45AE-9A40-A709D0359F41}" name="2038-39" dataDxfId="1603"/>
    <tableColumn id="26" xr3:uid="{015681E0-7D8D-43C3-9604-71E27D4D7558}" name="2039-40" dataDxfId="1602"/>
    <tableColumn id="27" xr3:uid="{93645DA3-8EBB-4BB0-B91B-FB82B4D0CF0E}" name="2040-41" dataDxfId="1601"/>
    <tableColumn id="28" xr3:uid="{5110052A-4642-4D97-8D84-B1CC03D423EA}" name="2041-42" dataDxfId="1600"/>
    <tableColumn id="29" xr3:uid="{0752FA49-7D4C-486F-8D21-CC53BA028C55}" name="2042-43" dataDxfId="1599"/>
    <tableColumn id="30" xr3:uid="{966A8603-34C6-40D3-8EE8-70239C0A7D94}" name="2043-44" dataDxfId="1598"/>
    <tableColumn id="31" xr3:uid="{F521E236-9043-4F17-9CDC-39E54EF0E2C0}" name="2044-45" dataDxfId="1597"/>
    <tableColumn id="32" xr3:uid="{0DCFF722-2C7B-4F0F-8304-DCD8CF913C60}" name="2045-46" dataDxfId="1596"/>
    <tableColumn id="33" xr3:uid="{FAC18FBD-DFCA-42EF-BB7F-BB7BC0C87AAC}" name="2046-47" dataDxfId="1595"/>
    <tableColumn id="34" xr3:uid="{F6EDE9FB-53E4-4342-AA85-75E406136E16}" name="2047-48" dataDxfId="1594"/>
    <tableColumn id="35" xr3:uid="{AEB7E857-675E-456D-9C13-CF78779C7527}" name="2048-49" dataDxfId="1593"/>
    <tableColumn id="36" xr3:uid="{5D94EE4A-515E-4110-87AA-50D7E88D2223}" name="2049-50" dataDxfId="1592"/>
    <tableColumn id="37" xr3:uid="{A20BB97B-44DC-4405-BD1E-F8D6EFB7DE1E}" name="2050-51" dataDxfId="1591"/>
    <tableColumn id="38" xr3:uid="{74E13C72-6D3D-4906-9BD2-E8B350B264FB}" name="2051-52" dataDxfId="1590"/>
    <tableColumn id="39" xr3:uid="{D1B475F2-E812-4BF3-8918-1DCA3EEA1009}" name="2052-53" dataDxfId="1589"/>
    <tableColumn id="40" xr3:uid="{FF49EBCF-2EA2-4BB7-88A0-78935FF10BB5}" name="2053-54" dataDxfId="1588"/>
    <tableColumn id="41" xr3:uid="{AB054A75-1C35-4F28-8E2E-D88FF6EE4FDE}" name="2054-55" dataDxfId="1587"/>
    <tableColumn id="42" xr3:uid="{1C9EC82B-3EDF-4CA9-8CE7-CCE92A7833B3}" name="2055-56" dataDxfId="1586"/>
    <tableColumn id="43" xr3:uid="{024B791F-9A8C-4E49-A36A-3CE5121E0301}" name="2056-57" dataDxfId="1585"/>
    <tableColumn id="44" xr3:uid="{582A3A9B-D12D-4FBB-BB56-4153918EB6C3}" name="2057-58" dataDxfId="1584"/>
    <tableColumn id="45" xr3:uid="{011EE25D-9AFF-4D70-9AB2-AF789B57DD1E}" name="2058-59" dataDxfId="1583"/>
    <tableColumn id="46" xr3:uid="{EF043C4F-0D8B-40FC-A5C2-06BF28EB0117}" name="2059-60" dataDxfId="1582"/>
    <tableColumn id="47" xr3:uid="{F7315804-5419-4368-92C9-3699D91C9840}" name="2060-61" dataDxfId="1581"/>
    <tableColumn id="48" xr3:uid="{080B5111-08EB-4F48-B0B8-3C5AA772D565}" name="2061-62" dataDxfId="1580"/>
    <tableColumn id="49" xr3:uid="{6E7D7328-5E1C-4806-8197-15A99A7EE7A5}" name="2062-63" dataDxfId="1579"/>
    <tableColumn id="50" xr3:uid="{85392AB4-6A7B-47EB-BE91-7CF933CAA854}" name="2063-64" dataDxfId="1578"/>
    <tableColumn id="51" xr3:uid="{6F1DBE13-1EBC-488B-BF4E-B8B148B02A19}" name="2064-65" dataDxfId="1577"/>
    <tableColumn id="52" xr3:uid="{0F5F68AE-FCEC-4015-8A58-CAFB1D3D9D60}" name="2065-66" dataDxfId="1576"/>
    <tableColumn id="53" xr3:uid="{EA475758-F8E7-471B-A7DF-93799EF3892D}" name="2066-67" dataDxfId="1575"/>
    <tableColumn id="54" xr3:uid="{A72DEE5B-0C0D-4CBE-85E7-271727A2B845}" name="2067-68" dataDxfId="1574"/>
    <tableColumn id="55" xr3:uid="{D19D6C9B-48D4-49A0-82C4-70ADF8268D02}" name="2068-69" dataDxfId="1573"/>
    <tableColumn id="56" xr3:uid="{0FB03DFC-4FF7-4FA9-BF09-CB33E1EA094F}" name="2069-70" dataDxfId="1572"/>
    <tableColumn id="57" xr3:uid="{104F3926-7431-4504-8CAD-0D6F3B46CF05}" name="2070-71" dataDxfId="1571"/>
    <tableColumn id="58" xr3:uid="{73E3D8C6-9152-492D-AD52-532BAB0167DA}" name="2071-72" dataDxfId="1570"/>
    <tableColumn id="59" xr3:uid="{0880E2F0-D2F1-4C0A-BC06-25CBA501A97A}" name="2072-73" dataDxfId="1569"/>
    <tableColumn id="60" xr3:uid="{403407E8-3070-4510-89E6-2AB46782CCCC}" name="2073-74" dataDxfId="1568"/>
    <tableColumn id="61" xr3:uid="{7EF6EB54-414E-4BDF-AEE1-B962A4CD999B}" name="2074-75" dataDxfId="1567"/>
    <tableColumn id="62" xr3:uid="{CF154C6F-DC4E-4825-9C5C-E5ABA000132B}" name="2075-76" dataDxfId="1566"/>
    <tableColumn id="63" xr3:uid="{5C531AC1-3C08-4D48-A6D8-8F1DAD387010}" name="2076-77" dataDxfId="1565"/>
    <tableColumn id="64" xr3:uid="{1D268164-B93A-43AB-AD23-91BF53BF4111}" name="2077-78" dataDxfId="1564"/>
    <tableColumn id="65" xr3:uid="{3DDA220E-3E3C-44FF-8A91-C137A7F54EDA}" name="2078-79" dataDxfId="1563"/>
    <tableColumn id="66" xr3:uid="{1AAE6C20-B125-4DA3-BF49-45C82DFC1F7A}" name="2079-80" dataDxfId="1562"/>
    <tableColumn id="67" xr3:uid="{9E143F65-4745-43BF-8697-C55DDEC75511}" name="2080-81" dataDxfId="1561"/>
    <tableColumn id="68" xr3:uid="{05E42549-047D-4276-A51D-93AE3234AD1F}" name="2081-82" dataDxfId="1560"/>
    <tableColumn id="69" xr3:uid="{45CF32B7-8E1B-4247-A37E-06B3A7549F2F}" name="2082-83" dataDxfId="1559"/>
    <tableColumn id="70" xr3:uid="{037C90E9-B5CF-479F-A948-E39D384E3E91}" name="2083-84" dataDxfId="1558"/>
    <tableColumn id="71" xr3:uid="{65793082-0E78-4F0E-9C74-BC9164EABB7C}" name="2084-85" dataDxfId="1557"/>
    <tableColumn id="72" xr3:uid="{1BF0AF88-4DFD-4788-B16E-976DAED7AE7C}" name="2085-86" dataDxfId="1556"/>
    <tableColumn id="73" xr3:uid="{C3766088-1B01-4604-8414-676347946839}" name="2086-87" dataDxfId="1555"/>
    <tableColumn id="74" xr3:uid="{3A139E22-65D5-4446-869D-803EA69A127F}" name="2087-88" dataDxfId="1554"/>
    <tableColumn id="75" xr3:uid="{6CD2E8ED-F6B9-4AB4-AADC-51A0D075CE09}" name="2088-89" dataDxfId="1553"/>
    <tableColumn id="76" xr3:uid="{01624E6D-99D4-4B68-8F0A-4BB8A25289BB}" name="2089-90" dataDxfId="1552"/>
    <tableColumn id="77" xr3:uid="{7CFA4BE8-2D5D-462A-99AF-46A28ECA79B8}" name="2090-91" dataDxfId="1551"/>
    <tableColumn id="78" xr3:uid="{0CE549F5-AB35-4AEB-8A33-2FD4D8A1215C}" name="2091-92" dataDxfId="1550"/>
    <tableColumn id="79" xr3:uid="{4108F2A2-1551-4FC4-AD49-EB1AEDF8A58D}" name="2092-93" dataDxfId="1549"/>
    <tableColumn id="80" xr3:uid="{ACFD1045-3244-4A32-A7C4-2BB3F7FBA332}" name="2093-94" dataDxfId="1548"/>
    <tableColumn id="81" xr3:uid="{8C1DD9DE-65D3-4EFC-A712-BF313A39FC1A}" name="2094-95" dataDxfId="1547"/>
    <tableColumn id="82" xr3:uid="{98258C5B-73C6-452A-948C-7F34D32A5007}" name="2095-96" dataDxfId="1546"/>
    <tableColumn id="83" xr3:uid="{52ECA6DE-C852-490A-A683-9003E4872F3A}" name="2096-97" dataDxfId="1545"/>
    <tableColumn id="84" xr3:uid="{969FAFDB-F825-44A8-9487-B16EBBE6E906}" name="2097-98" dataDxfId="1544"/>
    <tableColumn id="85" xr3:uid="{BD21EA9A-4BE1-49A0-8E0F-0FF4096F7E01}" name="2098-99" dataDxfId="1543"/>
    <tableColumn id="86" xr3:uid="{995F4799-A902-4370-AA5B-0526513E23D8}" name="2099-100" dataDxfId="154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DEDECB8-2350-453F-984D-2ED48040677E}" name="TBL3f_DYCPFP_15_NWLBWF" displayName="TBL3f_DYCPFP_15_NWLBWF" ref="B302:CI362" totalsRowShown="0" headerRowDxfId="1541" dataDxfId="1540" tableBorderDxfId="1539">
  <autoFilter ref="B302:CI362" xr:uid="{32E764BE-BE3E-4B03-A38E-34B0BA9403F0}"/>
  <tableColumns count="86">
    <tableColumn id="1" xr3:uid="{1A10CD31-7783-4A9D-9A04-E066E62937EB}" name="WRMP24 reference" dataDxfId="1538"/>
    <tableColumn id="2" xr3:uid="{84BD4963-CB70-41C8-8C33-153045B9BCBA}" name="Component" dataDxfId="1537"/>
    <tableColumn id="3" xr3:uid="{02C23B60-4EE1-4125-A180-5FDB07C0F3E4}" name="Derivation" dataDxfId="1536"/>
    <tableColumn id="4" xr3:uid="{E61CE2AA-6E6C-442C-8A77-BE2812CE25F3}" name="Unit" dataDxfId="1535"/>
    <tableColumn id="5" xr3:uid="{319393F3-637F-41D9-B835-6E004B1E5708}" name="Decimal places" dataDxfId="1534"/>
    <tableColumn id="6" xr3:uid="{DFA2B9DD-FF2D-46C8-9597-4D40E67CCB4C}" name="2019-20" dataDxfId="1533"/>
    <tableColumn id="7" xr3:uid="{56EBF884-B0AB-4BDD-BDF6-73F3FF7D6E04}" name="2020-21" dataDxfId="1532"/>
    <tableColumn id="8" xr3:uid="{DAD7762B-B637-4920-9B32-10BBAA8C34C2}" name="2021-22" dataDxfId="1531"/>
    <tableColumn id="9" xr3:uid="{B0D2FFF2-B0C2-4700-9909-4BE3C766297A}" name="2022-23" dataDxfId="1530"/>
    <tableColumn id="10" xr3:uid="{70E5DA8F-3D68-4A3F-8CDE-8531F80F6957}" name="2023-24" dataDxfId="1529"/>
    <tableColumn id="11" xr3:uid="{99ECECE3-078D-4916-933D-4C97B3482DB2}" name="2024-25" dataDxfId="1528"/>
    <tableColumn id="12" xr3:uid="{74AA575E-70AC-4364-9F1D-84CDDBF58678}" name="2025-26" dataDxfId="1527"/>
    <tableColumn id="13" xr3:uid="{AB5D4CDE-E2B1-4C49-B834-1BBBED9CD1EB}" name="2026-27" dataDxfId="1526"/>
    <tableColumn id="14" xr3:uid="{1F988978-4EB9-40D9-B6DA-1B63144BFAE0}" name="2027-28" dataDxfId="1525"/>
    <tableColumn id="15" xr3:uid="{4980876E-2890-4838-B3ED-FFF3A8FA0317}" name="2028-29" dataDxfId="1524"/>
    <tableColumn id="16" xr3:uid="{45E59849-E289-4159-919D-2AFAFDB185DC}" name="2029-30" dataDxfId="1523"/>
    <tableColumn id="17" xr3:uid="{7C1033B6-7FBD-44B9-A6F1-FAEA8640E282}" name="2030-31" dataDxfId="1522"/>
    <tableColumn id="18" xr3:uid="{6C4D6C87-F3BE-42BA-AE71-AEE48CBBE370}" name="2031-32" dataDxfId="1521"/>
    <tableColumn id="19" xr3:uid="{00D0F1F5-E653-429C-8EDD-08119268571E}" name="2032-33" dataDxfId="1520"/>
    <tableColumn id="20" xr3:uid="{F2674803-D398-4DC0-A1D3-1611D36D0852}" name="2033-34" dataDxfId="1519"/>
    <tableColumn id="21" xr3:uid="{D01D62A4-5949-459F-8A13-A71AADC36518}" name="2034-35" dataDxfId="1518"/>
    <tableColumn id="22" xr3:uid="{CEE3BEE1-B9AD-49EA-B3F0-49EBA384C4A6}" name="2035-36" dataDxfId="1517"/>
    <tableColumn id="23" xr3:uid="{92DC7A57-07F5-49E8-AEA5-D20AEA779C9E}" name="2036-37" dataDxfId="1516"/>
    <tableColumn id="24" xr3:uid="{9BDA2E53-1EFD-44D5-81B2-C61F77B0C5D0}" name="2037-38" dataDxfId="1515"/>
    <tableColumn id="25" xr3:uid="{466B231F-FC3A-4FAF-B64F-7982D3F893DD}" name="2038-39" dataDxfId="1514"/>
    <tableColumn id="26" xr3:uid="{DB509343-DA3B-4422-AEC7-5128511DDFCC}" name="2039-40" dataDxfId="1513"/>
    <tableColumn id="27" xr3:uid="{5ADACB98-340A-4D33-A484-478764CC9274}" name="2040-41" dataDxfId="1512"/>
    <tableColumn id="28" xr3:uid="{5C85B2E5-D451-4E87-BFD0-3BD5E137F869}" name="2041-42" dataDxfId="1511"/>
    <tableColumn id="29" xr3:uid="{9C2A703B-6104-4282-9652-281B62C4C8ED}" name="2042-43" dataDxfId="1510"/>
    <tableColumn id="30" xr3:uid="{64F4A936-0C74-4B3A-BB23-678081E073B0}" name="2043-44" dataDxfId="1509"/>
    <tableColumn id="31" xr3:uid="{D5142AF7-FEC5-4373-B317-40FDBF035996}" name="2044-45" dataDxfId="1508"/>
    <tableColumn id="32" xr3:uid="{D1DBAAF2-7404-4C9F-9955-7A5718A935CF}" name="2045-46" dataDxfId="1507"/>
    <tableColumn id="33" xr3:uid="{5448D217-DAD3-4043-801C-BF58E350B3DE}" name="2046-47" dataDxfId="1506"/>
    <tableColumn id="34" xr3:uid="{D5811892-815C-425B-8EB1-2B4A2C41F11E}" name="2047-48" dataDxfId="1505"/>
    <tableColumn id="35" xr3:uid="{DECF00C0-19FC-4302-8DA7-EC002F632A96}" name="2048-49" dataDxfId="1504"/>
    <tableColumn id="36" xr3:uid="{35D74E4C-59AE-4A36-89D5-91E97CF52189}" name="2049-50" dataDxfId="1503"/>
    <tableColumn id="37" xr3:uid="{615A209C-03CF-45AB-919E-AD3935F65AA7}" name="2050-51" dataDxfId="1502"/>
    <tableColumn id="38" xr3:uid="{E81A2BF6-2B47-49DE-BA51-B9F5B351A0CD}" name="2051-52" dataDxfId="1501"/>
    <tableColumn id="39" xr3:uid="{A1417EC4-3941-4116-85CA-AAF0BE44AA5F}" name="2052-53" dataDxfId="1500"/>
    <tableColumn id="40" xr3:uid="{61FB3E09-F2B5-4FEA-8B54-DFC54537ED57}" name="2053-54" dataDxfId="1499"/>
    <tableColumn id="41" xr3:uid="{B584DF6A-8D29-4F7E-8516-66373330D519}" name="2054-55" dataDxfId="1498"/>
    <tableColumn id="42" xr3:uid="{2E080ADA-D6D0-4FFF-8C63-87348314DF4F}" name="2055-56" dataDxfId="1497"/>
    <tableColumn id="43" xr3:uid="{274F6F93-D986-4D80-86ED-2501ACF235FC}" name="2056-57" dataDxfId="1496"/>
    <tableColumn id="44" xr3:uid="{27F6EF8C-FE45-4117-8242-6A23C86D29AD}" name="2057-58" dataDxfId="1495"/>
    <tableColumn id="45" xr3:uid="{BFF326DA-FFBF-4664-B4BB-272D498C60D2}" name="2058-59" dataDxfId="1494"/>
    <tableColumn id="46" xr3:uid="{388D4C9F-CA50-44BF-A179-4DD6A32C31AC}" name="2059-60" dataDxfId="1493"/>
    <tableColumn id="47" xr3:uid="{0755B7B1-7DD4-4E22-8E21-06BB5C20DFC1}" name="2060-61" dataDxfId="1492"/>
    <tableColumn id="48" xr3:uid="{36608C39-685A-4AEE-A51E-485327DA78D7}" name="2061-62" dataDxfId="1491"/>
    <tableColumn id="49" xr3:uid="{3A4EE933-E538-4BAE-8ACA-61E0CE8151C3}" name="2062-63" dataDxfId="1490"/>
    <tableColumn id="50" xr3:uid="{A11542AE-5AA6-4B9D-AEB6-E15BA1A929AB}" name="2063-64" dataDxfId="1489"/>
    <tableColumn id="51" xr3:uid="{D0F55E27-FC5E-4973-8B5A-167E69AF739D}" name="2064-65" dataDxfId="1488"/>
    <tableColumn id="52" xr3:uid="{42419992-BC1A-4179-8B7C-02AB808B9891}" name="2065-66" dataDxfId="1487"/>
    <tableColumn id="53" xr3:uid="{8F71C444-1093-4753-90EF-03B89294DFE7}" name="2066-67" dataDxfId="1486"/>
    <tableColumn id="54" xr3:uid="{245766E3-0E9F-42C6-A078-4A25CB30459E}" name="2067-68" dataDxfId="1485"/>
    <tableColumn id="55" xr3:uid="{CF87A8B1-4046-4921-ACC7-11C550DA19A5}" name="2068-69" dataDxfId="1484"/>
    <tableColumn id="56" xr3:uid="{B5C8CF8F-A723-42F9-AF4D-E02DA0B4DD5B}" name="2069-70" dataDxfId="1483"/>
    <tableColumn id="57" xr3:uid="{4C38D9A2-ADE3-489F-911E-CE76AE79D89E}" name="2070-71" dataDxfId="1482"/>
    <tableColumn id="58" xr3:uid="{3C0571BC-669F-433B-A61B-74969D4BEEB6}" name="2071-72" dataDxfId="1481"/>
    <tableColumn id="59" xr3:uid="{C1B5BE21-06AD-4F37-9157-FDEA78B0FE82}" name="2072-73" dataDxfId="1480"/>
    <tableColumn id="60" xr3:uid="{D9E9F1DE-86BD-4DBC-A647-13C70E92D77A}" name="2073-74" dataDxfId="1479"/>
    <tableColumn id="61" xr3:uid="{BF73FCC9-DF6E-4C25-80CF-1050AEB35E0B}" name="2074-75" dataDxfId="1478"/>
    <tableColumn id="62" xr3:uid="{766FB76B-6722-4936-BE7F-8236BAA706D0}" name="2075-76" dataDxfId="1477"/>
    <tableColumn id="63" xr3:uid="{C0787137-8137-45E7-B5A8-BD1EB0F55BD9}" name="2076-77" dataDxfId="1476"/>
    <tableColumn id="64" xr3:uid="{412E6501-8B19-4BAA-A32A-D066AC1A16DF}" name="2077-78" dataDxfId="1475"/>
    <tableColumn id="65" xr3:uid="{7885F292-BC2F-4060-8D12-7E70703A6273}" name="2078-79" dataDxfId="1474"/>
    <tableColumn id="66" xr3:uid="{EC779C5C-FCB3-4C90-9EAE-9922425C44F9}" name="2079-80" dataDxfId="1473"/>
    <tableColumn id="67" xr3:uid="{F9DA53D3-C0A5-4109-977B-B18D50CF9FC1}" name="2080-81" dataDxfId="1472"/>
    <tableColumn id="68" xr3:uid="{910B979E-4C34-4710-9BB8-8F07A33B00EB}" name="2081-82" dataDxfId="1471"/>
    <tableColumn id="69" xr3:uid="{92E9A3B6-3DBC-471E-A579-A1B51CE42048}" name="2082-83" dataDxfId="1470"/>
    <tableColumn id="70" xr3:uid="{AE81A010-26FA-4310-A483-9BB6BE3E7588}" name="2083-84" dataDxfId="1469"/>
    <tableColumn id="71" xr3:uid="{034C2895-5AA5-4856-BA37-54E0E83F5C94}" name="2084-85" dataDxfId="1468"/>
    <tableColumn id="72" xr3:uid="{B38270B6-4EAB-4F2F-9364-430CC6C77F1B}" name="2085-86" dataDxfId="1467"/>
    <tableColumn id="73" xr3:uid="{E5D8699E-71D1-4971-88FD-77EA96A078E2}" name="2086-87" dataDxfId="1466"/>
    <tableColumn id="74" xr3:uid="{45B79CAD-AC19-482D-A129-B660B369D080}" name="2087-88" dataDxfId="1465"/>
    <tableColumn id="75" xr3:uid="{488B912F-DCE7-43E6-8CD9-E365AFF4EE0A}" name="2088-89" dataDxfId="1464"/>
    <tableColumn id="76" xr3:uid="{EB063578-6A63-455B-A849-1A4AAF937D84}" name="2089-90" dataDxfId="1463"/>
    <tableColumn id="77" xr3:uid="{9F4FD1AB-50CB-4C23-8389-4973A3E91386}" name="2090-91" dataDxfId="1462"/>
    <tableColumn id="78" xr3:uid="{D28ADA75-E328-44B1-A550-B984B0C99228}" name="2091-92" dataDxfId="1461"/>
    <tableColumn id="79" xr3:uid="{CD5C5F40-2848-4B21-BAAA-BAA4F7D65F42}" name="2092-93" dataDxfId="1460"/>
    <tableColumn id="80" xr3:uid="{0A01A456-4137-4A41-AEE8-2B4AF2E19A18}" name="2093-94" dataDxfId="1459"/>
    <tableColumn id="81" xr3:uid="{F0AACB2D-D7BE-4499-A732-702597EE1F65}" name="2094-95" dataDxfId="1458"/>
    <tableColumn id="82" xr3:uid="{DFEE0750-B23C-4C1F-A729-CE9211865528}" name="2095-96" dataDxfId="1457"/>
    <tableColumn id="83" xr3:uid="{A0878DEC-2987-4A8D-85CD-8AF2D7819FE7}" name="2096-97" dataDxfId="1456"/>
    <tableColumn id="84" xr3:uid="{4053FF2A-F8C1-41E4-8BEB-6F7BF011A1FB}" name="2097-98" dataDxfId="1455"/>
    <tableColumn id="85" xr3:uid="{BB2EFBD1-FC74-468B-8C07-E8DE05F8091F}" name="2098-99" dataDxfId="1454"/>
    <tableColumn id="86" xr3:uid="{26CF5FC4-D8B0-405F-B4BB-12DC9970A25E}" name="2099-100" dataDxfId="145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6F239DD-C312-45B3-95BD-D168DDC722E2}" name="TBL3a_DYAABL_10_NWLKLD" displayName="TBL3a_DYAABL_10_NWLKLD" ref="B23:CI91" totalsRowShown="0" headerRowDxfId="1297" dataDxfId="1296" tableBorderDxfId="1295">
  <autoFilter ref="B23:CI91" xr:uid="{D893CB9E-6419-4938-B8EA-592538CC25DE}"/>
  <tableColumns count="86">
    <tableColumn id="1" xr3:uid="{0AB9B056-8671-4F11-AD65-A9411ED89766}" name="WRMP24 reference" dataDxfId="1294"/>
    <tableColumn id="2" xr3:uid="{E04B5F66-8D3E-4C5E-9871-32C2E2CD614D}" name="Component" dataDxfId="1293"/>
    <tableColumn id="3" xr3:uid="{BF168153-D11F-40CC-AF23-959C63D76E7F}" name="Derivation" dataDxfId="1292"/>
    <tableColumn id="4" xr3:uid="{C8152800-27EF-487E-996F-BCEFB3A328AA}" name="Unit" dataDxfId="1291"/>
    <tableColumn id="5" xr3:uid="{2A7F9CB0-14D3-4794-9662-EA962D6314C1}" name="Decimal places" dataDxfId="1290"/>
    <tableColumn id="6" xr3:uid="{CF0165A8-DE37-4E38-8701-F9C16E646EB5}" name="2019-20" dataDxfId="1289"/>
    <tableColumn id="7" xr3:uid="{B8ED34E4-5E3F-4A66-9D75-503AFD5C56C5}" name="2020-21" dataDxfId="1288"/>
    <tableColumn id="8" xr3:uid="{60BCB8A0-69FD-4BE0-BB26-E99A72B39DCB}" name="2021-22" dataDxfId="1287"/>
    <tableColumn id="9" xr3:uid="{AB4A8524-8022-4730-8A46-A2BE4FA5FD2F}" name="2022-23" dataDxfId="1286"/>
    <tableColumn id="10" xr3:uid="{550D4924-98B5-4BBA-9835-64658B4AD60B}" name="2023-24" dataDxfId="1285"/>
    <tableColumn id="11" xr3:uid="{262CEC7D-6EFF-48E2-B386-5C0042907A86}" name="2024-25" dataDxfId="1284"/>
    <tableColumn id="12" xr3:uid="{6FE94A93-FB94-454A-A4F7-CB1524F86F29}" name="2025-26" dataDxfId="1283"/>
    <tableColumn id="13" xr3:uid="{83DBF03E-CF29-442D-9CFE-F0A4890ACB56}" name="2026-27" dataDxfId="1282"/>
    <tableColumn id="14" xr3:uid="{EDBCC087-BCD1-446C-AE1E-482A41E723EB}" name="2027-28" dataDxfId="1281"/>
    <tableColumn id="15" xr3:uid="{D93D62EE-8486-42CF-B135-A23AE4850F7C}" name="2028-29" dataDxfId="1280"/>
    <tableColumn id="16" xr3:uid="{B4681BBB-083A-4945-B949-AD5E4DFA381A}" name="2029-30" dataDxfId="1279"/>
    <tableColumn id="17" xr3:uid="{2CD29D84-A386-4987-9034-59CC4AD3F2D1}" name="2030-31" dataDxfId="1278"/>
    <tableColumn id="18" xr3:uid="{E3F7A823-B709-408B-BE9D-33E363035E1E}" name="2031-32" dataDxfId="1277"/>
    <tableColumn id="19" xr3:uid="{A17CB2B7-EA40-4C0C-989A-59A06B6484BE}" name="2032-33" dataDxfId="1276"/>
    <tableColumn id="20" xr3:uid="{57357A57-1DF3-4A17-91A2-9E5D6165C11C}" name="2033-34" dataDxfId="1275"/>
    <tableColumn id="21" xr3:uid="{44845EC9-30DE-4EC6-AB76-BE9C52845786}" name="2034-35" dataDxfId="1274"/>
    <tableColumn id="22" xr3:uid="{2357B6F8-D022-4F70-8AE3-43F97FB9BD65}" name="2035-36" dataDxfId="1273"/>
    <tableColumn id="23" xr3:uid="{98655486-B1C9-48DC-B5C8-86494C6106F6}" name="2036-37" dataDxfId="1272"/>
    <tableColumn id="24" xr3:uid="{B4415B6A-982B-44F2-B3FF-98A7D473898A}" name="2037-38" dataDxfId="1271"/>
    <tableColumn id="25" xr3:uid="{999C3E5B-7EA9-42C8-B1F0-E7EB1E8D6CEE}" name="2038-39" dataDxfId="1270"/>
    <tableColumn id="26" xr3:uid="{67871E36-8D6E-48D7-B8B6-D75708B72AD3}" name="2039-40" dataDxfId="1269"/>
    <tableColumn id="27" xr3:uid="{0788AE9C-F9F7-4FA4-B018-960E4C9166EF}" name="2040-41" dataDxfId="1268"/>
    <tableColumn id="28" xr3:uid="{7E3DCF50-4541-421C-9F20-9A6A8718F89C}" name="2041-42" dataDxfId="1267"/>
    <tableColumn id="29" xr3:uid="{3A88C834-AD7D-413E-844A-1694C1632C92}" name="2042-43" dataDxfId="1266"/>
    <tableColumn id="30" xr3:uid="{CA37DF3D-FAAC-478D-9D2B-34899DA5F689}" name="2043-44" dataDxfId="1265"/>
    <tableColumn id="31" xr3:uid="{D176BDCB-5D25-4259-A62E-29409779E35D}" name="2044-45" dataDxfId="1264"/>
    <tableColumn id="32" xr3:uid="{7F3F58B3-C25F-426B-BDEB-D064D2F82F7F}" name="2045-46" dataDxfId="1263"/>
    <tableColumn id="33" xr3:uid="{240E094E-9D90-40C6-B274-697C7675ACCE}" name="2046-47" dataDxfId="1262"/>
    <tableColumn id="34" xr3:uid="{4571322B-C282-4ECB-91CE-23C08E85C520}" name="2047-48" dataDxfId="1261"/>
    <tableColumn id="35" xr3:uid="{1F420983-D022-4A51-B6BD-EF1D86434AF6}" name="2048-49" dataDxfId="1260"/>
    <tableColumn id="36" xr3:uid="{4B154F04-63FB-457E-9D4E-865A8658294E}" name="2049-50" dataDxfId="1259"/>
    <tableColumn id="37" xr3:uid="{A3883492-3FE0-42B3-856C-D995F947BC7F}" name="2050-51" dataDxfId="1258"/>
    <tableColumn id="38" xr3:uid="{BC8E866C-7762-4A83-9B7B-A23481ED50FB}" name="2051-52" dataDxfId="1257"/>
    <tableColumn id="39" xr3:uid="{07EB1EC2-8B2B-4578-B410-98F08B6C25DC}" name="2052-53" dataDxfId="1256"/>
    <tableColumn id="40" xr3:uid="{B9D006B7-336A-4A47-ACA4-0486194DF963}" name="2053-54" dataDxfId="1255"/>
    <tableColumn id="41" xr3:uid="{DE3E5A0C-5613-4F8E-A0FB-524E5818701D}" name="2054-55" dataDxfId="1254"/>
    <tableColumn id="42" xr3:uid="{EFC21EC6-6976-4D32-B10A-9715CAC89FB2}" name="2055-56" dataDxfId="1253"/>
    <tableColumn id="43" xr3:uid="{D2E78310-FEE6-4BE8-AD6B-951A73C0F7DC}" name="2056-57" dataDxfId="1252"/>
    <tableColumn id="44" xr3:uid="{BD8462AB-3A89-47C2-A746-3ABCB0904369}" name="2057-58" dataDxfId="1251"/>
    <tableColumn id="45" xr3:uid="{07D228AD-8DD4-4BA8-925E-91B79921553E}" name="2058-59" dataDxfId="1250"/>
    <tableColumn id="46" xr3:uid="{A09DD75C-5CD1-4CB9-8F28-10FDCDA9D75B}" name="2059-60" dataDxfId="1249"/>
    <tableColumn id="47" xr3:uid="{E69AC5C0-F6D7-4C44-867F-A873E634A73B}" name="2060-61" dataDxfId="1248"/>
    <tableColumn id="48" xr3:uid="{527A3CB6-6D16-41BC-B68F-31A2C004EF9A}" name="2061-62" dataDxfId="1247"/>
    <tableColumn id="49" xr3:uid="{B954B46C-3EBB-4ED9-B566-1BC8FABA4E0A}" name="2062-63" dataDxfId="1246"/>
    <tableColumn id="50" xr3:uid="{8DB02B9F-E0B6-4D77-B432-52220CFE54A3}" name="2063-64" dataDxfId="1245"/>
    <tableColumn id="51" xr3:uid="{F23ECD0E-63DF-4234-9ACD-CF7EBDC9E377}" name="2064-65" dataDxfId="1244"/>
    <tableColumn id="52" xr3:uid="{7295E4E5-2A0E-462D-8145-FECBED83EDB2}" name="2065-66" dataDxfId="1243"/>
    <tableColumn id="53" xr3:uid="{4E19A5B5-7870-4607-8390-593EBBD39B7C}" name="2066-67" dataDxfId="1242"/>
    <tableColumn id="54" xr3:uid="{87BF1075-3A0A-444F-8E26-E8D1803A3C3D}" name="2067-68" dataDxfId="1241"/>
    <tableColumn id="55" xr3:uid="{BF97D6A3-CF55-4579-9348-F09B8B42BAC4}" name="2068-69" dataDxfId="1240"/>
    <tableColumn id="56" xr3:uid="{2D84092B-8537-44B7-80EE-F25938338118}" name="2069-70" dataDxfId="1239"/>
    <tableColumn id="57" xr3:uid="{D10F3D02-6422-4378-BB7A-C31FAFEE522D}" name="2070-71" dataDxfId="1238"/>
    <tableColumn id="58" xr3:uid="{D2F68CD0-6FC1-4C9F-B23D-77DA446007C1}" name="2071-72" dataDxfId="1237"/>
    <tableColumn id="59" xr3:uid="{72ACF659-914C-4731-BB2F-91ABC0195F90}" name="2072-73" dataDxfId="1236"/>
    <tableColumn id="60" xr3:uid="{4447B19F-F2B1-472E-840E-87DDD426B0AE}" name="2073-74" dataDxfId="1235"/>
    <tableColumn id="61" xr3:uid="{D9FC1C0F-688D-41D5-879F-B7962FBB5DCE}" name="2074-75" dataDxfId="1234"/>
    <tableColumn id="62" xr3:uid="{DB88660E-2D31-47F8-91B5-A603431862BC}" name="2075-76" dataDxfId="1233"/>
    <tableColumn id="63" xr3:uid="{F57BA865-E2AE-475B-BF47-F26F305518A8}" name="2076-77" dataDxfId="1232"/>
    <tableColumn id="64" xr3:uid="{EE13AB36-67D0-46DB-B3A8-0C73D9D8ADB4}" name="2077-78" dataDxfId="1231"/>
    <tableColumn id="65" xr3:uid="{ED566336-2A1A-414F-9086-5BA3464C039E}" name="2078-79" dataDxfId="1230"/>
    <tableColumn id="66" xr3:uid="{DC58220E-6FD5-455E-9FF5-AE3C19F9B591}" name="2079-80" dataDxfId="1229"/>
    <tableColumn id="67" xr3:uid="{FEA87AAE-39F7-4E34-AAEC-81168BF40FE3}" name="2080-81" dataDxfId="1228"/>
    <tableColumn id="68" xr3:uid="{E5EDA1BE-5D8E-4230-900A-0E1FF7BFDC4A}" name="2081-82" dataDxfId="1227"/>
    <tableColumn id="69" xr3:uid="{3B565FA4-61F3-4F10-8178-A1B736C7F2E3}" name="2082-83" dataDxfId="1226"/>
    <tableColumn id="70" xr3:uid="{FBEF91D2-34FB-48B6-A37C-64271EB32D98}" name="2083-84" dataDxfId="1225"/>
    <tableColumn id="71" xr3:uid="{31A4EC02-0014-4998-8227-58CCEBE90AE6}" name="2084-85" dataDxfId="1224"/>
    <tableColumn id="72" xr3:uid="{5970E0B6-6FB4-4BE4-B827-1335A9B9ECD9}" name="2085-86" dataDxfId="1223"/>
    <tableColumn id="73" xr3:uid="{D9A67A29-9CA2-431F-909E-1E51846C822C}" name="2086-87" dataDxfId="1222"/>
    <tableColumn id="74" xr3:uid="{19992EB6-B9FB-4341-8155-0F66EFCAF8E7}" name="2087-88" dataDxfId="1221"/>
    <tableColumn id="75" xr3:uid="{AFD51BF3-6A95-4ECC-B118-CE3B788A82C8}" name="2088-89" dataDxfId="1220"/>
    <tableColumn id="76" xr3:uid="{3F13114F-DE59-4C54-91E1-D2D9FB077C33}" name="2089-90" dataDxfId="1219"/>
    <tableColumn id="77" xr3:uid="{EB238DE2-55B0-47D2-A2BA-0561DDCF7056}" name="2090-91" dataDxfId="1218"/>
    <tableColumn id="78" xr3:uid="{67A3AE1B-5AF9-4064-B6BE-E0357B09F6EE}" name="2091-92" dataDxfId="1217"/>
    <tableColumn id="79" xr3:uid="{D7073AA1-A1A8-4796-A612-E3169E599ACC}" name="2092-93" dataDxfId="1216"/>
    <tableColumn id="80" xr3:uid="{23DD20BC-8ED6-4934-AEA5-25345D16F976}" name="2093-94" dataDxfId="1215"/>
    <tableColumn id="81" xr3:uid="{B3814200-DA3C-4CAF-9855-34B2212969D7}" name="2094-95" dataDxfId="1214"/>
    <tableColumn id="82" xr3:uid="{3EB8E82D-29C3-476A-A5A9-B3EAABC31E11}" name="2095-96" dataDxfId="1213"/>
    <tableColumn id="83" xr3:uid="{1EEAA4FB-8EE8-489A-B21E-BB229BAD485A}" name="2096-97" dataDxfId="1212"/>
    <tableColumn id="84" xr3:uid="{01211D57-0475-4A02-86FE-0028EE34A4F7}" name="2097-98" dataDxfId="1211"/>
    <tableColumn id="85" xr3:uid="{D305AD60-AA26-456E-8C9F-882B1E57BEB4}" name="2098-99" dataDxfId="1210"/>
    <tableColumn id="86" xr3:uid="{D9A16C92-F7CD-4B5E-B4B1-305BC5DD156E}" name="2099-100" dataDxfId="1209"/>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85ECBAC6-5BDE-47A1-91E6-9A4242653A31}" name="TBL3b_DYAAOpt_11_NWLKLD" displayName="TBL3b_DYAAOpt_11_NWLKLD" ref="B94:CI118" totalsRowShown="0" headerRowDxfId="1208" dataDxfId="1206" headerRowBorderDxfId="1207" tableBorderDxfId="1205">
  <autoFilter ref="B94:CI118" xr:uid="{D5EFB056-0F2B-4E27-8197-E2FB749A3A50}"/>
  <tableColumns count="86">
    <tableColumn id="1" xr3:uid="{BC577061-C6F9-4B7E-A1F3-C4BD2B901700}" name="WRMP24 reference" dataDxfId="1204"/>
    <tableColumn id="2" xr3:uid="{50A546C2-941A-4C82-BA17-05BCD435B9BA}" name="Option type" dataDxfId="1203"/>
    <tableColumn id="3" xr3:uid="{5F201BCB-FFDA-473D-A868-25882E1AC435}" name="Cat ID" dataDxfId="1202"/>
    <tableColumn id="4" xr3:uid="{EB25757D-312D-44E6-A48E-F37B34AFB97F}" name="Unit" dataDxfId="1201"/>
    <tableColumn id="5" xr3:uid="{90D2EACF-F93B-427D-BCD2-D09C9883225F}" name="Decimal places" dataDxfId="1200"/>
    <tableColumn id="6" xr3:uid="{4CB9805C-3D2A-4D31-87E3-FDBEE1AFA3F0}" name="2019-20" dataDxfId="1199"/>
    <tableColumn id="7" xr3:uid="{F1D1369B-4EFC-4D5C-A685-AA5FEADCBEB0}" name="2020-21" dataDxfId="1198"/>
    <tableColumn id="8" xr3:uid="{01526144-BE85-4ADC-A597-0257994947C2}" name="2021-22" dataDxfId="1197"/>
    <tableColumn id="9" xr3:uid="{EC072F8A-2F66-4EBA-9BC7-CF38B79BEAA6}" name="2022-23" dataDxfId="1196"/>
    <tableColumn id="10" xr3:uid="{7D320331-2AE2-40C7-935A-39F56DFB489B}" name="2023-24" dataDxfId="1195"/>
    <tableColumn id="11" xr3:uid="{83559330-2924-42E5-AF5F-E6D0FB0EAEB4}" name="2024-25" dataDxfId="1194"/>
    <tableColumn id="12" xr3:uid="{B5509AFA-F87B-4AD0-B833-F885BD5D1408}" name="2025-26" dataDxfId="1193"/>
    <tableColumn id="13" xr3:uid="{9BAE96F4-37D3-4351-A0BB-4797E140D493}" name="2026-27" dataDxfId="1192"/>
    <tableColumn id="14" xr3:uid="{3B81826B-06DB-4B4F-A1E5-422B7DC5E3EB}" name="2027-28" dataDxfId="1191"/>
    <tableColumn id="15" xr3:uid="{CC7499FE-AEE8-479F-BC8E-A8041CA84053}" name="2028-29" dataDxfId="1190"/>
    <tableColumn id="16" xr3:uid="{7505DA84-7BB0-401C-86B9-E292B15C1F4B}" name="2029-30" dataDxfId="1189"/>
    <tableColumn id="17" xr3:uid="{0484D321-B64A-4C89-AD0F-0010C9FEA367}" name="2030-31" dataDxfId="1188"/>
    <tableColumn id="18" xr3:uid="{12AF53F1-DB70-4876-8160-849455FC0CF2}" name="2031-32" dataDxfId="1187"/>
    <tableColumn id="19" xr3:uid="{B14BE3DE-6818-42CF-8C73-303C095A7FF4}" name="2032-33" dataDxfId="1186"/>
    <tableColumn id="20" xr3:uid="{DA4D78EA-49C4-42A4-9468-1C95EAF1A765}" name="2033-34" dataDxfId="1185"/>
    <tableColumn id="21" xr3:uid="{5C1CC956-0DBC-4130-ACFF-7E61B6419FC7}" name="2034-35" dataDxfId="1184"/>
    <tableColumn id="22" xr3:uid="{1E8242CE-4363-4AAC-A5D6-664EC99C4387}" name="2035-36" dataDxfId="1183"/>
    <tableColumn id="23" xr3:uid="{659EEC6A-4D59-451F-BBB1-DE42D94B21D2}" name="2036-37" dataDxfId="1182"/>
    <tableColumn id="24" xr3:uid="{64E09A7C-58BA-42BF-8B6F-86F40B2DBAD5}" name="2037-38" dataDxfId="1181"/>
    <tableColumn id="25" xr3:uid="{C15E0578-D59F-450B-AE31-DCDCC856F262}" name="2038-39" dataDxfId="1180"/>
    <tableColumn id="26" xr3:uid="{A0613485-7E8F-435D-BCAA-9EBFF6E0ECF4}" name="2039-40" dataDxfId="1179"/>
    <tableColumn id="27" xr3:uid="{7B60C206-3857-4EA8-8C59-D3ECDBED33D4}" name="2040-41" dataDxfId="1178"/>
    <tableColumn id="28" xr3:uid="{8EA43BE5-B0F3-4100-8D4D-AD8724A7AA82}" name="2041-42" dataDxfId="1177"/>
    <tableColumn id="29" xr3:uid="{3376566C-7BEB-4C64-A199-DF61F74902A9}" name="2042-43" dataDxfId="1176"/>
    <tableColumn id="30" xr3:uid="{3FCAC588-DFE2-4049-947F-F08D3ACC1300}" name="2043-44" dataDxfId="1175"/>
    <tableColumn id="31" xr3:uid="{5C678201-FD55-4970-B3DA-DD3B42BA6A47}" name="2044-45" dataDxfId="1174"/>
    <tableColumn id="32" xr3:uid="{168C3D82-A1E7-4FFB-B3FB-284F07BEA0EE}" name="2045-46" dataDxfId="1173"/>
    <tableColumn id="33" xr3:uid="{3CBDE20D-68D4-4C89-A85B-45237EA00B04}" name="2046-47" dataDxfId="1172"/>
    <tableColumn id="34" xr3:uid="{EBEFA91C-BB08-42DF-B0C6-30164AB29C87}" name="2047-48" dataDxfId="1171"/>
    <tableColumn id="35" xr3:uid="{9237A63D-3849-4F60-B969-6E95116F1132}" name="2048-49" dataDxfId="1170"/>
    <tableColumn id="36" xr3:uid="{9AB0A466-6F8D-47A2-A2F8-A18D34224BC9}" name="2049-50" dataDxfId="1169"/>
    <tableColumn id="37" xr3:uid="{9ADE673A-0F7E-4CCC-805F-29B27A17D804}" name="2050-51" dataDxfId="1168"/>
    <tableColumn id="38" xr3:uid="{A6B1BDDF-C46F-4A16-89E4-D310F94E6A5E}" name="2051-52" dataDxfId="1167"/>
    <tableColumn id="39" xr3:uid="{375BBEFF-295F-4343-A597-66CB270E8D55}" name="2052-53" dataDxfId="1166"/>
    <tableColumn id="40" xr3:uid="{5E75EA30-E18B-46EF-8317-AC314018192B}" name="2053-54" dataDxfId="1165"/>
    <tableColumn id="41" xr3:uid="{19BA0830-428A-4FF2-A6F0-363CCAC5F13D}" name="2054-55" dataDxfId="1164"/>
    <tableColumn id="42" xr3:uid="{8567F97C-B3C3-492A-97CA-7D943C4F7AAD}" name="2055-56" dataDxfId="1163"/>
    <tableColumn id="43" xr3:uid="{727F5E23-589D-4439-BA9A-EF5F27C53F4D}" name="2056-57" dataDxfId="1162"/>
    <tableColumn id="44" xr3:uid="{93D934D2-D320-4940-8216-0981F8CE9266}" name="2057-58" dataDxfId="1161"/>
    <tableColumn id="45" xr3:uid="{B18856BD-058C-4CA5-B461-AC5CBEEF1689}" name="2058-59" dataDxfId="1160"/>
    <tableColumn id="46" xr3:uid="{8683A689-F073-4EDD-827B-0E205EDB5DE3}" name="2059-60" dataDxfId="1159"/>
    <tableColumn id="47" xr3:uid="{0BA75110-A910-4037-91F4-5D18CB4D84C4}" name="2060-61" dataDxfId="1158"/>
    <tableColumn id="48" xr3:uid="{0D1CEE26-4D9D-49EA-A5DB-1CB83368F8FA}" name="2061-62" dataDxfId="1157"/>
    <tableColumn id="49" xr3:uid="{EC374453-6088-4C16-B9D0-C06BCF4B9B25}" name="2062-63" dataDxfId="1156"/>
    <tableColumn id="50" xr3:uid="{5C445534-F442-4DD7-896D-45F72F3EBD29}" name="2063-64" dataDxfId="1155"/>
    <tableColumn id="51" xr3:uid="{034A824F-14CE-4F86-9E4F-D2A92EAD2309}" name="2064-65" dataDxfId="1154"/>
    <tableColumn id="52" xr3:uid="{C7A8572C-8D0B-49AF-A58B-44D324F6F89C}" name="2065-66" dataDxfId="1153"/>
    <tableColumn id="53" xr3:uid="{DE3A02B9-ACFA-4ACC-8506-BBDD8C251B87}" name="2066-67" dataDxfId="1152"/>
    <tableColumn id="54" xr3:uid="{FE541AAB-DC62-4ABD-BDFE-47B71E820595}" name="2067-68" dataDxfId="1151"/>
    <tableColumn id="55" xr3:uid="{45485337-79FA-476C-9D82-731EE17AE23B}" name="2068-69" dataDxfId="1150"/>
    <tableColumn id="56" xr3:uid="{0D9786B3-3B48-4D80-A073-DB0C4EB3BCF0}" name="2069-70" dataDxfId="1149"/>
    <tableColumn id="57" xr3:uid="{761C0490-4CCD-4C8E-A748-5639D5306D5A}" name="2070-71" dataDxfId="1148"/>
    <tableColumn id="58" xr3:uid="{E00ADAA2-0DD9-46BB-A0B7-8FA0FDCED885}" name="2071-72" dataDxfId="1147"/>
    <tableColumn id="59" xr3:uid="{BE5176D4-8F46-4B6C-AA3F-26CBB10ADC10}" name="2072-73" dataDxfId="1146"/>
    <tableColumn id="60" xr3:uid="{46526805-FFAD-40C0-8DAF-952107D86BE2}" name="2073-74" dataDxfId="1145"/>
    <tableColumn id="61" xr3:uid="{657A1C5D-D277-4091-9355-87CD231C0B51}" name="2074-75" dataDxfId="1144"/>
    <tableColumn id="62" xr3:uid="{A5C3B74A-557B-40AF-963E-3896D3C6B9DA}" name="2075-76" dataDxfId="1143"/>
    <tableColumn id="63" xr3:uid="{CBDD121F-2747-4449-8C45-AD15B64E5DC3}" name="2076-77" dataDxfId="1142"/>
    <tableColumn id="64" xr3:uid="{CD1459E9-46D3-4E86-9EDC-289C6595220F}" name="2077-78" dataDxfId="1141"/>
    <tableColumn id="65" xr3:uid="{C46548C0-9969-4B6F-B9F9-70E3393F86AC}" name="2078-79" dataDxfId="1140"/>
    <tableColumn id="66" xr3:uid="{AAE39380-FBE7-47FE-AE38-DC6CB24ED9CD}" name="2079-80" dataDxfId="1139"/>
    <tableColumn id="67" xr3:uid="{5EAD9C7B-C5B3-4262-9A76-6A1C0CDFD877}" name="2080-81" dataDxfId="1138"/>
    <tableColumn id="68" xr3:uid="{114A1AE7-16E8-4B51-AA8D-3DD1EEA5E662}" name="2081-82" dataDxfId="1137"/>
    <tableColumn id="69" xr3:uid="{19F9172A-8B59-451D-96A2-7719E7D6AC11}" name="2082-83" dataDxfId="1136"/>
    <tableColumn id="70" xr3:uid="{A1246D51-4C21-42C9-9DFC-743C84A136C3}" name="2083-84" dataDxfId="1135"/>
    <tableColumn id="71" xr3:uid="{2EC682A9-AAA6-4816-95CB-CBAA119A0A91}" name="2084-85" dataDxfId="1134"/>
    <tableColumn id="72" xr3:uid="{D1E50393-888E-4350-8C0A-801754C613AA}" name="2085-86" dataDxfId="1133"/>
    <tableColumn id="73" xr3:uid="{1003ACE5-1A49-4F0A-80CB-40861604EBD9}" name="2086-87" dataDxfId="1132"/>
    <tableColumn id="74" xr3:uid="{8B7067AF-F21E-4A6B-B426-3342A6F1AD9A}" name="2087-88" dataDxfId="1131"/>
    <tableColumn id="75" xr3:uid="{F7CF0EBF-C93A-45D6-B84B-CAE69D750159}" name="2088-89" dataDxfId="1130"/>
    <tableColumn id="76" xr3:uid="{537C0531-A766-4EC9-8F9A-FB3E627F5613}" name="2089-90" dataDxfId="1129"/>
    <tableColumn id="77" xr3:uid="{F653E457-162D-4186-8C34-82FAF5B0BFF3}" name="2090-91" dataDxfId="1128"/>
    <tableColumn id="78" xr3:uid="{F0CA8CED-5D6B-40F0-A0BC-3673E1393901}" name="2091-92" dataDxfId="1127"/>
    <tableColumn id="79" xr3:uid="{5825D15F-A085-49D3-831C-D81B46EA494C}" name="2092-93" dataDxfId="1126"/>
    <tableColumn id="80" xr3:uid="{F7966FD5-32BA-4E96-B36C-E0BEA892BA9A}" name="2093-94" dataDxfId="1125"/>
    <tableColumn id="81" xr3:uid="{23C04864-FDCB-40C0-A139-182004E265A9}" name="2094-95" dataDxfId="1124"/>
    <tableColumn id="82" xr3:uid="{D80EF725-3FF4-4083-8664-5AE08E101AC6}" name="2095-96" dataDxfId="1123"/>
    <tableColumn id="83" xr3:uid="{62929CF7-90DD-4FB7-A9D8-806EB15228E5}" name="2096-97" dataDxfId="1122"/>
    <tableColumn id="84" xr3:uid="{C964DD6B-3777-4486-9B03-80BC19442178}" name="2097-98" dataDxfId="1121"/>
    <tableColumn id="85" xr3:uid="{7204FC31-64A9-4345-88D9-4BEFF12B3D0C}" name="2098-99" dataDxfId="1120"/>
    <tableColumn id="86" xr3:uid="{80AD4F50-BF29-40F1-A4E7-2B7ED581BC13}" name="2099-100" dataDxfId="1119"/>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BL1b_GroupLic" displayName="TBL1b_GroupLic" ref="B35:L51" totalsRowShown="0" headerRowDxfId="2512" headerRowBorderDxfId="2511" tableBorderDxfId="2510" totalsRowBorderDxfId="2509">
  <autoFilter ref="B35:L51" xr:uid="{00000000-0009-0000-0100-000002000000}"/>
  <tableColumns count="11">
    <tableColumn id="2" xr3:uid="{00000000-0010-0000-0100-000002000000}" name="WRMP24 Reference" dataDxfId="2508"/>
    <tableColumn id="3" xr3:uid="{00000000-0010-0000-0100-000003000000}" name="Derivation" dataDxfId="2507"/>
    <tableColumn id="4" xr3:uid="{00000000-0010-0000-0100-000004000000}" name="Licence number" dataDxfId="2506"/>
    <tableColumn id="5" xr3:uid="{00000000-0010-0000-0100-000005000000}" name="Source name" dataDxfId="2505"/>
    <tableColumn id="6" xr3:uid="{00000000-0010-0000-0100-000006000000}" name="Source type" dataDxfId="2504"/>
    <tableColumn id="7" xr3:uid="{00000000-0010-0000-0100-000007000000}" name="WRZ Code" dataDxfId="2503"/>
    <tableColumn id="8" xr3:uid="{00000000-0010-0000-0100-000008000000}" name="DYAA deployable output (Ml/d)" dataDxfId="2502"/>
    <tableColumn id="1" xr3:uid="{00000000-0010-0000-0100-000001000000}" name="DYCP deployable output (Ml/d)" dataDxfId="2501"/>
    <tableColumn id="9" xr3:uid="{00000000-0010-0000-0100-000009000000}" name="Annual licensed quantity (Ml/d)" dataDxfId="2500"/>
    <tableColumn id="10" xr3:uid="{00000000-0010-0000-0100-00000A000000}" name="Constraints on deployable output" dataDxfId="2499"/>
    <tableColumn id="11" xr3:uid="{00000000-0010-0000-0100-00000B000000}" name="Additional notes (if desired)" dataDxfId="2498"/>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B69FEDED-600E-43B0-A27C-B7E7B033692D}" name="TBL3c_DYAAFP_12_NWLKLD" displayName="TBL3c_DYAAFP_12_NWLKLD" ref="B121:CI181" totalsRowShown="0" headerRowDxfId="1118" dataDxfId="1117" tableBorderDxfId="1116">
  <autoFilter ref="B121:CI181" xr:uid="{5F73F099-EB99-4DA0-8AAC-6F08AB2562CA}"/>
  <tableColumns count="86">
    <tableColumn id="1" xr3:uid="{413F3FAC-9E6A-416F-8427-E58DFB306EDE}" name="WRMP24 reference" dataDxfId="1115"/>
    <tableColumn id="2" xr3:uid="{753A7AFB-F76C-4CE0-A8AF-FB66C93F9F60}" name="Component" dataDxfId="1114"/>
    <tableColumn id="3" xr3:uid="{D6FCC2E9-2705-454D-AEF3-495AA2F1D48E}" name="Derivation" dataDxfId="1113"/>
    <tableColumn id="4" xr3:uid="{9B931931-4E32-497D-B4D9-AAD7F183C28D}" name="Unit" dataDxfId="1112"/>
    <tableColumn id="5" xr3:uid="{AA1B22CE-84DB-4FA8-8871-604263C7DEDF}" name="Decimal places" dataDxfId="1111"/>
    <tableColumn id="6" xr3:uid="{4F6B21D0-25EF-45DE-B10B-C45D7F6C3179}" name="2019-20" dataDxfId="1110"/>
    <tableColumn id="7" xr3:uid="{4B3466BA-FE7E-4E91-8A57-D6B156987857}" name="2020-21" dataDxfId="1109"/>
    <tableColumn id="8" xr3:uid="{CCE610C4-412A-4139-B956-52C0060501D9}" name="2021-22" dataDxfId="1108"/>
    <tableColumn id="9" xr3:uid="{12F634D7-335E-4943-9296-4ACC951C14BE}" name="2022-23" dataDxfId="1107"/>
    <tableColumn id="10" xr3:uid="{A9A6FFAF-13B3-436A-82F5-970D89B9FE6E}" name="2023-24" dataDxfId="1106"/>
    <tableColumn id="11" xr3:uid="{37E962EC-1628-404A-8CBB-E56AECA8DEF1}" name="2024-25" dataDxfId="1105"/>
    <tableColumn id="12" xr3:uid="{41194D06-C207-434C-B3E5-EF9565F01A78}" name="2025-26" dataDxfId="1104"/>
    <tableColumn id="13" xr3:uid="{9C7F38DD-CE64-4133-AA2D-2E7CB57C5472}" name="2026-27" dataDxfId="1103"/>
    <tableColumn id="14" xr3:uid="{1528CCA4-C2C2-42D8-9819-399D8BF49940}" name="2027-28" dataDxfId="1102"/>
    <tableColumn id="15" xr3:uid="{38D001F6-9273-4D27-B448-4BF244C69AAC}" name="2028-29" dataDxfId="1101"/>
    <tableColumn id="16" xr3:uid="{9A8EA395-30A4-4AD9-A573-C4A5BAE10CEF}" name="2029-30" dataDxfId="1100"/>
    <tableColumn id="17" xr3:uid="{5A9D11BB-AD5E-4881-AC2D-5C47A2E6E31A}" name="2030-31" dataDxfId="1099"/>
    <tableColumn id="18" xr3:uid="{C0DFA36E-5A43-4E23-99B2-FE8BEDD0C682}" name="2031-32" dataDxfId="1098"/>
    <tableColumn id="19" xr3:uid="{97BB2D36-A5C6-4F50-B709-A078EF4D23F9}" name="2032-33" dataDxfId="1097"/>
    <tableColumn id="20" xr3:uid="{F587D9C0-AC5D-4CF0-BC13-7DAC0956F321}" name="2033-34" dataDxfId="1096"/>
    <tableColumn id="21" xr3:uid="{A6D625C0-8405-4CC2-8D04-1CBC9946F3F5}" name="2034-35" dataDxfId="1095"/>
    <tableColumn id="22" xr3:uid="{00F65576-2281-400E-AACF-B86CDF8FCF90}" name="2035-36" dataDxfId="1094"/>
    <tableColumn id="23" xr3:uid="{AF9D3931-7F54-4262-AB85-6652916F7507}" name="2036-37" dataDxfId="1093"/>
    <tableColumn id="24" xr3:uid="{EE6A5355-FE2F-4587-A11A-DE9375ABCDF2}" name="2037-38" dataDxfId="1092"/>
    <tableColumn id="25" xr3:uid="{DD566D66-055E-4E84-81A0-1D49C3F3BF28}" name="2038-39" dataDxfId="1091"/>
    <tableColumn id="26" xr3:uid="{0D8DE7DD-59F1-468B-81AC-48FA011D5D2E}" name="2039-40" dataDxfId="1090"/>
    <tableColumn id="27" xr3:uid="{673957B7-FF69-4A31-90CA-42CB23A1A540}" name="2040-41" dataDxfId="1089"/>
    <tableColumn id="28" xr3:uid="{950D2B24-91F0-4FA7-AA9E-951D1C3B78FD}" name="2041-42" dataDxfId="1088"/>
    <tableColumn id="29" xr3:uid="{9B30D3D3-F40E-4413-BE5D-5B1DD371308B}" name="2042-43" dataDxfId="1087"/>
    <tableColumn id="30" xr3:uid="{0EC97680-49AD-4C90-8CF6-2B4993447C6E}" name="2043-44" dataDxfId="1086"/>
    <tableColumn id="31" xr3:uid="{699A782C-6888-487C-85B3-E63E072C8A50}" name="2044-45" dataDxfId="1085"/>
    <tableColumn id="32" xr3:uid="{1A9E7A21-D985-4088-B5DB-89D7FC83F312}" name="2045-46" dataDxfId="1084"/>
    <tableColumn id="33" xr3:uid="{6B5A3B83-DF9D-4DF3-A62E-2FF6E028D5FE}" name="2046-47" dataDxfId="1083"/>
    <tableColumn id="34" xr3:uid="{6F8D6863-2A03-4E82-A4F6-3FF59D63BF59}" name="2047-48" dataDxfId="1082"/>
    <tableColumn id="35" xr3:uid="{93CC80C1-E2CF-423A-B1C1-6FD64D888014}" name="2048-49" dataDxfId="1081"/>
    <tableColumn id="36" xr3:uid="{26445E3F-0639-45AA-B574-9C3C2FA61631}" name="2049-50" dataDxfId="1080"/>
    <tableColumn id="37" xr3:uid="{9F30F056-AB9B-45CA-998A-E25B94D18EC1}" name="2050-51" dataDxfId="1079"/>
    <tableColumn id="38" xr3:uid="{1E7D9B4F-4FA7-4D3F-A31E-0BED1A599790}" name="2051-52" dataDxfId="1078"/>
    <tableColumn id="39" xr3:uid="{8FC582DD-D835-4DC0-9348-DDDDE0AF9FCA}" name="2052-53" dataDxfId="1077"/>
    <tableColumn id="40" xr3:uid="{F3F9E587-3B32-4B2D-86FF-2E919BDC60EC}" name="2053-54" dataDxfId="1076"/>
    <tableColumn id="41" xr3:uid="{B81A163E-5B52-4092-8D79-F9DDC0046FD1}" name="2054-55" dataDxfId="1075"/>
    <tableColumn id="42" xr3:uid="{B6D41D92-4865-439F-81C3-98B2EEFF3EFE}" name="2055-56" dataDxfId="1074"/>
    <tableColumn id="43" xr3:uid="{C12934A4-B0C6-4790-9E98-1A3F80DEADE3}" name="2056-57" dataDxfId="1073"/>
    <tableColumn id="44" xr3:uid="{6394D67A-DE23-4B85-B8FA-A6E3D07540A2}" name="2057-58" dataDxfId="1072"/>
    <tableColumn id="45" xr3:uid="{A5DEAC2F-EBFA-463A-ACDD-2413940B250E}" name="2058-59" dataDxfId="1071"/>
    <tableColumn id="46" xr3:uid="{1CAFD43D-A4C4-4CCE-9021-4F3290F7CBDD}" name="2059-60" dataDxfId="1070"/>
    <tableColumn id="47" xr3:uid="{FA382C62-89AC-4BF3-BB43-277B7D7F88BD}" name="2060-61" dataDxfId="1069"/>
    <tableColumn id="48" xr3:uid="{C86ED637-FFE4-4A81-AB02-B3BA014C0E61}" name="2061-62" dataDxfId="1068"/>
    <tableColumn id="49" xr3:uid="{2ECBB512-908C-4A32-BC9E-7A6718E906B1}" name="2062-63" dataDxfId="1067"/>
    <tableColumn id="50" xr3:uid="{915BC4FA-6FD4-4322-9363-62B3E5FA57A5}" name="2063-64" dataDxfId="1066"/>
    <tableColumn id="51" xr3:uid="{4CEFBC50-5A9A-4CE2-8EAF-F0802F8D5472}" name="2064-65" dataDxfId="1065"/>
    <tableColumn id="52" xr3:uid="{A9B762E4-2C4D-448C-BCE0-AEF3968DD6D0}" name="2065-66" dataDxfId="1064"/>
    <tableColumn id="53" xr3:uid="{ACCD9147-3D48-49AE-A6B6-DA9C9A817A7F}" name="2066-67" dataDxfId="1063"/>
    <tableColumn id="54" xr3:uid="{DB588390-2C6A-4BFC-8751-C1476B2E93CB}" name="2067-68" dataDxfId="1062"/>
    <tableColumn id="55" xr3:uid="{F6E0DC2A-8710-4A79-B89C-155759993C55}" name="2068-69" dataDxfId="1061"/>
    <tableColumn id="56" xr3:uid="{CE205E1D-6C43-4BCB-B479-C1D383EC01F6}" name="2069-70" dataDxfId="1060"/>
    <tableColumn id="57" xr3:uid="{0081C124-F314-4AF2-B559-8F286D43C4BF}" name="2070-71" dataDxfId="1059"/>
    <tableColumn id="58" xr3:uid="{DB666983-C14E-41CD-A9AD-FF3536FB19E9}" name="2071-72" dataDxfId="1058"/>
    <tableColumn id="59" xr3:uid="{02A8FC33-B3D3-43FB-845B-5D407AAAA78A}" name="2072-73" dataDxfId="1057"/>
    <tableColumn id="60" xr3:uid="{6207FD35-607C-4AAC-9BEB-E5736D6118BB}" name="2073-74" dataDxfId="1056"/>
    <tableColumn id="61" xr3:uid="{9161933F-3A7E-4B76-A8AB-FC761994B225}" name="2074-75" dataDxfId="1055"/>
    <tableColumn id="62" xr3:uid="{66B54D62-B325-4F5F-A732-E7609E473A8F}" name="2075-76" dataDxfId="1054"/>
    <tableColumn id="63" xr3:uid="{E953FA87-8FA8-45A1-A418-9D7AFC8F27F3}" name="2076-77" dataDxfId="1053"/>
    <tableColumn id="64" xr3:uid="{0CFB84F2-7FFE-4D48-B075-A7FF09A3491F}" name="2077-78" dataDxfId="1052"/>
    <tableColumn id="65" xr3:uid="{BFF87930-23DD-4AA1-9BA8-E515A2CAA47E}" name="2078-79" dataDxfId="1051"/>
    <tableColumn id="66" xr3:uid="{1DC85CB4-8688-4CCF-92D2-4FB3E0FB025C}" name="2079-80" dataDxfId="1050"/>
    <tableColumn id="67" xr3:uid="{D9E39DC5-A0AA-4095-A42E-67483224C7AA}" name="2080-81" dataDxfId="1049"/>
    <tableColumn id="68" xr3:uid="{C896CF6F-0644-455C-AF29-92593C9E78FC}" name="2081-82" dataDxfId="1048"/>
    <tableColumn id="69" xr3:uid="{815CCB5A-7AD0-4318-B48E-C622A14710D7}" name="2082-83" dataDxfId="1047"/>
    <tableColumn id="70" xr3:uid="{D679823F-6677-4C75-B0DE-8EFE0E9DC0E7}" name="2083-84" dataDxfId="1046"/>
    <tableColumn id="71" xr3:uid="{CB098461-9D6B-4BFE-BCF7-E29B08FC0D6C}" name="2084-85" dataDxfId="1045"/>
    <tableColumn id="72" xr3:uid="{0B9EA174-717A-454B-BA45-7C791C4E42BF}" name="2085-86" dataDxfId="1044"/>
    <tableColumn id="73" xr3:uid="{0334CFF8-7961-4707-90FB-67E99CFBCC0C}" name="2086-87" dataDxfId="1043"/>
    <tableColumn id="74" xr3:uid="{FA1B523E-8F00-43C5-9271-15A9DC0263FE}" name="2087-88" dataDxfId="1042"/>
    <tableColumn id="75" xr3:uid="{D884690C-314C-400D-834D-8AA6C038A1CE}" name="2088-89" dataDxfId="1041"/>
    <tableColumn id="76" xr3:uid="{53B7FAB3-A2A6-4F3C-85FF-BAC6F9D95BBA}" name="2089-90" dataDxfId="1040"/>
    <tableColumn id="77" xr3:uid="{3CF1534A-39B9-4359-BDEB-1DFBEC4ECC26}" name="2090-91" dataDxfId="1039"/>
    <tableColumn id="78" xr3:uid="{59BD6B79-8FA3-42DB-A23A-F4E1F5053CA8}" name="2091-92" dataDxfId="1038"/>
    <tableColumn id="79" xr3:uid="{15249133-FF2B-41EA-A548-FAE0506D1858}" name="2092-93" dataDxfId="1037"/>
    <tableColumn id="80" xr3:uid="{6A756E6B-5BAB-463C-8CFC-613AA3621EC4}" name="2093-94" dataDxfId="1036"/>
    <tableColumn id="81" xr3:uid="{CA4C00EC-FD9A-417B-A0A1-0E1DD55F5D44}" name="2094-95" dataDxfId="1035"/>
    <tableColumn id="82" xr3:uid="{D79D60E3-B68C-4FEE-8B78-E38FD071A0C9}" name="2095-96" dataDxfId="1034"/>
    <tableColumn id="83" xr3:uid="{DDF8952E-0DBC-4B5A-B69F-F8CBBBD3A31C}" name="2096-97" dataDxfId="1033"/>
    <tableColumn id="84" xr3:uid="{ACE0FFA3-34E8-4691-A986-FEB027EAA836}" name="2097-98" dataDxfId="1032"/>
    <tableColumn id="85" xr3:uid="{C32D4DD5-270C-41B5-AC77-1E16F84287C7}" name="2098-99" dataDxfId="1031"/>
    <tableColumn id="86" xr3:uid="{4E31D06E-61BF-43A0-9418-7C864CAE7BD2}" name="2099-100" dataDxfId="103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A638911-BB03-422F-A895-873F5E12CC85}" name="TBL3d_DYCPBL_13_NWLKLD" displayName="TBL3d_DYCPBL_13_NWLKLD" ref="B204:CI272" totalsRowShown="0" headerRowDxfId="1029" dataDxfId="1028" tableBorderDxfId="1027">
  <autoFilter ref="B204:CI272" xr:uid="{EF444EF1-EE1B-4FAA-8C28-6DC5D0EEB936}"/>
  <tableColumns count="86">
    <tableColumn id="1" xr3:uid="{6067613D-2ADF-4803-8085-A8BC60060365}" name="WRMP24 reference" dataDxfId="1026"/>
    <tableColumn id="2" xr3:uid="{D8A45BB7-0294-4871-9A0F-3C231CBEF6A3}" name="Component" dataDxfId="1025"/>
    <tableColumn id="3" xr3:uid="{86D1B690-9D18-458F-A2CC-99684F1AF78B}" name="Derivation" dataDxfId="1024"/>
    <tableColumn id="4" xr3:uid="{6657CEE0-4767-41DC-88A0-CD213CE67344}" name="Unit" dataDxfId="1023"/>
    <tableColumn id="5" xr3:uid="{CD8E3D81-58ED-41A1-917F-9808C62425F6}" name="Decimal places" dataDxfId="1022"/>
    <tableColumn id="6" xr3:uid="{9D3B99F4-6BE7-4BF2-ACF0-423231463DD5}" name="2019-20" dataDxfId="1021"/>
    <tableColumn id="7" xr3:uid="{746F2554-810B-49FB-B5FE-CCEEEFBE049A}" name="2020-21" dataDxfId="1020"/>
    <tableColumn id="8" xr3:uid="{9082C2D9-36F2-4997-81C8-8D7CC5B1C3D5}" name="2021-22" dataDxfId="1019"/>
    <tableColumn id="9" xr3:uid="{3CA09E10-B175-49AF-A35A-416D00F2FA12}" name="2022-23" dataDxfId="1018"/>
    <tableColumn id="10" xr3:uid="{878DFE92-EF9B-49F9-B37F-CA6AED354D6B}" name="2023-24" dataDxfId="1017"/>
    <tableColumn id="11" xr3:uid="{7607434D-6297-48C7-8E5A-1AB7EEF68C3A}" name="2024-25" dataDxfId="1016"/>
    <tableColumn id="12" xr3:uid="{C79858E5-9BFD-4306-808B-276F8B29263B}" name="2025-26" dataDxfId="1015"/>
    <tableColumn id="13" xr3:uid="{39585E76-FD9C-4B6D-9A0F-D80FEEADC2EB}" name="2026-27" dataDxfId="1014"/>
    <tableColumn id="14" xr3:uid="{6964B669-1370-4A75-89E1-0944470C66F6}" name="2027-28" dataDxfId="1013"/>
    <tableColumn id="15" xr3:uid="{E14880CA-0F55-4F67-98C0-A7B1A53DF04B}" name="2028-29" dataDxfId="1012"/>
    <tableColumn id="16" xr3:uid="{BA29FC73-D918-4092-8DA5-81AB78A318E6}" name="2029-30" dataDxfId="1011"/>
    <tableColumn id="17" xr3:uid="{FDD91CE5-10B4-41E8-B74A-C2886D3732A0}" name="2030-31" dataDxfId="1010"/>
    <tableColumn id="18" xr3:uid="{F670B5B8-8F08-407C-90A6-D360CFE6F455}" name="2031-32" dataDxfId="1009"/>
    <tableColumn id="19" xr3:uid="{B8DF098C-FCBA-475F-9732-0ADEFA2992EA}" name="2032-33" dataDxfId="1008"/>
    <tableColumn id="20" xr3:uid="{65A23EF8-DBFB-416D-9F47-5A94485BC0AD}" name="2033-34" dataDxfId="1007"/>
    <tableColumn id="21" xr3:uid="{435A2C0B-70F2-45EF-966F-1E53FB2B9E1C}" name="2034-35" dataDxfId="1006"/>
    <tableColumn id="22" xr3:uid="{83263BE0-F14D-4F04-8857-280399966400}" name="2035-36" dataDxfId="1005"/>
    <tableColumn id="23" xr3:uid="{0C409181-EAF8-4C56-813F-C666D14330E0}" name="2036-37" dataDxfId="1004"/>
    <tableColumn id="24" xr3:uid="{6B7DFA47-2F0A-455C-9237-104814AB0A5E}" name="2037-38" dataDxfId="1003"/>
    <tableColumn id="25" xr3:uid="{7F17DEC4-0EFD-40EF-A769-EE7ED025BAE1}" name="2038-39" dataDxfId="1002"/>
    <tableColumn id="26" xr3:uid="{4E715EE3-0718-4467-97F5-22792171A3DC}" name="2039-40" dataDxfId="1001"/>
    <tableColumn id="27" xr3:uid="{DBC5784E-D74F-41E8-B99C-64CE6049E0F2}" name="2040-41" dataDxfId="1000"/>
    <tableColumn id="28" xr3:uid="{85E2F0FB-CCE6-460E-9C17-E74B9D891555}" name="2041-42" dataDxfId="999"/>
    <tableColumn id="29" xr3:uid="{A9C6E9E5-A0C7-48BD-AFBF-90526DFE0D87}" name="2042-43" dataDxfId="998"/>
    <tableColumn id="30" xr3:uid="{98A237E8-3003-4F94-B21F-BE9CBA7C3853}" name="2043-44" dataDxfId="997"/>
    <tableColumn id="31" xr3:uid="{04301A37-DB23-4E58-ADDF-851BABB02977}" name="2044-45" dataDxfId="996"/>
    <tableColumn id="32" xr3:uid="{3B62592A-AC3C-4ED9-AE76-1031F8ECED7F}" name="2045-46" dataDxfId="995"/>
    <tableColumn id="33" xr3:uid="{49623C29-D1B2-4865-8B6E-46977DD33DD7}" name="2046-47" dataDxfId="994"/>
    <tableColumn id="34" xr3:uid="{CA0866F7-0DA5-47E9-A5AC-FD85095D22E7}" name="2047-48" dataDxfId="993"/>
    <tableColumn id="35" xr3:uid="{A9079B20-CAA7-4B2C-BB83-F56DFF89AD6A}" name="2048-49" dataDxfId="992"/>
    <tableColumn id="36" xr3:uid="{6A5FF2EE-598D-4425-9BD6-3FD767BD0973}" name="2049-50" dataDxfId="991"/>
    <tableColumn id="37" xr3:uid="{E4746A73-BCD7-4FF2-AF0F-36D3E352C73A}" name="2050-51" dataDxfId="990"/>
    <tableColumn id="38" xr3:uid="{F702D1E5-168D-4CE6-8283-52C94996427F}" name="2051-52" dataDxfId="989"/>
    <tableColumn id="39" xr3:uid="{CCCAE3F5-53EB-446A-B4F6-BAD21014DF45}" name="2052-53" dataDxfId="988"/>
    <tableColumn id="40" xr3:uid="{442E5E93-509E-44A7-9548-2DF792BA9B5B}" name="2053-54" dataDxfId="987"/>
    <tableColumn id="41" xr3:uid="{B748433F-5AE6-4504-8FD7-63474C52E630}" name="2054-55" dataDxfId="986"/>
    <tableColumn id="42" xr3:uid="{AB3E61D4-4928-4DAD-8474-3E6FA1EA5E94}" name="2055-56" dataDxfId="985"/>
    <tableColumn id="43" xr3:uid="{F8471190-6CC9-4E65-B5F3-0B6CA9D02DAD}" name="2056-57" dataDxfId="984"/>
    <tableColumn id="44" xr3:uid="{50C7C977-6FB8-4220-ACBF-A6C566F8B524}" name="2057-58" dataDxfId="983"/>
    <tableColumn id="45" xr3:uid="{CACE0E59-3ED7-4FC1-BD2E-B18C6FD1A660}" name="2058-59" dataDxfId="982"/>
    <tableColumn id="46" xr3:uid="{C78BB7D8-9AD1-4100-BB07-5DECFA6E86D0}" name="2059-60" dataDxfId="981"/>
    <tableColumn id="47" xr3:uid="{C260DA11-B30B-4A1D-8C8A-C106EB38004E}" name="2060-61" dataDxfId="980"/>
    <tableColumn id="48" xr3:uid="{C5AA4B2E-3EFA-46E7-93D5-629070459599}" name="2061-62" dataDxfId="979"/>
    <tableColumn id="49" xr3:uid="{6FAE067B-B649-43B2-B449-049650F41BC4}" name="2062-63" dataDxfId="978"/>
    <tableColumn id="50" xr3:uid="{C6AA12BE-CF8E-4D9C-BC00-0935A55EA2B6}" name="2063-64" dataDxfId="977"/>
    <tableColumn id="51" xr3:uid="{F8E143F1-4954-467D-A793-EC79B51EF4B8}" name="2064-65" dataDxfId="976"/>
    <tableColumn id="52" xr3:uid="{03BEC3FB-0532-4A24-9AFF-8AA9B91058E3}" name="2065-66" dataDxfId="975"/>
    <tableColumn id="53" xr3:uid="{FD988EB0-58EB-474B-9BBC-A8EAC3ED9DA4}" name="2066-67" dataDxfId="974"/>
    <tableColumn id="54" xr3:uid="{A61D8A42-D708-4B66-A7AC-1AA57E725439}" name="2067-68" dataDxfId="973"/>
    <tableColumn id="55" xr3:uid="{BCAEC8EF-3610-4F2F-8565-AE7AD95154BD}" name="2068-69" dataDxfId="972"/>
    <tableColumn id="56" xr3:uid="{A92AB0AE-35FC-419E-80BD-2C29CAEC21C1}" name="2069-70" dataDxfId="971"/>
    <tableColumn id="57" xr3:uid="{CBEA88B7-B34F-4AF8-9B7C-2C172F76B370}" name="2070-71" dataDxfId="970"/>
    <tableColumn id="58" xr3:uid="{FF0F2AE7-BB28-4F4C-A68F-C02C67F7C9BE}" name="2071-72" dataDxfId="969"/>
    <tableColumn id="59" xr3:uid="{8C904CF3-B195-4782-9D45-86BB935DD24B}" name="2072-73" dataDxfId="968"/>
    <tableColumn id="60" xr3:uid="{5C0F177C-A2BF-473A-952B-9837B0B7E29E}" name="2073-74" dataDxfId="967"/>
    <tableColumn id="61" xr3:uid="{A5DE13D2-BA97-4687-A92F-9FACC6753C55}" name="2074-75" dataDxfId="966"/>
    <tableColumn id="62" xr3:uid="{7EB0D284-BA27-4348-979A-DC811B481811}" name="2075-76" dataDxfId="965"/>
    <tableColumn id="63" xr3:uid="{F6186186-03CB-4892-B0B3-BC4369AFD33A}" name="2076-77" dataDxfId="964"/>
    <tableColumn id="64" xr3:uid="{4ACC1501-852D-4EE7-869D-87C3332F7EE0}" name="2077-78" dataDxfId="963"/>
    <tableColumn id="65" xr3:uid="{D8CAB9D5-749F-492C-B2F1-F3FB48BAE66A}" name="2078-79" dataDxfId="962"/>
    <tableColumn id="66" xr3:uid="{0C91014D-9775-4027-892B-E148BE7E1BE5}" name="2079-80" dataDxfId="961"/>
    <tableColumn id="67" xr3:uid="{A391E025-A8CD-4C60-9593-5A361A698CB2}" name="2080-81" dataDxfId="960"/>
    <tableColumn id="68" xr3:uid="{8D98AA3F-E837-46E4-BA1F-81F21F72705D}" name="2081-82" dataDxfId="959"/>
    <tableColumn id="69" xr3:uid="{90E0391B-B297-4733-A09F-BBDECB53A74C}" name="2082-83" dataDxfId="958"/>
    <tableColumn id="70" xr3:uid="{BA2D2FC4-4F00-4D5C-B1E0-67BAE5A3A9B6}" name="2083-84" dataDxfId="957"/>
    <tableColumn id="71" xr3:uid="{4AA748F3-145E-4B2B-AAAF-8CA6C00D2FB9}" name="2084-85" dataDxfId="956"/>
    <tableColumn id="72" xr3:uid="{CD933B97-B758-45E0-9476-EA0B608D7E07}" name="2085-86" dataDxfId="955"/>
    <tableColumn id="73" xr3:uid="{F766926A-D4A3-4E56-84B9-025BEE56E386}" name="2086-87" dataDxfId="954"/>
    <tableColumn id="74" xr3:uid="{A6C9A0F2-7F4D-47EB-9B12-8F4D9D28CA8F}" name="2087-88" dataDxfId="953"/>
    <tableColumn id="75" xr3:uid="{1E7A5E35-85F5-454F-BB07-9B2D7122C0D8}" name="2088-89" dataDxfId="952"/>
    <tableColumn id="76" xr3:uid="{F7C3D0E0-0F03-41FF-8DCE-0AE18F914490}" name="2089-90" dataDxfId="951"/>
    <tableColumn id="77" xr3:uid="{39F05732-26B1-4980-997B-8FE4C13A9726}" name="2090-91" dataDxfId="950"/>
    <tableColumn id="78" xr3:uid="{29E9BE47-9DC2-4D64-9EDB-D07B4439FCDB}" name="2091-92" dataDxfId="949"/>
    <tableColumn id="79" xr3:uid="{2E46C672-75D9-4AE7-9F2B-01FE05050BC8}" name="2092-93" dataDxfId="948"/>
    <tableColumn id="80" xr3:uid="{AA3230B2-D3C3-49BF-B82E-7210A12B2775}" name="2093-94" dataDxfId="947"/>
    <tableColumn id="81" xr3:uid="{5FDB8FD4-9E8D-4A78-8E30-F281814536EB}" name="2094-95" dataDxfId="946"/>
    <tableColumn id="82" xr3:uid="{4E7E9A27-7446-4A52-A54E-9B4C6094C52F}" name="2095-96" dataDxfId="945"/>
    <tableColumn id="83" xr3:uid="{52800A56-4A9C-491F-8ADF-D3E93073DFF8}" name="2096-97" dataDxfId="944"/>
    <tableColumn id="84" xr3:uid="{18A5EDC4-4331-465D-826D-86B37A47049A}" name="2097-98" dataDxfId="943"/>
    <tableColumn id="85" xr3:uid="{79CE4F70-6C04-4F32-A6AA-8857F482E709}" name="2098-99" dataDxfId="942"/>
    <tableColumn id="86" xr3:uid="{CA92A2DB-D395-47B8-BC97-3AB4F5870134}" name="2099-100" dataDxfId="941"/>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AFE7DBFA-4EC9-46AB-92F8-65EDD7620E95}" name="TBL3e_DYCPOpt_14_NWLKLD" displayName="TBL3e_DYCPOpt_14_NWLKLD" ref="B275:CI299" totalsRowShown="0" headerRowDxfId="940" dataDxfId="938" headerRowBorderDxfId="939" tableBorderDxfId="937">
  <autoFilter ref="B275:CI299" xr:uid="{B33704DC-CAA1-4030-BE9C-FA3044FC1D63}"/>
  <tableColumns count="86">
    <tableColumn id="1" xr3:uid="{853835DB-DE49-4C20-80CA-EF774D7F69CE}" name="WRMP24 reference" dataDxfId="936"/>
    <tableColumn id="2" xr3:uid="{1F0A4178-C798-4C3E-AF84-75A7602DDE3D}" name="Option type" dataDxfId="935"/>
    <tableColumn id="3" xr3:uid="{5486C789-F1A0-4380-9CB1-F926DB59C108}" name="Cat ID" dataDxfId="934"/>
    <tableColumn id="4" xr3:uid="{58D33234-C7CD-4F1C-8E77-19B8514F3336}" name="Unit" dataDxfId="933"/>
    <tableColumn id="5" xr3:uid="{EA3F32BB-4867-45A3-9EA1-606406BD0D22}" name="Decimal places" dataDxfId="932"/>
    <tableColumn id="6" xr3:uid="{0DC20A8A-E0DD-4D53-A450-79361E6B10B6}" name="2019-20" dataDxfId="931"/>
    <tableColumn id="7" xr3:uid="{54220E96-569A-4F45-9700-BBFB8EB2EDE9}" name="2020-21" dataDxfId="930"/>
    <tableColumn id="8" xr3:uid="{D326A889-C700-4F06-9A69-443037468FFB}" name="2021-22" dataDxfId="929"/>
    <tableColumn id="9" xr3:uid="{90AAD6AA-9981-4A24-B6BE-02865C30F4C9}" name="2022-23" dataDxfId="928"/>
    <tableColumn id="10" xr3:uid="{8E1985A5-0FE7-481E-A704-1B97AD901C5B}" name="2023-24" dataDxfId="927"/>
    <tableColumn id="11" xr3:uid="{16EF1295-776F-4F4B-93A9-594DFA1F4414}" name="2024-25" dataDxfId="926"/>
    <tableColumn id="12" xr3:uid="{EFB550C9-E832-475F-847A-41758FDD5124}" name="2025-26" dataDxfId="925"/>
    <tableColumn id="13" xr3:uid="{9FF95923-D293-43B2-BEE5-E1B801B868B7}" name="2026-27" dataDxfId="924"/>
    <tableColumn id="14" xr3:uid="{D40204BF-B049-4C9B-8D22-EC249494599D}" name="2027-28" dataDxfId="923"/>
    <tableColumn id="15" xr3:uid="{8A0A3FBB-4163-4A1B-8FFC-049EB6AA0AEF}" name="2028-29" dataDxfId="922"/>
    <tableColumn id="16" xr3:uid="{0112C6AA-5C43-4C2D-BE19-62527D97BBF3}" name="2029-30" dataDxfId="921"/>
    <tableColumn id="17" xr3:uid="{7E719F96-6B3F-4036-A68E-3596A9EDB755}" name="2030-31" dataDxfId="920"/>
    <tableColumn id="18" xr3:uid="{74AE8C28-16E2-49D0-9C3A-76BE904D5081}" name="2031-32" dataDxfId="919"/>
    <tableColumn id="19" xr3:uid="{05C5680C-3BC0-4CB1-9C23-77434CD8726B}" name="2032-33" dataDxfId="918"/>
    <tableColumn id="20" xr3:uid="{EC62B309-1E38-49BC-961B-4DC5706F5C34}" name="2033-34" dataDxfId="917"/>
    <tableColumn id="21" xr3:uid="{5245D458-3EE3-4A2A-8931-CC2B39F4C962}" name="2034-35" dataDxfId="916"/>
    <tableColumn id="22" xr3:uid="{275A2D70-AC66-4CB1-A76B-57F0ECC54BA3}" name="2035-36" dataDxfId="915"/>
    <tableColumn id="23" xr3:uid="{6C189C85-7248-49A8-8169-B2261C8BECBA}" name="2036-37" dataDxfId="914"/>
    <tableColumn id="24" xr3:uid="{A54C6BC0-DABF-4FCF-A49C-C0890C75B0CF}" name="2037-38" dataDxfId="913"/>
    <tableColumn id="25" xr3:uid="{374C7E40-36EA-40EE-85A7-2F400EB8BD6F}" name="2038-39" dataDxfId="912"/>
    <tableColumn id="26" xr3:uid="{B0281485-BF5D-4023-881F-47BE1F714A10}" name="2039-40" dataDxfId="911"/>
    <tableColumn id="27" xr3:uid="{56166A6B-08D2-452E-8870-B189D5F13370}" name="2040-41" dataDxfId="910"/>
    <tableColumn id="28" xr3:uid="{8017ED02-066E-44B0-85D4-96F24294406A}" name="2041-42" dataDxfId="909"/>
    <tableColumn id="29" xr3:uid="{544D2205-5671-4BF8-9A69-C933A0B6BB43}" name="2042-43" dataDxfId="908"/>
    <tableColumn id="30" xr3:uid="{D7B1D7F0-6CCC-44AB-9482-783ACF855270}" name="2043-44" dataDxfId="907"/>
    <tableColumn id="31" xr3:uid="{7564C582-5928-4076-ACCE-9FF4E25A1459}" name="2044-45" dataDxfId="906"/>
    <tableColumn id="32" xr3:uid="{4E32969B-5BA7-4FF6-BAF9-4A6EC86822F0}" name="2045-46" dataDxfId="905"/>
    <tableColumn id="33" xr3:uid="{E78AEC97-0FF0-4E6B-9083-9F54C279DB45}" name="2046-47" dataDxfId="904"/>
    <tableColumn id="34" xr3:uid="{1D81B074-84EB-49DB-88C3-EE506899F752}" name="2047-48" dataDxfId="903"/>
    <tableColumn id="35" xr3:uid="{B9203BBA-7B07-41BF-A604-9631A58482F5}" name="2048-49" dataDxfId="902"/>
    <tableColumn id="36" xr3:uid="{4D1BAB4A-4FA2-4F87-91DC-D55655C51F03}" name="2049-50" dataDxfId="901"/>
    <tableColumn id="37" xr3:uid="{568B2B6E-5173-4A8C-BC3D-6EC9BB6A195F}" name="2050-51" dataDxfId="900"/>
    <tableColumn id="38" xr3:uid="{9F56AF83-9A8F-4818-8FA5-E50605ED9ED9}" name="2051-52" dataDxfId="899"/>
    <tableColumn id="39" xr3:uid="{9745EFF3-C476-45B8-BEE0-4C6EE73C6C7D}" name="2052-53" dataDxfId="898"/>
    <tableColumn id="40" xr3:uid="{3DC1AE33-760A-4827-B2F4-72EF971A47DB}" name="2053-54" dataDxfId="897"/>
    <tableColumn id="41" xr3:uid="{56D9D884-C6DA-49CE-97F6-565BA00F7F62}" name="2054-55" dataDxfId="896"/>
    <tableColumn id="42" xr3:uid="{A13A79ED-FA55-4297-911D-04468F516ECE}" name="2055-56" dataDxfId="895"/>
    <tableColumn id="43" xr3:uid="{C6D4BDBE-AB26-438F-AC96-69D4BF330DE5}" name="2056-57" dataDxfId="894"/>
    <tableColumn id="44" xr3:uid="{AA8FAD91-6E78-4C4B-AE94-BEE5A94B02D0}" name="2057-58" dataDxfId="893"/>
    <tableColumn id="45" xr3:uid="{F76201E4-FA6C-492D-BBE9-DAA389AA72A6}" name="2058-59" dataDxfId="892"/>
    <tableColumn id="46" xr3:uid="{FB1BC770-ADBA-4CAD-9516-58F91752575D}" name="2059-60" dataDxfId="891"/>
    <tableColumn id="47" xr3:uid="{EF080A5A-E082-4AD0-8232-557E5C051F47}" name="2060-61" dataDxfId="890"/>
    <tableColumn id="48" xr3:uid="{699FA910-7B54-445D-A6F4-3440AF8B1DEB}" name="2061-62" dataDxfId="889"/>
    <tableColumn id="49" xr3:uid="{8E9C95BD-1AE7-40C9-976C-FFAD593ECD05}" name="2062-63" dataDxfId="888"/>
    <tableColumn id="50" xr3:uid="{9A755131-9322-47F6-AD5F-7965DECD6391}" name="2063-64" dataDxfId="887"/>
    <tableColumn id="51" xr3:uid="{17385AD6-DD4E-42FF-8BC0-488406AC8DFD}" name="2064-65" dataDxfId="886"/>
    <tableColumn id="52" xr3:uid="{5572CE23-1CD1-4189-A462-809E0CDD0086}" name="2065-66" dataDxfId="885"/>
    <tableColumn id="53" xr3:uid="{07290AAA-069E-41E5-B14E-D2E2016EE24F}" name="2066-67" dataDxfId="884"/>
    <tableColumn id="54" xr3:uid="{230186BE-A009-4DF1-94BD-24877BA09FBF}" name="2067-68" dataDxfId="883"/>
    <tableColumn id="55" xr3:uid="{1F4DB93D-0C54-4A96-88D0-F8F687A6EB6E}" name="2068-69" dataDxfId="882"/>
    <tableColumn id="56" xr3:uid="{188E0B3E-3BF2-4993-A887-8C3F5DA2831C}" name="2069-70" dataDxfId="881"/>
    <tableColumn id="57" xr3:uid="{CD54787F-4B48-4B08-9D34-E59D778E703E}" name="2070-71" dataDxfId="880"/>
    <tableColumn id="58" xr3:uid="{942B9A34-A208-4314-814D-7DC4E77BD22D}" name="2071-72" dataDxfId="879"/>
    <tableColumn id="59" xr3:uid="{DB874520-73F6-4C78-90A8-238FE0320538}" name="2072-73" dataDxfId="878"/>
    <tableColumn id="60" xr3:uid="{975B5EE7-40D1-4101-9DB6-604562137DD3}" name="2073-74" dataDxfId="877"/>
    <tableColumn id="61" xr3:uid="{666E731C-52F1-47B0-B499-D362390EBCAF}" name="2074-75" dataDxfId="876"/>
    <tableColumn id="62" xr3:uid="{D000665B-430F-4987-AEAB-FE7AF5949A35}" name="2075-76" dataDxfId="875"/>
    <tableColumn id="63" xr3:uid="{A0783B98-90E4-4CC9-9144-F941534F07D2}" name="2076-77" dataDxfId="874"/>
    <tableColumn id="64" xr3:uid="{C11B15EB-863D-4A65-8BF8-3ACEEA9608CE}" name="2077-78" dataDxfId="873"/>
    <tableColumn id="65" xr3:uid="{EAE8141E-D162-46EE-A4BD-2D870B77C88C}" name="2078-79" dataDxfId="872"/>
    <tableColumn id="66" xr3:uid="{76AFBE99-DA08-4443-9139-0C7BC9B67125}" name="2079-80" dataDxfId="871"/>
    <tableColumn id="67" xr3:uid="{15B90480-A34D-4568-8A9E-23354FFD24A7}" name="2080-81" dataDxfId="870"/>
    <tableColumn id="68" xr3:uid="{DFCF8C47-1DDF-4E7B-A3C4-49DCDE599209}" name="2081-82" dataDxfId="869"/>
    <tableColumn id="69" xr3:uid="{B9E7B86A-2D8D-47EC-B473-49193E2923DC}" name="2082-83" dataDxfId="868"/>
    <tableColumn id="70" xr3:uid="{8B938EE2-2493-44FD-B949-883A81A25A66}" name="2083-84" dataDxfId="867"/>
    <tableColumn id="71" xr3:uid="{28C877FD-3B17-4D99-A1AC-F72D8FFCC505}" name="2084-85" dataDxfId="866"/>
    <tableColumn id="72" xr3:uid="{F4F97DA7-4964-478A-992B-FDB1C2E84C78}" name="2085-86" dataDxfId="865"/>
    <tableColumn id="73" xr3:uid="{77DAB3B2-9811-4F42-9C45-08AD71E2CD43}" name="2086-87" dataDxfId="864"/>
    <tableColumn id="74" xr3:uid="{BA560779-8745-4450-9097-0A28EDFBABFA}" name="2087-88" dataDxfId="863"/>
    <tableColumn id="75" xr3:uid="{07B7F419-7A57-494B-850F-87F81AE3E029}" name="2088-89" dataDxfId="862"/>
    <tableColumn id="76" xr3:uid="{4C512CB1-17BE-4899-B14D-F9F99532EF86}" name="2089-90" dataDxfId="861"/>
    <tableColumn id="77" xr3:uid="{89243CAE-050F-4963-B216-F8D78E6C32CC}" name="2090-91" dataDxfId="860"/>
    <tableColumn id="78" xr3:uid="{07327CEA-419C-4E89-AA1F-EDC1D81A87AD}" name="2091-92" dataDxfId="859"/>
    <tableColumn id="79" xr3:uid="{D8A3B07E-7F07-46F4-A095-70D1AC7CAA6D}" name="2092-93" dataDxfId="858"/>
    <tableColumn id="80" xr3:uid="{0B369628-054A-4C02-8804-B6F71F27727E}" name="2093-94" dataDxfId="857"/>
    <tableColumn id="81" xr3:uid="{58E10C82-3134-46B4-937C-15F9C130DFCB}" name="2094-95" dataDxfId="856"/>
    <tableColumn id="82" xr3:uid="{5FBC4D7D-1FD8-4759-AB40-5680623CD256}" name="2095-96" dataDxfId="855"/>
    <tableColumn id="83" xr3:uid="{7FB703CA-B63F-4CA1-9D37-018B357D83DA}" name="2096-97" dataDxfId="854"/>
    <tableColumn id="84" xr3:uid="{6311E2D4-FB2A-42B8-83F9-5F1271509C88}" name="2097-98" dataDxfId="853"/>
    <tableColumn id="85" xr3:uid="{71525731-C66C-455A-AB49-E71089D9A8EB}" name="2098-99" dataDxfId="852"/>
    <tableColumn id="86" xr3:uid="{307342EC-C245-48E6-A448-D8021C823787}" name="2099-100" dataDxfId="851"/>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ABBBB17-7B45-4023-83AA-DBE495BC12E5}" name="TBL3f_DYCPFP_15_NWLKLD" displayName="TBL3f_DYCPFP_15_NWLKLD" ref="B302:CI362" totalsRowShown="0" headerRowDxfId="850" dataDxfId="849" tableBorderDxfId="848">
  <autoFilter ref="B302:CI362" xr:uid="{32E764BE-BE3E-4B03-A38E-34B0BA9403F0}"/>
  <tableColumns count="86">
    <tableColumn id="1" xr3:uid="{96D2AA62-C3EE-41D6-A279-6754F670A809}" name="WRMP24 reference" dataDxfId="847"/>
    <tableColumn id="2" xr3:uid="{7C57DC78-73E9-484F-AAE7-38A8FDDB0E1B}" name="Component" dataDxfId="846"/>
    <tableColumn id="3" xr3:uid="{CD0B9280-8344-4CC8-BCD3-DE167E274C13}" name="Derivation" dataDxfId="845"/>
    <tableColumn id="4" xr3:uid="{FD92CE07-03C1-4FFC-869D-18DF06F2E594}" name="Unit" dataDxfId="844"/>
    <tableColumn id="5" xr3:uid="{3733CC09-9F61-43E3-8531-9FAF44CA5114}" name="Decimal places" dataDxfId="843"/>
    <tableColumn id="6" xr3:uid="{C82EC12B-DBEF-4C62-8553-C57A500D2CF2}" name="2019-20" dataDxfId="842"/>
    <tableColumn id="7" xr3:uid="{90598298-32D5-4E26-AD51-A012A977B95A}" name="2020-21" dataDxfId="841"/>
    <tableColumn id="8" xr3:uid="{CB957674-8F70-4BC6-B980-FE72F392C612}" name="2021-22" dataDxfId="840"/>
    <tableColumn id="9" xr3:uid="{1D1994F7-C8A3-410A-A928-BCB620EA9345}" name="2022-23" dataDxfId="839"/>
    <tableColumn id="10" xr3:uid="{917348C0-A19E-436D-96BD-59CD61FBDCF0}" name="2023-24" dataDxfId="838"/>
    <tableColumn id="11" xr3:uid="{1AF836DC-CCD6-4406-ABBE-ABBA1B0B36D5}" name="2024-25" dataDxfId="837"/>
    <tableColumn id="12" xr3:uid="{60F591FD-40B8-42CC-892B-DB18F490C901}" name="2025-26" dataDxfId="836"/>
    <tableColumn id="13" xr3:uid="{BB1F6038-7784-4E39-8BBA-F54819BE347A}" name="2026-27" dataDxfId="835"/>
    <tableColumn id="14" xr3:uid="{E3846C5E-956E-4732-BF8D-D93153DC05F2}" name="2027-28" dataDxfId="834"/>
    <tableColumn id="15" xr3:uid="{5D4F7CC7-AA8C-421B-A9FF-7BA7BD68E054}" name="2028-29" dataDxfId="833"/>
    <tableColumn id="16" xr3:uid="{C72DC004-BA12-4E28-BC78-DD6F9451A8D3}" name="2029-30" dataDxfId="832"/>
    <tableColumn id="17" xr3:uid="{51F623B5-E4BE-476B-91BF-7B0F1050F3D2}" name="2030-31" dataDxfId="831"/>
    <tableColumn id="18" xr3:uid="{5BF916AD-EBE6-4B32-A4EB-FA1C5F22CBC3}" name="2031-32" dataDxfId="830"/>
    <tableColumn id="19" xr3:uid="{A8F4DA65-A906-415C-8707-4339F9E4E846}" name="2032-33" dataDxfId="829"/>
    <tableColumn id="20" xr3:uid="{3115A888-523F-4D0D-B5FD-79D6A2809CD4}" name="2033-34" dataDxfId="828"/>
    <tableColumn id="21" xr3:uid="{3DA0A696-9ADA-44B5-B133-9C5135118C45}" name="2034-35" dataDxfId="827"/>
    <tableColumn id="22" xr3:uid="{17608841-952D-49FF-87F3-6A3B8FE744F7}" name="2035-36" dataDxfId="826"/>
    <tableColumn id="23" xr3:uid="{D3E78907-7C1F-45E5-AEF6-858D58981AEC}" name="2036-37" dataDxfId="825"/>
    <tableColumn id="24" xr3:uid="{AC870AA1-E823-4483-92D8-6038B564540B}" name="2037-38" dataDxfId="824"/>
    <tableColumn id="25" xr3:uid="{EFE508B0-6556-4EBE-851A-D745508EC055}" name="2038-39" dataDxfId="823"/>
    <tableColumn id="26" xr3:uid="{EC7E5BFC-23E3-4D4C-B308-E225769B58CB}" name="2039-40" dataDxfId="822"/>
    <tableColumn id="27" xr3:uid="{D04BCC0B-0BFD-4693-9FC5-96EBEE3C3101}" name="2040-41" dataDxfId="821"/>
    <tableColumn id="28" xr3:uid="{864489C6-239B-4BC6-B277-518BBA89F097}" name="2041-42" dataDxfId="820"/>
    <tableColumn id="29" xr3:uid="{5BF51F71-4B70-461E-902D-DB9D6173F425}" name="2042-43" dataDxfId="819"/>
    <tableColumn id="30" xr3:uid="{77096994-49BA-42C2-A143-F588238F4CDC}" name="2043-44" dataDxfId="818"/>
    <tableColumn id="31" xr3:uid="{91DE4EC0-F14C-474C-B182-9F89B99F9CBD}" name="2044-45" dataDxfId="817"/>
    <tableColumn id="32" xr3:uid="{BB1B85D3-B5A9-4EDE-A082-71873BE37356}" name="2045-46" dataDxfId="816"/>
    <tableColumn id="33" xr3:uid="{78701377-71A7-41B0-B90C-A0AB14ED961B}" name="2046-47" dataDxfId="815"/>
    <tableColumn id="34" xr3:uid="{A73A2A73-AED6-4CFD-94C4-E5A1281D1C44}" name="2047-48" dataDxfId="814"/>
    <tableColumn id="35" xr3:uid="{414A7370-4D13-49C2-9FBE-BE9B35907A7D}" name="2048-49" dataDxfId="813"/>
    <tableColumn id="36" xr3:uid="{643FF865-BE39-4A71-B236-028360594211}" name="2049-50" dataDxfId="812"/>
    <tableColumn id="37" xr3:uid="{A2CFCAC4-6252-4B51-90DD-8966F27FD2DA}" name="2050-51" dataDxfId="811"/>
    <tableColumn id="38" xr3:uid="{DBCFDA89-3224-4E7F-B657-3D66A06E1DED}" name="2051-52" dataDxfId="810"/>
    <tableColumn id="39" xr3:uid="{AA5609A5-67D2-493C-8254-3023492BC8F7}" name="2052-53" dataDxfId="809"/>
    <tableColumn id="40" xr3:uid="{431684DA-1319-40B9-825A-05FC5636A31B}" name="2053-54" dataDxfId="808"/>
    <tableColumn id="41" xr3:uid="{3D3F779B-87BD-426C-BF21-FB8767DAE564}" name="2054-55" dataDxfId="807"/>
    <tableColumn id="42" xr3:uid="{6D2C726A-2365-46B2-8213-9BF797503B3A}" name="2055-56" dataDxfId="806"/>
    <tableColumn id="43" xr3:uid="{9252CDB4-6A13-4FAD-8701-F2A7074A303C}" name="2056-57" dataDxfId="805"/>
    <tableColumn id="44" xr3:uid="{74D5A34B-DED5-455F-8A28-2E5BF7982AAA}" name="2057-58" dataDxfId="804"/>
    <tableColumn id="45" xr3:uid="{1A97ABF9-1AC0-426F-B56F-F45AF30FDA31}" name="2058-59" dataDxfId="803"/>
    <tableColumn id="46" xr3:uid="{9B506378-1CD8-4066-8AE6-D5B0B572158F}" name="2059-60" dataDxfId="802"/>
    <tableColumn id="47" xr3:uid="{C8D93DBD-5952-4D3C-BA2E-0796A0BE01C8}" name="2060-61" dataDxfId="801"/>
    <tableColumn id="48" xr3:uid="{4C8DFB97-A548-4D06-A8B8-5B3194C8D27F}" name="2061-62" dataDxfId="800"/>
    <tableColumn id="49" xr3:uid="{8148FC63-2567-4DD9-85DC-DA863D0F14CC}" name="2062-63" dataDxfId="799"/>
    <tableColumn id="50" xr3:uid="{0A6B9B63-F8F2-4CF4-8F92-153578188E60}" name="2063-64" dataDxfId="798"/>
    <tableColumn id="51" xr3:uid="{A1A9C79D-3675-40CD-B517-A3789BE553B0}" name="2064-65" dataDxfId="797"/>
    <tableColumn id="52" xr3:uid="{7518EC71-EFAF-4747-9296-05FF800C83B1}" name="2065-66" dataDxfId="796"/>
    <tableColumn id="53" xr3:uid="{BDB0F5B5-D503-49D1-A145-5DDF40CA5183}" name="2066-67" dataDxfId="795"/>
    <tableColumn id="54" xr3:uid="{4AD473E0-C5A4-44C7-908C-0E65239CC424}" name="2067-68" dataDxfId="794"/>
    <tableColumn id="55" xr3:uid="{EA1FA183-5670-4414-BBB0-EF99D3A06B6B}" name="2068-69" dataDxfId="793"/>
    <tableColumn id="56" xr3:uid="{129F79C5-513E-4DD8-A599-BC3E84F36F86}" name="2069-70" dataDxfId="792"/>
    <tableColumn id="57" xr3:uid="{0DA0EF42-21D0-4D4E-A3CF-B6449EF03EA5}" name="2070-71" dataDxfId="791"/>
    <tableColumn id="58" xr3:uid="{9FA0A3E3-1F30-4870-8AA9-A7351A6E8584}" name="2071-72" dataDxfId="790"/>
    <tableColumn id="59" xr3:uid="{558930CF-8335-4595-A124-D07D38E102A1}" name="2072-73" dataDxfId="789"/>
    <tableColumn id="60" xr3:uid="{64D6C29E-AA9C-408B-93E0-BE533E726950}" name="2073-74" dataDxfId="788"/>
    <tableColumn id="61" xr3:uid="{DD8E9D51-3F92-4467-AC56-14803FF4245D}" name="2074-75" dataDxfId="787"/>
    <tableColumn id="62" xr3:uid="{9952808D-A10B-4615-A87F-F0C65BF2EE9A}" name="2075-76" dataDxfId="786"/>
    <tableColumn id="63" xr3:uid="{A240039C-57EC-47CF-9C99-89AAC598B6D5}" name="2076-77" dataDxfId="785"/>
    <tableColumn id="64" xr3:uid="{862777B6-22C8-4FBF-BE92-A6575D981159}" name="2077-78" dataDxfId="784"/>
    <tableColumn id="65" xr3:uid="{17FDEAC6-6787-47F9-844C-A973D0B679D1}" name="2078-79" dataDxfId="783"/>
    <tableColumn id="66" xr3:uid="{78F97261-5981-4487-A7C2-364CB2ECDF5B}" name="2079-80" dataDxfId="782"/>
    <tableColumn id="67" xr3:uid="{4C5A0C82-4385-4A66-BF14-E4EE53AF7258}" name="2080-81" dataDxfId="781"/>
    <tableColumn id="68" xr3:uid="{7D989DE4-2D1C-406A-BC21-16B7658D4D0D}" name="2081-82" dataDxfId="780"/>
    <tableColumn id="69" xr3:uid="{BFA5902F-2EFE-4218-A990-86790EDA5618}" name="2082-83" dataDxfId="779"/>
    <tableColumn id="70" xr3:uid="{4AB6ED38-2815-4312-A6FE-0A4E520E2059}" name="2083-84" dataDxfId="778"/>
    <tableColumn id="71" xr3:uid="{03944E8D-A28E-456B-A69E-C10997606784}" name="2084-85" dataDxfId="777"/>
    <tableColumn id="72" xr3:uid="{A1F7432A-72F0-466A-AF30-E1B6E749D144}" name="2085-86" dataDxfId="776"/>
    <tableColumn id="73" xr3:uid="{925FD85E-B7AC-4D63-8AF7-CD0E591F5A83}" name="2086-87" dataDxfId="775"/>
    <tableColumn id="74" xr3:uid="{335B297C-AFD2-4054-BAA3-E25F74FF545D}" name="2087-88" dataDxfId="774"/>
    <tableColumn id="75" xr3:uid="{31F9A0A0-F8B0-47A8-8377-E9F13EF13BFE}" name="2088-89" dataDxfId="773"/>
    <tableColumn id="76" xr3:uid="{97FD43DF-1961-4BEA-957D-A5BFE03CFE94}" name="2089-90" dataDxfId="772"/>
    <tableColumn id="77" xr3:uid="{884CF09E-CFA7-4933-87ED-198DC1AE4F6B}" name="2090-91" dataDxfId="771"/>
    <tableColumn id="78" xr3:uid="{744FA2DD-AC58-43D4-90A8-1587CE6FE9DA}" name="2091-92" dataDxfId="770"/>
    <tableColumn id="79" xr3:uid="{10DEE7F3-0A3E-4BC6-B52E-2B97EDCA09FE}" name="2092-93" dataDxfId="769"/>
    <tableColumn id="80" xr3:uid="{16564B4F-BB4A-4CEE-8717-306A31260D66}" name="2093-94" dataDxfId="768"/>
    <tableColumn id="81" xr3:uid="{E560A3F1-6C57-494A-8262-A9DC8A42A363}" name="2094-95" dataDxfId="767"/>
    <tableColumn id="82" xr3:uid="{8C923EBA-B317-4B5C-8C1F-E7CDC3C16217}" name="2095-96" dataDxfId="766"/>
    <tableColumn id="83" xr3:uid="{6F4E5026-C082-4964-A132-FFCBD1D50006}" name="2096-97" dataDxfId="765"/>
    <tableColumn id="84" xr3:uid="{6D0B2590-8DA9-47B9-A95A-F3088F27D935}" name="2097-98" dataDxfId="764"/>
    <tableColumn id="85" xr3:uid="{AF58C9AB-F7D6-4977-A14B-B5B4BB22F79C}" name="2098-99" dataDxfId="763"/>
    <tableColumn id="86" xr3:uid="{BE4D90B9-1213-4D4E-A1C0-0D4778BD453E}" name="2099-100" dataDxfId="76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BL4_OptApp" displayName="TBL4_OptApp" ref="B5:AZ196" totalsRowShown="0" headerRowDxfId="761" dataDxfId="759" headerRowBorderDxfId="760" tableBorderDxfId="758">
  <autoFilter ref="B5:AZ196" xr:uid="{00000000-000C-0000-FFFF-FFFF11000000}">
    <filterColumn colId="2">
      <filters>
        <filter val="Critical Period Metering Option 2"/>
        <filter val="Metering Option 1"/>
        <filter val="Metering Option 2"/>
        <filter val="Metering Option 3"/>
        <filter val="Metering Option 4"/>
        <filter val="Metering Option 5"/>
      </filters>
    </filterColumn>
  </autoFilter>
  <tableColumns count="51">
    <tableColumn id="42" xr3:uid="{00000000-0010-0000-1100-00002A000000}" name="WRMP24 Reference" dataDxfId="757">
      <calculatedColumnFormula>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calculatedColumnFormula>
    </tableColumn>
    <tableColumn id="1" xr3:uid="{00000000-0010-0000-1100-000001000000}" name="Option ID" dataDxfId="756"/>
    <tableColumn id="2" xr3:uid="{00000000-0010-0000-1100-000002000000}" name="Option Name" dataDxfId="755"/>
    <tableColumn id="3" xr3:uid="{00000000-0010-0000-1100-000003000000}" name="Option type_x000a_Defined List" dataDxfId="754"/>
    <tableColumn id="4" xr3:uid="{00000000-0010-0000-1100-000004000000}" name="Option Group" dataDxfId="753">
      <calculatedColumnFormula>VLOOKUP(TBL4_OptApp[[#This Row],[Option type
Defined List]],'Option Typs_Grps'!B$2:C$47, 2, FALSE)</calculatedColumnFormula>
    </tableColumn>
    <tableColumn id="5" xr3:uid="{00000000-0010-0000-1100-000005000000}" name="WRZ(s) benefitting from option_x000a__x000a_Defined codes, accept multiples using &quot;,&quot; separator, or &quot;Company Wide&quot;" dataDxfId="752"/>
    <tableColumn id="6" xr3:uid="{00000000-0010-0000-1100-000006000000}" name="Option status_x000a_Defined" dataDxfId="751"/>
    <tableColumn id="7" xr3:uid="{00000000-0010-0000-1100-000007000000}" name="Third Party Option Flag_x000a_Y/N" dataDxfId="750"/>
    <tableColumn id="19" xr3:uid="{00000000-0010-0000-1100-000013000000}" name="Partnership Option TOTEX - all parties _x000a_(where applicable)_x000a__x000a_" dataDxfId="749"/>
    <tableColumn id="8" xr3:uid="{00000000-0010-0000-1100-000008000000}" name="Interdependent Options_x000a_(State one or more option IDs)" dataDxfId="748"/>
    <tableColumn id="9" xr3:uid="{00000000-0010-0000-1100-000009000000}" name="Preferred (Most Likely) Programme Y/N" dataDxfId="747"/>
    <tableColumn id="53" xr3:uid="{A0005DEE-892E-4007-944B-E306DF203F2D}" name="Least Cost Programme Y/N" dataDxfId="746"/>
    <tableColumn id="30" xr3:uid="{00000000-0010-0000-1100-00001E000000}" name="Ofwat Core Programme Y/N" dataDxfId="745"/>
    <tableColumn id="10" xr3:uid="{00000000-0010-0000-1100-00000A000000}" name="Alternative Programme 1_x000a_Y/N" dataDxfId="744"/>
    <tableColumn id="11" xr3:uid="{00000000-0010-0000-1100-00000B000000}" name="Alternative Programme 2_x000a_Y/N" dataDxfId="743"/>
    <tableColumn id="12" xr3:uid="{00000000-0010-0000-1100-00000C000000}" name="Alternative Programme 3_x000a_Y/N" dataDxfId="742"/>
    <tableColumn id="13" xr3:uid="{00000000-0010-0000-1100-00000D000000}" name="Reason for option rejection" dataDxfId="741"/>
    <tableColumn id="14" xr3:uid="{00000000-0010-0000-1100-00000E000000}" name="WRZ transfer is from_x000a_Defined List" dataDxfId="740"/>
    <tableColumn id="15" xr3:uid="{00000000-0010-0000-1100-00000F000000}" name="WRZ transfer is to_x000a_Defined List" dataDxfId="739"/>
    <tableColumn id="16" xr3:uid="{00000000-0010-0000-1100-000010000000}" name="Gains in WAFU / Savings in Demand on full implementation (Ml/d)" dataDxfId="738"/>
    <tableColumn id="17" xr3:uid="{00000000-0010-0000-1100-000011000000}" name="Option benefits lead-in time (Years)" dataDxfId="737"/>
    <tableColumn id="18" xr3:uid="{00000000-0010-0000-1100-000012000000}" name="First year of option use in preferred programme (year)_x000a_(Preferred programme (most likely) only)" dataDxfId="736"/>
    <tableColumn id="20" xr3:uid="{00000000-0010-0000-1100-000014000000}" name="Totex expenditure prior to option in use (£m)" dataDxfId="735"/>
    <tableColumn id="21" xr3:uid="{00000000-0010-0000-1100-000015000000}" name="Totex expenditure per annum post option in use under maximum utilisation scenario (£m)" dataDxfId="734"/>
    <tableColumn id="22" xr3:uid="{00000000-0010-0000-1100-000016000000}" name="Average totex expenditure per annum post option in use (£m)" dataDxfId="733"/>
    <tableColumn id="23" xr3:uid="{00000000-0010-0000-1100-000017000000}" name="Average option utilisation used for average totex expenditure and operational carbon forecasts (Ml/d)" dataDxfId="732"/>
    <tableColumn id="24" xr3:uid="{00000000-0010-0000-1100-000018000000}" name="Maximum option utilisation across the planning period (Ml/d)" dataDxfId="731"/>
    <tableColumn id="25" xr3:uid="{00000000-0010-0000-1100-000019000000}" name="Embodied carbon emissions_x000a_(tCO2 equivalent)" dataDxfId="730"/>
    <tableColumn id="26" xr3:uid="{00000000-0010-0000-1100-00001A000000}" name="Operational carbon emissions under maximum utilisation scenario_x000a_(tCO2 equivalent per annum)" dataDxfId="729"/>
    <tableColumn id="27" xr3:uid="{00000000-0010-0000-1100-00001B000000}" name="Average operational carbon emissions_x000a_(tCO2 equivalent per annum)" dataDxfId="728"/>
    <tableColumn id="31" xr3:uid="{00000000-0010-0000-1100-00001F000000}" name="Total Carbon Cost (£M)" dataDxfId="727"/>
    <tableColumn id="28" xr3:uid="{00000000-0010-0000-1100-00001C000000}" name="Average Incremental Cost (AIC)_x000a_(p/m3)" dataDxfId="726">
      <calculatedColumnFormula>TBL4_OptApp[[#This Row],[Total NPC (£m)]]/TBL4_OptApp[[#This Row],[Maximum option utilisation across the planning period (Ml/d)]]</calculatedColumnFormula>
    </tableColumn>
    <tableColumn id="29" xr3:uid="{00000000-0010-0000-1100-00001D000000}" name="Total NPC (£m)" dataDxfId="725"/>
    <tableColumn id="32" xr3:uid="{00000000-0010-0000-1100-000020000000}" name="Natural capital impact of option_x000a_(define units)" dataDxfId="724"/>
    <tableColumn id="33" xr3:uid="{00000000-0010-0000-1100-000021000000}" name="B&amp;H_x000a_Non-monetised metric where applicable (define units)" dataDxfId="723"/>
    <tableColumn id="46" xr3:uid="{4A8C01AF-D108-482F-8D8F-1EEC2C838BF6}" name="B&amp;H_x000a_Monetised metric where applicable (£M)" dataDxfId="722"/>
    <tableColumn id="34" xr3:uid="{00000000-0010-0000-1100-000022000000}" name="CR_x000a_Non-monetised metric where applicable (define units)" dataDxfId="721"/>
    <tableColumn id="47" xr3:uid="{77099D82-1AA7-4127-AA50-01D215569141}" name="CR_x000a_Monetised metric where applicable (£M)" dataDxfId="720"/>
    <tableColumn id="35" xr3:uid="{00000000-0010-0000-1100-000023000000}" name="NHR_x000a_Non-monetised metric where applicable (define units)" dataDxfId="719"/>
    <tableColumn id="48" xr3:uid="{08427DD3-AD43-4E16-9DE1-5807D4B8096C}" name="NHR_x000a_Monetised metric where applicable (£M)" dataDxfId="718"/>
    <tableColumn id="36" xr3:uid="{00000000-0010-0000-1100-000024000000}" name="WP_x000a_Non-monetised metric where applicable (define units)" dataDxfId="717"/>
    <tableColumn id="49" xr3:uid="{E59A5819-9EBC-499D-AD22-55212115671F}" name="WP_x000a_Monetised metric where applicable (£M)" dataDxfId="716"/>
    <tableColumn id="37" xr3:uid="{00000000-0010-0000-1100-000025000000}" name="WReg_x000a_Non-monetised metric where applicable (define units)" dataDxfId="715"/>
    <tableColumn id="50" xr3:uid="{49D26A71-CE50-4764-89E4-CC423CBAA87F}" name="WReg_x000a_Monetised metric where applicable (£M)" dataDxfId="714"/>
    <tableColumn id="38" xr3:uid="{00000000-0010-0000-1100-000026000000}" name="R&amp;T_x000a_Non-monetised metric where applicable (define units)" dataDxfId="713"/>
    <tableColumn id="51" xr3:uid="{DCBCC0E7-3EFA-4EBD-A954-5A07475E6D8B}" name="R&amp;T_x000a_Monetised metric where applicable (£M)" dataDxfId="712"/>
    <tableColumn id="39" xr3:uid="{00000000-0010-0000-1100-000027000000}" name="Freeform column 1" dataDxfId="711"/>
    <tableColumn id="40" xr3:uid="{00000000-0010-0000-1100-000028000000}" name="Freeform column 2" dataDxfId="710"/>
    <tableColumn id="41" xr3:uid="{00000000-0010-0000-1100-000029000000}" name="Freeform column 3" dataDxfId="709"/>
    <tableColumn id="45" xr3:uid="{1D63ED90-D625-4445-B507-FB8396358EFA}" name="Freeform column 4" dataDxfId="708"/>
    <tableColumn id="52" xr3:uid="{EEAF03C2-18AD-41EE-92BC-16E82CC84984}" name="Freeform column 5" dataDxfId="707"/>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BL5_OptBen" displayName="TBL5_OptBen" ref="B5:CO97" totalsRowShown="0" headerRowDxfId="697" dataDxfId="695" headerRowBorderDxfId="696" tableBorderDxfId="694">
  <autoFilter ref="B5:CO97" xr:uid="{00000000-000C-0000-FFFF-FFFF12000000}"/>
  <tableColumns count="92">
    <tableColumn id="1" xr3:uid="{00000000-0010-0000-1200-000001000000}" name="WRMP24 Reference" dataDxfId="693">
      <calculatedColumnFormula>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calculatedColumnFormula>
    </tableColumn>
    <tableColumn id="2" xr3:uid="{00000000-0010-0000-1200-000002000000}" name="Option name" dataDxfId="692"/>
    <tableColumn id="3" xr3:uid="{00000000-0010-0000-1200-000003000000}" name="Option ID" dataDxfId="691"/>
    <tableColumn id="4" xr3:uid="{00000000-0010-0000-1200-000004000000}" name="Option Type (defined list)" dataDxfId="690"/>
    <tableColumn id="5" xr3:uid="{00000000-0010-0000-1200-000005000000}" name="Option Group" dataDxfId="689"/>
    <tableColumn id="6" xr3:uid="{00000000-0010-0000-1200-000006000000}" name="Sub-option (Y/N)" dataDxfId="688"/>
    <tableColumn id="7" xr3:uid="{00000000-0010-0000-1200-000007000000}" name="Preferred (most likely), Least Cost, Ofwat Core or Alternative Programme" dataDxfId="687"/>
    <tableColumn id="8" xr3:uid="{00000000-0010-0000-1200-000008000000}" name="WRZ (defined list)" dataDxfId="686"/>
    <tableColumn id="91" xr3:uid="{00000000-0010-0000-1200-00005B000000}" name="Unit" dataDxfId="685"/>
    <tableColumn id="90" xr3:uid="{00000000-0010-0000-1200-00005A000000}" name="Decimal places" dataDxfId="684"/>
    <tableColumn id="89" xr3:uid="{00000000-0010-0000-1200-000059000000}" name="2019-20" dataDxfId="683"/>
    <tableColumn id="87" xr3:uid="{00000000-0010-0000-1200-000057000000}" name="2020-21" dataDxfId="682"/>
    <tableColumn id="88" xr3:uid="{00000000-0010-0000-1200-000058000000}" name="2021-22" dataDxfId="681"/>
    <tableColumn id="9" xr3:uid="{00000000-0010-0000-1200-000009000000}" name="2022-23" dataDxfId="680"/>
    <tableColumn id="10" xr3:uid="{00000000-0010-0000-1200-00000A000000}" name="2023-24" dataDxfId="679"/>
    <tableColumn id="11" xr3:uid="{00000000-0010-0000-1200-00000B000000}" name="2024-25" dataDxfId="678"/>
    <tableColumn id="12" xr3:uid="{00000000-0010-0000-1200-00000C000000}" name="2025-26" dataDxfId="677"/>
    <tableColumn id="13" xr3:uid="{00000000-0010-0000-1200-00000D000000}" name="2026-27" dataDxfId="676"/>
    <tableColumn id="14" xr3:uid="{00000000-0010-0000-1200-00000E000000}" name="2027-28" dataDxfId="675"/>
    <tableColumn id="15" xr3:uid="{00000000-0010-0000-1200-00000F000000}" name="2028-29" dataDxfId="674"/>
    <tableColumn id="16" xr3:uid="{00000000-0010-0000-1200-000010000000}" name="2029-30" dataDxfId="673"/>
    <tableColumn id="17" xr3:uid="{00000000-0010-0000-1200-000011000000}" name="2030-31" dataDxfId="672"/>
    <tableColumn id="18" xr3:uid="{00000000-0010-0000-1200-000012000000}" name="2031-32" dataDxfId="671"/>
    <tableColumn id="19" xr3:uid="{00000000-0010-0000-1200-000013000000}" name="2032-33" dataDxfId="670"/>
    <tableColumn id="20" xr3:uid="{00000000-0010-0000-1200-000014000000}" name="2033-34" dataDxfId="669"/>
    <tableColumn id="21" xr3:uid="{00000000-0010-0000-1200-000015000000}" name="2034-35" dataDxfId="668"/>
    <tableColumn id="22" xr3:uid="{00000000-0010-0000-1200-000016000000}" name="2035-36" dataDxfId="667"/>
    <tableColumn id="23" xr3:uid="{00000000-0010-0000-1200-000017000000}" name="2036-37" dataDxfId="666"/>
    <tableColumn id="24" xr3:uid="{00000000-0010-0000-1200-000018000000}" name="2037-38" dataDxfId="665"/>
    <tableColumn id="25" xr3:uid="{00000000-0010-0000-1200-000019000000}" name="2038-39" dataDxfId="664"/>
    <tableColumn id="26" xr3:uid="{00000000-0010-0000-1200-00001A000000}" name="2039-40" dataDxfId="663"/>
    <tableColumn id="27" xr3:uid="{00000000-0010-0000-1200-00001B000000}" name="2040-41" dataDxfId="662"/>
    <tableColumn id="28" xr3:uid="{00000000-0010-0000-1200-00001C000000}" name="2041-42" dataDxfId="661"/>
    <tableColumn id="29" xr3:uid="{00000000-0010-0000-1200-00001D000000}" name="2042-43" dataDxfId="660"/>
    <tableColumn id="30" xr3:uid="{00000000-0010-0000-1200-00001E000000}" name="2043-44" dataDxfId="659"/>
    <tableColumn id="31" xr3:uid="{00000000-0010-0000-1200-00001F000000}" name="2044-45" dataDxfId="658"/>
    <tableColumn id="32" xr3:uid="{00000000-0010-0000-1200-000020000000}" name="2045-46" dataDxfId="657"/>
    <tableColumn id="33" xr3:uid="{00000000-0010-0000-1200-000021000000}" name="2046-47" dataDxfId="656"/>
    <tableColumn id="34" xr3:uid="{00000000-0010-0000-1200-000022000000}" name="2047-48" dataDxfId="655"/>
    <tableColumn id="35" xr3:uid="{00000000-0010-0000-1200-000023000000}" name="2048-49" dataDxfId="654"/>
    <tableColumn id="36" xr3:uid="{00000000-0010-0000-1200-000024000000}" name="2049-50" dataDxfId="653"/>
    <tableColumn id="37" xr3:uid="{00000000-0010-0000-1200-000025000000}" name="2050-51" dataDxfId="652"/>
    <tableColumn id="38" xr3:uid="{00000000-0010-0000-1200-000026000000}" name="2051-52" dataDxfId="651"/>
    <tableColumn id="39" xr3:uid="{00000000-0010-0000-1200-000027000000}" name="2052-53" dataDxfId="650"/>
    <tableColumn id="40" xr3:uid="{00000000-0010-0000-1200-000028000000}" name="2053-54" dataDxfId="649"/>
    <tableColumn id="41" xr3:uid="{00000000-0010-0000-1200-000029000000}" name="2054-55" dataDxfId="648"/>
    <tableColumn id="42" xr3:uid="{00000000-0010-0000-1200-00002A000000}" name="2055-56" dataDxfId="647"/>
    <tableColumn id="43" xr3:uid="{00000000-0010-0000-1200-00002B000000}" name="2056-57" dataDxfId="646"/>
    <tableColumn id="44" xr3:uid="{00000000-0010-0000-1200-00002C000000}" name="2057-58" dataDxfId="645"/>
    <tableColumn id="45" xr3:uid="{00000000-0010-0000-1200-00002D000000}" name="2058-59" dataDxfId="644"/>
    <tableColumn id="46" xr3:uid="{00000000-0010-0000-1200-00002E000000}" name="2059-60" dataDxfId="643"/>
    <tableColumn id="47" xr3:uid="{00000000-0010-0000-1200-00002F000000}" name="2060-61" dataDxfId="642"/>
    <tableColumn id="48" xr3:uid="{00000000-0010-0000-1200-000030000000}" name="2061-62" dataDxfId="641"/>
    <tableColumn id="49" xr3:uid="{00000000-0010-0000-1200-000031000000}" name="2062-63" dataDxfId="640"/>
    <tableColumn id="50" xr3:uid="{00000000-0010-0000-1200-000032000000}" name="2063-64" dataDxfId="639"/>
    <tableColumn id="51" xr3:uid="{00000000-0010-0000-1200-000033000000}" name="2064-65" dataDxfId="638"/>
    <tableColumn id="52" xr3:uid="{00000000-0010-0000-1200-000034000000}" name="2065-66" dataDxfId="637"/>
    <tableColumn id="53" xr3:uid="{00000000-0010-0000-1200-000035000000}" name="2066-67" dataDxfId="636"/>
    <tableColumn id="54" xr3:uid="{00000000-0010-0000-1200-000036000000}" name="2067-68" dataDxfId="635"/>
    <tableColumn id="55" xr3:uid="{00000000-0010-0000-1200-000037000000}" name="2068-69" dataDxfId="634"/>
    <tableColumn id="56" xr3:uid="{00000000-0010-0000-1200-000038000000}" name="2069-70" dataDxfId="633"/>
    <tableColumn id="57" xr3:uid="{00000000-0010-0000-1200-000039000000}" name="2070-71" dataDxfId="632"/>
    <tableColumn id="58" xr3:uid="{00000000-0010-0000-1200-00003A000000}" name="2071-72" dataDxfId="631"/>
    <tableColumn id="59" xr3:uid="{00000000-0010-0000-1200-00003B000000}" name="2072-73" dataDxfId="630"/>
    <tableColumn id="60" xr3:uid="{00000000-0010-0000-1200-00003C000000}" name="2073-74" dataDxfId="629"/>
    <tableColumn id="61" xr3:uid="{00000000-0010-0000-1200-00003D000000}" name="2074-75" dataDxfId="628"/>
    <tableColumn id="62" xr3:uid="{00000000-0010-0000-1200-00003E000000}" name="2075-76" dataDxfId="627"/>
    <tableColumn id="63" xr3:uid="{00000000-0010-0000-1200-00003F000000}" name="2076-77" dataDxfId="626"/>
    <tableColumn id="64" xr3:uid="{00000000-0010-0000-1200-000040000000}" name="2077-78" dataDxfId="625"/>
    <tableColumn id="65" xr3:uid="{00000000-0010-0000-1200-000041000000}" name="2078-79" dataDxfId="624"/>
    <tableColumn id="66" xr3:uid="{00000000-0010-0000-1200-000042000000}" name="2079-80" dataDxfId="623"/>
    <tableColumn id="67" xr3:uid="{00000000-0010-0000-1200-000043000000}" name="2080-81" dataDxfId="622"/>
    <tableColumn id="68" xr3:uid="{00000000-0010-0000-1200-000044000000}" name="2081-82" dataDxfId="621"/>
    <tableColumn id="69" xr3:uid="{00000000-0010-0000-1200-000045000000}" name="2082-83" dataDxfId="620"/>
    <tableColumn id="70" xr3:uid="{00000000-0010-0000-1200-000046000000}" name="2083-84" dataDxfId="619"/>
    <tableColumn id="71" xr3:uid="{00000000-0010-0000-1200-000047000000}" name="2084-85" dataDxfId="618"/>
    <tableColumn id="72" xr3:uid="{00000000-0010-0000-1200-000048000000}" name="2085-86" dataDxfId="617"/>
    <tableColumn id="73" xr3:uid="{00000000-0010-0000-1200-000049000000}" name="2086-87" dataDxfId="616"/>
    <tableColumn id="74" xr3:uid="{00000000-0010-0000-1200-00004A000000}" name="2087-88" dataDxfId="615"/>
    <tableColumn id="75" xr3:uid="{00000000-0010-0000-1200-00004B000000}" name="2088-89" dataDxfId="614"/>
    <tableColumn id="76" xr3:uid="{00000000-0010-0000-1200-00004C000000}" name="2089-90" dataDxfId="613"/>
    <tableColumn id="77" xr3:uid="{00000000-0010-0000-1200-00004D000000}" name="2090-91" dataDxfId="612"/>
    <tableColumn id="78" xr3:uid="{00000000-0010-0000-1200-00004E000000}" name="2091-92" dataDxfId="611"/>
    <tableColumn id="79" xr3:uid="{00000000-0010-0000-1200-00004F000000}" name="2092-93" dataDxfId="610"/>
    <tableColumn id="80" xr3:uid="{00000000-0010-0000-1200-000050000000}" name="2093-94" dataDxfId="609"/>
    <tableColumn id="81" xr3:uid="{00000000-0010-0000-1200-000051000000}" name="2094-95" dataDxfId="608"/>
    <tableColumn id="82" xr3:uid="{00000000-0010-0000-1200-000052000000}" name="2095-96" dataDxfId="607"/>
    <tableColumn id="83" xr3:uid="{00000000-0010-0000-1200-000053000000}" name="2096-97" dataDxfId="606"/>
    <tableColumn id="84" xr3:uid="{00000000-0010-0000-1200-000054000000}" name="2097-98" dataDxfId="605"/>
    <tableColumn id="85" xr3:uid="{00000000-0010-0000-1200-000055000000}" name="2098-99" dataDxfId="604"/>
    <tableColumn id="86" xr3:uid="{00000000-0010-0000-1200-000056000000}" name="2099-100" dataDxfId="603"/>
    <tableColumn id="92" xr3:uid="{74CFDF2F-C925-465F-B1E9-4C620013FA48}" name="2099-101" dataDxfId="602"/>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3000000}" name="TBL8a_Base_Totex" displayName="TBL8a_Base_Totex" ref="B6:AA9" totalsRowShown="0" headerRowDxfId="601" dataDxfId="599" headerRowBorderDxfId="600" tableBorderDxfId="598">
  <autoFilter ref="B6:AA9" xr:uid="{00000000-0009-0000-0100-000018000000}"/>
  <tableColumns count="26">
    <tableColumn id="1" xr3:uid="{00000000-0010-0000-1300-000001000000}" name="Reference" dataDxfId="597"/>
    <tableColumn id="2" xr3:uid="{00000000-0010-0000-1300-000002000000}" name="Expenditure element" dataDxfId="596"/>
    <tableColumn id="3" xr3:uid="{00000000-0010-0000-1300-000003000000}" name="Expenditure type" dataDxfId="595"/>
    <tableColumn id="4" xr3:uid="{00000000-0010-0000-1300-000004000000}" name="Unit" dataDxfId="594"/>
    <tableColumn id="5" xr3:uid="{00000000-0010-0000-1300-000005000000}" name="Decimal places" dataDxfId="593"/>
    <tableColumn id="6" xr3:uid="{00000000-0010-0000-1300-000006000000}" name="2019-20" dataDxfId="592"/>
    <tableColumn id="7" xr3:uid="{00000000-0010-0000-1300-000007000000}" name="2020-21" dataDxfId="591"/>
    <tableColumn id="8" xr3:uid="{00000000-0010-0000-1300-000008000000}" name="2021-22" dataDxfId="590"/>
    <tableColumn id="9" xr3:uid="{00000000-0010-0000-1300-000009000000}" name="2022-23" dataDxfId="589"/>
    <tableColumn id="10" xr3:uid="{00000000-0010-0000-1300-00000A000000}" name="2023-24" dataDxfId="588"/>
    <tableColumn id="11" xr3:uid="{00000000-0010-0000-1300-00000B000000}" name="2024-25" dataDxfId="587"/>
    <tableColumn id="12" xr3:uid="{00000000-0010-0000-1300-00000C000000}" name="2025-26" dataDxfId="586"/>
    <tableColumn id="13" xr3:uid="{00000000-0010-0000-1300-00000D000000}" name="2026-27" dataDxfId="585"/>
    <tableColumn id="14" xr3:uid="{00000000-0010-0000-1300-00000E000000}" name="2027-28" dataDxfId="584"/>
    <tableColumn id="15" xr3:uid="{00000000-0010-0000-1300-00000F000000}" name="2028-29" dataDxfId="583"/>
    <tableColumn id="16" xr3:uid="{00000000-0010-0000-1300-000010000000}" name="2029-30" dataDxfId="582"/>
    <tableColumn id="17" xr3:uid="{00000000-0010-0000-1300-000011000000}" name="2030-31 _x000a_to _x000a_2034-35" dataDxfId="581"/>
    <tableColumn id="18" xr3:uid="{00000000-0010-0000-1300-000012000000}" name="2035-36 _x000a_to _x000a_2039-40" dataDxfId="580"/>
    <tableColumn id="19" xr3:uid="{00000000-0010-0000-1300-000013000000}" name="2040-41 _x000a_to _x000a_2044-45" dataDxfId="579"/>
    <tableColumn id="20" xr3:uid="{00000000-0010-0000-1300-000014000000}" name="2045-46 _x000a_to _x000a_2049-50" dataDxfId="578"/>
    <tableColumn id="21" xr3:uid="{00000000-0010-0000-1300-000015000000}" name="2050-51 _x000a_to _x000a_2054-55" dataDxfId="577"/>
    <tableColumn id="22" xr3:uid="{00000000-0010-0000-1300-000016000000}" name="2055-56 _x000a_to _x000a_2059-60" dataDxfId="576"/>
    <tableColumn id="23" xr3:uid="{00000000-0010-0000-1300-000017000000}" name="2060-61 _x000a_to _x000a_2064-65" dataDxfId="575"/>
    <tableColumn id="24" xr3:uid="{00000000-0010-0000-1300-000018000000}" name="2065-66 _x000a_to _x000a_2069-70" dataDxfId="574"/>
    <tableColumn id="25" xr3:uid="{00000000-0010-0000-1300-000019000000}" name="2070-71 _x000a_to _x000a_2074-75" dataDxfId="573"/>
    <tableColumn id="26" xr3:uid="{00000000-0010-0000-1300-00001A000000}" name="2075-76 _x000a_to _x000a_2079-80" dataDxfId="57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4000000}" name="TBL8b_SDB_Expenditure" displayName="TBL8b_SDB_Expenditure" ref="B12:AA29" totalsRowCount="1" headerRowDxfId="571" dataDxfId="569" headerRowBorderDxfId="570" tableBorderDxfId="568">
  <autoFilter ref="B12:AA28" xr:uid="{00000000-0009-0000-0100-000019000000}"/>
  <tableColumns count="26">
    <tableColumn id="1" xr3:uid="{00000000-0010-0000-1400-000001000000}" name="Reference" dataDxfId="567" totalsRowDxfId="566"/>
    <tableColumn id="2" xr3:uid="{00000000-0010-0000-1400-000002000000}" name="Expenditure element" dataDxfId="565" totalsRowDxfId="564"/>
    <tableColumn id="3" xr3:uid="{00000000-0010-0000-1400-000003000000}" name="Expenditure type" dataDxfId="563" totalsRowDxfId="562"/>
    <tableColumn id="4" xr3:uid="{00000000-0010-0000-1400-000004000000}" name="Unit" dataDxfId="561" totalsRowDxfId="560"/>
    <tableColumn id="5" xr3:uid="{00000000-0010-0000-1400-000005000000}" name="Decimal places" dataDxfId="559" totalsRowDxfId="558"/>
    <tableColumn id="6" xr3:uid="{00000000-0010-0000-1400-000006000000}" name="2019-20" dataDxfId="557" totalsRowDxfId="556"/>
    <tableColumn id="7" xr3:uid="{00000000-0010-0000-1400-000007000000}" name="2020-21" dataDxfId="555" totalsRowDxfId="554"/>
    <tableColumn id="8" xr3:uid="{00000000-0010-0000-1400-000008000000}" name="2021-22" dataDxfId="553" totalsRowDxfId="552"/>
    <tableColumn id="9" xr3:uid="{00000000-0010-0000-1400-000009000000}" name="2022-23" dataDxfId="551" totalsRowDxfId="550"/>
    <tableColumn id="10" xr3:uid="{00000000-0010-0000-1400-00000A000000}" name="2023-24" dataDxfId="549" totalsRowDxfId="548"/>
    <tableColumn id="11" xr3:uid="{00000000-0010-0000-1400-00000B000000}" name="2024-25" dataDxfId="547" totalsRowDxfId="546"/>
    <tableColumn id="12" xr3:uid="{00000000-0010-0000-1400-00000C000000}" name="2025-26" dataDxfId="545" totalsRowDxfId="544"/>
    <tableColumn id="13" xr3:uid="{00000000-0010-0000-1400-00000D000000}" name="2026-27" dataDxfId="543" totalsRowDxfId="542"/>
    <tableColumn id="14" xr3:uid="{00000000-0010-0000-1400-00000E000000}" name="2027-28" dataDxfId="541" totalsRowDxfId="540"/>
    <tableColumn id="15" xr3:uid="{00000000-0010-0000-1400-00000F000000}" name="2028-29" dataDxfId="539" totalsRowDxfId="538"/>
    <tableColumn id="16" xr3:uid="{00000000-0010-0000-1400-000010000000}" name="2029-30" dataDxfId="537" totalsRowDxfId="536"/>
    <tableColumn id="17" xr3:uid="{00000000-0010-0000-1400-000011000000}" name="2030-31 _x000a_to _x000a_2034-35" dataDxfId="535" totalsRowDxfId="534"/>
    <tableColumn id="18" xr3:uid="{00000000-0010-0000-1400-000012000000}" name="2035-36 _x000a_to _x000a_2039-40" dataDxfId="533" totalsRowDxfId="532"/>
    <tableColumn id="19" xr3:uid="{00000000-0010-0000-1400-000013000000}" name="2040-41 _x000a_to _x000a_2044-45" dataDxfId="531" totalsRowDxfId="530"/>
    <tableColumn id="20" xr3:uid="{00000000-0010-0000-1400-000014000000}" name="2045-46 _x000a_to _x000a_2049-50" dataDxfId="529" totalsRowDxfId="528"/>
    <tableColumn id="21" xr3:uid="{00000000-0010-0000-1400-000015000000}" name="2050-51 _x000a_to _x000a_2054-55" dataDxfId="527" totalsRowDxfId="526"/>
    <tableColumn id="22" xr3:uid="{00000000-0010-0000-1400-000016000000}" name="2055-56 _x000a_to _x000a_2059-60" dataDxfId="525" totalsRowDxfId="524"/>
    <tableColumn id="23" xr3:uid="{00000000-0010-0000-1400-000017000000}" name="2060-61 _x000a_to _x000a_2064-65" dataDxfId="523" totalsRowDxfId="522"/>
    <tableColumn id="24" xr3:uid="{00000000-0010-0000-1400-000018000000}" name="2065-66 _x000a_to _x000a_2069-70" dataDxfId="521" totalsRowDxfId="520"/>
    <tableColumn id="25" xr3:uid="{00000000-0010-0000-1400-000019000000}" name="2070-71 _x000a_to _x000a_2074-75" dataDxfId="519" totalsRowDxfId="518"/>
    <tableColumn id="26" xr3:uid="{00000000-0010-0000-1400-00001A000000}" name="2075-76 _x000a_to _x000a_2079-80" dataDxfId="517" totalsRowDxfId="516"/>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5000000}" name="TBL8c_Metering_Expenditure" displayName="TBL8c_Metering_Expenditure" ref="B31:AA72" totalsRowCount="1" headerRowDxfId="515" dataDxfId="513" headerRowBorderDxfId="514" tableBorderDxfId="512">
  <autoFilter ref="B31:AA71" xr:uid="{00000000-0009-0000-0100-00001A000000}"/>
  <tableColumns count="26">
    <tableColumn id="1" xr3:uid="{00000000-0010-0000-1500-000001000000}" name="Reference" dataDxfId="511" totalsRowDxfId="510"/>
    <tableColumn id="2" xr3:uid="{00000000-0010-0000-1500-000002000000}" name="Expenditure element" dataDxfId="509" totalsRowDxfId="508" dataCellStyle="Normal 2 2 2"/>
    <tableColumn id="3" xr3:uid="{00000000-0010-0000-1500-000003000000}" name="Expenditure type" dataDxfId="507" totalsRowDxfId="506"/>
    <tableColumn id="4" xr3:uid="{00000000-0010-0000-1500-000004000000}" name="Unit" dataDxfId="505" totalsRowDxfId="504"/>
    <tableColumn id="5" xr3:uid="{00000000-0010-0000-1500-000005000000}" name="Decimal places" dataDxfId="503" totalsRowDxfId="502"/>
    <tableColumn id="6" xr3:uid="{00000000-0010-0000-1500-000006000000}" name="2019-20" dataDxfId="501" totalsRowDxfId="500"/>
    <tableColumn id="7" xr3:uid="{00000000-0010-0000-1500-000007000000}" name="2020-21" dataDxfId="499" totalsRowDxfId="498"/>
    <tableColumn id="8" xr3:uid="{00000000-0010-0000-1500-000008000000}" name="2021-22" dataDxfId="497" totalsRowDxfId="496"/>
    <tableColumn id="9" xr3:uid="{00000000-0010-0000-1500-000009000000}" name="2022-23" dataDxfId="495" totalsRowDxfId="494"/>
    <tableColumn id="10" xr3:uid="{00000000-0010-0000-1500-00000A000000}" name="2023-24" dataDxfId="493" totalsRowDxfId="492"/>
    <tableColumn id="11" xr3:uid="{00000000-0010-0000-1500-00000B000000}" name="2024-25" dataDxfId="491" totalsRowDxfId="490"/>
    <tableColumn id="12" xr3:uid="{00000000-0010-0000-1500-00000C000000}" name="2025-26" dataDxfId="489" totalsRowDxfId="488"/>
    <tableColumn id="13" xr3:uid="{00000000-0010-0000-1500-00000D000000}" name="2026-27" dataDxfId="487" totalsRowDxfId="486"/>
    <tableColumn id="14" xr3:uid="{00000000-0010-0000-1500-00000E000000}" name="2027-28" dataDxfId="485" totalsRowDxfId="484"/>
    <tableColumn id="15" xr3:uid="{00000000-0010-0000-1500-00000F000000}" name="2028-29" dataDxfId="483" totalsRowDxfId="482"/>
    <tableColumn id="16" xr3:uid="{00000000-0010-0000-1500-000010000000}" name="2029-30" dataDxfId="481" totalsRowDxfId="480"/>
    <tableColumn id="17" xr3:uid="{00000000-0010-0000-1500-000011000000}" name="2030-31 _x000a_to _x000a_2034-35" dataDxfId="479" totalsRowDxfId="478"/>
    <tableColumn id="18" xr3:uid="{00000000-0010-0000-1500-000012000000}" name="2035-36 _x000a_to _x000a_2039-40" dataDxfId="477" totalsRowDxfId="476"/>
    <tableColumn id="19" xr3:uid="{00000000-0010-0000-1500-000013000000}" name="2040-41 _x000a_to _x000a_2044-45" dataDxfId="475" totalsRowDxfId="474"/>
    <tableColumn id="20" xr3:uid="{00000000-0010-0000-1500-000014000000}" name="2045-46 _x000a_to _x000a_2049-50" dataDxfId="473" totalsRowDxfId="472"/>
    <tableColumn id="21" xr3:uid="{00000000-0010-0000-1500-000015000000}" name="2050-51 _x000a_to _x000a_2054-55" dataDxfId="471" totalsRowDxfId="470"/>
    <tableColumn id="22" xr3:uid="{00000000-0010-0000-1500-000016000000}" name="2055-56 _x000a_to _x000a_2059-60" dataDxfId="469" totalsRowDxfId="468"/>
    <tableColumn id="23" xr3:uid="{00000000-0010-0000-1500-000017000000}" name="2060-61 _x000a_to _x000a_2064-65" dataDxfId="467" totalsRowDxfId="466"/>
    <tableColumn id="24" xr3:uid="{00000000-0010-0000-1500-000018000000}" name="2065-66 _x000a_to _x000a_2069-70" dataDxfId="465" totalsRowDxfId="464"/>
    <tableColumn id="25" xr3:uid="{00000000-0010-0000-1500-000019000000}" name="2070-71 _x000a_to _x000a_2074-75" dataDxfId="463" totalsRowDxfId="462"/>
    <tableColumn id="26" xr3:uid="{00000000-0010-0000-1500-00001A000000}" name="2075-76 _x000a_to _x000a_2079-80" dataDxfId="461" totalsRowDxfId="460"/>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6000000}" name="TBL8d_Total_Enhancement" displayName="TBL8d_Total_Enhancement" ref="B74:AA77" totalsRowShown="0" headerRowDxfId="459" dataDxfId="457" headerRowBorderDxfId="458" tableBorderDxfId="456">
  <autoFilter ref="B74:AA77" xr:uid="{00000000-0009-0000-0100-00001B000000}"/>
  <tableColumns count="26">
    <tableColumn id="1" xr3:uid="{00000000-0010-0000-1600-000001000000}" name="Reference" dataDxfId="455"/>
    <tableColumn id="2" xr3:uid="{00000000-0010-0000-1600-000002000000}" name="Expenditure element" dataDxfId="454"/>
    <tableColumn id="3" xr3:uid="{00000000-0010-0000-1600-000003000000}" name="Expenditure type" dataDxfId="453"/>
    <tableColumn id="4" xr3:uid="{00000000-0010-0000-1600-000004000000}" name="Unit" dataDxfId="452"/>
    <tableColumn id="5" xr3:uid="{00000000-0010-0000-1600-000005000000}" name="Decimal places" dataDxfId="451"/>
    <tableColumn id="6" xr3:uid="{00000000-0010-0000-1600-000006000000}" name="2019-20" dataDxfId="450"/>
    <tableColumn id="7" xr3:uid="{00000000-0010-0000-1600-000007000000}" name="2020-21" dataDxfId="449"/>
    <tableColumn id="8" xr3:uid="{00000000-0010-0000-1600-000008000000}" name="2021-22" dataDxfId="448"/>
    <tableColumn id="9" xr3:uid="{00000000-0010-0000-1600-000009000000}" name="2022-23" dataDxfId="447"/>
    <tableColumn id="10" xr3:uid="{00000000-0010-0000-1600-00000A000000}" name="2023-24" dataDxfId="446"/>
    <tableColumn id="11" xr3:uid="{00000000-0010-0000-1600-00000B000000}" name="2024-25" dataDxfId="445"/>
    <tableColumn id="12" xr3:uid="{00000000-0010-0000-1600-00000C000000}" name="2025-26" dataDxfId="444"/>
    <tableColumn id="13" xr3:uid="{00000000-0010-0000-1600-00000D000000}" name="2026-27" dataDxfId="443"/>
    <tableColumn id="14" xr3:uid="{00000000-0010-0000-1600-00000E000000}" name="2027-28" dataDxfId="442"/>
    <tableColumn id="15" xr3:uid="{00000000-0010-0000-1600-00000F000000}" name="2028-29" dataDxfId="441"/>
    <tableColumn id="16" xr3:uid="{00000000-0010-0000-1600-000010000000}" name="2029-30" dataDxfId="440"/>
    <tableColumn id="17" xr3:uid="{00000000-0010-0000-1600-000011000000}" name="2030-31 _x000a_to _x000a_2034-35" dataDxfId="439"/>
    <tableColumn id="18" xr3:uid="{00000000-0010-0000-1600-000012000000}" name="2035-36 _x000a_to _x000a_2039-40" dataDxfId="438"/>
    <tableColumn id="19" xr3:uid="{00000000-0010-0000-1600-000013000000}" name="2040-41 _x000a_to _x000a_2044-45" dataDxfId="437"/>
    <tableColumn id="20" xr3:uid="{00000000-0010-0000-1600-000014000000}" name="2045-46 _x000a_to _x000a_2049-50" dataDxfId="436"/>
    <tableColumn id="21" xr3:uid="{00000000-0010-0000-1600-000015000000}" name="2050-51 _x000a_to _x000a_2054-55" dataDxfId="435"/>
    <tableColumn id="22" xr3:uid="{00000000-0010-0000-1600-000016000000}" name="2055-56 _x000a_to _x000a_2059-60" dataDxfId="434"/>
    <tableColumn id="23" xr3:uid="{00000000-0010-0000-1600-000017000000}" name="2060-61 _x000a_to _x000a_2064-65" dataDxfId="433"/>
    <tableColumn id="24" xr3:uid="{00000000-0010-0000-1600-000018000000}" name="2065-66 _x000a_to _x000a_2069-70" dataDxfId="432"/>
    <tableColumn id="25" xr3:uid="{00000000-0010-0000-1600-000019000000}" name="2070-71 _x000a_to _x000a_2074-75" dataDxfId="431"/>
    <tableColumn id="26" xr3:uid="{00000000-0010-0000-1600-00001A000000}" name="2075-76 _x000a_to _x000a_2079-80" dataDxfId="43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BL1c_UnusedLic" displayName="TBL1c_UnusedLic" ref="B55:L58" totalsRowShown="0" headerRowDxfId="2497" headerRowBorderDxfId="2496" tableBorderDxfId="2495" totalsRowBorderDxfId="2494">
  <autoFilter ref="B55:L58" xr:uid="{00000000-0009-0000-0100-000003000000}"/>
  <tableColumns count="11">
    <tableColumn id="2" xr3:uid="{00000000-0010-0000-0200-000002000000}" name="WRMP24 Reference" dataDxfId="2493"/>
    <tableColumn id="3" xr3:uid="{00000000-0010-0000-0200-000003000000}" name="Derivation" dataDxfId="2492"/>
    <tableColumn id="4" xr3:uid="{00000000-0010-0000-0200-000004000000}" name="Licence number" dataDxfId="2491"/>
    <tableColumn id="5" xr3:uid="{00000000-0010-0000-0200-000005000000}" name="Source name" dataDxfId="2490"/>
    <tableColumn id="6" xr3:uid="{00000000-0010-0000-0200-000006000000}" name="Source type" dataDxfId="2489"/>
    <tableColumn id="7" xr3:uid="{00000000-0010-0000-0200-000007000000}" name="WRZ Code" dataDxfId="2488"/>
    <tableColumn id="8" xr3:uid="{00000000-0010-0000-0200-000008000000}" name="DYAA deployable output (Ml/d)" dataDxfId="2487"/>
    <tableColumn id="1" xr3:uid="{00000000-0010-0000-0200-000001000000}" name="DYCP deployable output (Ml/d)" dataDxfId="2486">
      <calculatedColumnFormula>SUM(I57:I58)</calculatedColumnFormula>
    </tableColumn>
    <tableColumn id="9" xr3:uid="{00000000-0010-0000-0200-000009000000}" name="Annual licensed quantity (Ml/d)" dataDxfId="2485"/>
    <tableColumn id="10" xr3:uid="{00000000-0010-0000-0200-00000A000000}" name="Reason licence is unused" dataDxfId="2484"/>
    <tableColumn id="11" xr3:uid="{00000000-0010-0000-0200-00000B000000}" name="Additional notes (if desired)" dataDxfId="2483"/>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7000000}" name="TBL8e_Supply_Demand_Benefit" displayName="TBL8e_Supply_Demand_Benefit" ref="B80:AA92" totalsRowShown="0" headerRowDxfId="429" dataDxfId="427" headerRowBorderDxfId="428" tableBorderDxfId="426">
  <autoFilter ref="B80:AA92" xr:uid="{00000000-0009-0000-0100-00001C000000}"/>
  <tableColumns count="26">
    <tableColumn id="1" xr3:uid="{00000000-0010-0000-1700-000001000000}" name="Reference" dataDxfId="425"/>
    <tableColumn id="2" xr3:uid="{00000000-0010-0000-1700-000002000000}" name="Benefit element" dataDxfId="424"/>
    <tableColumn id="3" xr3:uid="{00000000-0010-0000-1700-000003000000}" name="Expenditure type" dataDxfId="423"/>
    <tableColumn id="4" xr3:uid="{00000000-0010-0000-1700-000004000000}" name="Unit" dataDxfId="422"/>
    <tableColumn id="5" xr3:uid="{00000000-0010-0000-1700-000005000000}" name="Decimal places" dataDxfId="421"/>
    <tableColumn id="6" xr3:uid="{00000000-0010-0000-1700-000006000000}" name="2019-20" dataDxfId="420"/>
    <tableColumn id="7" xr3:uid="{00000000-0010-0000-1700-000007000000}" name="2020-21" dataDxfId="419"/>
    <tableColumn id="8" xr3:uid="{00000000-0010-0000-1700-000008000000}" name="2021-22" dataDxfId="418"/>
    <tableColumn id="9" xr3:uid="{00000000-0010-0000-1700-000009000000}" name="2022-23" dataDxfId="417"/>
    <tableColumn id="10" xr3:uid="{00000000-0010-0000-1700-00000A000000}" name="2023-24" dataDxfId="416"/>
    <tableColumn id="11" xr3:uid="{00000000-0010-0000-1700-00000B000000}" name="2024-25" dataDxfId="415"/>
    <tableColumn id="12" xr3:uid="{00000000-0010-0000-1700-00000C000000}" name="2025-26" dataDxfId="414"/>
    <tableColumn id="13" xr3:uid="{00000000-0010-0000-1700-00000D000000}" name="2026-27" dataDxfId="413"/>
    <tableColumn id="14" xr3:uid="{00000000-0010-0000-1700-00000E000000}" name="2027-28" dataDxfId="412"/>
    <tableColumn id="15" xr3:uid="{00000000-0010-0000-1700-00000F000000}" name="2028-29" dataDxfId="411"/>
    <tableColumn id="16" xr3:uid="{00000000-0010-0000-1700-000010000000}" name="2029-30" dataDxfId="410"/>
    <tableColumn id="17" xr3:uid="{00000000-0010-0000-1700-000011000000}" name="2030-31 _x000a_to _x000a_2034-35" dataDxfId="409"/>
    <tableColumn id="18" xr3:uid="{00000000-0010-0000-1700-000012000000}" name="2035-36 _x000a_to _x000a_2039-40" dataDxfId="408"/>
    <tableColumn id="19" xr3:uid="{00000000-0010-0000-1700-000013000000}" name="2040-41 _x000a_to _x000a_2044-45" dataDxfId="407"/>
    <tableColumn id="20" xr3:uid="{00000000-0010-0000-1700-000014000000}" name="2045-46 _x000a_to _x000a_2049-50" dataDxfId="406"/>
    <tableColumn id="21" xr3:uid="{00000000-0010-0000-1700-000015000000}" name="2050-51 _x000a_to _x000a_2054-55" dataDxfId="405"/>
    <tableColumn id="22" xr3:uid="{00000000-0010-0000-1700-000016000000}" name="2055-56 _x000a_to _x000a_2059-60" dataDxfId="404"/>
    <tableColumn id="23" xr3:uid="{00000000-0010-0000-1700-000017000000}" name="2060-61 _x000a_to _x000a_2064-65" dataDxfId="403"/>
    <tableColumn id="24" xr3:uid="{00000000-0010-0000-1700-000018000000}" name="2065-66 _x000a_to _x000a_2069-70" dataDxfId="402"/>
    <tableColumn id="25" xr3:uid="{00000000-0010-0000-1700-000019000000}" name="2070-71 _x000a_to _x000a_2074-75" dataDxfId="401"/>
    <tableColumn id="26" xr3:uid="{00000000-0010-0000-1700-00001A000000}" name="2075-76 _x000a_to _x000a_2079-80" dataDxfId="400"/>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8000000}" name="TBL8f_Leakage_Totex" displayName="TBL8f_Leakage_Totex" ref="B95:AA97" totalsRowShown="0" headerRowDxfId="399" dataDxfId="397" headerRowBorderDxfId="398" tableBorderDxfId="396">
  <autoFilter ref="B95:AA97" xr:uid="{00000000-0009-0000-0100-00001D000000}"/>
  <tableColumns count="26">
    <tableColumn id="1" xr3:uid="{00000000-0010-0000-1800-000001000000}" name="Reference" dataDxfId="395"/>
    <tableColumn id="2" xr3:uid="{00000000-0010-0000-1800-000002000000}" name="Expenditure element" dataDxfId="394"/>
    <tableColumn id="3" xr3:uid="{00000000-0010-0000-1800-000003000000}" name="Expenditure type" dataDxfId="393"/>
    <tableColumn id="4" xr3:uid="{00000000-0010-0000-1800-000004000000}" name="Unit" dataDxfId="392"/>
    <tableColumn id="5" xr3:uid="{00000000-0010-0000-1800-000005000000}" name="Decimal places" dataDxfId="391"/>
    <tableColumn id="6" xr3:uid="{00000000-0010-0000-1800-000006000000}" name="2019-20" dataDxfId="390"/>
    <tableColumn id="7" xr3:uid="{00000000-0010-0000-1800-000007000000}" name="2020-21" dataDxfId="389"/>
    <tableColumn id="8" xr3:uid="{00000000-0010-0000-1800-000008000000}" name="2021-22" dataDxfId="388"/>
    <tableColumn id="9" xr3:uid="{00000000-0010-0000-1800-000009000000}" name="2022-23" dataDxfId="387"/>
    <tableColumn id="10" xr3:uid="{00000000-0010-0000-1800-00000A000000}" name="2023-24" dataDxfId="386"/>
    <tableColumn id="11" xr3:uid="{00000000-0010-0000-1800-00000B000000}" name="2024-25" dataDxfId="385"/>
    <tableColumn id="12" xr3:uid="{00000000-0010-0000-1800-00000C000000}" name="2025-26" dataDxfId="384">
      <calculatedColumnFormula>M20</calculatedColumnFormula>
    </tableColumn>
    <tableColumn id="13" xr3:uid="{00000000-0010-0000-1800-00000D000000}" name="2026-27" dataDxfId="383"/>
    <tableColumn id="14" xr3:uid="{00000000-0010-0000-1800-00000E000000}" name="2027-28" dataDxfId="382"/>
    <tableColumn id="15" xr3:uid="{00000000-0010-0000-1800-00000F000000}" name="2028-29" dataDxfId="381"/>
    <tableColumn id="16" xr3:uid="{00000000-0010-0000-1800-000010000000}" name="2029-30" dataDxfId="380"/>
    <tableColumn id="17" xr3:uid="{00000000-0010-0000-1800-000011000000}" name="2030-31 _x000a_to _x000a_2034-35" dataDxfId="379"/>
    <tableColumn id="18" xr3:uid="{00000000-0010-0000-1800-000012000000}" name="2035-36 _x000a_to _x000a_2039-40" dataDxfId="378"/>
    <tableColumn id="19" xr3:uid="{00000000-0010-0000-1800-000013000000}" name="2040-41 _x000a_to _x000a_2044-45" dataDxfId="377"/>
    <tableColumn id="20" xr3:uid="{00000000-0010-0000-1800-000014000000}" name="2045-46 _x000a_to _x000a_2049-50" dataDxfId="376"/>
    <tableColumn id="21" xr3:uid="{00000000-0010-0000-1800-000015000000}" name="2050-51 _x000a_to _x000a_2054-55" dataDxfId="375"/>
    <tableColumn id="22" xr3:uid="{00000000-0010-0000-1800-000016000000}" name="2055-56 _x000a_to _x000a_2059-60" dataDxfId="374"/>
    <tableColumn id="23" xr3:uid="{00000000-0010-0000-1800-000017000000}" name="2060-61 _x000a_to _x000a_2064-65" dataDxfId="373"/>
    <tableColumn id="24" xr3:uid="{00000000-0010-0000-1800-000018000000}" name="2065-66 _x000a_to _x000a_2069-70" dataDxfId="372"/>
    <tableColumn id="25" xr3:uid="{00000000-0010-0000-1800-000019000000}" name="2070-71 _x000a_to _x000a_2074-75" dataDxfId="371"/>
    <tableColumn id="26" xr3:uid="{00000000-0010-0000-1800-00001A000000}" name="2075-76 _x000a_to _x000a_2079-80" dataDxfId="370"/>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19FEBC-09E9-4D5E-8510-3C152A759602}" name="TBL8a_Base_Totex11" displayName="TBL8a_Base_Totex11" ref="B104:AA107" totalsRowShown="0" headerRowDxfId="369" dataDxfId="367" headerRowBorderDxfId="368" tableBorderDxfId="366">
  <autoFilter ref="B104:AA107" xr:uid="{EF79BEA6-135F-4C2F-8B16-EE5C5550AAC7}"/>
  <tableColumns count="26">
    <tableColumn id="1" xr3:uid="{4D0347B7-AE15-41C1-ACD8-64762FBB572A}" name="Reference" dataDxfId="365"/>
    <tableColumn id="2" xr3:uid="{53E41608-C3B9-4ED1-8104-5DFB7132AE47}" name="Expenditure element" dataDxfId="364"/>
    <tableColumn id="3" xr3:uid="{A98BAEF6-C5A0-46D9-BD7C-B4ADF6737844}" name="Expenditure type" dataDxfId="363"/>
    <tableColumn id="4" xr3:uid="{8FF71942-5749-4D95-9E58-629B37762768}" name="Unit" dataDxfId="362"/>
    <tableColumn id="5" xr3:uid="{7FAF1E5F-9599-4CEA-8314-D88FF4823B62}" name="Decimal places" dataDxfId="361"/>
    <tableColumn id="6" xr3:uid="{6AED532F-D00B-4E1C-9F65-F3AB9C93B1DF}" name="2019-20" dataDxfId="360"/>
    <tableColumn id="7" xr3:uid="{045A12B5-5C67-428D-8076-F977FE9C3B09}" name="2020-21" dataDxfId="359"/>
    <tableColumn id="8" xr3:uid="{18A6DD70-F2A9-468F-A436-4B2944C14E97}" name="2021-22" dataDxfId="358"/>
    <tableColumn id="9" xr3:uid="{0A089896-9159-4A1D-8020-3FAD7E15F36D}" name="2022-23" dataDxfId="357"/>
    <tableColumn id="10" xr3:uid="{336E46FB-62D6-425A-9A99-C05A29926BB1}" name="2023-24" dataDxfId="356"/>
    <tableColumn id="11" xr3:uid="{77AD7FA0-6FA5-4C45-B056-05785C0F8926}" name="2024-25" dataDxfId="355"/>
    <tableColumn id="12" xr3:uid="{02D0574D-92F3-4DDB-BCD7-A453FD055F4D}" name="2025-26" dataDxfId="354"/>
    <tableColumn id="13" xr3:uid="{A2E64D0F-FC3C-4752-92B7-B4B11CAADF74}" name="2026-27" dataDxfId="353"/>
    <tableColumn id="14" xr3:uid="{2E0CCD20-56CB-4F45-92FD-367A4F80DD01}" name="2027-28" dataDxfId="352"/>
    <tableColumn id="15" xr3:uid="{20F6C9C8-D6DD-4072-9267-AFD97922F3B8}" name="2028-29" dataDxfId="351"/>
    <tableColumn id="16" xr3:uid="{9C4039B1-D31A-461C-873E-29B0510607A0}" name="2029-30" dataDxfId="350"/>
    <tableColumn id="17" xr3:uid="{89FB3660-83EE-432A-AFAA-538097EFF6E5}" name="2030-31 _x000a_to _x000a_2034-35" dataDxfId="349"/>
    <tableColumn id="18" xr3:uid="{C06790F9-3A74-49D0-8A75-94D14B70A91A}" name="2035-36 _x000a_to _x000a_2039-40" dataDxfId="348"/>
    <tableColumn id="19" xr3:uid="{708FAC88-C7C8-4562-A0EC-5EE2D524D0E5}" name="2040-41 _x000a_to _x000a_2044-45" dataDxfId="347"/>
    <tableColumn id="20" xr3:uid="{9E221974-B6C2-4EE5-BAF7-6EA8D13369B6}" name="2045-46 _x000a_to _x000a_2049-50" dataDxfId="346"/>
    <tableColumn id="21" xr3:uid="{91C72E82-D1B5-461A-B03A-77887CDDF0A7}" name="2050-51 _x000a_to _x000a_2054-55" dataDxfId="345"/>
    <tableColumn id="22" xr3:uid="{09F4558F-4309-45BC-BDB3-CF40CAD2E53B}" name="2055-56 _x000a_to _x000a_2059-60" dataDxfId="344"/>
    <tableColumn id="23" xr3:uid="{4E6DB8FC-9C02-43F9-991A-49FBA35F4948}" name="2060-61 _x000a_to _x000a_2064-65" dataDxfId="343"/>
    <tableColumn id="24" xr3:uid="{6CC22120-94DD-4346-B640-C772FA6CB8AF}" name="2065-66 _x000a_to _x000a_2069-70" dataDxfId="342"/>
    <tableColumn id="25" xr3:uid="{F680CD45-93B1-4AEF-AABB-152F48900439}" name="2070-71 _x000a_to _x000a_2074-75" dataDxfId="341"/>
    <tableColumn id="26" xr3:uid="{3955A7E8-2867-4D4E-AC0F-B31AC32B1BF9}" name="2075-76 _x000a_to _x000a_2079-80" dataDxfId="340"/>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F420335-1248-4AEF-BB39-48F7565FB3C8}" name="TBL8b_SDB_Expenditure12" displayName="TBL8b_SDB_Expenditure12" ref="B110:AA126" totalsRowShown="0" headerRowDxfId="339" dataDxfId="337" headerRowBorderDxfId="338" tableBorderDxfId="336">
  <autoFilter ref="B110:AA126" xr:uid="{39BC11F0-DDDF-4383-9E80-72A31D595B9F}"/>
  <tableColumns count="26">
    <tableColumn id="1" xr3:uid="{EB74B0D1-584C-4CFD-B665-41C569BA0917}" name="Reference" dataDxfId="335"/>
    <tableColumn id="2" xr3:uid="{EB789574-3974-4C63-BEAE-E33A869A9854}" name="Expenditure element" dataDxfId="334"/>
    <tableColumn id="3" xr3:uid="{7EF031D9-21F3-4FE1-BED0-F0C87D0514BE}" name="Expenditure type" dataDxfId="333"/>
    <tableColumn id="4" xr3:uid="{47410566-4C60-4DEB-9600-89AA3BFE33FF}" name="Unit" dataDxfId="332"/>
    <tableColumn id="5" xr3:uid="{7E9834BA-1B8C-4DB8-B930-61AC72C2C013}" name="Decimal places" dataDxfId="331"/>
    <tableColumn id="6" xr3:uid="{A269111E-260E-4A8A-A9B0-C0570A1DB235}" name="2019-20" dataDxfId="330"/>
    <tableColumn id="7" xr3:uid="{A2DC3167-C4F6-44D8-B36C-9EF139B049F4}" name="2020-21" dataDxfId="329"/>
    <tableColumn id="8" xr3:uid="{91E1E105-EF26-4340-9ABE-6DEC6E08F4AE}" name="2021-22" dataDxfId="328"/>
    <tableColumn id="9" xr3:uid="{8B2F7D35-5950-4C79-BCC9-6D86F9C07A16}" name="2022-23" dataDxfId="327"/>
    <tableColumn id="10" xr3:uid="{68FAA3CE-AEE8-4C75-AB70-D7A5849BDF1D}" name="2023-24" dataDxfId="326"/>
    <tableColumn id="11" xr3:uid="{6D350EC9-1756-4FE7-ABCA-7BCB97E23266}" name="2024-25" dataDxfId="325"/>
    <tableColumn id="12" xr3:uid="{AE1841F4-F437-4C5C-B5C2-1D2EBCCAE8FF}" name="2025-26" dataDxfId="324"/>
    <tableColumn id="13" xr3:uid="{A4E6591A-C319-45AD-A129-2A76A02440FB}" name="2026-27" dataDxfId="323"/>
    <tableColumn id="14" xr3:uid="{3E539939-9FC2-4091-9F44-A55F3AA09B62}" name="2027-28" dataDxfId="322"/>
    <tableColumn id="15" xr3:uid="{73C6C4CD-FBF5-48E6-96E9-8C008E483D38}" name="2028-29" dataDxfId="321"/>
    <tableColumn id="16" xr3:uid="{CE806C78-3757-48E9-8B16-D8457251DC07}" name="2029-30" dataDxfId="320"/>
    <tableColumn id="17" xr3:uid="{32A8ABDC-9A8D-4391-A919-9A8D36AC98C6}" name="2030-31 _x000a_to _x000a_2034-35" dataDxfId="319"/>
    <tableColumn id="18" xr3:uid="{2B163815-9CED-4C05-AD0A-01D46879E47C}" name="2035-36 _x000a_to _x000a_2039-40" dataDxfId="318"/>
    <tableColumn id="19" xr3:uid="{95D018E8-6928-4938-AAD4-E3880AFA9352}" name="2040-41 _x000a_to _x000a_2044-45" dataDxfId="317"/>
    <tableColumn id="20" xr3:uid="{F14CE7DE-9FD2-45E2-AF1F-A9EEEA503E2A}" name="2045-46 _x000a_to _x000a_2049-50" dataDxfId="316"/>
    <tableColumn id="21" xr3:uid="{3E096A4B-2449-485B-9187-A8173C204F5C}" name="2050-51 _x000a_to _x000a_2054-55" dataDxfId="315"/>
    <tableColumn id="22" xr3:uid="{2A110A12-CE1C-4D85-99FA-91A4DB847936}" name="2055-56 _x000a_to _x000a_2059-60" dataDxfId="314"/>
    <tableColumn id="23" xr3:uid="{5E77D2B7-724B-45C9-AA81-A80F594C6037}" name="2060-61 _x000a_to _x000a_2064-65" dataDxfId="313"/>
    <tableColumn id="24" xr3:uid="{301760AA-A49A-48C4-8813-542E4E67E5CA}" name="2065-66 _x000a_to _x000a_2069-70" dataDxfId="312"/>
    <tableColumn id="25" xr3:uid="{C5DB63BC-532C-4F75-847A-13610A479211}" name="2070-71 _x000a_to _x000a_2074-75" dataDxfId="311"/>
    <tableColumn id="26" xr3:uid="{95F763B3-565E-4C7C-9EB2-B1CD52726FBE}" name="2075-76 _x000a_to _x000a_2079-80" dataDxfId="310"/>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4AC0949-A84F-4BC6-8B5F-1393A82BA888}" name="TBL8c_Metering_Expenditure23" displayName="TBL8c_Metering_Expenditure23" ref="B129:AA169" totalsRowShown="0" headerRowDxfId="309" dataDxfId="307" headerRowBorderDxfId="308" tableBorderDxfId="306">
  <autoFilter ref="B129:AA169" xr:uid="{DE522DA6-E828-4B67-840C-0F56D135564C}"/>
  <tableColumns count="26">
    <tableColumn id="1" xr3:uid="{B008C963-6FFB-44CF-9543-C11DB4DE0581}" name="Reference" dataDxfId="305"/>
    <tableColumn id="2" xr3:uid="{B2166931-3219-4A16-8C45-8C39BB8DE5A3}" name="Expenditure element" dataDxfId="304" dataCellStyle="Normal 2 2 2"/>
    <tableColumn id="3" xr3:uid="{29183883-8559-4884-AF11-8B400562AE64}" name="Expenditure type" dataDxfId="303"/>
    <tableColumn id="4" xr3:uid="{0396CD3A-0F5D-4FA1-BADA-C2FA0E10651F}" name="Unit" dataDxfId="302"/>
    <tableColumn id="5" xr3:uid="{073B3198-B5BF-4BD6-813A-41C1958D700B}" name="Decimal places" dataDxfId="301"/>
    <tableColumn id="6" xr3:uid="{081F26C2-D029-4284-B441-62183FEEFF7F}" name="2019-20" dataDxfId="300"/>
    <tableColumn id="7" xr3:uid="{3A21F3CE-7FC0-4E93-A30D-A7E7EBC6E00B}" name="2020-21" dataDxfId="299"/>
    <tableColumn id="8" xr3:uid="{F6934701-3EA3-42DE-AE0A-E29DAB0CC0FD}" name="2021-22" dataDxfId="298"/>
    <tableColumn id="9" xr3:uid="{E7E56A13-277E-4C6E-B4B3-5044A0EB71E3}" name="2022-23" dataDxfId="297"/>
    <tableColumn id="10" xr3:uid="{1CE62FCD-D393-4AEF-B2D6-7422C8CD5CD0}" name="2023-24" dataDxfId="296"/>
    <tableColumn id="11" xr3:uid="{A54A83C3-676B-44DF-9E42-45310270CE23}" name="2024-25" dataDxfId="295"/>
    <tableColumn id="12" xr3:uid="{4850138B-57A5-4DCF-8A26-0817658B9597}" name="2025-26" dataDxfId="294"/>
    <tableColumn id="13" xr3:uid="{C07CB483-0E65-4A72-8F24-F8D8E9761DBC}" name="2026-27" dataDxfId="293"/>
    <tableColumn id="14" xr3:uid="{F9440127-A86B-4F0C-93FC-25E093C12843}" name="2027-28" dataDxfId="292"/>
    <tableColumn id="15" xr3:uid="{7E2B8964-16BE-48A7-B5A8-497EA616E07D}" name="2028-29" dataDxfId="291"/>
    <tableColumn id="16" xr3:uid="{018C5DB0-0435-4B3D-A3B0-FB654E3D2B70}" name="2029-30" dataDxfId="290"/>
    <tableColumn id="17" xr3:uid="{0E58A903-27A2-406A-A23F-E3197F1A5D5C}" name="2030-31 _x000a_to _x000a_2034-35" dataDxfId="289"/>
    <tableColumn id="18" xr3:uid="{DF97D62A-E24D-4219-8152-02BE839447FE}" name="2035-36 _x000a_to _x000a_2039-40" dataDxfId="288"/>
    <tableColumn id="19" xr3:uid="{26970FB6-5A47-4751-A113-C60D61B394A3}" name="2040-41 _x000a_to _x000a_2044-45" dataDxfId="287"/>
    <tableColumn id="20" xr3:uid="{16FA5799-608E-4EA3-A278-D7DC88DE894E}" name="2045-46 _x000a_to _x000a_2049-50" dataDxfId="286"/>
    <tableColumn id="21" xr3:uid="{F60ABEEC-C28D-4CE8-AF1A-0E999A9B3338}" name="2050-51 _x000a_to _x000a_2054-55" dataDxfId="285"/>
    <tableColumn id="22" xr3:uid="{774E37A6-8B17-4BE0-A5A8-39B4F9DE9496}" name="2055-56 _x000a_to _x000a_2059-60" dataDxfId="284"/>
    <tableColumn id="23" xr3:uid="{BDA17A46-9839-45A5-A215-CC5BFBEA03F7}" name="2060-61 _x000a_to _x000a_2064-65" dataDxfId="283"/>
    <tableColumn id="24" xr3:uid="{913BD0A0-9B38-45DB-8C83-8BF2A783B0B5}" name="2065-66 _x000a_to _x000a_2069-70" dataDxfId="282"/>
    <tableColumn id="25" xr3:uid="{1D834264-E9F5-46BB-8E60-82EE018D0F21}" name="2070-71 _x000a_to _x000a_2074-75" dataDxfId="281"/>
    <tableColumn id="26" xr3:uid="{8FC1129C-9C96-4992-8336-0A1454237DB1}" name="2075-76 _x000a_to _x000a_2079-80" dataDxfId="280"/>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A910549-8445-4C03-90D5-9D6381E729C4}" name="TBL8d_Total_Enhancement31" displayName="TBL8d_Total_Enhancement31" ref="B172:AA175" totalsRowShown="0" headerRowDxfId="279" dataDxfId="277" headerRowBorderDxfId="278" tableBorderDxfId="276">
  <autoFilter ref="B172:AA175" xr:uid="{762CDBEF-72BE-4513-AD42-D5B5203C541D}"/>
  <tableColumns count="26">
    <tableColumn id="1" xr3:uid="{E9554599-8BC7-4077-B2CA-EA24B8FDFBD9}" name="Reference" dataDxfId="275"/>
    <tableColumn id="2" xr3:uid="{A120778C-59AE-4ACA-A0C1-3FDB094E6673}" name="Expenditure element" dataDxfId="274"/>
    <tableColumn id="3" xr3:uid="{930A208E-DC78-4FEA-A3F5-87BE1EC30C44}" name="Expenditure type" dataDxfId="273"/>
    <tableColumn id="4" xr3:uid="{0875EF4C-1196-4F2D-A6D1-4E95DD313489}" name="Unit" dataDxfId="272"/>
    <tableColumn id="5" xr3:uid="{4EBF2468-00EF-4C7F-89B7-3680083DBE70}" name="Decimal places" dataDxfId="271"/>
    <tableColumn id="6" xr3:uid="{00EDADC6-C24C-4D3C-88C1-9E090BEC1C08}" name="2019-20" dataDxfId="270"/>
    <tableColumn id="7" xr3:uid="{E53544A4-FCC1-43BA-A515-88767FB2D797}" name="2020-21" dataDxfId="269"/>
    <tableColumn id="8" xr3:uid="{F61F6CC8-ED2E-415A-8930-D046E4046601}" name="2021-22" dataDxfId="268"/>
    <tableColumn id="9" xr3:uid="{DAD2A46A-2ABE-46D6-A6DF-FDE1E0DD08C0}" name="2022-23" dataDxfId="267"/>
    <tableColumn id="10" xr3:uid="{A25B343D-031B-488A-87F2-5C69582DD114}" name="2023-24" dataDxfId="266"/>
    <tableColumn id="11" xr3:uid="{6D4BC5DC-5AB7-4CF2-B34F-22160E23175D}" name="2024-25" dataDxfId="265"/>
    <tableColumn id="12" xr3:uid="{898BA3ED-710A-4934-A337-E56C3E44BE98}" name="2025-26" dataDxfId="264"/>
    <tableColumn id="13" xr3:uid="{9776D23B-F0F0-46F3-9614-A53D50A98A82}" name="2026-27" dataDxfId="263"/>
    <tableColumn id="14" xr3:uid="{B1ED99ED-6224-49A8-9DAC-58498D6CBEBB}" name="2027-28" dataDxfId="262"/>
    <tableColumn id="15" xr3:uid="{3E1BC1D2-CD03-4BB1-9508-0C7B8376E005}" name="2028-29" dataDxfId="261"/>
    <tableColumn id="16" xr3:uid="{4706A67E-67BD-472E-A2A8-B88F34BB6C9F}" name="2029-30" dataDxfId="260"/>
    <tableColumn id="17" xr3:uid="{5B0165C9-CE20-4373-B285-41A1288EDE71}" name="2030-31 _x000a_to _x000a_2034-35" dataDxfId="259"/>
    <tableColumn id="18" xr3:uid="{0EFC79D0-B783-45D2-9ADD-C165B38CDCAC}" name="2035-36 _x000a_to _x000a_2039-40" dataDxfId="258"/>
    <tableColumn id="19" xr3:uid="{660719E8-4271-44BA-85FF-835BEB399B56}" name="2040-41 _x000a_to _x000a_2044-45" dataDxfId="257"/>
    <tableColumn id="20" xr3:uid="{E5FF99E0-3567-48B0-A849-6C36FD235F87}" name="2045-46 _x000a_to _x000a_2049-50" dataDxfId="256"/>
    <tableColumn id="21" xr3:uid="{2B475A97-6EB2-4EEF-B45E-17714AB11C54}" name="2050-51 _x000a_to _x000a_2054-55" dataDxfId="255"/>
    <tableColumn id="22" xr3:uid="{64A8F1DE-C87D-4EB3-BA4F-4D8693079F98}" name="2055-56 _x000a_to _x000a_2059-60" dataDxfId="254"/>
    <tableColumn id="23" xr3:uid="{40B9AAC3-DB03-4014-8553-297DAC415689}" name="2060-61 _x000a_to _x000a_2064-65" dataDxfId="253"/>
    <tableColumn id="24" xr3:uid="{986DD51D-8005-4818-8A0C-82D9DF531525}" name="2065-66 _x000a_to _x000a_2069-70" dataDxfId="252"/>
    <tableColumn id="25" xr3:uid="{843E9BA8-3721-41D8-8A9C-ADBAD52295BC}" name="2070-71 _x000a_to _x000a_2074-75" dataDxfId="251"/>
    <tableColumn id="26" xr3:uid="{525574A5-3A2C-44EF-ABCC-C8C071A99058}" name="2075-76 _x000a_to _x000a_2079-80" dataDxfId="250"/>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3A32A28-8C32-4C71-BE60-43026A2ED948}" name="TBL8e_Supply_Demand_Benefit32" displayName="TBL8e_Supply_Demand_Benefit32" ref="B178:AA190" totalsRowShown="0" headerRowDxfId="249" dataDxfId="247" headerRowBorderDxfId="248" tableBorderDxfId="246">
  <autoFilter ref="B178:AA190" xr:uid="{F95B937A-AE12-4261-81EC-9F60DE0754BF}"/>
  <tableColumns count="26">
    <tableColumn id="1" xr3:uid="{5C572A41-8E2A-47CD-A27E-F75C84125C47}" name="Reference" dataDxfId="245"/>
    <tableColumn id="2" xr3:uid="{C4A66D66-69A7-46B5-8E14-CDBAA57BF24C}" name="Benefit element" dataDxfId="244"/>
    <tableColumn id="3" xr3:uid="{67405CA4-6832-479C-B95C-E022DDFCE9C1}" name="Expenditure type" dataDxfId="243"/>
    <tableColumn id="4" xr3:uid="{AF992BC4-85CE-4001-A349-8130C228F4BA}" name="Unit" dataDxfId="242"/>
    <tableColumn id="5" xr3:uid="{01CE8FF1-10C8-4962-AE75-39745035002E}" name="Decimal places" dataDxfId="241"/>
    <tableColumn id="6" xr3:uid="{B354EA3F-F083-4D46-8C73-8FCB0BC669AC}" name="2019-20" dataDxfId="240"/>
    <tableColumn id="7" xr3:uid="{0E0C28A1-6748-409D-865C-2F9FA2F0E4BD}" name="2020-21" dataDxfId="239"/>
    <tableColumn id="8" xr3:uid="{FE231F18-BB00-46C5-A4FF-E771B49504A4}" name="2021-22" dataDxfId="238" dataCellStyle="Normal 7"/>
    <tableColumn id="9" xr3:uid="{55562159-F0A8-4299-8E9F-7767021031BC}" name="2022-23" dataDxfId="237" dataCellStyle="Normal 7"/>
    <tableColumn id="10" xr3:uid="{C68B2370-BFF3-4CD4-9BD3-E6B424A5865F}" name="2023-24" dataDxfId="236" dataCellStyle="Normal 7"/>
    <tableColumn id="11" xr3:uid="{94C9BA42-15A1-42B2-9655-E531E36221CB}" name="2024-25" dataDxfId="235" dataCellStyle="Normal 7"/>
    <tableColumn id="12" xr3:uid="{E241E641-DFBE-4C17-A388-F51FDDC28D73}" name="2025-26" dataDxfId="234" dataCellStyle="Normal 7"/>
    <tableColumn id="13" xr3:uid="{BB6F0E4A-9377-4A8E-BEED-4F7F589ADDF6}" name="2026-27" dataDxfId="233" dataCellStyle="Normal 7"/>
    <tableColumn id="14" xr3:uid="{9F22B4DB-B731-49A7-89E1-CFB2327AA250}" name="2027-28" dataDxfId="232" dataCellStyle="Normal 7"/>
    <tableColumn id="15" xr3:uid="{7856917D-EC2A-4F0C-9672-28915205B467}" name="2028-29" dataDxfId="231" dataCellStyle="Normal 7"/>
    <tableColumn id="16" xr3:uid="{A106143B-63B2-4F35-81CD-BA0A1F6CC44A}" name="2029-30" dataDxfId="230" dataCellStyle="Normal 7"/>
    <tableColumn id="17" xr3:uid="{F3BF758A-82B1-4E0C-9E60-ED847DDEEFBE}" name="2030-31 _x000a_to _x000a_2034-35" dataDxfId="229" dataCellStyle="Normal 7"/>
    <tableColumn id="18" xr3:uid="{B6B85600-309C-4BDC-A326-64595347803B}" name="2035-36 _x000a_to _x000a_2039-40" dataDxfId="228" dataCellStyle="Normal 7"/>
    <tableColumn id="19" xr3:uid="{09ED8E77-1155-4799-9EDF-EA9AF6E55BB0}" name="2040-41 _x000a_to _x000a_2044-45" dataDxfId="227" dataCellStyle="Normal 7"/>
    <tableColumn id="20" xr3:uid="{ECCF4064-9ABF-45F6-AA43-E28AFFCAB393}" name="2045-46 _x000a_to _x000a_2049-50" dataDxfId="226" dataCellStyle="Normal 7"/>
    <tableColumn id="21" xr3:uid="{2F6790FB-1B02-4975-BBAC-DA5F774AF317}" name="2050-51 _x000a_to _x000a_2054-55" dataDxfId="225" dataCellStyle="Normal 7"/>
    <tableColumn id="22" xr3:uid="{423551FD-8EF6-4EE0-8AA5-825CA8551F85}" name="2055-56 _x000a_to _x000a_2059-60" dataDxfId="224" dataCellStyle="Normal 7"/>
    <tableColumn id="23" xr3:uid="{FE94CA50-23D9-440A-899F-C3388CE1F219}" name="2060-61 _x000a_to _x000a_2064-65" dataDxfId="223" dataCellStyle="Normal 7"/>
    <tableColumn id="24" xr3:uid="{A1FC5834-5362-4799-B6F1-8BC931CF3739}" name="2065-66 _x000a_to _x000a_2069-70" dataDxfId="222" dataCellStyle="Normal 7"/>
    <tableColumn id="25" xr3:uid="{094FF674-088C-4BC2-A94A-732DC021C74D}" name="2070-71 _x000a_to _x000a_2074-75" dataDxfId="221" dataCellStyle="Normal 7"/>
    <tableColumn id="26" xr3:uid="{3C5C5739-5B09-495B-A7D1-7D7459BD60CC}" name="2075-76 _x000a_to _x000a_2079-80" dataDxfId="220" dataCellStyle="Normal 7"/>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2C4DABB2-E864-4BD0-9798-8A1EFAA02BD2}" name="TBL8f_Leakage_Totex33" displayName="TBL8f_Leakage_Totex33" ref="B193:AA195" totalsRowShown="0" headerRowDxfId="219" dataDxfId="217" headerRowBorderDxfId="218" tableBorderDxfId="216">
  <autoFilter ref="B193:AA195" xr:uid="{0C983A2F-62CF-4D7C-B647-DB8719023589}"/>
  <tableColumns count="26">
    <tableColumn id="1" xr3:uid="{E65342DF-7F0A-4CA9-A97D-2126779B4564}" name="Reference" dataDxfId="215"/>
    <tableColumn id="2" xr3:uid="{9F6728C6-CBA9-4641-9CF4-B3C69BDEE7C1}" name="Expenditure element" dataDxfId="214"/>
    <tableColumn id="3" xr3:uid="{FEA2419B-8E97-481A-B735-66E431147C5E}" name="Expenditure type" dataDxfId="213"/>
    <tableColumn id="4" xr3:uid="{B36DC7C0-6A5C-47F5-809B-806C2D8F0779}" name="Unit" dataDxfId="212"/>
    <tableColumn id="5" xr3:uid="{122BAFC0-9D10-4FE9-9F2A-84D12878FC56}" name="Decimal places" dataDxfId="211"/>
    <tableColumn id="6" xr3:uid="{B53BC6D0-2BC8-4578-8C7F-3F255FC68240}" name="2019-20" dataDxfId="210"/>
    <tableColumn id="7" xr3:uid="{8F9972C7-FD90-49D3-90FA-58673B0A07F8}" name="2020-21" dataDxfId="209"/>
    <tableColumn id="8" xr3:uid="{E90CD332-1E16-4417-8666-84325A76EEC5}" name="2021-22" dataDxfId="208"/>
    <tableColumn id="9" xr3:uid="{7373A8E6-B07E-4586-A233-A590337A0AF1}" name="2022-23" dataDxfId="207"/>
    <tableColumn id="10" xr3:uid="{59482A4C-C316-445F-947A-E6E09CCD0773}" name="2023-24" dataDxfId="206"/>
    <tableColumn id="11" xr3:uid="{BEE78610-CE95-452C-9BD2-9DB798BAEBD1}" name="2024-25" dataDxfId="205"/>
    <tableColumn id="12" xr3:uid="{47C31C0D-0808-4EC4-B767-4AF9D3F91A74}" name="2025-26" dataDxfId="204"/>
    <tableColumn id="13" xr3:uid="{B0D5461F-459D-4D29-B06E-D8AEB4020218}" name="2026-27" dataDxfId="203"/>
    <tableColumn id="14" xr3:uid="{31CB2ED4-EC28-4F37-88DD-8CABDD8B5D11}" name="2027-28" dataDxfId="202"/>
    <tableColumn id="15" xr3:uid="{51030E15-9EFC-4DBE-AB79-6E2A1B582D49}" name="2028-29" dataDxfId="201"/>
    <tableColumn id="16" xr3:uid="{FDB5B08F-3C8D-4DEE-98E0-F6A4A7125B5A}" name="2029-30" dataDxfId="200"/>
    <tableColumn id="17" xr3:uid="{BB225256-FFAF-4C22-A3D2-AD9490F3533F}" name="2030-31 _x000a_to _x000a_2034-35" dataDxfId="199"/>
    <tableColumn id="18" xr3:uid="{D09361D8-7500-42B2-81BE-6586334B5DDD}" name="2035-36 _x000a_to _x000a_2039-40" dataDxfId="198"/>
    <tableColumn id="19" xr3:uid="{263C6464-4F97-4C68-9A56-C287B21C7FB7}" name="2040-41 _x000a_to _x000a_2044-45" dataDxfId="197"/>
    <tableColumn id="20" xr3:uid="{52106377-95B2-4BA8-A1BB-4C5812196CED}" name="2045-46 _x000a_to _x000a_2049-50" dataDxfId="196"/>
    <tableColumn id="21" xr3:uid="{0D103868-A0C0-468E-AD5B-FC9606FA8C3C}" name="2050-51 _x000a_to _x000a_2054-55" dataDxfId="195"/>
    <tableColumn id="22" xr3:uid="{A21E616B-7335-4FFF-8008-1FDF7D740908}" name="2055-56 _x000a_to _x000a_2059-60" dataDxfId="194"/>
    <tableColumn id="23" xr3:uid="{44055BBD-5E9B-492E-8E9B-BB9718F93284}" name="2060-61 _x000a_to _x000a_2064-65" dataDxfId="193"/>
    <tableColumn id="24" xr3:uid="{5EA6082B-B042-4D3F-9CC9-48EEDC342BA5}" name="2065-66 _x000a_to _x000a_2069-70" dataDxfId="192"/>
    <tableColumn id="25" xr3:uid="{AC590362-3BE0-4FCE-AC7C-555BB5E91C05}" name="2070-71 _x000a_to _x000a_2074-75" dataDxfId="191"/>
    <tableColumn id="26" xr3:uid="{217174CA-3A15-4BCA-8809-6304F5923FA7}" name="2075-76 _x000a_to _x000a_2079-80" dataDxfId="190"/>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6C894C0F-B624-4CAC-AB7C-891FCD7E0C3D}" name="TBL8a_Base_Totex39" displayName="TBL8a_Base_Totex39" ref="B202:AA205" totalsRowShown="0" headerRowDxfId="189" dataDxfId="187" headerRowBorderDxfId="188" tableBorderDxfId="186">
  <autoFilter ref="B202:AA205" xr:uid="{FDECB16F-280A-4418-A784-4D9C97056A97}"/>
  <tableColumns count="26">
    <tableColumn id="1" xr3:uid="{1679125B-25E7-43E7-836C-54D86BB62B61}" name="Reference" dataDxfId="185"/>
    <tableColumn id="2" xr3:uid="{FFF31F53-7FDB-480B-8AFF-0FFAC9117ACC}" name="Expenditure element" dataDxfId="184"/>
    <tableColumn id="3" xr3:uid="{881CFE18-15ED-4621-B80D-5CBCD13959D2}" name="Expenditure type" dataDxfId="183"/>
    <tableColumn id="4" xr3:uid="{AA51CEF6-49A5-46D8-AE73-166F65F563CC}" name="Unit" dataDxfId="182"/>
    <tableColumn id="5" xr3:uid="{3DD0996D-4AB5-404C-B18B-6FC14DD362CF}" name="Decimal places" dataDxfId="181"/>
    <tableColumn id="6" xr3:uid="{67240F8C-823D-4191-B4FF-B5566BE1B8F0}" name="2019-20" dataDxfId="180"/>
    <tableColumn id="7" xr3:uid="{AD905531-0707-4E2B-9368-578E36C8AE16}" name="2020-21" dataDxfId="179"/>
    <tableColumn id="8" xr3:uid="{15BF0973-B2FD-4F0B-A912-040E098BC865}" name="2021-22" dataDxfId="178"/>
    <tableColumn id="9" xr3:uid="{EE0F2337-FCF1-45DA-A816-8DF63D008CB7}" name="2022-23" dataDxfId="177"/>
    <tableColumn id="10" xr3:uid="{0C7B7027-3220-4C08-A37B-7B7BC6438F87}" name="2023-24" dataDxfId="176"/>
    <tableColumn id="11" xr3:uid="{66D8784C-6650-4874-A6F9-7CB33FC5E096}" name="2024-25" dataDxfId="175"/>
    <tableColumn id="12" xr3:uid="{31779D30-5912-439F-941A-9FB81339FD0B}" name="2025-26" dataDxfId="174"/>
    <tableColumn id="13" xr3:uid="{DC1744FE-88A9-422E-91BE-41E940EF1D8F}" name="2026-27" dataDxfId="173"/>
    <tableColumn id="14" xr3:uid="{258A2966-4831-495A-8C6A-32632D3B4F63}" name="2027-28" dataDxfId="172"/>
    <tableColumn id="15" xr3:uid="{0A3436D8-AB92-4A4F-A197-B811229A69F0}" name="2028-29" dataDxfId="171"/>
    <tableColumn id="16" xr3:uid="{DDE24F75-1BE9-4A15-A5A5-E02F4FF2DBD1}" name="2029-30" dataDxfId="170"/>
    <tableColumn id="17" xr3:uid="{857ECFC3-945A-4E97-9B56-67FE7B9415D0}" name="2030-31 _x000a_to _x000a_2034-35" dataDxfId="169"/>
    <tableColumn id="18" xr3:uid="{8203BA2A-D9FB-4871-A38E-690BC7E3B65C}" name="2035-36 _x000a_to _x000a_2039-40" dataDxfId="168"/>
    <tableColumn id="19" xr3:uid="{F946E443-54D6-4A4E-B022-5F175705F8C2}" name="2040-41 _x000a_to _x000a_2044-45" dataDxfId="167"/>
    <tableColumn id="20" xr3:uid="{1D846DBA-AAB9-45E0-BC37-ED54FF24DD61}" name="2045-46 _x000a_to _x000a_2049-50" dataDxfId="166"/>
    <tableColumn id="21" xr3:uid="{34482116-77E5-4021-9EFD-C4E9C80F4AD9}" name="2050-51 _x000a_to _x000a_2054-55" dataDxfId="165"/>
    <tableColumn id="22" xr3:uid="{2A59EE77-299F-4A19-92C9-6F01E9ED44AE}" name="2055-56 _x000a_to _x000a_2059-60" dataDxfId="164"/>
    <tableColumn id="23" xr3:uid="{57B3E9D3-0D04-43BA-9E22-E99B77A74108}" name="2060-61 _x000a_to _x000a_2064-65" dataDxfId="163"/>
    <tableColumn id="24" xr3:uid="{ADFB3B20-D239-4649-9F9E-3BB385B9AEBE}" name="2065-66 _x000a_to _x000a_2069-70" dataDxfId="162"/>
    <tableColumn id="25" xr3:uid="{04506A77-845A-4480-B7CA-4FDED0932CC5}" name="2070-71 _x000a_to _x000a_2074-75" dataDxfId="161"/>
    <tableColumn id="26" xr3:uid="{A621BF50-F858-425E-A975-1139A88245C4}" name="2075-76 _x000a_to _x000a_2079-80" dataDxfId="160"/>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67501C7-5C43-4890-A3D5-BBBC315F8E40}" name="TBL8b_SDB_Expenditure40" displayName="TBL8b_SDB_Expenditure40" ref="B208:AA224" totalsRowShown="0" headerRowDxfId="159" dataDxfId="157" headerRowBorderDxfId="158" tableBorderDxfId="156">
  <autoFilter ref="B208:AA224" xr:uid="{FB9857FC-0739-4882-BBF5-719F87DEB517}"/>
  <tableColumns count="26">
    <tableColumn id="1" xr3:uid="{1B9CE265-4C3F-4671-80A2-2AE24687BE3E}" name="Reference" dataDxfId="155"/>
    <tableColumn id="2" xr3:uid="{3C87890B-3840-43E5-B37B-8AFE12B89B63}" name="Expenditure element" dataDxfId="154"/>
    <tableColumn id="3" xr3:uid="{1DE7C019-AE43-42B7-BE34-DBF57DE40FCD}" name="Expenditure type" dataDxfId="153"/>
    <tableColumn id="4" xr3:uid="{D8C2EDDA-96B4-4BDC-B959-AD0E6E7E3CBF}" name="Unit" dataDxfId="152"/>
    <tableColumn id="5" xr3:uid="{89AF0176-F93E-406B-9A93-8CDDC06D2735}" name="Decimal places" dataDxfId="151"/>
    <tableColumn id="6" xr3:uid="{13A6E047-A5F7-4D2F-A2A9-35E6BBDD4E91}" name="2019-20" dataDxfId="150"/>
    <tableColumn id="7" xr3:uid="{F9DA680D-6A46-48B1-98F2-AB3F159F839F}" name="2020-21" dataDxfId="149"/>
    <tableColumn id="8" xr3:uid="{E2E8E6E5-B521-406A-8033-8072CDB6AAE9}" name="2021-22" dataDxfId="148"/>
    <tableColumn id="9" xr3:uid="{2D771EBB-E5A0-4C6B-9F2F-EA9451D7C8CA}" name="2022-23" dataDxfId="147"/>
    <tableColumn id="10" xr3:uid="{217EEFF5-6F22-4760-A755-D7C054BFACE7}" name="2023-24" dataDxfId="146"/>
    <tableColumn id="11" xr3:uid="{D277837A-6D6E-46A8-90B6-2B6AFFA5FBE9}" name="2024-25" dataDxfId="145"/>
    <tableColumn id="12" xr3:uid="{1EE9B05A-0F3B-44CE-B2C7-85B32142EABD}" name="2025-26" dataDxfId="144"/>
    <tableColumn id="13" xr3:uid="{19436D2A-28DA-486D-9688-DCB47ADA01AB}" name="2026-27" dataDxfId="143"/>
    <tableColumn id="14" xr3:uid="{819B39CB-E822-4779-B368-AA9636BFC921}" name="2027-28" dataDxfId="142"/>
    <tableColumn id="15" xr3:uid="{600D13C9-E9BE-4DAC-BF9E-0FA99B98D556}" name="2028-29" dataDxfId="141"/>
    <tableColumn id="16" xr3:uid="{E9F03C66-4567-4318-A306-086783FA7588}" name="2029-30" dataDxfId="140"/>
    <tableColumn id="17" xr3:uid="{AFCB10BF-F24A-44BB-9274-D9EC301A9E94}" name="2030-31 _x000a_to _x000a_2034-35" dataDxfId="139"/>
    <tableColumn id="18" xr3:uid="{A6DC2AAB-D0DA-4EE0-88AB-ED92E42C873F}" name="2035-36 _x000a_to _x000a_2039-40" dataDxfId="138"/>
    <tableColumn id="19" xr3:uid="{B04EFD61-C969-4202-B892-203D45424FF4}" name="2040-41 _x000a_to _x000a_2044-45" dataDxfId="137"/>
    <tableColumn id="20" xr3:uid="{B8590E16-6E04-4940-98AC-F541B96A09D1}" name="2045-46 _x000a_to _x000a_2049-50" dataDxfId="136"/>
    <tableColumn id="21" xr3:uid="{CBD5E4EC-EC70-4E9B-8BB7-295210BF0950}" name="2050-51 _x000a_to _x000a_2054-55" dataDxfId="135"/>
    <tableColumn id="22" xr3:uid="{91C66681-AE78-45FC-AC86-273B97EFAB39}" name="2055-56 _x000a_to _x000a_2059-60" dataDxfId="134"/>
    <tableColumn id="23" xr3:uid="{A98E5400-4743-4E19-A76B-CF60352866A4}" name="2060-61 _x000a_to _x000a_2064-65" dataDxfId="133"/>
    <tableColumn id="24" xr3:uid="{477363E5-68B6-4A45-B5D4-590CA49F6AA3}" name="2065-66 _x000a_to _x000a_2069-70" dataDxfId="132"/>
    <tableColumn id="25" xr3:uid="{C69DD1C7-0E5A-4B78-8ACE-03B4D214D98A}" name="2070-71 _x000a_to _x000a_2074-75" dataDxfId="131"/>
    <tableColumn id="26" xr3:uid="{50729BC4-4676-48C4-8536-15DC2AAE08D5}" name="2075-76 _x000a_to _x000a_2079-80" dataDxfId="13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BL1d_DrouLic" displayName="TBL1d_DrouLic" ref="B62:L65" totalsRowShown="0" headerRowDxfId="2482" headerRowBorderDxfId="2481" tableBorderDxfId="2480" totalsRowBorderDxfId="2479">
  <autoFilter ref="B62:L65" xr:uid="{00000000-0009-0000-0100-000004000000}"/>
  <tableColumns count="11">
    <tableColumn id="2" xr3:uid="{00000000-0010-0000-0300-000002000000}" name="WRMP24 Reference" dataDxfId="2478"/>
    <tableColumn id="3" xr3:uid="{00000000-0010-0000-0300-000003000000}" name="Derivation" dataDxfId="2477"/>
    <tableColumn id="4" xr3:uid="{00000000-0010-0000-0300-000004000000}" name="Licence number" dataDxfId="2476"/>
    <tableColumn id="5" xr3:uid="{00000000-0010-0000-0300-000005000000}" name="Source name" dataDxfId="2475"/>
    <tableColumn id="6" xr3:uid="{00000000-0010-0000-0300-000006000000}" name="Source type" dataDxfId="2474"/>
    <tableColumn id="7" xr3:uid="{00000000-0010-0000-0300-000007000000}" name="WRZ Code" dataDxfId="2473"/>
    <tableColumn id="8" xr3:uid="{00000000-0010-0000-0300-000008000000}" name="DYAA deployable output (Ml/d)" dataDxfId="2472"/>
    <tableColumn id="1" xr3:uid="{00000000-0010-0000-0300-000001000000}" name="DYCP deployable output (Ml/d)" dataDxfId="2471">
      <calculatedColumnFormula>SUM(I64:I65)</calculatedColumnFormula>
    </tableColumn>
    <tableColumn id="9" xr3:uid="{00000000-0010-0000-0300-000009000000}" name="Annual licensed quantity (Ml/d)" dataDxfId="2470"/>
    <tableColumn id="10" xr3:uid="{00000000-0010-0000-0300-00000A000000}" name="Reason licence is unused" dataDxfId="2469"/>
    <tableColumn id="11" xr3:uid="{00000000-0010-0000-0300-00000B000000}" name="Additional notes (if desired)" dataDxfId="2468"/>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2791E3D-3D08-4D55-AF51-8F8E883C3FC4}" name="TBL8c_Metering_Expenditure41" displayName="TBL8c_Metering_Expenditure41" ref="B227:AA267" totalsRowShown="0" headerRowDxfId="129" dataDxfId="127" headerRowBorderDxfId="128" tableBorderDxfId="126">
  <autoFilter ref="B227:AA267" xr:uid="{C9B1FF4B-475D-40EB-A1F6-E35BA556109E}"/>
  <tableColumns count="26">
    <tableColumn id="1" xr3:uid="{C5886C0C-C1E4-488D-8E47-7163836B1682}" name="Reference" dataDxfId="125"/>
    <tableColumn id="2" xr3:uid="{179E1789-54A3-41C6-AC4E-8721DF9B4201}" name="Expenditure element" dataDxfId="124" dataCellStyle="Normal 2 2 2"/>
    <tableColumn id="3" xr3:uid="{8E131DA4-ABD1-4BA5-96F1-663C6D0E3A7C}" name="Expenditure type" dataDxfId="123"/>
    <tableColumn id="4" xr3:uid="{F22E717E-ABE5-41B2-96E2-7216844D83E6}" name="Unit" dataDxfId="122"/>
    <tableColumn id="5" xr3:uid="{A7482E9B-5084-4B94-8C37-0B8FE5912615}" name="Decimal places" dataDxfId="121"/>
    <tableColumn id="6" xr3:uid="{FAC485C1-1392-40FA-A12A-2059F394F15E}" name="2019-20" dataDxfId="120"/>
    <tableColumn id="7" xr3:uid="{DC590456-4FE2-4D38-A028-1BD6ACFC060F}" name="2020-21" dataDxfId="119"/>
    <tableColumn id="8" xr3:uid="{4F07C383-8B39-463B-BCC5-6000D0294C3B}" name="2021-22" dataDxfId="118"/>
    <tableColumn id="9" xr3:uid="{95557DC3-EDDA-43FC-83EF-B826489476DC}" name="2022-23" dataDxfId="117"/>
    <tableColumn id="10" xr3:uid="{AF0A8D46-B13A-4DF8-8E7D-E2D96A4CEB08}" name="2023-24" dataDxfId="116"/>
    <tableColumn id="11" xr3:uid="{FE64A2FD-39A9-4159-AC87-002ECAB23E5F}" name="2024-25" dataDxfId="115"/>
    <tableColumn id="12" xr3:uid="{6128273F-75C3-4287-8798-0ADE4D024C8D}" name="2025-26" dataDxfId="114"/>
    <tableColumn id="13" xr3:uid="{599E1744-BBA4-46DD-8325-D449BB7AA921}" name="2026-27" dataDxfId="113"/>
    <tableColumn id="14" xr3:uid="{09EA03E1-4391-4C71-9156-0D43736FD281}" name="2027-28" dataDxfId="112"/>
    <tableColumn id="15" xr3:uid="{577C814F-3D58-4F6E-B020-6609BA0C15C8}" name="2028-29" dataDxfId="111"/>
    <tableColumn id="16" xr3:uid="{06D0A987-668A-49FE-BB1F-8DFA2BEE53EC}" name="2029-30" dataDxfId="110"/>
    <tableColumn id="17" xr3:uid="{7851A9F9-1931-4566-963D-170E0106C6BD}" name="2030-31 _x000a_to _x000a_2034-35" dataDxfId="109"/>
    <tableColumn id="18" xr3:uid="{C5888078-FFBD-4BD9-A5E2-91024F464EAC}" name="2035-36 _x000a_to _x000a_2039-40" dataDxfId="108"/>
    <tableColumn id="19" xr3:uid="{42F4E36D-B7D8-4992-9419-CB8220911B1C}" name="2040-41 _x000a_to _x000a_2044-45" dataDxfId="107"/>
    <tableColumn id="20" xr3:uid="{997A61C4-BAFE-4F46-9916-FB0D1CBF9BEE}" name="2045-46 _x000a_to _x000a_2049-50" dataDxfId="106"/>
    <tableColumn id="21" xr3:uid="{03CF1F46-C9E4-4F7B-88F2-9DB06539B948}" name="2050-51 _x000a_to _x000a_2054-55" dataDxfId="105"/>
    <tableColumn id="22" xr3:uid="{8CD0ECFE-EAA1-4654-A4D1-A4335DFEDBBE}" name="2055-56 _x000a_to _x000a_2059-60" dataDxfId="104"/>
    <tableColumn id="23" xr3:uid="{6DAAE1AE-8F3D-4EA9-B78B-0F579FBFE873}" name="2060-61 _x000a_to _x000a_2064-65" dataDxfId="103"/>
    <tableColumn id="24" xr3:uid="{77FF0FD7-422D-4C01-A6BC-5F7EC2A9516B}" name="2065-66 _x000a_to _x000a_2069-70" dataDxfId="102"/>
    <tableColumn id="25" xr3:uid="{0CBC9BFE-BA5C-4E89-B7F7-C41006EDA5D1}" name="2070-71 _x000a_to _x000a_2074-75" dataDxfId="101"/>
    <tableColumn id="26" xr3:uid="{61C19BA6-24D7-4F43-ABE7-7F36B9B5B702}" name="2075-76 _x000a_to _x000a_2079-80" dataDxfId="100"/>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9FE57D03-D5CB-4DFE-AAE8-ABF4A4706EEF}" name="TBL8d_Total_Enhancement42" displayName="TBL8d_Total_Enhancement42" ref="B270:AA273" totalsRowShown="0" headerRowDxfId="99" dataDxfId="97" headerRowBorderDxfId="98" tableBorderDxfId="96">
  <autoFilter ref="B270:AA273" xr:uid="{4CF459F2-C474-4BB8-869D-60ACC22B7857}"/>
  <tableColumns count="26">
    <tableColumn id="1" xr3:uid="{EE45A856-F127-4792-803D-7496D7139936}" name="Reference" dataDxfId="95"/>
    <tableColumn id="2" xr3:uid="{67722B59-A011-49A4-8AC2-676C51BF9408}" name="Expenditure element" dataDxfId="94"/>
    <tableColumn id="3" xr3:uid="{9112B06B-4761-434B-8257-BD2AA89E3EFF}" name="Expenditure type" dataDxfId="93"/>
    <tableColumn id="4" xr3:uid="{1B67601D-7AC9-466F-B11F-5AC89082C5F8}" name="Unit" dataDxfId="92"/>
    <tableColumn id="5" xr3:uid="{FD457873-30DB-4491-9A11-DDFA022F85F4}" name="Decimal places" dataDxfId="91"/>
    <tableColumn id="6" xr3:uid="{9007035A-B3E2-40D1-B812-AAF5522F22EE}" name="2019-20" dataDxfId="90"/>
    <tableColumn id="7" xr3:uid="{6B6484EC-BEC0-4991-861F-6A1BCCB01273}" name="2020-21" dataDxfId="89"/>
    <tableColumn id="8" xr3:uid="{26C97BF0-A27D-409E-AD15-1DB96C218ECC}" name="2021-22" dataDxfId="88"/>
    <tableColumn id="9" xr3:uid="{B2AA353A-5A4B-4CA3-B930-39FE0206B94F}" name="2022-23" dataDxfId="87"/>
    <tableColumn id="10" xr3:uid="{3C136CA9-867A-4529-B9DF-023D16933900}" name="2023-24" dataDxfId="86"/>
    <tableColumn id="11" xr3:uid="{3FAEECCE-4A4F-4ACC-AB4B-44009FFAE489}" name="2024-25" dataDxfId="85"/>
    <tableColumn id="12" xr3:uid="{6AEE9A8D-8709-433B-BDCD-A6E564DA0173}" name="2025-26" dataDxfId="84"/>
    <tableColumn id="13" xr3:uid="{54BB9B4E-E5E5-451C-956D-CFB86CE70B1D}" name="2026-27" dataDxfId="83"/>
    <tableColumn id="14" xr3:uid="{2993A82C-1977-434D-A2AA-9CFEE07E0EC3}" name="2027-28" dataDxfId="82"/>
    <tableColumn id="15" xr3:uid="{D601F7B9-2D0A-48FC-8110-7E3178B0DA4E}" name="2028-29" dataDxfId="81"/>
    <tableColumn id="16" xr3:uid="{06BC2018-DC7D-47B8-B08A-8D8AD7F39965}" name="2029-30" dataDxfId="80"/>
    <tableColumn id="17" xr3:uid="{77AE6891-52A7-43A9-A42C-3EAAC47EBAD5}" name="2030-31 _x000a_to _x000a_2034-35" dataDxfId="79"/>
    <tableColumn id="18" xr3:uid="{812BEE8C-622C-4541-BA8F-F2090680F12E}" name="2035-36 _x000a_to _x000a_2039-40" dataDxfId="78"/>
    <tableColumn id="19" xr3:uid="{A1C49DCE-20DA-475D-B539-F1FEA2C71FBA}" name="2040-41 _x000a_to _x000a_2044-45" dataDxfId="77"/>
    <tableColumn id="20" xr3:uid="{DA327627-2FE9-4797-B75B-3E5133706ED2}" name="2045-46 _x000a_to _x000a_2049-50" dataDxfId="76"/>
    <tableColumn id="21" xr3:uid="{27239E09-CC85-4114-A208-991C13798ECA}" name="2050-51 _x000a_to _x000a_2054-55" dataDxfId="75"/>
    <tableColumn id="22" xr3:uid="{07738456-282C-4B75-8074-F072E8303519}" name="2055-56 _x000a_to _x000a_2059-60" dataDxfId="74"/>
    <tableColumn id="23" xr3:uid="{3F08F5D3-2B8A-403F-B3C2-14E516925A60}" name="2060-61 _x000a_to _x000a_2064-65" dataDxfId="73"/>
    <tableColumn id="24" xr3:uid="{59A3B2E2-F582-435A-8EAD-D974D76CBE36}" name="2065-66 _x000a_to _x000a_2069-70" dataDxfId="72"/>
    <tableColumn id="25" xr3:uid="{1A284FE9-45C7-4712-BFC3-978E611B2562}" name="2070-71 _x000a_to _x000a_2074-75" dataDxfId="71"/>
    <tableColumn id="26" xr3:uid="{F582A1B5-5D94-4869-BD5D-46D485061572}" name="2075-76 _x000a_to _x000a_2079-80" dataDxfId="70"/>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830FFB44-89CB-4D84-BA7C-E1D171E41BD4}" name="TBL8e_Supply_Demand_Benefit43" displayName="TBL8e_Supply_Demand_Benefit43" ref="B276:AA288" totalsRowShown="0" headerRowDxfId="69" dataDxfId="67" headerRowBorderDxfId="68" tableBorderDxfId="66">
  <autoFilter ref="B276:AA288" xr:uid="{2E01C521-FA6F-49D6-B1FD-BCB97C9166C6}"/>
  <tableColumns count="26">
    <tableColumn id="1" xr3:uid="{90021DC4-6507-40A4-B747-49746BF84A2E}" name="Reference" dataDxfId="65"/>
    <tableColumn id="2" xr3:uid="{BFE7AE9F-FFAC-488A-B3BB-BAB96F643403}" name="Benefit element" dataDxfId="64"/>
    <tableColumn id="3" xr3:uid="{B9C883E6-BB08-46A1-A327-0508999D331C}" name="Expenditure type" dataDxfId="63"/>
    <tableColumn id="4" xr3:uid="{6DD01A11-3A02-4BA7-ADC6-8D21FCB9D002}" name="Unit" dataDxfId="62"/>
    <tableColumn id="5" xr3:uid="{AFA39B99-C1A4-403E-B426-BF8EDE9A8069}" name="Decimal places" dataDxfId="61"/>
    <tableColumn id="6" xr3:uid="{FEF38FD3-BCDA-446E-9E8A-6F4443B0474A}" name="2019-20" dataDxfId="60"/>
    <tableColumn id="7" xr3:uid="{D9E9E848-142C-40DA-9317-05058F3CA8F2}" name="2020-21" dataDxfId="59"/>
    <tableColumn id="8" xr3:uid="{29709C6F-1D70-46E3-9F68-9B951F884420}" name="2021-22" dataDxfId="58" dataCellStyle="Normal 7"/>
    <tableColumn id="9" xr3:uid="{BACD3FF0-CA15-479E-B199-2FD613933D6C}" name="2022-23" dataDxfId="57" dataCellStyle="Normal 7"/>
    <tableColumn id="10" xr3:uid="{EF0569F7-CE34-4B42-A363-26B3FE019F3B}" name="2023-24" dataDxfId="56" dataCellStyle="Normal 7"/>
    <tableColumn id="11" xr3:uid="{EA091D15-B316-46D9-A787-FDD4321B0B91}" name="2024-25" dataDxfId="55" dataCellStyle="Normal 7"/>
    <tableColumn id="12" xr3:uid="{180ADF85-40CB-4226-AF53-AFAEFE9FD26F}" name="2025-26" dataDxfId="54" dataCellStyle="Normal 7"/>
    <tableColumn id="13" xr3:uid="{02FB99D4-8035-4897-B279-D17784511111}" name="2026-27" dataDxfId="53" dataCellStyle="Normal 7"/>
    <tableColumn id="14" xr3:uid="{461F36F6-E8F0-431D-A941-F3081B979373}" name="2027-28" dataDxfId="52" dataCellStyle="Normal 7"/>
    <tableColumn id="15" xr3:uid="{40A7B87E-ECEA-4AD3-9AB0-D7952DABA381}" name="2028-29" dataDxfId="51" dataCellStyle="Normal 7"/>
    <tableColumn id="16" xr3:uid="{D5DF050A-7F73-40C1-8B38-0CB34E25CCF9}" name="2029-30" dataDxfId="50" dataCellStyle="Normal 7"/>
    <tableColumn id="17" xr3:uid="{50CCC109-7136-43C1-9AB5-685BD5D5263E}" name="2030-31 _x000a_to _x000a_2034-35" dataDxfId="49" dataCellStyle="Normal 7"/>
    <tableColumn id="18" xr3:uid="{C0DA6AA6-A91F-40D1-8281-A3962EF7DA47}" name="2035-36 _x000a_to _x000a_2039-40" dataDxfId="48" dataCellStyle="Normal 7"/>
    <tableColumn id="19" xr3:uid="{B1F05035-D416-4F4B-86F0-012A05F16587}" name="2040-41 _x000a_to _x000a_2044-45" dataDxfId="47" dataCellStyle="Normal 7"/>
    <tableColumn id="20" xr3:uid="{D1AD8C38-FD69-4D56-876E-B9104E07C645}" name="2045-46 _x000a_to _x000a_2049-50" dataDxfId="46" dataCellStyle="Normal 7"/>
    <tableColumn id="21" xr3:uid="{99F9B385-FAAA-48EB-82E8-DEBB0BF9D1B0}" name="2050-51 _x000a_to _x000a_2054-55" dataDxfId="45" dataCellStyle="Normal 7"/>
    <tableColumn id="22" xr3:uid="{4927DF31-BF92-42D4-8926-4B8E6135A412}" name="2055-56 _x000a_to _x000a_2059-60" dataDxfId="44" dataCellStyle="Normal 7"/>
    <tableColumn id="23" xr3:uid="{512656C2-95F9-4D9B-B13F-37C188B68CD7}" name="2060-61 _x000a_to _x000a_2064-65" dataDxfId="43" dataCellStyle="Normal 7"/>
    <tableColumn id="24" xr3:uid="{D56BFBB3-C849-42B9-BBA3-F1699929063E}" name="2065-66 _x000a_to _x000a_2069-70" dataDxfId="42" dataCellStyle="Normal 7"/>
    <tableColumn id="25" xr3:uid="{230801BB-5930-484B-8991-850279EF90AD}" name="2070-71 _x000a_to _x000a_2074-75" dataDxfId="41" dataCellStyle="Normal 7"/>
    <tableColumn id="26" xr3:uid="{11AE67C0-0CB4-4B70-BA10-A964BE01878C}" name="2075-76 _x000a_to _x000a_2079-80" dataDxfId="40" dataCellStyle="Normal 7"/>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5729969-421C-406C-9185-8206608FFCAC}" name="TBL8f_Leakage_Totex3313" displayName="TBL8f_Leakage_Totex3313" ref="B291:AA293" totalsRowShown="0" headerRowDxfId="39" dataDxfId="37" headerRowBorderDxfId="38" tableBorderDxfId="36">
  <autoFilter ref="B291:AA293" xr:uid="{F5729969-421C-406C-9185-8206608FFCAC}"/>
  <tableColumns count="26">
    <tableColumn id="1" xr3:uid="{B977BD74-EE49-495A-9066-1D83DBAAFF11}" name="Reference" dataDxfId="35"/>
    <tableColumn id="2" xr3:uid="{EA265663-608B-4DA3-921E-3BB7BD831E8D}" name="Expenditure element" dataDxfId="34"/>
    <tableColumn id="3" xr3:uid="{61937EC8-53FA-4592-AB20-2AD56C7EF3E0}" name="Expenditure type" dataDxfId="33"/>
    <tableColumn id="4" xr3:uid="{FB5D2CC4-C3DD-495B-A71D-02449C110CC1}" name="Unit" dataDxfId="32"/>
    <tableColumn id="5" xr3:uid="{A1F4BFD5-C600-465A-8A6E-A36DCD480DC5}" name="Decimal places" dataDxfId="31"/>
    <tableColumn id="6" xr3:uid="{BD757DDC-0B79-448A-8DC8-16D887AC454E}" name="2019-20" dataDxfId="30"/>
    <tableColumn id="7" xr3:uid="{EE966FF8-E51D-43A4-9C4B-38B2C3D3EA1D}" name="2020-21" dataDxfId="29"/>
    <tableColumn id="8" xr3:uid="{E6CF0D91-7A81-45BE-A44E-AD632A4406FA}" name="2021-22" dataDxfId="28"/>
    <tableColumn id="9" xr3:uid="{A564290D-9793-483B-BBE2-5CF292981088}" name="2022-23" dataDxfId="27"/>
    <tableColumn id="10" xr3:uid="{FE1BF4BD-361C-47C0-A797-03B512663482}" name="2023-24" dataDxfId="26"/>
    <tableColumn id="11" xr3:uid="{DD4879F4-AC2A-4177-B602-DD40811A8221}" name="2024-25" dataDxfId="25"/>
    <tableColumn id="12" xr3:uid="{7774131B-6998-4ACD-8762-8D15F0786295}" name="2025-26" dataDxfId="24"/>
    <tableColumn id="13" xr3:uid="{728342C5-0E46-4702-91C8-84FD27ACC4E3}" name="2026-27" dataDxfId="23"/>
    <tableColumn id="14" xr3:uid="{E834E2FC-B53D-4A71-A524-9FCA7A217C4A}" name="2027-28" dataDxfId="22"/>
    <tableColumn id="15" xr3:uid="{26947841-9F49-4F06-8119-F2E55CFD6AF6}" name="2028-29" dataDxfId="21"/>
    <tableColumn id="16" xr3:uid="{272CFC86-3295-467C-8CA4-3C41B92FF379}" name="2029-30" dataDxfId="20"/>
    <tableColumn id="17" xr3:uid="{33CCDA58-8C90-4D84-947C-E3219EB88ADD}" name="2030-31 _x000a_to _x000a_2034-35" dataDxfId="19"/>
    <tableColumn id="18" xr3:uid="{E43CBDF5-B417-4943-8395-40BA9E227A01}" name="2035-36 _x000a_to _x000a_2039-40" dataDxfId="18"/>
    <tableColumn id="19" xr3:uid="{0E355E48-5F1B-48EB-93F7-2C1B1603A419}" name="2040-41 _x000a_to _x000a_2044-45" dataDxfId="17"/>
    <tableColumn id="20" xr3:uid="{E0A4E22B-181B-4127-A9B9-3A12E38A65DC}" name="2045-46 _x000a_to _x000a_2049-50" dataDxfId="16"/>
    <tableColumn id="21" xr3:uid="{8B2822DF-50C5-4C20-BA04-7C627E580731}" name="2050-51 _x000a_to _x000a_2054-55" dataDxfId="15"/>
    <tableColumn id="22" xr3:uid="{C46FFA44-6777-4196-AD15-001731DFC1FA}" name="2055-56 _x000a_to _x000a_2059-60" dataDxfId="14"/>
    <tableColumn id="23" xr3:uid="{D566ED2E-A477-43FB-A0D1-C6C71D2BBDDA}" name="2060-61 _x000a_to _x000a_2064-65" dataDxfId="13"/>
    <tableColumn id="24" xr3:uid="{2F807802-D167-41FB-933F-33E98C2258EB}" name="2065-66 _x000a_to _x000a_2069-70" dataDxfId="12"/>
    <tableColumn id="25" xr3:uid="{E6DC3BFB-C5AA-483D-9249-21DB92ABEADA}" name="2070-71 _x000a_to _x000a_2074-75" dataDxfId="11"/>
    <tableColumn id="26" xr3:uid="{921545EE-707C-414D-A590-EE9B42C111AB}" name="2075-76 _x000a_to _x000a_2079-80" dataDxfId="10"/>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9B3E692-8EF3-454B-85C6-1957D60D325D}" name="tblWRZ44" displayName="tblWRZ44" ref="E2:J131" totalsRowShown="0" headerRowDxfId="9" dataDxfId="7" headerRowBorderDxfId="8" tableBorderDxfId="6">
  <autoFilter ref="E2:J131" xr:uid="{79B3E692-8EF3-454B-85C6-1957D60D325D}"/>
  <tableColumns count="6">
    <tableColumn id="1" xr3:uid="{198661D9-D262-4361-873A-5D59AD45EE50}" name="COMPANY" dataDxfId="5"/>
    <tableColumn id="2" xr3:uid="{5612D87C-4942-458B-A632-94E6E98E5542}" name="WRZ_NAME" dataDxfId="4"/>
    <tableColumn id="3" xr3:uid="{E25D601E-F8E3-493A-BE15-28A8E8D11EB6}" name="RZ_ID" dataDxfId="3"/>
    <tableColumn id="4" xr3:uid="{E5FEC7D8-8216-4235-A461-CB48AA69BFDA}" name="WC id" dataDxfId="2"/>
    <tableColumn id="5" xr3:uid="{526192E8-8224-49B8-AA52-E027017647D2}" name="WRZ id" dataDxfId="1"/>
    <tableColumn id="6" xr3:uid="{23FCED85-2D78-4435-A564-233893996877}" name="Combined id" dataDxfId="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BL1e_NewLic" displayName="TBL1e_NewLic" ref="B69:L72" totalsRowShown="0" headerRowDxfId="2467" headerRowBorderDxfId="2466" tableBorderDxfId="2465" totalsRowBorderDxfId="2464">
  <autoFilter ref="B69:L72" xr:uid="{00000000-0009-0000-0100-000005000000}"/>
  <tableColumns count="11">
    <tableColumn id="2" xr3:uid="{00000000-0010-0000-0400-000002000000}" name="WRMP24 Reference"/>
    <tableColumn id="3" xr3:uid="{00000000-0010-0000-0400-000003000000}" name="Derivation"/>
    <tableColumn id="4" xr3:uid="{00000000-0010-0000-0400-000004000000}" name="Licence number"/>
    <tableColumn id="5" xr3:uid="{00000000-0010-0000-0400-000005000000}" name="Source name"/>
    <tableColumn id="6" xr3:uid="{00000000-0010-0000-0400-000006000000}" name="Source type"/>
    <tableColumn id="7" xr3:uid="{00000000-0010-0000-0400-000007000000}" name="WRZ Code" dataDxfId="2463"/>
    <tableColumn id="8" xr3:uid="{00000000-0010-0000-0400-000008000000}" name="DYAA deployable output (Ml/d)" dataDxfId="2462"/>
    <tableColumn id="1" xr3:uid="{00000000-0010-0000-0400-000001000000}" name="DYCP deployable output (Ml/d)" dataDxfId="2461">
      <calculatedColumnFormula>SUM(I71:I72)</calculatedColumnFormula>
    </tableColumn>
    <tableColumn id="9" xr3:uid="{00000000-0010-0000-0400-000009000000}" name="Annual licensed quantity (Ml/d)" dataDxfId="2460"/>
    <tableColumn id="10" xr3:uid="{00000000-0010-0000-0400-00000A000000}" name="Status of licence" dataDxfId="2459"/>
    <tableColumn id="11" xr3:uid="{00000000-0010-0000-0400-00000B000000}" name="Additional notes (if desired)"/>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BL1f_RawXfer" displayName="TBL1f_RawXfer" ref="B76:L79" totalsRowShown="0" headerRowDxfId="2458" tableBorderDxfId="2457">
  <autoFilter ref="B76:L79" xr:uid="{00000000-0009-0000-0100-000006000000}"/>
  <tableColumns count="11">
    <tableColumn id="2" xr3:uid="{00000000-0010-0000-0500-000002000000}" name="WRMP24 Reference"/>
    <tableColumn id="3" xr3:uid="{00000000-0010-0000-0500-000003000000}" name="Derivation"/>
    <tableColumn id="4" xr3:uid="{00000000-0010-0000-0500-000004000000}" name="Transfer name"/>
    <tableColumn id="5" xr3:uid="{00000000-0010-0000-0500-000005000000}" name="End date of agreement (dd/mm/yyyy)"/>
    <tableColumn id="6" xr3:uid="{00000000-0010-0000-0500-000006000000}" name="WRZ Code From"/>
    <tableColumn id="7" xr3:uid="{00000000-0010-0000-0500-000007000000}" name="WRZ Code To" dataDxfId="2456"/>
    <tableColumn id="8" xr3:uid="{00000000-0010-0000-0500-000008000000}" name="DYAA deployable output (Ml/d)" dataDxfId="2455"/>
    <tableColumn id="1" xr3:uid="{00000000-0010-0000-0500-000001000000}" name="DYCP deployable output (Ml/d)"/>
    <tableColumn id="9" xr3:uid="{00000000-0010-0000-0500-000009000000}" name="Annual limit (Ml/d)" dataDxfId="2454"/>
    <tableColumn id="10" xr3:uid="{00000000-0010-0000-0500-00000A000000}" name="Changes to agreement during drought" dataDxfId="2453"/>
    <tableColumn id="11" xr3:uid="{00000000-0010-0000-0500-00000B000000}" name="Additional notes (if desired)"/>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BL1g_PotXfer" displayName="TBL1g_PotXfer" ref="B83:L86" totalsRowShown="0" headerRowDxfId="2452" tableBorderDxfId="2451">
  <autoFilter ref="B83:L86" xr:uid="{00000000-0009-0000-0100-000007000000}"/>
  <tableColumns count="11">
    <tableColumn id="2" xr3:uid="{00000000-0010-0000-0600-000002000000}" name="WRMP24 Reference"/>
    <tableColumn id="3" xr3:uid="{00000000-0010-0000-0600-000003000000}" name="Derivation"/>
    <tableColumn id="4" xr3:uid="{00000000-0010-0000-0600-000004000000}" name="Transfer name"/>
    <tableColumn id="5" xr3:uid="{00000000-0010-0000-0600-000005000000}" name="End date of agreement (dd/mm/yyyy)"/>
    <tableColumn id="6" xr3:uid="{00000000-0010-0000-0600-000006000000}" name="WRZ Code From"/>
    <tableColumn id="7" xr3:uid="{00000000-0010-0000-0600-000007000000}" name="WRZ Code To" dataDxfId="2450"/>
    <tableColumn id="8" xr3:uid="{00000000-0010-0000-0600-000008000000}" name="DYAA deployable output (Ml/d)" dataDxfId="2449"/>
    <tableColumn id="1" xr3:uid="{00000000-0010-0000-0600-000001000000}" name="DYCP deployable output (Ml/d)"/>
    <tableColumn id="9" xr3:uid="{00000000-0010-0000-0600-000009000000}" name="Annual limit (Ml/d)" dataDxfId="2448"/>
    <tableColumn id="10" xr3:uid="{00000000-0010-0000-0600-00000A000000}" name="Changes to agreement during drought" dataDxfId="2447"/>
    <tableColumn id="11" xr3:uid="{00000000-0010-0000-0600-00000B000000}" name="Additional notes (if desired)"/>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BL2a_WCKey" displayName="TBL2a_WCKey" ref="B7:AI12" totalsRowShown="0" headerRowDxfId="2446" tableBorderDxfId="2445">
  <autoFilter ref="B7:AI12" xr:uid="{00000000-0009-0000-0100-000008000000}"/>
  <tableColumns count="34">
    <tableColumn id="1" xr3:uid="{00000000-0010-0000-0700-000001000000}" name="WRMP24 Reference"/>
    <tableColumn id="2" xr3:uid="{00000000-0010-0000-0700-000002000000}" name="Component"/>
    <tableColumn id="3" xr3:uid="{00000000-0010-0000-0700-000003000000}" name="Derivation"/>
    <tableColumn id="4" xr3:uid="{00000000-0010-0000-0700-000004000000}" name="Unit"/>
    <tableColumn id="5" xr3:uid="{00000000-0010-0000-0700-000005000000}" name="Decimal places" dataDxfId="2444"/>
    <tableColumn id="6" xr3:uid="{00000000-0010-0000-0700-000006000000}" name="2019-20" dataDxfId="2443"/>
    <tableColumn id="7" xr3:uid="{00000000-0010-0000-0700-000007000000}" name="2020-21" dataDxfId="2442"/>
    <tableColumn id="8" xr3:uid="{00000000-0010-0000-0700-000008000000}" name="2021-22" dataDxfId="2441"/>
    <tableColumn id="9" xr3:uid="{00000000-0010-0000-0700-000009000000}" name="2022-23" dataDxfId="2440"/>
    <tableColumn id="10" xr3:uid="{00000000-0010-0000-0700-00000A000000}" name="2023-24" dataDxfId="2439"/>
    <tableColumn id="11" xr3:uid="{00000000-0010-0000-0700-00000B000000}" name="2024-25" dataDxfId="2438"/>
    <tableColumn id="12" xr3:uid="{00000000-0010-0000-0700-00000C000000}" name="2025-26" dataDxfId="2437"/>
    <tableColumn id="13" xr3:uid="{00000000-0010-0000-0700-00000D000000}" name="2026-27" dataDxfId="2436"/>
    <tableColumn id="14" xr3:uid="{00000000-0010-0000-0700-00000E000000}" name="2027-28" dataDxfId="2435"/>
    <tableColumn id="15" xr3:uid="{00000000-0010-0000-0700-00000F000000}" name="2028-29" dataDxfId="2434"/>
    <tableColumn id="16" xr3:uid="{00000000-0010-0000-0700-000010000000}" name="2029-30" dataDxfId="2433"/>
    <tableColumn id="23" xr3:uid="{00000000-0010-0000-0700-000017000000}" name="2034-35" dataDxfId="2432"/>
    <tableColumn id="24" xr3:uid="{00000000-0010-0000-0700-000018000000}" name="2039-40" dataDxfId="2431"/>
    <tableColumn id="25" xr3:uid="{00000000-0010-0000-0700-000019000000}" name="2044-45" dataDxfId="2430"/>
    <tableColumn id="26" xr3:uid="{00000000-0010-0000-0700-00001A000000}" name="2049-50" dataDxfId="2429"/>
    <tableColumn id="27" xr3:uid="{00000000-0010-0000-0700-00001B000000}" name="2054-55" dataDxfId="2428"/>
    <tableColumn id="28" xr3:uid="{00000000-0010-0000-0700-00001C000000}" name="2059-60" dataDxfId="2427"/>
    <tableColumn id="20" xr3:uid="{00000000-0010-0000-0700-000014000000}" name="2064-65" dataDxfId="2426"/>
    <tableColumn id="21" xr3:uid="{00000000-0010-0000-0700-000015000000}" name="2069-70" dataDxfId="2425"/>
    <tableColumn id="22" xr3:uid="{00000000-0010-0000-0700-000016000000}" name="2074-75" dataDxfId="2424"/>
    <tableColumn id="29" xr3:uid="{00000000-0010-0000-0700-00001D000000}" name="2079-80" dataDxfId="2423"/>
    <tableColumn id="30" xr3:uid="{00000000-0010-0000-0700-00001E000000}" name="2084-85" dataDxfId="2422"/>
    <tableColumn id="31" xr3:uid="{00000000-0010-0000-0700-00001F000000}" name="2089-90" dataDxfId="2421"/>
    <tableColumn id="17" xr3:uid="{00000000-0010-0000-0700-000011000000}" name="2094-95" dataDxfId="2420"/>
    <tableColumn id="18" xr3:uid="{00000000-0010-0000-0700-000012000000}" name="2099-100" dataDxfId="2419"/>
    <tableColumn id="19" xr3:uid="{00000000-0010-0000-0700-000013000000}" name="Column1" dataDxfId="2418"/>
    <tableColumn id="32" xr3:uid="{A69CE2C6-93F1-4162-ABF4-7EBEABB6E7FE}" name="Column2" dataDxfId="2417"/>
    <tableColumn id="33" xr3:uid="{B743D8FA-57B2-45C0-B3FF-68B3F97804C8}" name="Column3" dataDxfId="2416"/>
    <tableColumn id="34" xr3:uid="{06DFF1CB-5166-4D83-B316-3EACDBBA922D}" name="Column4" dataDxfId="2415"/>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BL2b_WCMicroFP" displayName="TBL2b_WCMicroFP" ref="B18:CJ38" totalsRowShown="0" headerRowDxfId="2414" dataDxfId="2413" tableBorderDxfId="2412">
  <autoFilter ref="B18:CJ38" xr:uid="{00000000-0009-0000-0100-000009000000}"/>
  <tableColumns count="87">
    <tableColumn id="1" xr3:uid="{00000000-0010-0000-0800-000001000000}" name="WRMP24 Reference" dataDxfId="2411"/>
    <tableColumn id="2" xr3:uid="{00000000-0010-0000-0800-000002000000}" name="Component" dataDxfId="2410"/>
    <tableColumn id="3" xr3:uid="{00000000-0010-0000-0800-000003000000}" name="Derivation" dataDxfId="2409"/>
    <tableColumn id="4" xr3:uid="{00000000-0010-0000-0800-000004000000}" name="Unit" dataDxfId="2408"/>
    <tableColumn id="5" xr3:uid="{00000000-0010-0000-0800-000005000000}" name="Decimal places" dataDxfId="2407"/>
    <tableColumn id="6" xr3:uid="{00000000-0010-0000-0800-000006000000}" name="2019-20" dataDxfId="2406"/>
    <tableColumn id="7" xr3:uid="{00000000-0010-0000-0800-000007000000}" name="2020-21" dataDxfId="2405"/>
    <tableColumn id="8" xr3:uid="{00000000-0010-0000-0800-000008000000}" name="2021-22" dataDxfId="2404"/>
    <tableColumn id="9" xr3:uid="{00000000-0010-0000-0800-000009000000}" name="2022-23" dataDxfId="2403"/>
    <tableColumn id="10" xr3:uid="{00000000-0010-0000-0800-00000A000000}" name="2023-24" dataDxfId="2402"/>
    <tableColumn id="11" xr3:uid="{00000000-0010-0000-0800-00000B000000}" name="2024-25" dataDxfId="2401"/>
    <tableColumn id="12" xr3:uid="{00000000-0010-0000-0800-00000C000000}" name="2025-26" dataDxfId="2400"/>
    <tableColumn id="13" xr3:uid="{00000000-0010-0000-0800-00000D000000}" name="2026-27" dataDxfId="2399"/>
    <tableColumn id="14" xr3:uid="{00000000-0010-0000-0800-00000E000000}" name="2027-28" dataDxfId="2398"/>
    <tableColumn id="15" xr3:uid="{00000000-0010-0000-0800-00000F000000}" name="2028-29" dataDxfId="2397"/>
    <tableColumn id="16" xr3:uid="{00000000-0010-0000-0800-000010000000}" name="2029-30" dataDxfId="2396"/>
    <tableColumn id="17" xr3:uid="{00000000-0010-0000-0800-000011000000}" name="2030-31" dataDxfId="2395"/>
    <tableColumn id="18" xr3:uid="{00000000-0010-0000-0800-000012000000}" name="2031-32" dataDxfId="2394"/>
    <tableColumn id="19" xr3:uid="{00000000-0010-0000-0800-000013000000}" name="2032-33" dataDxfId="2393"/>
    <tableColumn id="20" xr3:uid="{00000000-0010-0000-0800-000014000000}" name="2033-34" dataDxfId="2392"/>
    <tableColumn id="21" xr3:uid="{00000000-0010-0000-0800-000015000000}" name="2034-35" dataDxfId="2391"/>
    <tableColumn id="22" xr3:uid="{00000000-0010-0000-0800-000016000000}" name="2035-36" dataDxfId="2390"/>
    <tableColumn id="23" xr3:uid="{00000000-0010-0000-0800-000017000000}" name="2036-37" dataDxfId="2389"/>
    <tableColumn id="24" xr3:uid="{00000000-0010-0000-0800-000018000000}" name="2037-38" dataDxfId="2388"/>
    <tableColumn id="25" xr3:uid="{00000000-0010-0000-0800-000019000000}" name="2038-39" dataDxfId="2387"/>
    <tableColumn id="26" xr3:uid="{00000000-0010-0000-0800-00001A000000}" name="2039-40" dataDxfId="2386"/>
    <tableColumn id="27" xr3:uid="{00000000-0010-0000-0800-00001B000000}" name="2040-41" dataDxfId="2385"/>
    <tableColumn id="28" xr3:uid="{00000000-0010-0000-0800-00001C000000}" name="2041-42" dataDxfId="2384"/>
    <tableColumn id="29" xr3:uid="{00000000-0010-0000-0800-00001D000000}" name="2042-43" dataDxfId="2383"/>
    <tableColumn id="30" xr3:uid="{00000000-0010-0000-0800-00001E000000}" name="2043-44" dataDxfId="2382"/>
    <tableColumn id="31" xr3:uid="{00000000-0010-0000-0800-00001F000000}" name="2044-45" dataDxfId="2381"/>
    <tableColumn id="32" xr3:uid="{00000000-0010-0000-0800-000020000000}" name="2045-46" dataDxfId="2380"/>
    <tableColumn id="33" xr3:uid="{00000000-0010-0000-0800-000021000000}" name="2046-47" dataDxfId="2379"/>
    <tableColumn id="34" xr3:uid="{00000000-0010-0000-0800-000022000000}" name="2047-48" dataDxfId="2378"/>
    <tableColumn id="35" xr3:uid="{00000000-0010-0000-0800-000023000000}" name="2048-49" dataDxfId="2377"/>
    <tableColumn id="36" xr3:uid="{00000000-0010-0000-0800-000024000000}" name="2049-50" dataDxfId="2376"/>
    <tableColumn id="37" xr3:uid="{00000000-0010-0000-0800-000025000000}" name="2050-51" dataDxfId="2375"/>
    <tableColumn id="38" xr3:uid="{00000000-0010-0000-0800-000026000000}" name="2051-52" dataDxfId="2374"/>
    <tableColumn id="39" xr3:uid="{00000000-0010-0000-0800-000027000000}" name="2052-53" dataDxfId="2373"/>
    <tableColumn id="40" xr3:uid="{00000000-0010-0000-0800-000028000000}" name="2053-54" dataDxfId="2372"/>
    <tableColumn id="41" xr3:uid="{00000000-0010-0000-0800-000029000000}" name="2054-55" dataDxfId="2371"/>
    <tableColumn id="42" xr3:uid="{00000000-0010-0000-0800-00002A000000}" name="2055-56" dataDxfId="2370"/>
    <tableColumn id="43" xr3:uid="{00000000-0010-0000-0800-00002B000000}" name="2056-57" dataDxfId="2369"/>
    <tableColumn id="44" xr3:uid="{00000000-0010-0000-0800-00002C000000}" name="2057-58" dataDxfId="2368"/>
    <tableColumn id="45" xr3:uid="{00000000-0010-0000-0800-00002D000000}" name="2058-59" dataDxfId="2367"/>
    <tableColumn id="46" xr3:uid="{00000000-0010-0000-0800-00002E000000}" name="2059-60" dataDxfId="2366"/>
    <tableColumn id="47" xr3:uid="{00000000-0010-0000-0800-00002F000000}" name="2060-61" dataDxfId="2365"/>
    <tableColumn id="48" xr3:uid="{00000000-0010-0000-0800-000030000000}" name="2061-62" dataDxfId="2364"/>
    <tableColumn id="49" xr3:uid="{00000000-0010-0000-0800-000031000000}" name="2062-63" dataDxfId="2363"/>
    <tableColumn id="50" xr3:uid="{00000000-0010-0000-0800-000032000000}" name="2063-64" dataDxfId="2362"/>
    <tableColumn id="51" xr3:uid="{00000000-0010-0000-0800-000033000000}" name="2064-65" dataDxfId="2361"/>
    <tableColumn id="52" xr3:uid="{00000000-0010-0000-0800-000034000000}" name="2065-66" dataDxfId="2360"/>
    <tableColumn id="53" xr3:uid="{00000000-0010-0000-0800-000035000000}" name="2066-67" dataDxfId="2359"/>
    <tableColumn id="54" xr3:uid="{00000000-0010-0000-0800-000036000000}" name="2067-68" dataDxfId="2358"/>
    <tableColumn id="55" xr3:uid="{00000000-0010-0000-0800-000037000000}" name="2068-69" dataDxfId="2357"/>
    <tableColumn id="56" xr3:uid="{00000000-0010-0000-0800-000038000000}" name="2069-70" dataDxfId="2356"/>
    <tableColumn id="57" xr3:uid="{00000000-0010-0000-0800-000039000000}" name="2070-71" dataDxfId="2355"/>
    <tableColumn id="58" xr3:uid="{00000000-0010-0000-0800-00003A000000}" name="2071-72" dataDxfId="2354"/>
    <tableColumn id="59" xr3:uid="{00000000-0010-0000-0800-00003B000000}" name="2072-73" dataDxfId="2353"/>
    <tableColumn id="60" xr3:uid="{00000000-0010-0000-0800-00003C000000}" name="2073-74" dataDxfId="2352"/>
    <tableColumn id="61" xr3:uid="{00000000-0010-0000-0800-00003D000000}" name="2074-75" dataDxfId="2351"/>
    <tableColumn id="62" xr3:uid="{00000000-0010-0000-0800-00003E000000}" name="2075-76" dataDxfId="2350"/>
    <tableColumn id="63" xr3:uid="{00000000-0010-0000-0800-00003F000000}" name="2076-77" dataDxfId="2349"/>
    <tableColumn id="64" xr3:uid="{00000000-0010-0000-0800-000040000000}" name="2077-78" dataDxfId="2348"/>
    <tableColumn id="65" xr3:uid="{00000000-0010-0000-0800-000041000000}" name="2078-79" dataDxfId="2347"/>
    <tableColumn id="66" xr3:uid="{00000000-0010-0000-0800-000042000000}" name="2079-80" dataDxfId="2346"/>
    <tableColumn id="67" xr3:uid="{00000000-0010-0000-0800-000043000000}" name="2080-81" dataDxfId="2345"/>
    <tableColumn id="68" xr3:uid="{00000000-0010-0000-0800-000044000000}" name="2081-82" dataDxfId="2344"/>
    <tableColumn id="69" xr3:uid="{00000000-0010-0000-0800-000045000000}" name="2082-83" dataDxfId="2343"/>
    <tableColumn id="70" xr3:uid="{00000000-0010-0000-0800-000046000000}" name="2083-84" dataDxfId="2342"/>
    <tableColumn id="71" xr3:uid="{00000000-0010-0000-0800-000047000000}" name="2084-85" dataDxfId="2341"/>
    <tableColumn id="72" xr3:uid="{00000000-0010-0000-0800-000048000000}" name="2085-86" dataDxfId="2340"/>
    <tableColumn id="73" xr3:uid="{00000000-0010-0000-0800-000049000000}" name="2086-87" dataDxfId="2339"/>
    <tableColumn id="74" xr3:uid="{00000000-0010-0000-0800-00004A000000}" name="2087-88" dataDxfId="2338"/>
    <tableColumn id="75" xr3:uid="{00000000-0010-0000-0800-00004B000000}" name="2088-89" dataDxfId="2337"/>
    <tableColumn id="76" xr3:uid="{00000000-0010-0000-0800-00004C000000}" name="2089-90" dataDxfId="2336"/>
    <tableColumn id="77" xr3:uid="{00000000-0010-0000-0800-00004D000000}" name="2090-91" dataDxfId="2335"/>
    <tableColumn id="78" xr3:uid="{00000000-0010-0000-0800-00004E000000}" name="2091-92" dataDxfId="2334"/>
    <tableColumn id="79" xr3:uid="{00000000-0010-0000-0800-00004F000000}" name="2092-93" dataDxfId="2333"/>
    <tableColumn id="80" xr3:uid="{00000000-0010-0000-0800-000050000000}" name="2093-94" dataDxfId="2332"/>
    <tableColumn id="81" xr3:uid="{00000000-0010-0000-0800-000051000000}" name="2094-95" dataDxfId="2331"/>
    <tableColumn id="82" xr3:uid="{00000000-0010-0000-0800-000052000000}" name="2095-96" dataDxfId="2330"/>
    <tableColumn id="83" xr3:uid="{00000000-0010-0000-0800-000053000000}" name="2096-97" dataDxfId="2329"/>
    <tableColumn id="84" xr3:uid="{00000000-0010-0000-0800-000054000000}" name="2097-98" dataDxfId="2328"/>
    <tableColumn id="85" xr3:uid="{00000000-0010-0000-0800-000055000000}" name="2098-99" dataDxfId="2327"/>
    <tableColumn id="86" xr3:uid="{00000000-0010-0000-0800-000056000000}" name="2099-100" dataDxfId="2326"/>
    <tableColumn id="87" xr3:uid="{00000000-0010-0000-0800-000057000000}" name="2100-01" dataDxfId="2325"/>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wrepp@cyfoethnaturiolcymru.gov.uk" TargetMode="External"/><Relationship Id="rId1" Type="http://schemas.openxmlformats.org/officeDocument/2006/relationships/hyperlink" Target="mailto:water-company-plan@environment-agency.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table" Target="../tables/table32.xml"/><Relationship Id="rId13" Type="http://schemas.openxmlformats.org/officeDocument/2006/relationships/table" Target="../tables/table37.xml"/><Relationship Id="rId18" Type="http://schemas.openxmlformats.org/officeDocument/2006/relationships/table" Target="../tables/table42.xml"/><Relationship Id="rId3" Type="http://schemas.openxmlformats.org/officeDocument/2006/relationships/table" Target="../tables/table27.xml"/><Relationship Id="rId7" Type="http://schemas.openxmlformats.org/officeDocument/2006/relationships/table" Target="../tables/table31.xml"/><Relationship Id="rId12" Type="http://schemas.openxmlformats.org/officeDocument/2006/relationships/table" Target="../tables/table36.xml"/><Relationship Id="rId17" Type="http://schemas.openxmlformats.org/officeDocument/2006/relationships/table" Target="../tables/table41.xml"/><Relationship Id="rId2" Type="http://schemas.openxmlformats.org/officeDocument/2006/relationships/table" Target="../tables/table26.xml"/><Relationship Id="rId16" Type="http://schemas.openxmlformats.org/officeDocument/2006/relationships/table" Target="../tables/table40.xml"/><Relationship Id="rId1" Type="http://schemas.openxmlformats.org/officeDocument/2006/relationships/printerSettings" Target="../printerSettings/printerSettings11.bin"/><Relationship Id="rId6" Type="http://schemas.openxmlformats.org/officeDocument/2006/relationships/table" Target="../tables/table30.xml"/><Relationship Id="rId11" Type="http://schemas.openxmlformats.org/officeDocument/2006/relationships/table" Target="../tables/table35.xml"/><Relationship Id="rId5" Type="http://schemas.openxmlformats.org/officeDocument/2006/relationships/table" Target="../tables/table29.xml"/><Relationship Id="rId15" Type="http://schemas.openxmlformats.org/officeDocument/2006/relationships/table" Target="../tables/table39.xml"/><Relationship Id="rId10" Type="http://schemas.openxmlformats.org/officeDocument/2006/relationships/table" Target="../tables/table34.xml"/><Relationship Id="rId19" Type="http://schemas.openxmlformats.org/officeDocument/2006/relationships/table" Target="../tables/table43.xml"/><Relationship Id="rId4" Type="http://schemas.openxmlformats.org/officeDocument/2006/relationships/table" Target="../tables/table28.xml"/><Relationship Id="rId9" Type="http://schemas.openxmlformats.org/officeDocument/2006/relationships/table" Target="../tables/table33.xml"/><Relationship Id="rId14" Type="http://schemas.openxmlformats.org/officeDocument/2006/relationships/table" Target="../tables/table38.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3.bin"/><Relationship Id="rId5" Type="http://schemas.openxmlformats.org/officeDocument/2006/relationships/table" Target="../tables/table11.xml"/><Relationship Id="rId4" Type="http://schemas.openxmlformats.org/officeDocument/2006/relationships/table" Target="../tables/table10.xml"/></Relationships>
</file>

<file path=xl/worksheets/_rels/sheet4.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_rels/sheet5.xml.rels><?xml version="1.0" encoding="UTF-8" standalone="yes"?>
<Relationships xmlns="http://schemas.openxmlformats.org/package/2006/relationships"><Relationship Id="rId8" Type="http://schemas.openxmlformats.org/officeDocument/2006/relationships/table" Target="../tables/table22.xml"/><Relationship Id="rId3" Type="http://schemas.openxmlformats.org/officeDocument/2006/relationships/vmlDrawing" Target="../drawings/vmlDrawing2.vml"/><Relationship Id="rId7" Type="http://schemas.openxmlformats.org/officeDocument/2006/relationships/table" Target="../tables/table21.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table" Target="../tables/table20.xml"/><Relationship Id="rId5" Type="http://schemas.openxmlformats.org/officeDocument/2006/relationships/table" Target="../tables/table19.xml"/><Relationship Id="rId10" Type="http://schemas.openxmlformats.org/officeDocument/2006/relationships/comments" Target="../comments2.xml"/><Relationship Id="rId4" Type="http://schemas.openxmlformats.org/officeDocument/2006/relationships/table" Target="../tables/table18.xml"/><Relationship Id="rId9" Type="http://schemas.openxmlformats.org/officeDocument/2006/relationships/table" Target="../tables/table2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U53"/>
  <sheetViews>
    <sheetView showGridLines="0" topLeftCell="G1" zoomScale="70" zoomScaleNormal="70" workbookViewId="0">
      <selection activeCell="S7" sqref="S7"/>
    </sheetView>
  </sheetViews>
  <sheetFormatPr defaultColWidth="8.88671875" defaultRowHeight="15.6" customHeight="1" x14ac:dyDescent="0.2"/>
  <cols>
    <col min="1" max="1" width="12.33203125" style="1382" customWidth="1"/>
    <col min="2" max="2" width="2.44140625" style="56" customWidth="1"/>
    <col min="3" max="4" width="26.6640625" style="56" customWidth="1"/>
    <col min="5" max="7" width="2.44140625" style="56" customWidth="1"/>
    <col min="8" max="9" width="26.6640625" style="56" customWidth="1"/>
    <col min="10" max="12" width="2.44140625" style="56" customWidth="1"/>
    <col min="13" max="14" width="26.6640625" style="56" customWidth="1"/>
    <col min="15" max="17" width="2.44140625" style="56" customWidth="1"/>
    <col min="18" max="18" width="12" style="56" customWidth="1"/>
    <col min="19" max="19" width="83.88671875" style="56" customWidth="1"/>
    <col min="20" max="20" width="16.33203125" style="56" customWidth="1"/>
    <col min="21" max="21" width="2.88671875" style="56" customWidth="1"/>
    <col min="22" max="251" width="8.88671875" style="56"/>
    <col min="252" max="252" width="2.5546875" style="56" customWidth="1"/>
    <col min="253" max="253" width="22.5546875" style="56" customWidth="1"/>
    <col min="254" max="254" width="7.77734375" style="56" customWidth="1"/>
    <col min="255" max="255" width="26.6640625" style="56" customWidth="1"/>
    <col min="256" max="256" width="18.5546875" style="56" customWidth="1"/>
    <col min="257" max="257" width="17.77734375" style="56" customWidth="1"/>
    <col min="258" max="258" width="2.44140625" style="56" customWidth="1"/>
    <col min="259" max="259" width="7.5546875" style="56" customWidth="1"/>
    <col min="260" max="260" width="13.33203125" style="56" customWidth="1"/>
    <col min="261" max="261" width="2.33203125" style="56" customWidth="1"/>
    <col min="262" max="263" width="8.88671875" style="56"/>
    <col min="264" max="264" width="8.21875" style="56" bestFit="1" customWidth="1"/>
    <col min="265" max="507" width="8.88671875" style="56"/>
    <col min="508" max="508" width="2.5546875" style="56" customWidth="1"/>
    <col min="509" max="509" width="22.5546875" style="56" customWidth="1"/>
    <col min="510" max="510" width="7.77734375" style="56" customWidth="1"/>
    <col min="511" max="511" width="26.6640625" style="56" customWidth="1"/>
    <col min="512" max="512" width="18.5546875" style="56" customWidth="1"/>
    <col min="513" max="513" width="17.77734375" style="56" customWidth="1"/>
    <col min="514" max="514" width="2.44140625" style="56" customWidth="1"/>
    <col min="515" max="515" width="7.5546875" style="56" customWidth="1"/>
    <col min="516" max="516" width="13.33203125" style="56" customWidth="1"/>
    <col min="517" max="517" width="2.33203125" style="56" customWidth="1"/>
    <col min="518" max="519" width="8.88671875" style="56"/>
    <col min="520" max="520" width="8.21875" style="56" bestFit="1" customWidth="1"/>
    <col min="521" max="763" width="8.88671875" style="56"/>
    <col min="764" max="764" width="2.5546875" style="56" customWidth="1"/>
    <col min="765" max="765" width="22.5546875" style="56" customWidth="1"/>
    <col min="766" max="766" width="7.77734375" style="56" customWidth="1"/>
    <col min="767" max="767" width="26.6640625" style="56" customWidth="1"/>
    <col min="768" max="768" width="18.5546875" style="56" customWidth="1"/>
    <col min="769" max="769" width="17.77734375" style="56" customWidth="1"/>
    <col min="770" max="770" width="2.44140625" style="56" customWidth="1"/>
    <col min="771" max="771" width="7.5546875" style="56" customWidth="1"/>
    <col min="772" max="772" width="13.33203125" style="56" customWidth="1"/>
    <col min="773" max="773" width="2.33203125" style="56" customWidth="1"/>
    <col min="774" max="775" width="8.88671875" style="56"/>
    <col min="776" max="776" width="8.21875" style="56" bestFit="1" customWidth="1"/>
    <col min="777" max="1019" width="8.88671875" style="56"/>
    <col min="1020" max="1020" width="2.5546875" style="56" customWidth="1"/>
    <col min="1021" max="1021" width="22.5546875" style="56" customWidth="1"/>
    <col min="1022" max="1022" width="7.77734375" style="56" customWidth="1"/>
    <col min="1023" max="1023" width="26.6640625" style="56" customWidth="1"/>
    <col min="1024" max="1024" width="18.5546875" style="56" customWidth="1"/>
    <col min="1025" max="1025" width="17.77734375" style="56" customWidth="1"/>
    <col min="1026" max="1026" width="2.44140625" style="56" customWidth="1"/>
    <col min="1027" max="1027" width="7.5546875" style="56" customWidth="1"/>
    <col min="1028" max="1028" width="13.33203125" style="56" customWidth="1"/>
    <col min="1029" max="1029" width="2.33203125" style="56" customWidth="1"/>
    <col min="1030" max="1031" width="8.88671875" style="56"/>
    <col min="1032" max="1032" width="8.21875" style="56" bestFit="1" customWidth="1"/>
    <col min="1033" max="1275" width="8.88671875" style="56"/>
    <col min="1276" max="1276" width="2.5546875" style="56" customWidth="1"/>
    <col min="1277" max="1277" width="22.5546875" style="56" customWidth="1"/>
    <col min="1278" max="1278" width="7.77734375" style="56" customWidth="1"/>
    <col min="1279" max="1279" width="26.6640625" style="56" customWidth="1"/>
    <col min="1280" max="1280" width="18.5546875" style="56" customWidth="1"/>
    <col min="1281" max="1281" width="17.77734375" style="56" customWidth="1"/>
    <col min="1282" max="1282" width="2.44140625" style="56" customWidth="1"/>
    <col min="1283" max="1283" width="7.5546875" style="56" customWidth="1"/>
    <col min="1284" max="1284" width="13.33203125" style="56" customWidth="1"/>
    <col min="1285" max="1285" width="2.33203125" style="56" customWidth="1"/>
    <col min="1286" max="1287" width="8.88671875" style="56"/>
    <col min="1288" max="1288" width="8.21875" style="56" bestFit="1" customWidth="1"/>
    <col min="1289" max="1531" width="8.88671875" style="56"/>
    <col min="1532" max="1532" width="2.5546875" style="56" customWidth="1"/>
    <col min="1533" max="1533" width="22.5546875" style="56" customWidth="1"/>
    <col min="1534" max="1534" width="7.77734375" style="56" customWidth="1"/>
    <col min="1535" max="1535" width="26.6640625" style="56" customWidth="1"/>
    <col min="1536" max="1536" width="18.5546875" style="56" customWidth="1"/>
    <col min="1537" max="1537" width="17.77734375" style="56" customWidth="1"/>
    <col min="1538" max="1538" width="2.44140625" style="56" customWidth="1"/>
    <col min="1539" max="1539" width="7.5546875" style="56" customWidth="1"/>
    <col min="1540" max="1540" width="13.33203125" style="56" customWidth="1"/>
    <col min="1541" max="1541" width="2.33203125" style="56" customWidth="1"/>
    <col min="1542" max="1543" width="8.88671875" style="56"/>
    <col min="1544" max="1544" width="8.21875" style="56" bestFit="1" customWidth="1"/>
    <col min="1545" max="1787" width="8.88671875" style="56"/>
    <col min="1788" max="1788" width="2.5546875" style="56" customWidth="1"/>
    <col min="1789" max="1789" width="22.5546875" style="56" customWidth="1"/>
    <col min="1790" max="1790" width="7.77734375" style="56" customWidth="1"/>
    <col min="1791" max="1791" width="26.6640625" style="56" customWidth="1"/>
    <col min="1792" max="1792" width="18.5546875" style="56" customWidth="1"/>
    <col min="1793" max="1793" width="17.77734375" style="56" customWidth="1"/>
    <col min="1794" max="1794" width="2.44140625" style="56" customWidth="1"/>
    <col min="1795" max="1795" width="7.5546875" style="56" customWidth="1"/>
    <col min="1796" max="1796" width="13.33203125" style="56" customWidth="1"/>
    <col min="1797" max="1797" width="2.33203125" style="56" customWidth="1"/>
    <col min="1798" max="1799" width="8.88671875" style="56"/>
    <col min="1800" max="1800" width="8.21875" style="56" bestFit="1" customWidth="1"/>
    <col min="1801" max="2043" width="8.88671875" style="56"/>
    <col min="2044" max="2044" width="2.5546875" style="56" customWidth="1"/>
    <col min="2045" max="2045" width="22.5546875" style="56" customWidth="1"/>
    <col min="2046" max="2046" width="7.77734375" style="56" customWidth="1"/>
    <col min="2047" max="2047" width="26.6640625" style="56" customWidth="1"/>
    <col min="2048" max="2048" width="18.5546875" style="56" customWidth="1"/>
    <col min="2049" max="2049" width="17.77734375" style="56" customWidth="1"/>
    <col min="2050" max="2050" width="2.44140625" style="56" customWidth="1"/>
    <col min="2051" max="2051" width="7.5546875" style="56" customWidth="1"/>
    <col min="2052" max="2052" width="13.33203125" style="56" customWidth="1"/>
    <col min="2053" max="2053" width="2.33203125" style="56" customWidth="1"/>
    <col min="2054" max="2055" width="8.88671875" style="56"/>
    <col min="2056" max="2056" width="8.21875" style="56" bestFit="1" customWidth="1"/>
    <col min="2057" max="2299" width="8.88671875" style="56"/>
    <col min="2300" max="2300" width="2.5546875" style="56" customWidth="1"/>
    <col min="2301" max="2301" width="22.5546875" style="56" customWidth="1"/>
    <col min="2302" max="2302" width="7.77734375" style="56" customWidth="1"/>
    <col min="2303" max="2303" width="26.6640625" style="56" customWidth="1"/>
    <col min="2304" max="2304" width="18.5546875" style="56" customWidth="1"/>
    <col min="2305" max="2305" width="17.77734375" style="56" customWidth="1"/>
    <col min="2306" max="2306" width="2.44140625" style="56" customWidth="1"/>
    <col min="2307" max="2307" width="7.5546875" style="56" customWidth="1"/>
    <col min="2308" max="2308" width="13.33203125" style="56" customWidth="1"/>
    <col min="2309" max="2309" width="2.33203125" style="56" customWidth="1"/>
    <col min="2310" max="2311" width="8.88671875" style="56"/>
    <col min="2312" max="2312" width="8.21875" style="56" bestFit="1" customWidth="1"/>
    <col min="2313" max="2555" width="8.88671875" style="56"/>
    <col min="2556" max="2556" width="2.5546875" style="56" customWidth="1"/>
    <col min="2557" max="2557" width="22.5546875" style="56" customWidth="1"/>
    <col min="2558" max="2558" width="7.77734375" style="56" customWidth="1"/>
    <col min="2559" max="2559" width="26.6640625" style="56" customWidth="1"/>
    <col min="2560" max="2560" width="18.5546875" style="56" customWidth="1"/>
    <col min="2561" max="2561" width="17.77734375" style="56" customWidth="1"/>
    <col min="2562" max="2562" width="2.44140625" style="56" customWidth="1"/>
    <col min="2563" max="2563" width="7.5546875" style="56" customWidth="1"/>
    <col min="2564" max="2564" width="13.33203125" style="56" customWidth="1"/>
    <col min="2565" max="2565" width="2.33203125" style="56" customWidth="1"/>
    <col min="2566" max="2567" width="8.88671875" style="56"/>
    <col min="2568" max="2568" width="8.21875" style="56" bestFit="1" customWidth="1"/>
    <col min="2569" max="2811" width="8.88671875" style="56"/>
    <col min="2812" max="2812" width="2.5546875" style="56" customWidth="1"/>
    <col min="2813" max="2813" width="22.5546875" style="56" customWidth="1"/>
    <col min="2814" max="2814" width="7.77734375" style="56" customWidth="1"/>
    <col min="2815" max="2815" width="26.6640625" style="56" customWidth="1"/>
    <col min="2816" max="2816" width="18.5546875" style="56" customWidth="1"/>
    <col min="2817" max="2817" width="17.77734375" style="56" customWidth="1"/>
    <col min="2818" max="2818" width="2.44140625" style="56" customWidth="1"/>
    <col min="2819" max="2819" width="7.5546875" style="56" customWidth="1"/>
    <col min="2820" max="2820" width="13.33203125" style="56" customWidth="1"/>
    <col min="2821" max="2821" width="2.33203125" style="56" customWidth="1"/>
    <col min="2822" max="2823" width="8.88671875" style="56"/>
    <col min="2824" max="2824" width="8.21875" style="56" bestFit="1" customWidth="1"/>
    <col min="2825" max="3067" width="8.88671875" style="56"/>
    <col min="3068" max="3068" width="2.5546875" style="56" customWidth="1"/>
    <col min="3069" max="3069" width="22.5546875" style="56" customWidth="1"/>
    <col min="3070" max="3070" width="7.77734375" style="56" customWidth="1"/>
    <col min="3071" max="3071" width="26.6640625" style="56" customWidth="1"/>
    <col min="3072" max="3072" width="18.5546875" style="56" customWidth="1"/>
    <col min="3073" max="3073" width="17.77734375" style="56" customWidth="1"/>
    <col min="3074" max="3074" width="2.44140625" style="56" customWidth="1"/>
    <col min="3075" max="3075" width="7.5546875" style="56" customWidth="1"/>
    <col min="3076" max="3076" width="13.33203125" style="56" customWidth="1"/>
    <col min="3077" max="3077" width="2.33203125" style="56" customWidth="1"/>
    <col min="3078" max="3079" width="8.88671875" style="56"/>
    <col min="3080" max="3080" width="8.21875" style="56" bestFit="1" customWidth="1"/>
    <col min="3081" max="3323" width="8.88671875" style="56"/>
    <col min="3324" max="3324" width="2.5546875" style="56" customWidth="1"/>
    <col min="3325" max="3325" width="22.5546875" style="56" customWidth="1"/>
    <col min="3326" max="3326" width="7.77734375" style="56" customWidth="1"/>
    <col min="3327" max="3327" width="26.6640625" style="56" customWidth="1"/>
    <col min="3328" max="3328" width="18.5546875" style="56" customWidth="1"/>
    <col min="3329" max="3329" width="17.77734375" style="56" customWidth="1"/>
    <col min="3330" max="3330" width="2.44140625" style="56" customWidth="1"/>
    <col min="3331" max="3331" width="7.5546875" style="56" customWidth="1"/>
    <col min="3332" max="3332" width="13.33203125" style="56" customWidth="1"/>
    <col min="3333" max="3333" width="2.33203125" style="56" customWidth="1"/>
    <col min="3334" max="3335" width="8.88671875" style="56"/>
    <col min="3336" max="3336" width="8.21875" style="56" bestFit="1" customWidth="1"/>
    <col min="3337" max="3579" width="8.88671875" style="56"/>
    <col min="3580" max="3580" width="2.5546875" style="56" customWidth="1"/>
    <col min="3581" max="3581" width="22.5546875" style="56" customWidth="1"/>
    <col min="3582" max="3582" width="7.77734375" style="56" customWidth="1"/>
    <col min="3583" max="3583" width="26.6640625" style="56" customWidth="1"/>
    <col min="3584" max="3584" width="18.5546875" style="56" customWidth="1"/>
    <col min="3585" max="3585" width="17.77734375" style="56" customWidth="1"/>
    <col min="3586" max="3586" width="2.44140625" style="56" customWidth="1"/>
    <col min="3587" max="3587" width="7.5546875" style="56" customWidth="1"/>
    <col min="3588" max="3588" width="13.33203125" style="56" customWidth="1"/>
    <col min="3589" max="3589" width="2.33203125" style="56" customWidth="1"/>
    <col min="3590" max="3591" width="8.88671875" style="56"/>
    <col min="3592" max="3592" width="8.21875" style="56" bestFit="1" customWidth="1"/>
    <col min="3593" max="3835" width="8.88671875" style="56"/>
    <col min="3836" max="3836" width="2.5546875" style="56" customWidth="1"/>
    <col min="3837" max="3837" width="22.5546875" style="56" customWidth="1"/>
    <col min="3838" max="3838" width="7.77734375" style="56" customWidth="1"/>
    <col min="3839" max="3839" width="26.6640625" style="56" customWidth="1"/>
    <col min="3840" max="3840" width="18.5546875" style="56" customWidth="1"/>
    <col min="3841" max="3841" width="17.77734375" style="56" customWidth="1"/>
    <col min="3842" max="3842" width="2.44140625" style="56" customWidth="1"/>
    <col min="3843" max="3843" width="7.5546875" style="56" customWidth="1"/>
    <col min="3844" max="3844" width="13.33203125" style="56" customWidth="1"/>
    <col min="3845" max="3845" width="2.33203125" style="56" customWidth="1"/>
    <col min="3846" max="3847" width="8.88671875" style="56"/>
    <col min="3848" max="3848" width="8.21875" style="56" bestFit="1" customWidth="1"/>
    <col min="3849" max="4091" width="8.88671875" style="56"/>
    <col min="4092" max="4092" width="2.5546875" style="56" customWidth="1"/>
    <col min="4093" max="4093" width="22.5546875" style="56" customWidth="1"/>
    <col min="4094" max="4094" width="7.77734375" style="56" customWidth="1"/>
    <col min="4095" max="4095" width="26.6640625" style="56" customWidth="1"/>
    <col min="4096" max="4096" width="18.5546875" style="56" customWidth="1"/>
    <col min="4097" max="4097" width="17.77734375" style="56" customWidth="1"/>
    <col min="4098" max="4098" width="2.44140625" style="56" customWidth="1"/>
    <col min="4099" max="4099" width="7.5546875" style="56" customWidth="1"/>
    <col min="4100" max="4100" width="13.33203125" style="56" customWidth="1"/>
    <col min="4101" max="4101" width="2.33203125" style="56" customWidth="1"/>
    <col min="4102" max="4103" width="8.88671875" style="56"/>
    <col min="4104" max="4104" width="8.21875" style="56" bestFit="1" customWidth="1"/>
    <col min="4105" max="4347" width="8.88671875" style="56"/>
    <col min="4348" max="4348" width="2.5546875" style="56" customWidth="1"/>
    <col min="4349" max="4349" width="22.5546875" style="56" customWidth="1"/>
    <col min="4350" max="4350" width="7.77734375" style="56" customWidth="1"/>
    <col min="4351" max="4351" width="26.6640625" style="56" customWidth="1"/>
    <col min="4352" max="4352" width="18.5546875" style="56" customWidth="1"/>
    <col min="4353" max="4353" width="17.77734375" style="56" customWidth="1"/>
    <col min="4354" max="4354" width="2.44140625" style="56" customWidth="1"/>
    <col min="4355" max="4355" width="7.5546875" style="56" customWidth="1"/>
    <col min="4356" max="4356" width="13.33203125" style="56" customWidth="1"/>
    <col min="4357" max="4357" width="2.33203125" style="56" customWidth="1"/>
    <col min="4358" max="4359" width="8.88671875" style="56"/>
    <col min="4360" max="4360" width="8.21875" style="56" bestFit="1" customWidth="1"/>
    <col min="4361" max="4603" width="8.88671875" style="56"/>
    <col min="4604" max="4604" width="2.5546875" style="56" customWidth="1"/>
    <col min="4605" max="4605" width="22.5546875" style="56" customWidth="1"/>
    <col min="4606" max="4606" width="7.77734375" style="56" customWidth="1"/>
    <col min="4607" max="4607" width="26.6640625" style="56" customWidth="1"/>
    <col min="4608" max="4608" width="18.5546875" style="56" customWidth="1"/>
    <col min="4609" max="4609" width="17.77734375" style="56" customWidth="1"/>
    <col min="4610" max="4610" width="2.44140625" style="56" customWidth="1"/>
    <col min="4611" max="4611" width="7.5546875" style="56" customWidth="1"/>
    <col min="4612" max="4612" width="13.33203125" style="56" customWidth="1"/>
    <col min="4613" max="4613" width="2.33203125" style="56" customWidth="1"/>
    <col min="4614" max="4615" width="8.88671875" style="56"/>
    <col min="4616" max="4616" width="8.21875" style="56" bestFit="1" customWidth="1"/>
    <col min="4617" max="4859" width="8.88671875" style="56"/>
    <col min="4860" max="4860" width="2.5546875" style="56" customWidth="1"/>
    <col min="4861" max="4861" width="22.5546875" style="56" customWidth="1"/>
    <col min="4862" max="4862" width="7.77734375" style="56" customWidth="1"/>
    <col min="4863" max="4863" width="26.6640625" style="56" customWidth="1"/>
    <col min="4864" max="4864" width="18.5546875" style="56" customWidth="1"/>
    <col min="4865" max="4865" width="17.77734375" style="56" customWidth="1"/>
    <col min="4866" max="4866" width="2.44140625" style="56" customWidth="1"/>
    <col min="4867" max="4867" width="7.5546875" style="56" customWidth="1"/>
    <col min="4868" max="4868" width="13.33203125" style="56" customWidth="1"/>
    <col min="4869" max="4869" width="2.33203125" style="56" customWidth="1"/>
    <col min="4870" max="4871" width="8.88671875" style="56"/>
    <col min="4872" max="4872" width="8.21875" style="56" bestFit="1" customWidth="1"/>
    <col min="4873" max="5115" width="8.88671875" style="56"/>
    <col min="5116" max="5116" width="2.5546875" style="56" customWidth="1"/>
    <col min="5117" max="5117" width="22.5546875" style="56" customWidth="1"/>
    <col min="5118" max="5118" width="7.77734375" style="56" customWidth="1"/>
    <col min="5119" max="5119" width="26.6640625" style="56" customWidth="1"/>
    <col min="5120" max="5120" width="18.5546875" style="56" customWidth="1"/>
    <col min="5121" max="5121" width="17.77734375" style="56" customWidth="1"/>
    <col min="5122" max="5122" width="2.44140625" style="56" customWidth="1"/>
    <col min="5123" max="5123" width="7.5546875" style="56" customWidth="1"/>
    <col min="5124" max="5124" width="13.33203125" style="56" customWidth="1"/>
    <col min="5125" max="5125" width="2.33203125" style="56" customWidth="1"/>
    <col min="5126" max="5127" width="8.88671875" style="56"/>
    <col min="5128" max="5128" width="8.21875" style="56" bestFit="1" customWidth="1"/>
    <col min="5129" max="5371" width="8.88671875" style="56"/>
    <col min="5372" max="5372" width="2.5546875" style="56" customWidth="1"/>
    <col min="5373" max="5373" width="22.5546875" style="56" customWidth="1"/>
    <col min="5374" max="5374" width="7.77734375" style="56" customWidth="1"/>
    <col min="5375" max="5375" width="26.6640625" style="56" customWidth="1"/>
    <col min="5376" max="5376" width="18.5546875" style="56" customWidth="1"/>
    <col min="5377" max="5377" width="17.77734375" style="56" customWidth="1"/>
    <col min="5378" max="5378" width="2.44140625" style="56" customWidth="1"/>
    <col min="5379" max="5379" width="7.5546875" style="56" customWidth="1"/>
    <col min="5380" max="5380" width="13.33203125" style="56" customWidth="1"/>
    <col min="5381" max="5381" width="2.33203125" style="56" customWidth="1"/>
    <col min="5382" max="5383" width="8.88671875" style="56"/>
    <col min="5384" max="5384" width="8.21875" style="56" bestFit="1" customWidth="1"/>
    <col min="5385" max="5627" width="8.88671875" style="56"/>
    <col min="5628" max="5628" width="2.5546875" style="56" customWidth="1"/>
    <col min="5629" max="5629" width="22.5546875" style="56" customWidth="1"/>
    <col min="5630" max="5630" width="7.77734375" style="56" customWidth="1"/>
    <col min="5631" max="5631" width="26.6640625" style="56" customWidth="1"/>
    <col min="5632" max="5632" width="18.5546875" style="56" customWidth="1"/>
    <col min="5633" max="5633" width="17.77734375" style="56" customWidth="1"/>
    <col min="5634" max="5634" width="2.44140625" style="56" customWidth="1"/>
    <col min="5635" max="5635" width="7.5546875" style="56" customWidth="1"/>
    <col min="5636" max="5636" width="13.33203125" style="56" customWidth="1"/>
    <col min="5637" max="5637" width="2.33203125" style="56" customWidth="1"/>
    <col min="5638" max="5639" width="8.88671875" style="56"/>
    <col min="5640" max="5640" width="8.21875" style="56" bestFit="1" customWidth="1"/>
    <col min="5641" max="5883" width="8.88671875" style="56"/>
    <col min="5884" max="5884" width="2.5546875" style="56" customWidth="1"/>
    <col min="5885" max="5885" width="22.5546875" style="56" customWidth="1"/>
    <col min="5886" max="5886" width="7.77734375" style="56" customWidth="1"/>
    <col min="5887" max="5887" width="26.6640625" style="56" customWidth="1"/>
    <col min="5888" max="5888" width="18.5546875" style="56" customWidth="1"/>
    <col min="5889" max="5889" width="17.77734375" style="56" customWidth="1"/>
    <col min="5890" max="5890" width="2.44140625" style="56" customWidth="1"/>
    <col min="5891" max="5891" width="7.5546875" style="56" customWidth="1"/>
    <col min="5892" max="5892" width="13.33203125" style="56" customWidth="1"/>
    <col min="5893" max="5893" width="2.33203125" style="56" customWidth="1"/>
    <col min="5894" max="5895" width="8.88671875" style="56"/>
    <col min="5896" max="5896" width="8.21875" style="56" bestFit="1" customWidth="1"/>
    <col min="5897" max="6139" width="8.88671875" style="56"/>
    <col min="6140" max="6140" width="2.5546875" style="56" customWidth="1"/>
    <col min="6141" max="6141" width="22.5546875" style="56" customWidth="1"/>
    <col min="6142" max="6142" width="7.77734375" style="56" customWidth="1"/>
    <col min="6143" max="6143" width="26.6640625" style="56" customWidth="1"/>
    <col min="6144" max="6144" width="18.5546875" style="56" customWidth="1"/>
    <col min="6145" max="6145" width="17.77734375" style="56" customWidth="1"/>
    <col min="6146" max="6146" width="2.44140625" style="56" customWidth="1"/>
    <col min="6147" max="6147" width="7.5546875" style="56" customWidth="1"/>
    <col min="6148" max="6148" width="13.33203125" style="56" customWidth="1"/>
    <col min="6149" max="6149" width="2.33203125" style="56" customWidth="1"/>
    <col min="6150" max="6151" width="8.88671875" style="56"/>
    <col min="6152" max="6152" width="8.21875" style="56" bestFit="1" customWidth="1"/>
    <col min="6153" max="6395" width="8.88671875" style="56"/>
    <col min="6396" max="6396" width="2.5546875" style="56" customWidth="1"/>
    <col min="6397" max="6397" width="22.5546875" style="56" customWidth="1"/>
    <col min="6398" max="6398" width="7.77734375" style="56" customWidth="1"/>
    <col min="6399" max="6399" width="26.6640625" style="56" customWidth="1"/>
    <col min="6400" max="6400" width="18.5546875" style="56" customWidth="1"/>
    <col min="6401" max="6401" width="17.77734375" style="56" customWidth="1"/>
    <col min="6402" max="6402" width="2.44140625" style="56" customWidth="1"/>
    <col min="6403" max="6403" width="7.5546875" style="56" customWidth="1"/>
    <col min="6404" max="6404" width="13.33203125" style="56" customWidth="1"/>
    <col min="6405" max="6405" width="2.33203125" style="56" customWidth="1"/>
    <col min="6406" max="6407" width="8.88671875" style="56"/>
    <col min="6408" max="6408" width="8.21875" style="56" bestFit="1" customWidth="1"/>
    <col min="6409" max="6651" width="8.88671875" style="56"/>
    <col min="6652" max="6652" width="2.5546875" style="56" customWidth="1"/>
    <col min="6653" max="6653" width="22.5546875" style="56" customWidth="1"/>
    <col min="6654" max="6654" width="7.77734375" style="56" customWidth="1"/>
    <col min="6655" max="6655" width="26.6640625" style="56" customWidth="1"/>
    <col min="6656" max="6656" width="18.5546875" style="56" customWidth="1"/>
    <col min="6657" max="6657" width="17.77734375" style="56" customWidth="1"/>
    <col min="6658" max="6658" width="2.44140625" style="56" customWidth="1"/>
    <col min="6659" max="6659" width="7.5546875" style="56" customWidth="1"/>
    <col min="6660" max="6660" width="13.33203125" style="56" customWidth="1"/>
    <col min="6661" max="6661" width="2.33203125" style="56" customWidth="1"/>
    <col min="6662" max="6663" width="8.88671875" style="56"/>
    <col min="6664" max="6664" width="8.21875" style="56" bestFit="1" customWidth="1"/>
    <col min="6665" max="6907" width="8.88671875" style="56"/>
    <col min="6908" max="6908" width="2.5546875" style="56" customWidth="1"/>
    <col min="6909" max="6909" width="22.5546875" style="56" customWidth="1"/>
    <col min="6910" max="6910" width="7.77734375" style="56" customWidth="1"/>
    <col min="6911" max="6911" width="26.6640625" style="56" customWidth="1"/>
    <col min="6912" max="6912" width="18.5546875" style="56" customWidth="1"/>
    <col min="6913" max="6913" width="17.77734375" style="56" customWidth="1"/>
    <col min="6914" max="6914" width="2.44140625" style="56" customWidth="1"/>
    <col min="6915" max="6915" width="7.5546875" style="56" customWidth="1"/>
    <col min="6916" max="6916" width="13.33203125" style="56" customWidth="1"/>
    <col min="6917" max="6917" width="2.33203125" style="56" customWidth="1"/>
    <col min="6918" max="6919" width="8.88671875" style="56"/>
    <col min="6920" max="6920" width="8.21875" style="56" bestFit="1" customWidth="1"/>
    <col min="6921" max="7163" width="8.88671875" style="56"/>
    <col min="7164" max="7164" width="2.5546875" style="56" customWidth="1"/>
    <col min="7165" max="7165" width="22.5546875" style="56" customWidth="1"/>
    <col min="7166" max="7166" width="7.77734375" style="56" customWidth="1"/>
    <col min="7167" max="7167" width="26.6640625" style="56" customWidth="1"/>
    <col min="7168" max="7168" width="18.5546875" style="56" customWidth="1"/>
    <col min="7169" max="7169" width="17.77734375" style="56" customWidth="1"/>
    <col min="7170" max="7170" width="2.44140625" style="56" customWidth="1"/>
    <col min="7171" max="7171" width="7.5546875" style="56" customWidth="1"/>
    <col min="7172" max="7172" width="13.33203125" style="56" customWidth="1"/>
    <col min="7173" max="7173" width="2.33203125" style="56" customWidth="1"/>
    <col min="7174" max="7175" width="8.88671875" style="56"/>
    <col min="7176" max="7176" width="8.21875" style="56" bestFit="1" customWidth="1"/>
    <col min="7177" max="7419" width="8.88671875" style="56"/>
    <col min="7420" max="7420" width="2.5546875" style="56" customWidth="1"/>
    <col min="7421" max="7421" width="22.5546875" style="56" customWidth="1"/>
    <col min="7422" max="7422" width="7.77734375" style="56" customWidth="1"/>
    <col min="7423" max="7423" width="26.6640625" style="56" customWidth="1"/>
    <col min="7424" max="7424" width="18.5546875" style="56" customWidth="1"/>
    <col min="7425" max="7425" width="17.77734375" style="56" customWidth="1"/>
    <col min="7426" max="7426" width="2.44140625" style="56" customWidth="1"/>
    <col min="7427" max="7427" width="7.5546875" style="56" customWidth="1"/>
    <col min="7428" max="7428" width="13.33203125" style="56" customWidth="1"/>
    <col min="7429" max="7429" width="2.33203125" style="56" customWidth="1"/>
    <col min="7430" max="7431" width="8.88671875" style="56"/>
    <col min="7432" max="7432" width="8.21875" style="56" bestFit="1" customWidth="1"/>
    <col min="7433" max="7675" width="8.88671875" style="56"/>
    <col min="7676" max="7676" width="2.5546875" style="56" customWidth="1"/>
    <col min="7677" max="7677" width="22.5546875" style="56" customWidth="1"/>
    <col min="7678" max="7678" width="7.77734375" style="56" customWidth="1"/>
    <col min="7679" max="7679" width="26.6640625" style="56" customWidth="1"/>
    <col min="7680" max="7680" width="18.5546875" style="56" customWidth="1"/>
    <col min="7681" max="7681" width="17.77734375" style="56" customWidth="1"/>
    <col min="7682" max="7682" width="2.44140625" style="56" customWidth="1"/>
    <col min="7683" max="7683" width="7.5546875" style="56" customWidth="1"/>
    <col min="7684" max="7684" width="13.33203125" style="56" customWidth="1"/>
    <col min="7685" max="7685" width="2.33203125" style="56" customWidth="1"/>
    <col min="7686" max="7687" width="8.88671875" style="56"/>
    <col min="7688" max="7688" width="8.21875" style="56" bestFit="1" customWidth="1"/>
    <col min="7689" max="7931" width="8.88671875" style="56"/>
    <col min="7932" max="7932" width="2.5546875" style="56" customWidth="1"/>
    <col min="7933" max="7933" width="22.5546875" style="56" customWidth="1"/>
    <col min="7934" max="7934" width="7.77734375" style="56" customWidth="1"/>
    <col min="7935" max="7935" width="26.6640625" style="56" customWidth="1"/>
    <col min="7936" max="7936" width="18.5546875" style="56" customWidth="1"/>
    <col min="7937" max="7937" width="17.77734375" style="56" customWidth="1"/>
    <col min="7938" max="7938" width="2.44140625" style="56" customWidth="1"/>
    <col min="7939" max="7939" width="7.5546875" style="56" customWidth="1"/>
    <col min="7940" max="7940" width="13.33203125" style="56" customWidth="1"/>
    <col min="7941" max="7941" width="2.33203125" style="56" customWidth="1"/>
    <col min="7942" max="7943" width="8.88671875" style="56"/>
    <col min="7944" max="7944" width="8.21875" style="56" bestFit="1" customWidth="1"/>
    <col min="7945" max="8187" width="8.88671875" style="56"/>
    <col min="8188" max="8188" width="2.5546875" style="56" customWidth="1"/>
    <col min="8189" max="8189" width="22.5546875" style="56" customWidth="1"/>
    <col min="8190" max="8190" width="7.77734375" style="56" customWidth="1"/>
    <col min="8191" max="8191" width="26.6640625" style="56" customWidth="1"/>
    <col min="8192" max="8192" width="18.5546875" style="56" customWidth="1"/>
    <col min="8193" max="8193" width="17.77734375" style="56" customWidth="1"/>
    <col min="8194" max="8194" width="2.44140625" style="56" customWidth="1"/>
    <col min="8195" max="8195" width="7.5546875" style="56" customWidth="1"/>
    <col min="8196" max="8196" width="13.33203125" style="56" customWidth="1"/>
    <col min="8197" max="8197" width="2.33203125" style="56" customWidth="1"/>
    <col min="8198" max="8199" width="8.88671875" style="56"/>
    <col min="8200" max="8200" width="8.21875" style="56" bestFit="1" customWidth="1"/>
    <col min="8201" max="8443" width="8.88671875" style="56"/>
    <col min="8444" max="8444" width="2.5546875" style="56" customWidth="1"/>
    <col min="8445" max="8445" width="22.5546875" style="56" customWidth="1"/>
    <col min="8446" max="8446" width="7.77734375" style="56" customWidth="1"/>
    <col min="8447" max="8447" width="26.6640625" style="56" customWidth="1"/>
    <col min="8448" max="8448" width="18.5546875" style="56" customWidth="1"/>
    <col min="8449" max="8449" width="17.77734375" style="56" customWidth="1"/>
    <col min="8450" max="8450" width="2.44140625" style="56" customWidth="1"/>
    <col min="8451" max="8451" width="7.5546875" style="56" customWidth="1"/>
    <col min="8452" max="8452" width="13.33203125" style="56" customWidth="1"/>
    <col min="8453" max="8453" width="2.33203125" style="56" customWidth="1"/>
    <col min="8454" max="8455" width="8.88671875" style="56"/>
    <col min="8456" max="8456" width="8.21875" style="56" bestFit="1" customWidth="1"/>
    <col min="8457" max="8699" width="8.88671875" style="56"/>
    <col min="8700" max="8700" width="2.5546875" style="56" customWidth="1"/>
    <col min="8701" max="8701" width="22.5546875" style="56" customWidth="1"/>
    <col min="8702" max="8702" width="7.77734375" style="56" customWidth="1"/>
    <col min="8703" max="8703" width="26.6640625" style="56" customWidth="1"/>
    <col min="8704" max="8704" width="18.5546875" style="56" customWidth="1"/>
    <col min="8705" max="8705" width="17.77734375" style="56" customWidth="1"/>
    <col min="8706" max="8706" width="2.44140625" style="56" customWidth="1"/>
    <col min="8707" max="8707" width="7.5546875" style="56" customWidth="1"/>
    <col min="8708" max="8708" width="13.33203125" style="56" customWidth="1"/>
    <col min="8709" max="8709" width="2.33203125" style="56" customWidth="1"/>
    <col min="8710" max="8711" width="8.88671875" style="56"/>
    <col min="8712" max="8712" width="8.21875" style="56" bestFit="1" customWidth="1"/>
    <col min="8713" max="8955" width="8.88671875" style="56"/>
    <col min="8956" max="8956" width="2.5546875" style="56" customWidth="1"/>
    <col min="8957" max="8957" width="22.5546875" style="56" customWidth="1"/>
    <col min="8958" max="8958" width="7.77734375" style="56" customWidth="1"/>
    <col min="8959" max="8959" width="26.6640625" style="56" customWidth="1"/>
    <col min="8960" max="8960" width="18.5546875" style="56" customWidth="1"/>
    <col min="8961" max="8961" width="17.77734375" style="56" customWidth="1"/>
    <col min="8962" max="8962" width="2.44140625" style="56" customWidth="1"/>
    <col min="8963" max="8963" width="7.5546875" style="56" customWidth="1"/>
    <col min="8964" max="8964" width="13.33203125" style="56" customWidth="1"/>
    <col min="8965" max="8965" width="2.33203125" style="56" customWidth="1"/>
    <col min="8966" max="8967" width="8.88671875" style="56"/>
    <col min="8968" max="8968" width="8.21875" style="56" bestFit="1" customWidth="1"/>
    <col min="8969" max="9211" width="8.88671875" style="56"/>
    <col min="9212" max="9212" width="2.5546875" style="56" customWidth="1"/>
    <col min="9213" max="9213" width="22.5546875" style="56" customWidth="1"/>
    <col min="9214" max="9214" width="7.77734375" style="56" customWidth="1"/>
    <col min="9215" max="9215" width="26.6640625" style="56" customWidth="1"/>
    <col min="9216" max="9216" width="18.5546875" style="56" customWidth="1"/>
    <col min="9217" max="9217" width="17.77734375" style="56" customWidth="1"/>
    <col min="9218" max="9218" width="2.44140625" style="56" customWidth="1"/>
    <col min="9219" max="9219" width="7.5546875" style="56" customWidth="1"/>
    <col min="9220" max="9220" width="13.33203125" style="56" customWidth="1"/>
    <col min="9221" max="9221" width="2.33203125" style="56" customWidth="1"/>
    <col min="9222" max="9223" width="8.88671875" style="56"/>
    <col min="9224" max="9224" width="8.21875" style="56" bestFit="1" customWidth="1"/>
    <col min="9225" max="9467" width="8.88671875" style="56"/>
    <col min="9468" max="9468" width="2.5546875" style="56" customWidth="1"/>
    <col min="9469" max="9469" width="22.5546875" style="56" customWidth="1"/>
    <col min="9470" max="9470" width="7.77734375" style="56" customWidth="1"/>
    <col min="9471" max="9471" width="26.6640625" style="56" customWidth="1"/>
    <col min="9472" max="9472" width="18.5546875" style="56" customWidth="1"/>
    <col min="9473" max="9473" width="17.77734375" style="56" customWidth="1"/>
    <col min="9474" max="9474" width="2.44140625" style="56" customWidth="1"/>
    <col min="9475" max="9475" width="7.5546875" style="56" customWidth="1"/>
    <col min="9476" max="9476" width="13.33203125" style="56" customWidth="1"/>
    <col min="9477" max="9477" width="2.33203125" style="56" customWidth="1"/>
    <col min="9478" max="9479" width="8.88671875" style="56"/>
    <col min="9480" max="9480" width="8.21875" style="56" bestFit="1" customWidth="1"/>
    <col min="9481" max="9723" width="8.88671875" style="56"/>
    <col min="9724" max="9724" width="2.5546875" style="56" customWidth="1"/>
    <col min="9725" max="9725" width="22.5546875" style="56" customWidth="1"/>
    <col min="9726" max="9726" width="7.77734375" style="56" customWidth="1"/>
    <col min="9727" max="9727" width="26.6640625" style="56" customWidth="1"/>
    <col min="9728" max="9728" width="18.5546875" style="56" customWidth="1"/>
    <col min="9729" max="9729" width="17.77734375" style="56" customWidth="1"/>
    <col min="9730" max="9730" width="2.44140625" style="56" customWidth="1"/>
    <col min="9731" max="9731" width="7.5546875" style="56" customWidth="1"/>
    <col min="9732" max="9732" width="13.33203125" style="56" customWidth="1"/>
    <col min="9733" max="9733" width="2.33203125" style="56" customWidth="1"/>
    <col min="9734" max="9735" width="8.88671875" style="56"/>
    <col min="9736" max="9736" width="8.21875" style="56" bestFit="1" customWidth="1"/>
    <col min="9737" max="9979" width="8.88671875" style="56"/>
    <col min="9980" max="9980" width="2.5546875" style="56" customWidth="1"/>
    <col min="9981" max="9981" width="22.5546875" style="56" customWidth="1"/>
    <col min="9982" max="9982" width="7.77734375" style="56" customWidth="1"/>
    <col min="9983" max="9983" width="26.6640625" style="56" customWidth="1"/>
    <col min="9984" max="9984" width="18.5546875" style="56" customWidth="1"/>
    <col min="9985" max="9985" width="17.77734375" style="56" customWidth="1"/>
    <col min="9986" max="9986" width="2.44140625" style="56" customWidth="1"/>
    <col min="9987" max="9987" width="7.5546875" style="56" customWidth="1"/>
    <col min="9988" max="9988" width="13.33203125" style="56" customWidth="1"/>
    <col min="9989" max="9989" width="2.33203125" style="56" customWidth="1"/>
    <col min="9990" max="9991" width="8.88671875" style="56"/>
    <col min="9992" max="9992" width="8.21875" style="56" bestFit="1" customWidth="1"/>
    <col min="9993" max="10235" width="8.88671875" style="56"/>
    <col min="10236" max="10236" width="2.5546875" style="56" customWidth="1"/>
    <col min="10237" max="10237" width="22.5546875" style="56" customWidth="1"/>
    <col min="10238" max="10238" width="7.77734375" style="56" customWidth="1"/>
    <col min="10239" max="10239" width="26.6640625" style="56" customWidth="1"/>
    <col min="10240" max="10240" width="18.5546875" style="56" customWidth="1"/>
    <col min="10241" max="10241" width="17.77734375" style="56" customWidth="1"/>
    <col min="10242" max="10242" width="2.44140625" style="56" customWidth="1"/>
    <col min="10243" max="10243" width="7.5546875" style="56" customWidth="1"/>
    <col min="10244" max="10244" width="13.33203125" style="56" customWidth="1"/>
    <col min="10245" max="10245" width="2.33203125" style="56" customWidth="1"/>
    <col min="10246" max="10247" width="8.88671875" style="56"/>
    <col min="10248" max="10248" width="8.21875" style="56" bestFit="1" customWidth="1"/>
    <col min="10249" max="10491" width="8.88671875" style="56"/>
    <col min="10492" max="10492" width="2.5546875" style="56" customWidth="1"/>
    <col min="10493" max="10493" width="22.5546875" style="56" customWidth="1"/>
    <col min="10494" max="10494" width="7.77734375" style="56" customWidth="1"/>
    <col min="10495" max="10495" width="26.6640625" style="56" customWidth="1"/>
    <col min="10496" max="10496" width="18.5546875" style="56" customWidth="1"/>
    <col min="10497" max="10497" width="17.77734375" style="56" customWidth="1"/>
    <col min="10498" max="10498" width="2.44140625" style="56" customWidth="1"/>
    <col min="10499" max="10499" width="7.5546875" style="56" customWidth="1"/>
    <col min="10500" max="10500" width="13.33203125" style="56" customWidth="1"/>
    <col min="10501" max="10501" width="2.33203125" style="56" customWidth="1"/>
    <col min="10502" max="10503" width="8.88671875" style="56"/>
    <col min="10504" max="10504" width="8.21875" style="56" bestFit="1" customWidth="1"/>
    <col min="10505" max="10747" width="8.88671875" style="56"/>
    <col min="10748" max="10748" width="2.5546875" style="56" customWidth="1"/>
    <col min="10749" max="10749" width="22.5546875" style="56" customWidth="1"/>
    <col min="10750" max="10750" width="7.77734375" style="56" customWidth="1"/>
    <col min="10751" max="10751" width="26.6640625" style="56" customWidth="1"/>
    <col min="10752" max="10752" width="18.5546875" style="56" customWidth="1"/>
    <col min="10753" max="10753" width="17.77734375" style="56" customWidth="1"/>
    <col min="10754" max="10754" width="2.44140625" style="56" customWidth="1"/>
    <col min="10755" max="10755" width="7.5546875" style="56" customWidth="1"/>
    <col min="10756" max="10756" width="13.33203125" style="56" customWidth="1"/>
    <col min="10757" max="10757" width="2.33203125" style="56" customWidth="1"/>
    <col min="10758" max="10759" width="8.88671875" style="56"/>
    <col min="10760" max="10760" width="8.21875" style="56" bestFit="1" customWidth="1"/>
    <col min="10761" max="11003" width="8.88671875" style="56"/>
    <col min="11004" max="11004" width="2.5546875" style="56" customWidth="1"/>
    <col min="11005" max="11005" width="22.5546875" style="56" customWidth="1"/>
    <col min="11006" max="11006" width="7.77734375" style="56" customWidth="1"/>
    <col min="11007" max="11007" width="26.6640625" style="56" customWidth="1"/>
    <col min="11008" max="11008" width="18.5546875" style="56" customWidth="1"/>
    <col min="11009" max="11009" width="17.77734375" style="56" customWidth="1"/>
    <col min="11010" max="11010" width="2.44140625" style="56" customWidth="1"/>
    <col min="11011" max="11011" width="7.5546875" style="56" customWidth="1"/>
    <col min="11012" max="11012" width="13.33203125" style="56" customWidth="1"/>
    <col min="11013" max="11013" width="2.33203125" style="56" customWidth="1"/>
    <col min="11014" max="11015" width="8.88671875" style="56"/>
    <col min="11016" max="11016" width="8.21875" style="56" bestFit="1" customWidth="1"/>
    <col min="11017" max="11259" width="8.88671875" style="56"/>
    <col min="11260" max="11260" width="2.5546875" style="56" customWidth="1"/>
    <col min="11261" max="11261" width="22.5546875" style="56" customWidth="1"/>
    <col min="11262" max="11262" width="7.77734375" style="56" customWidth="1"/>
    <col min="11263" max="11263" width="26.6640625" style="56" customWidth="1"/>
    <col min="11264" max="11264" width="18.5546875" style="56" customWidth="1"/>
    <col min="11265" max="11265" width="17.77734375" style="56" customWidth="1"/>
    <col min="11266" max="11266" width="2.44140625" style="56" customWidth="1"/>
    <col min="11267" max="11267" width="7.5546875" style="56" customWidth="1"/>
    <col min="11268" max="11268" width="13.33203125" style="56" customWidth="1"/>
    <col min="11269" max="11269" width="2.33203125" style="56" customWidth="1"/>
    <col min="11270" max="11271" width="8.88671875" style="56"/>
    <col min="11272" max="11272" width="8.21875" style="56" bestFit="1" customWidth="1"/>
    <col min="11273" max="11515" width="8.88671875" style="56"/>
    <col min="11516" max="11516" width="2.5546875" style="56" customWidth="1"/>
    <col min="11517" max="11517" width="22.5546875" style="56" customWidth="1"/>
    <col min="11518" max="11518" width="7.77734375" style="56" customWidth="1"/>
    <col min="11519" max="11519" width="26.6640625" style="56" customWidth="1"/>
    <col min="11520" max="11520" width="18.5546875" style="56" customWidth="1"/>
    <col min="11521" max="11521" width="17.77734375" style="56" customWidth="1"/>
    <col min="11522" max="11522" width="2.44140625" style="56" customWidth="1"/>
    <col min="11523" max="11523" width="7.5546875" style="56" customWidth="1"/>
    <col min="11524" max="11524" width="13.33203125" style="56" customWidth="1"/>
    <col min="11525" max="11525" width="2.33203125" style="56" customWidth="1"/>
    <col min="11526" max="11527" width="8.88671875" style="56"/>
    <col min="11528" max="11528" width="8.21875" style="56" bestFit="1" customWidth="1"/>
    <col min="11529" max="11771" width="8.88671875" style="56"/>
    <col min="11772" max="11772" width="2.5546875" style="56" customWidth="1"/>
    <col min="11773" max="11773" width="22.5546875" style="56" customWidth="1"/>
    <col min="11774" max="11774" width="7.77734375" style="56" customWidth="1"/>
    <col min="11775" max="11775" width="26.6640625" style="56" customWidth="1"/>
    <col min="11776" max="11776" width="18.5546875" style="56" customWidth="1"/>
    <col min="11777" max="11777" width="17.77734375" style="56" customWidth="1"/>
    <col min="11778" max="11778" width="2.44140625" style="56" customWidth="1"/>
    <col min="11779" max="11779" width="7.5546875" style="56" customWidth="1"/>
    <col min="11780" max="11780" width="13.33203125" style="56" customWidth="1"/>
    <col min="11781" max="11781" width="2.33203125" style="56" customWidth="1"/>
    <col min="11782" max="11783" width="8.88671875" style="56"/>
    <col min="11784" max="11784" width="8.21875" style="56" bestFit="1" customWidth="1"/>
    <col min="11785" max="12027" width="8.88671875" style="56"/>
    <col min="12028" max="12028" width="2.5546875" style="56" customWidth="1"/>
    <col min="12029" max="12029" width="22.5546875" style="56" customWidth="1"/>
    <col min="12030" max="12030" width="7.77734375" style="56" customWidth="1"/>
    <col min="12031" max="12031" width="26.6640625" style="56" customWidth="1"/>
    <col min="12032" max="12032" width="18.5546875" style="56" customWidth="1"/>
    <col min="12033" max="12033" width="17.77734375" style="56" customWidth="1"/>
    <col min="12034" max="12034" width="2.44140625" style="56" customWidth="1"/>
    <col min="12035" max="12035" width="7.5546875" style="56" customWidth="1"/>
    <col min="12036" max="12036" width="13.33203125" style="56" customWidth="1"/>
    <col min="12037" max="12037" width="2.33203125" style="56" customWidth="1"/>
    <col min="12038" max="12039" width="8.88671875" style="56"/>
    <col min="12040" max="12040" width="8.21875" style="56" bestFit="1" customWidth="1"/>
    <col min="12041" max="12283" width="8.88671875" style="56"/>
    <col min="12284" max="12284" width="2.5546875" style="56" customWidth="1"/>
    <col min="12285" max="12285" width="22.5546875" style="56" customWidth="1"/>
    <col min="12286" max="12286" width="7.77734375" style="56" customWidth="1"/>
    <col min="12287" max="12287" width="26.6640625" style="56" customWidth="1"/>
    <col min="12288" max="12288" width="18.5546875" style="56" customWidth="1"/>
    <col min="12289" max="12289" width="17.77734375" style="56" customWidth="1"/>
    <col min="12290" max="12290" width="2.44140625" style="56" customWidth="1"/>
    <col min="12291" max="12291" width="7.5546875" style="56" customWidth="1"/>
    <col min="12292" max="12292" width="13.33203125" style="56" customWidth="1"/>
    <col min="12293" max="12293" width="2.33203125" style="56" customWidth="1"/>
    <col min="12294" max="12295" width="8.88671875" style="56"/>
    <col min="12296" max="12296" width="8.21875" style="56" bestFit="1" customWidth="1"/>
    <col min="12297" max="12539" width="8.88671875" style="56"/>
    <col min="12540" max="12540" width="2.5546875" style="56" customWidth="1"/>
    <col min="12541" max="12541" width="22.5546875" style="56" customWidth="1"/>
    <col min="12542" max="12542" width="7.77734375" style="56" customWidth="1"/>
    <col min="12543" max="12543" width="26.6640625" style="56" customWidth="1"/>
    <col min="12544" max="12544" width="18.5546875" style="56" customWidth="1"/>
    <col min="12545" max="12545" width="17.77734375" style="56" customWidth="1"/>
    <col min="12546" max="12546" width="2.44140625" style="56" customWidth="1"/>
    <col min="12547" max="12547" width="7.5546875" style="56" customWidth="1"/>
    <col min="12548" max="12548" width="13.33203125" style="56" customWidth="1"/>
    <col min="12549" max="12549" width="2.33203125" style="56" customWidth="1"/>
    <col min="12550" max="12551" width="8.88671875" style="56"/>
    <col min="12552" max="12552" width="8.21875" style="56" bestFit="1" customWidth="1"/>
    <col min="12553" max="12795" width="8.88671875" style="56"/>
    <col min="12796" max="12796" width="2.5546875" style="56" customWidth="1"/>
    <col min="12797" max="12797" width="22.5546875" style="56" customWidth="1"/>
    <col min="12798" max="12798" width="7.77734375" style="56" customWidth="1"/>
    <col min="12799" max="12799" width="26.6640625" style="56" customWidth="1"/>
    <col min="12800" max="12800" width="18.5546875" style="56" customWidth="1"/>
    <col min="12801" max="12801" width="17.77734375" style="56" customWidth="1"/>
    <col min="12802" max="12802" width="2.44140625" style="56" customWidth="1"/>
    <col min="12803" max="12803" width="7.5546875" style="56" customWidth="1"/>
    <col min="12804" max="12804" width="13.33203125" style="56" customWidth="1"/>
    <col min="12805" max="12805" width="2.33203125" style="56" customWidth="1"/>
    <col min="12806" max="12807" width="8.88671875" style="56"/>
    <col min="12808" max="12808" width="8.21875" style="56" bestFit="1" customWidth="1"/>
    <col min="12809" max="13051" width="8.88671875" style="56"/>
    <col min="13052" max="13052" width="2.5546875" style="56" customWidth="1"/>
    <col min="13053" max="13053" width="22.5546875" style="56" customWidth="1"/>
    <col min="13054" max="13054" width="7.77734375" style="56" customWidth="1"/>
    <col min="13055" max="13055" width="26.6640625" style="56" customWidth="1"/>
    <col min="13056" max="13056" width="18.5546875" style="56" customWidth="1"/>
    <col min="13057" max="13057" width="17.77734375" style="56" customWidth="1"/>
    <col min="13058" max="13058" width="2.44140625" style="56" customWidth="1"/>
    <col min="13059" max="13059" width="7.5546875" style="56" customWidth="1"/>
    <col min="13060" max="13060" width="13.33203125" style="56" customWidth="1"/>
    <col min="13061" max="13061" width="2.33203125" style="56" customWidth="1"/>
    <col min="13062" max="13063" width="8.88671875" style="56"/>
    <col min="13064" max="13064" width="8.21875" style="56" bestFit="1" customWidth="1"/>
    <col min="13065" max="13307" width="8.88671875" style="56"/>
    <col min="13308" max="13308" width="2.5546875" style="56" customWidth="1"/>
    <col min="13309" max="13309" width="22.5546875" style="56" customWidth="1"/>
    <col min="13310" max="13310" width="7.77734375" style="56" customWidth="1"/>
    <col min="13311" max="13311" width="26.6640625" style="56" customWidth="1"/>
    <col min="13312" max="13312" width="18.5546875" style="56" customWidth="1"/>
    <col min="13313" max="13313" width="17.77734375" style="56" customWidth="1"/>
    <col min="13314" max="13314" width="2.44140625" style="56" customWidth="1"/>
    <col min="13315" max="13315" width="7.5546875" style="56" customWidth="1"/>
    <col min="13316" max="13316" width="13.33203125" style="56" customWidth="1"/>
    <col min="13317" max="13317" width="2.33203125" style="56" customWidth="1"/>
    <col min="13318" max="13319" width="8.88671875" style="56"/>
    <col min="13320" max="13320" width="8.21875" style="56" bestFit="1" customWidth="1"/>
    <col min="13321" max="13563" width="8.88671875" style="56"/>
    <col min="13564" max="13564" width="2.5546875" style="56" customWidth="1"/>
    <col min="13565" max="13565" width="22.5546875" style="56" customWidth="1"/>
    <col min="13566" max="13566" width="7.77734375" style="56" customWidth="1"/>
    <col min="13567" max="13567" width="26.6640625" style="56" customWidth="1"/>
    <col min="13568" max="13568" width="18.5546875" style="56" customWidth="1"/>
    <col min="13569" max="13569" width="17.77734375" style="56" customWidth="1"/>
    <col min="13570" max="13570" width="2.44140625" style="56" customWidth="1"/>
    <col min="13571" max="13571" width="7.5546875" style="56" customWidth="1"/>
    <col min="13572" max="13572" width="13.33203125" style="56" customWidth="1"/>
    <col min="13573" max="13573" width="2.33203125" style="56" customWidth="1"/>
    <col min="13574" max="13575" width="8.88671875" style="56"/>
    <col min="13576" max="13576" width="8.21875" style="56" bestFit="1" customWidth="1"/>
    <col min="13577" max="13819" width="8.88671875" style="56"/>
    <col min="13820" max="13820" width="2.5546875" style="56" customWidth="1"/>
    <col min="13821" max="13821" width="22.5546875" style="56" customWidth="1"/>
    <col min="13822" max="13822" width="7.77734375" style="56" customWidth="1"/>
    <col min="13823" max="13823" width="26.6640625" style="56" customWidth="1"/>
    <col min="13824" max="13824" width="18.5546875" style="56" customWidth="1"/>
    <col min="13825" max="13825" width="17.77734375" style="56" customWidth="1"/>
    <col min="13826" max="13826" width="2.44140625" style="56" customWidth="1"/>
    <col min="13827" max="13827" width="7.5546875" style="56" customWidth="1"/>
    <col min="13828" max="13828" width="13.33203125" style="56" customWidth="1"/>
    <col min="13829" max="13829" width="2.33203125" style="56" customWidth="1"/>
    <col min="13830" max="13831" width="8.88671875" style="56"/>
    <col min="13832" max="13832" width="8.21875" style="56" bestFit="1" customWidth="1"/>
    <col min="13833" max="14075" width="8.88671875" style="56"/>
    <col min="14076" max="14076" width="2.5546875" style="56" customWidth="1"/>
    <col min="14077" max="14077" width="22.5546875" style="56" customWidth="1"/>
    <col min="14078" max="14078" width="7.77734375" style="56" customWidth="1"/>
    <col min="14079" max="14079" width="26.6640625" style="56" customWidth="1"/>
    <col min="14080" max="14080" width="18.5546875" style="56" customWidth="1"/>
    <col min="14081" max="14081" width="17.77734375" style="56" customWidth="1"/>
    <col min="14082" max="14082" width="2.44140625" style="56" customWidth="1"/>
    <col min="14083" max="14083" width="7.5546875" style="56" customWidth="1"/>
    <col min="14084" max="14084" width="13.33203125" style="56" customWidth="1"/>
    <col min="14085" max="14085" width="2.33203125" style="56" customWidth="1"/>
    <col min="14086" max="14087" width="8.88671875" style="56"/>
    <col min="14088" max="14088" width="8.21875" style="56" bestFit="1" customWidth="1"/>
    <col min="14089" max="14331" width="8.88671875" style="56"/>
    <col min="14332" max="14332" width="2.5546875" style="56" customWidth="1"/>
    <col min="14333" max="14333" width="22.5546875" style="56" customWidth="1"/>
    <col min="14334" max="14334" width="7.77734375" style="56" customWidth="1"/>
    <col min="14335" max="14335" width="26.6640625" style="56" customWidth="1"/>
    <col min="14336" max="14336" width="18.5546875" style="56" customWidth="1"/>
    <col min="14337" max="14337" width="17.77734375" style="56" customWidth="1"/>
    <col min="14338" max="14338" width="2.44140625" style="56" customWidth="1"/>
    <col min="14339" max="14339" width="7.5546875" style="56" customWidth="1"/>
    <col min="14340" max="14340" width="13.33203125" style="56" customWidth="1"/>
    <col min="14341" max="14341" width="2.33203125" style="56" customWidth="1"/>
    <col min="14342" max="14343" width="8.88671875" style="56"/>
    <col min="14344" max="14344" width="8.21875" style="56" bestFit="1" customWidth="1"/>
    <col min="14345" max="14587" width="8.88671875" style="56"/>
    <col min="14588" max="14588" width="2.5546875" style="56" customWidth="1"/>
    <col min="14589" max="14589" width="22.5546875" style="56" customWidth="1"/>
    <col min="14590" max="14590" width="7.77734375" style="56" customWidth="1"/>
    <col min="14591" max="14591" width="26.6640625" style="56" customWidth="1"/>
    <col min="14592" max="14592" width="18.5546875" style="56" customWidth="1"/>
    <col min="14593" max="14593" width="17.77734375" style="56" customWidth="1"/>
    <col min="14594" max="14594" width="2.44140625" style="56" customWidth="1"/>
    <col min="14595" max="14595" width="7.5546875" style="56" customWidth="1"/>
    <col min="14596" max="14596" width="13.33203125" style="56" customWidth="1"/>
    <col min="14597" max="14597" width="2.33203125" style="56" customWidth="1"/>
    <col min="14598" max="14599" width="8.88671875" style="56"/>
    <col min="14600" max="14600" width="8.21875" style="56" bestFit="1" customWidth="1"/>
    <col min="14601" max="14843" width="8.88671875" style="56"/>
    <col min="14844" max="14844" width="2.5546875" style="56" customWidth="1"/>
    <col min="14845" max="14845" width="22.5546875" style="56" customWidth="1"/>
    <col min="14846" max="14846" width="7.77734375" style="56" customWidth="1"/>
    <col min="14847" max="14847" width="26.6640625" style="56" customWidth="1"/>
    <col min="14848" max="14848" width="18.5546875" style="56" customWidth="1"/>
    <col min="14849" max="14849" width="17.77734375" style="56" customWidth="1"/>
    <col min="14850" max="14850" width="2.44140625" style="56" customWidth="1"/>
    <col min="14851" max="14851" width="7.5546875" style="56" customWidth="1"/>
    <col min="14852" max="14852" width="13.33203125" style="56" customWidth="1"/>
    <col min="14853" max="14853" width="2.33203125" style="56" customWidth="1"/>
    <col min="14854" max="14855" width="8.88671875" style="56"/>
    <col min="14856" max="14856" width="8.21875" style="56" bestFit="1" customWidth="1"/>
    <col min="14857" max="15099" width="8.88671875" style="56"/>
    <col min="15100" max="15100" width="2.5546875" style="56" customWidth="1"/>
    <col min="15101" max="15101" width="22.5546875" style="56" customWidth="1"/>
    <col min="15102" max="15102" width="7.77734375" style="56" customWidth="1"/>
    <col min="15103" max="15103" width="26.6640625" style="56" customWidth="1"/>
    <col min="15104" max="15104" width="18.5546875" style="56" customWidth="1"/>
    <col min="15105" max="15105" width="17.77734375" style="56" customWidth="1"/>
    <col min="15106" max="15106" width="2.44140625" style="56" customWidth="1"/>
    <col min="15107" max="15107" width="7.5546875" style="56" customWidth="1"/>
    <col min="15108" max="15108" width="13.33203125" style="56" customWidth="1"/>
    <col min="15109" max="15109" width="2.33203125" style="56" customWidth="1"/>
    <col min="15110" max="15111" width="8.88671875" style="56"/>
    <col min="15112" max="15112" width="8.21875" style="56" bestFit="1" customWidth="1"/>
    <col min="15113" max="15355" width="8.88671875" style="56"/>
    <col min="15356" max="15356" width="2.5546875" style="56" customWidth="1"/>
    <col min="15357" max="15357" width="22.5546875" style="56" customWidth="1"/>
    <col min="15358" max="15358" width="7.77734375" style="56" customWidth="1"/>
    <col min="15359" max="15359" width="26.6640625" style="56" customWidth="1"/>
    <col min="15360" max="15360" width="18.5546875" style="56" customWidth="1"/>
    <col min="15361" max="15361" width="17.77734375" style="56" customWidth="1"/>
    <col min="15362" max="15362" width="2.44140625" style="56" customWidth="1"/>
    <col min="15363" max="15363" width="7.5546875" style="56" customWidth="1"/>
    <col min="15364" max="15364" width="13.33203125" style="56" customWidth="1"/>
    <col min="15365" max="15365" width="2.33203125" style="56" customWidth="1"/>
    <col min="15366" max="15367" width="8.88671875" style="56"/>
    <col min="15368" max="15368" width="8.21875" style="56" bestFit="1" customWidth="1"/>
    <col min="15369" max="15611" width="8.88671875" style="56"/>
    <col min="15612" max="15612" width="2.5546875" style="56" customWidth="1"/>
    <col min="15613" max="15613" width="22.5546875" style="56" customWidth="1"/>
    <col min="15614" max="15614" width="7.77734375" style="56" customWidth="1"/>
    <col min="15615" max="15615" width="26.6640625" style="56" customWidth="1"/>
    <col min="15616" max="15616" width="18.5546875" style="56" customWidth="1"/>
    <col min="15617" max="15617" width="17.77734375" style="56" customWidth="1"/>
    <col min="15618" max="15618" width="2.44140625" style="56" customWidth="1"/>
    <col min="15619" max="15619" width="7.5546875" style="56" customWidth="1"/>
    <col min="15620" max="15620" width="13.33203125" style="56" customWidth="1"/>
    <col min="15621" max="15621" width="2.33203125" style="56" customWidth="1"/>
    <col min="15622" max="15623" width="8.88671875" style="56"/>
    <col min="15624" max="15624" width="8.21875" style="56" bestFit="1" customWidth="1"/>
    <col min="15625" max="15867" width="8.88671875" style="56"/>
    <col min="15868" max="15868" width="2.5546875" style="56" customWidth="1"/>
    <col min="15869" max="15869" width="22.5546875" style="56" customWidth="1"/>
    <col min="15870" max="15870" width="7.77734375" style="56" customWidth="1"/>
    <col min="15871" max="15871" width="26.6640625" style="56" customWidth="1"/>
    <col min="15872" max="15872" width="18.5546875" style="56" customWidth="1"/>
    <col min="15873" max="15873" width="17.77734375" style="56" customWidth="1"/>
    <col min="15874" max="15874" width="2.44140625" style="56" customWidth="1"/>
    <col min="15875" max="15875" width="7.5546875" style="56" customWidth="1"/>
    <col min="15876" max="15876" width="13.33203125" style="56" customWidth="1"/>
    <col min="15877" max="15877" width="2.33203125" style="56" customWidth="1"/>
    <col min="15878" max="15879" width="8.88671875" style="56"/>
    <col min="15880" max="15880" width="8.21875" style="56" bestFit="1" customWidth="1"/>
    <col min="15881" max="16123" width="8.88671875" style="56"/>
    <col min="16124" max="16124" width="2.5546875" style="56" customWidth="1"/>
    <col min="16125" max="16125" width="22.5546875" style="56" customWidth="1"/>
    <col min="16126" max="16126" width="7.77734375" style="56" customWidth="1"/>
    <col min="16127" max="16127" width="26.6640625" style="56" customWidth="1"/>
    <col min="16128" max="16128" width="18.5546875" style="56" customWidth="1"/>
    <col min="16129" max="16129" width="17.77734375" style="56" customWidth="1"/>
    <col min="16130" max="16130" width="2.44140625" style="56" customWidth="1"/>
    <col min="16131" max="16131" width="7.5546875" style="56" customWidth="1"/>
    <col min="16132" max="16132" width="13.33203125" style="56" customWidth="1"/>
    <col min="16133" max="16133" width="2.33203125" style="56" customWidth="1"/>
    <col min="16134" max="16135" width="8.88671875" style="56"/>
    <col min="16136" max="16136" width="8.21875" style="56" bestFit="1" customWidth="1"/>
    <col min="16137" max="16384" width="8.88671875" style="56"/>
  </cols>
  <sheetData>
    <row r="1" spans="1:21" ht="15.6" customHeight="1" thickBot="1" x14ac:dyDescent="0.25">
      <c r="A1" s="1375"/>
      <c r="B1" s="126"/>
      <c r="C1" s="126"/>
      <c r="D1" s="126"/>
      <c r="E1" s="126"/>
      <c r="F1" s="126"/>
      <c r="G1" s="126"/>
      <c r="H1" s="126"/>
      <c r="I1" s="126"/>
      <c r="J1" s="126"/>
      <c r="K1" s="126"/>
      <c r="L1" s="126"/>
      <c r="M1" s="126"/>
      <c r="N1" s="126"/>
      <c r="O1" s="126"/>
      <c r="P1" s="126"/>
      <c r="Q1" s="126"/>
      <c r="R1" s="126"/>
    </row>
    <row r="2" spans="1:21" ht="15.6" customHeight="1" x14ac:dyDescent="0.2">
      <c r="B2" s="140"/>
      <c r="C2" s="141"/>
      <c r="D2" s="141"/>
      <c r="E2" s="141"/>
      <c r="F2" s="141"/>
      <c r="G2" s="141"/>
      <c r="H2" s="141"/>
      <c r="I2" s="141"/>
      <c r="J2" s="141"/>
      <c r="K2" s="141"/>
      <c r="L2" s="141"/>
      <c r="M2" s="141"/>
      <c r="N2" s="141"/>
      <c r="O2" s="142"/>
      <c r="P2" s="134"/>
      <c r="Q2" s="171"/>
      <c r="R2" s="186"/>
      <c r="S2" s="186"/>
      <c r="T2" s="186"/>
      <c r="U2" s="187"/>
    </row>
    <row r="3" spans="1:21" s="129" customFormat="1" ht="15.6" customHeight="1" x14ac:dyDescent="0.2">
      <c r="A3" s="1383"/>
      <c r="B3" s="143"/>
      <c r="C3" s="1589" t="s">
        <v>0</v>
      </c>
      <c r="D3" s="1589"/>
      <c r="E3" s="1589"/>
      <c r="F3" s="1589"/>
      <c r="G3" s="1589"/>
      <c r="H3" s="1589"/>
      <c r="I3" s="1589"/>
      <c r="J3" s="1589"/>
      <c r="K3" s="1589"/>
      <c r="L3" s="1589"/>
      <c r="M3" s="1589"/>
      <c r="N3" s="1589"/>
      <c r="O3" s="144"/>
      <c r="P3" s="135"/>
      <c r="Q3" s="175"/>
      <c r="R3" s="1187" t="s">
        <v>1</v>
      </c>
      <c r="S3" s="1187"/>
      <c r="T3" s="1187"/>
      <c r="U3" s="166"/>
    </row>
    <row r="4" spans="1:21" s="129" customFormat="1" ht="15.6" customHeight="1" thickBot="1" x14ac:dyDescent="0.25">
      <c r="A4" s="1383"/>
      <c r="B4" s="145"/>
      <c r="C4" s="1589"/>
      <c r="D4" s="1589"/>
      <c r="E4" s="1589"/>
      <c r="F4" s="1589"/>
      <c r="G4" s="1589"/>
      <c r="H4" s="1589"/>
      <c r="I4" s="1589"/>
      <c r="J4" s="1589"/>
      <c r="K4" s="1589"/>
      <c r="L4" s="1589"/>
      <c r="M4" s="1589"/>
      <c r="N4" s="1589"/>
      <c r="O4" s="144"/>
      <c r="P4" s="135"/>
      <c r="Q4" s="175"/>
      <c r="R4" s="188"/>
      <c r="S4" s="188"/>
      <c r="T4" s="188"/>
      <c r="U4" s="166"/>
    </row>
    <row r="5" spans="1:21" ht="15.6" customHeight="1" thickBot="1" x14ac:dyDescent="0.25">
      <c r="B5" s="146"/>
      <c r="C5" s="1589"/>
      <c r="D5" s="1589"/>
      <c r="E5" s="1589"/>
      <c r="F5" s="1589"/>
      <c r="G5" s="1589"/>
      <c r="H5" s="1589"/>
      <c r="I5" s="1589"/>
      <c r="J5" s="1589"/>
      <c r="K5" s="1589"/>
      <c r="L5" s="1589"/>
      <c r="M5" s="1589"/>
      <c r="N5" s="1589"/>
      <c r="O5" s="144"/>
      <c r="P5" s="135"/>
      <c r="Q5" s="175"/>
      <c r="R5" s="189" t="s">
        <v>2</v>
      </c>
      <c r="S5" s="190" t="s">
        <v>3</v>
      </c>
      <c r="T5" s="189" t="s">
        <v>4</v>
      </c>
      <c r="U5" s="166"/>
    </row>
    <row r="6" spans="1:21" ht="57.75" customHeight="1" thickBot="1" x14ac:dyDescent="0.25">
      <c r="B6" s="147"/>
      <c r="C6" s="148"/>
      <c r="D6" s="149"/>
      <c r="E6" s="149"/>
      <c r="F6" s="150"/>
      <c r="G6" s="150"/>
      <c r="H6" s="150"/>
      <c r="I6" s="151"/>
      <c r="J6" s="151"/>
      <c r="K6" s="151"/>
      <c r="L6" s="151"/>
      <c r="M6" s="152"/>
      <c r="N6" s="152"/>
      <c r="O6" s="153"/>
      <c r="P6" s="134"/>
      <c r="Q6" s="175"/>
      <c r="R6" s="1442">
        <v>6</v>
      </c>
      <c r="S6" s="1402" t="s">
        <v>5</v>
      </c>
      <c r="T6" s="1399">
        <v>45138</v>
      </c>
      <c r="U6" s="166"/>
    </row>
    <row r="7" spans="1:21" ht="81" customHeight="1" thickBot="1" x14ac:dyDescent="0.25">
      <c r="B7" s="126"/>
      <c r="C7" s="130"/>
      <c r="D7" s="131"/>
      <c r="E7" s="131"/>
      <c r="F7" s="127"/>
      <c r="G7" s="127"/>
      <c r="H7" s="127"/>
      <c r="I7" s="128"/>
      <c r="J7" s="128"/>
      <c r="K7" s="128"/>
      <c r="L7" s="128"/>
      <c r="M7" s="126"/>
      <c r="N7" s="126"/>
      <c r="O7" s="126"/>
      <c r="P7" s="126"/>
      <c r="Q7" s="175"/>
      <c r="R7" s="1442">
        <v>6</v>
      </c>
      <c r="S7" s="1402" t="s">
        <v>6</v>
      </c>
      <c r="T7" s="1399">
        <v>45138</v>
      </c>
      <c r="U7" s="166"/>
    </row>
    <row r="8" spans="1:21" ht="81" customHeight="1" thickBot="1" x14ac:dyDescent="0.25">
      <c r="B8" s="171"/>
      <c r="C8" s="154"/>
      <c r="D8" s="155"/>
      <c r="E8" s="155"/>
      <c r="F8" s="156"/>
      <c r="G8" s="156"/>
      <c r="H8" s="156"/>
      <c r="I8" s="157"/>
      <c r="J8" s="157"/>
      <c r="K8" s="157"/>
      <c r="L8" s="157"/>
      <c r="M8" s="158"/>
      <c r="N8" s="158"/>
      <c r="O8" s="159"/>
      <c r="P8" s="126"/>
      <c r="Q8" s="175"/>
      <c r="R8" s="1442">
        <v>6</v>
      </c>
      <c r="S8" s="1402" t="s">
        <v>7</v>
      </c>
      <c r="T8" s="1400">
        <v>45138</v>
      </c>
      <c r="U8" s="166"/>
    </row>
    <row r="9" spans="1:21" ht="93" customHeight="1" thickBot="1" x14ac:dyDescent="0.25">
      <c r="B9" s="175"/>
      <c r="C9" s="160"/>
      <c r="D9" s="161"/>
      <c r="E9" s="161"/>
      <c r="F9" s="162"/>
      <c r="G9" s="162"/>
      <c r="H9" s="1562" t="s">
        <v>8</v>
      </c>
      <c r="I9" s="1562"/>
      <c r="J9" s="163"/>
      <c r="K9" s="163"/>
      <c r="L9" s="163"/>
      <c r="M9" s="164"/>
      <c r="N9" s="164"/>
      <c r="O9" s="165"/>
      <c r="P9" s="126"/>
      <c r="Q9" s="175"/>
      <c r="R9" s="1442">
        <v>6</v>
      </c>
      <c r="S9" s="1402" t="s">
        <v>9</v>
      </c>
      <c r="T9" s="1400">
        <v>45138</v>
      </c>
      <c r="U9" s="166"/>
    </row>
    <row r="10" spans="1:21" ht="39" customHeight="1" thickBot="1" x14ac:dyDescent="0.25">
      <c r="B10" s="175"/>
      <c r="C10" s="160"/>
      <c r="D10" s="161"/>
      <c r="E10" s="161"/>
      <c r="F10" s="162"/>
      <c r="G10" s="162"/>
      <c r="H10" s="162"/>
      <c r="I10" s="163"/>
      <c r="J10" s="163"/>
      <c r="K10" s="163"/>
      <c r="L10" s="163"/>
      <c r="M10" s="164"/>
      <c r="N10" s="164"/>
      <c r="O10" s="165"/>
      <c r="P10" s="126"/>
      <c r="Q10" s="175"/>
      <c r="R10" s="1442"/>
      <c r="S10" s="1402"/>
      <c r="T10" s="1400"/>
      <c r="U10" s="166"/>
    </row>
    <row r="11" spans="1:21" ht="15.6" customHeight="1" thickBot="1" x14ac:dyDescent="0.25">
      <c r="B11" s="175"/>
      <c r="C11" s="166"/>
      <c r="D11" s="1590" t="s">
        <v>10</v>
      </c>
      <c r="E11" s="1591"/>
      <c r="F11" s="1591"/>
      <c r="G11" s="1591"/>
      <c r="H11" s="167" t="s">
        <v>11</v>
      </c>
      <c r="I11" s="1586" t="s">
        <v>12</v>
      </c>
      <c r="J11" s="1586"/>
      <c r="K11" s="1586"/>
      <c r="L11" s="1586"/>
      <c r="M11" s="1586"/>
      <c r="N11" s="164"/>
      <c r="O11" s="165"/>
      <c r="P11" s="126"/>
      <c r="Q11" s="175"/>
      <c r="R11" s="184"/>
      <c r="S11" s="185"/>
      <c r="T11" s="184"/>
      <c r="U11" s="166"/>
    </row>
    <row r="12" spans="1:21" ht="15.6" customHeight="1" thickBot="1" x14ac:dyDescent="0.25">
      <c r="B12" s="175"/>
      <c r="C12" s="166"/>
      <c r="D12" s="1590" t="s">
        <v>13</v>
      </c>
      <c r="E12" s="1591"/>
      <c r="F12" s="1591"/>
      <c r="G12" s="1591"/>
      <c r="H12" s="168">
        <v>44638</v>
      </c>
      <c r="I12" s="1587" t="s">
        <v>14</v>
      </c>
      <c r="J12" s="1588"/>
      <c r="K12" s="1588"/>
      <c r="L12" s="1588"/>
      <c r="M12" s="1588"/>
      <c r="N12" s="164"/>
      <c r="O12" s="165"/>
      <c r="P12" s="126"/>
      <c r="Q12" s="193"/>
      <c r="R12" s="184"/>
      <c r="S12" s="185"/>
      <c r="T12" s="184"/>
      <c r="U12" s="166"/>
    </row>
    <row r="13" spans="1:21" ht="15.6" customHeight="1" thickBot="1" x14ac:dyDescent="0.25">
      <c r="B13" s="147"/>
      <c r="C13" s="151"/>
      <c r="D13" s="151"/>
      <c r="E13" s="169"/>
      <c r="F13" s="170"/>
      <c r="G13" s="150"/>
      <c r="H13" s="150"/>
      <c r="I13" s="1592" t="s">
        <v>15</v>
      </c>
      <c r="J13" s="1592"/>
      <c r="K13" s="1592"/>
      <c r="L13" s="1592"/>
      <c r="M13" s="1592"/>
      <c r="N13" s="152"/>
      <c r="O13" s="153"/>
      <c r="P13" s="126"/>
      <c r="Q13" s="1188"/>
      <c r="R13" s="184"/>
      <c r="S13" s="185"/>
      <c r="T13" s="184"/>
      <c r="U13" s="166"/>
    </row>
    <row r="14" spans="1:21" ht="15.6" customHeight="1" thickBot="1" x14ac:dyDescent="0.25">
      <c r="B14" s="126"/>
      <c r="C14" s="123"/>
      <c r="D14" s="123"/>
      <c r="E14" s="123"/>
      <c r="F14" s="123"/>
      <c r="G14" s="123"/>
      <c r="H14" s="122"/>
      <c r="I14" s="123"/>
      <c r="J14" s="123"/>
      <c r="K14" s="123"/>
      <c r="L14" s="123"/>
      <c r="M14" s="123"/>
      <c r="N14" s="123"/>
      <c r="O14" s="123"/>
      <c r="P14" s="126"/>
      <c r="Q14" s="1188"/>
      <c r="R14" s="184"/>
      <c r="S14" s="185"/>
      <c r="T14" s="184"/>
      <c r="U14" s="166"/>
    </row>
    <row r="15" spans="1:21" ht="15.6" customHeight="1" x14ac:dyDescent="0.2">
      <c r="B15" s="171"/>
      <c r="C15" s="154"/>
      <c r="D15" s="158"/>
      <c r="E15" s="158"/>
      <c r="F15" s="158"/>
      <c r="G15" s="158"/>
      <c r="H15" s="158"/>
      <c r="I15" s="158"/>
      <c r="J15" s="158"/>
      <c r="K15" s="158"/>
      <c r="L15" s="158"/>
      <c r="M15" s="158"/>
      <c r="N15" s="158"/>
      <c r="O15" s="159"/>
      <c r="P15" s="126"/>
      <c r="Q15" s="1188"/>
      <c r="R15" s="184"/>
      <c r="S15" s="185"/>
      <c r="T15" s="184"/>
      <c r="U15" s="166"/>
    </row>
    <row r="16" spans="1:21" ht="15.6" customHeight="1" x14ac:dyDescent="0.2">
      <c r="B16" s="172"/>
      <c r="C16" s="173"/>
      <c r="D16" s="173"/>
      <c r="E16" s="173"/>
      <c r="F16" s="173"/>
      <c r="G16" s="173"/>
      <c r="H16" s="1562" t="s">
        <v>16</v>
      </c>
      <c r="I16" s="1562"/>
      <c r="J16" s="173"/>
      <c r="K16" s="173"/>
      <c r="L16" s="173"/>
      <c r="M16" s="173"/>
      <c r="N16" s="173"/>
      <c r="O16" s="174"/>
      <c r="P16" s="126"/>
      <c r="Q16" s="146"/>
      <c r="R16" s="184"/>
      <c r="S16" s="185"/>
      <c r="T16" s="184"/>
      <c r="U16" s="166"/>
    </row>
    <row r="17" spans="2:21" ht="15.6" customHeight="1" thickBot="1" x14ac:dyDescent="0.25">
      <c r="B17" s="175"/>
      <c r="C17" s="160"/>
      <c r="D17" s="164"/>
      <c r="E17" s="164"/>
      <c r="F17" s="164"/>
      <c r="G17" s="164"/>
      <c r="H17" s="164"/>
      <c r="I17" s="164"/>
      <c r="J17" s="164"/>
      <c r="K17" s="164"/>
      <c r="L17" s="164"/>
      <c r="M17" s="164"/>
      <c r="N17" s="164"/>
      <c r="O17" s="165"/>
      <c r="P17" s="126"/>
      <c r="Q17" s="1189"/>
      <c r="R17" s="184"/>
      <c r="S17" s="185"/>
      <c r="T17" s="184"/>
      <c r="U17" s="166"/>
    </row>
    <row r="18" spans="2:21" ht="15.6" customHeight="1" thickBot="1" x14ac:dyDescent="0.25">
      <c r="B18" s="176"/>
      <c r="C18" s="177" t="s">
        <v>17</v>
      </c>
      <c r="D18" s="1574" t="s">
        <v>18</v>
      </c>
      <c r="E18" s="1574"/>
      <c r="F18" s="1574"/>
      <c r="G18" s="1575"/>
      <c r="H18" s="178"/>
      <c r="I18" s="164"/>
      <c r="J18" s="164"/>
      <c r="K18" s="164"/>
      <c r="L18" s="164"/>
      <c r="M18" s="164"/>
      <c r="N18" s="164"/>
      <c r="O18" s="165"/>
      <c r="P18" s="132"/>
      <c r="Q18" s="1189"/>
      <c r="R18" s="184"/>
      <c r="S18" s="185"/>
      <c r="T18" s="184"/>
      <c r="U18" s="166"/>
    </row>
    <row r="19" spans="2:21" ht="15.6" customHeight="1" thickBot="1" x14ac:dyDescent="0.25">
      <c r="B19" s="176"/>
      <c r="C19" s="177" t="s">
        <v>19</v>
      </c>
      <c r="D19" s="1576" t="s">
        <v>20</v>
      </c>
      <c r="E19" s="1577"/>
      <c r="F19" s="1577"/>
      <c r="G19" s="1578"/>
      <c r="H19" s="1584" t="s">
        <v>21</v>
      </c>
      <c r="I19" s="1581" t="s">
        <v>22</v>
      </c>
      <c r="J19" s="1581"/>
      <c r="K19" s="1581"/>
      <c r="L19" s="1581"/>
      <c r="M19" s="1585" t="s">
        <v>23</v>
      </c>
      <c r="N19" s="1582">
        <v>45138</v>
      </c>
      <c r="O19" s="165"/>
      <c r="Q19" s="1189"/>
      <c r="R19" s="184"/>
      <c r="S19" s="185"/>
      <c r="T19" s="184"/>
      <c r="U19" s="166"/>
    </row>
    <row r="20" spans="2:21" ht="15.6" customHeight="1" thickBot="1" x14ac:dyDescent="0.25">
      <c r="B20" s="176"/>
      <c r="C20" s="177" t="s">
        <v>24</v>
      </c>
      <c r="D20" s="1574" t="s">
        <v>22</v>
      </c>
      <c r="E20" s="1579"/>
      <c r="F20" s="1579"/>
      <c r="G20" s="1580"/>
      <c r="H20" s="1584"/>
      <c r="I20" s="1581"/>
      <c r="J20" s="1581"/>
      <c r="K20" s="1581"/>
      <c r="L20" s="1581"/>
      <c r="M20" s="1585"/>
      <c r="N20" s="1583"/>
      <c r="O20" s="165"/>
      <c r="Q20" s="175"/>
      <c r="R20" s="184"/>
      <c r="S20" s="185"/>
      <c r="T20" s="184"/>
      <c r="U20" s="166"/>
    </row>
    <row r="21" spans="2:21" ht="15.6" customHeight="1" thickBot="1" x14ac:dyDescent="0.25">
      <c r="B21" s="175"/>
      <c r="C21" s="177" t="s">
        <v>25</v>
      </c>
      <c r="D21" s="1491">
        <v>6</v>
      </c>
      <c r="E21" s="1492"/>
      <c r="F21" s="1493"/>
      <c r="G21" s="1494"/>
      <c r="H21" s="1158"/>
      <c r="I21" s="164" t="s">
        <v>26</v>
      </c>
      <c r="J21" s="1158"/>
      <c r="K21" s="1158"/>
      <c r="L21" s="1158"/>
      <c r="M21" s="1158"/>
      <c r="N21" s="164"/>
      <c r="O21" s="165"/>
      <c r="Q21" s="175"/>
      <c r="R21" s="184"/>
      <c r="S21" s="185"/>
      <c r="T21" s="184"/>
      <c r="U21" s="166"/>
    </row>
    <row r="22" spans="2:21" ht="15.6" customHeight="1" x14ac:dyDescent="0.2">
      <c r="B22" s="175"/>
      <c r="C22" s="160"/>
      <c r="D22" s="1325"/>
      <c r="E22" s="1325"/>
      <c r="F22" s="1325"/>
      <c r="G22" s="1325"/>
      <c r="H22" s="160"/>
      <c r="I22" s="1158"/>
      <c r="J22" s="1158"/>
      <c r="K22" s="1158"/>
      <c r="L22" s="1158"/>
      <c r="M22" s="160"/>
      <c r="N22" s="160"/>
      <c r="O22" s="165"/>
      <c r="P22" s="133"/>
      <c r="Q22" s="175"/>
      <c r="R22" s="184"/>
      <c r="S22" s="185"/>
      <c r="T22" s="184"/>
      <c r="U22" s="166"/>
    </row>
    <row r="23" spans="2:21" ht="15.6" customHeight="1" thickBot="1" x14ac:dyDescent="0.25">
      <c r="B23" s="147"/>
      <c r="C23" s="152"/>
      <c r="D23" s="179"/>
      <c r="E23" s="179"/>
      <c r="F23" s="179"/>
      <c r="G23" s="179"/>
      <c r="H23" s="152"/>
      <c r="I23" s="179"/>
      <c r="J23" s="179"/>
      <c r="K23" s="179"/>
      <c r="L23" s="179"/>
      <c r="M23" s="152"/>
      <c r="N23" s="152"/>
      <c r="O23" s="153"/>
      <c r="P23" s="133"/>
      <c r="Q23" s="175"/>
      <c r="R23" s="184"/>
      <c r="S23" s="185"/>
      <c r="T23" s="184"/>
      <c r="U23" s="166"/>
    </row>
    <row r="24" spans="2:21" ht="15.6" customHeight="1" thickBot="1" x14ac:dyDescent="0.25">
      <c r="B24" s="126"/>
      <c r="C24" s="126"/>
      <c r="H24" s="126"/>
      <c r="M24" s="126"/>
      <c r="N24" s="126"/>
      <c r="O24" s="126"/>
      <c r="P24" s="133"/>
      <c r="Q24" s="175"/>
      <c r="R24" s="184"/>
      <c r="S24" s="185"/>
      <c r="T24" s="184"/>
      <c r="U24" s="166"/>
    </row>
    <row r="25" spans="2:21" ht="15.6" customHeight="1" x14ac:dyDescent="0.2">
      <c r="B25" s="181"/>
      <c r="C25" s="154"/>
      <c r="D25" s="158"/>
      <c r="E25" s="159"/>
      <c r="F25" s="124"/>
      <c r="G25" s="171"/>
      <c r="H25" s="158"/>
      <c r="I25" s="158"/>
      <c r="J25" s="158"/>
      <c r="K25" s="158"/>
      <c r="L25" s="158"/>
      <c r="M25" s="158"/>
      <c r="N25" s="158"/>
      <c r="O25" s="159"/>
      <c r="P25" s="133"/>
      <c r="Q25" s="175"/>
      <c r="R25" s="184"/>
      <c r="S25" s="185"/>
      <c r="T25" s="184"/>
      <c r="U25" s="166"/>
    </row>
    <row r="26" spans="2:21" ht="15.6" customHeight="1" x14ac:dyDescent="0.2">
      <c r="B26" s="172"/>
      <c r="C26" s="1562" t="s">
        <v>27</v>
      </c>
      <c r="D26" s="1562"/>
      <c r="E26" s="174"/>
      <c r="F26" s="125"/>
      <c r="G26" s="172"/>
      <c r="H26" s="1562" t="s">
        <v>28</v>
      </c>
      <c r="I26" s="1562"/>
      <c r="J26" s="1562"/>
      <c r="K26" s="1562"/>
      <c r="L26" s="1562"/>
      <c r="M26" s="1562"/>
      <c r="N26" s="1562"/>
      <c r="O26" s="174"/>
      <c r="P26" s="126"/>
      <c r="Q26" s="175"/>
      <c r="R26" s="184"/>
      <c r="S26" s="185"/>
      <c r="T26" s="184"/>
      <c r="U26" s="166"/>
    </row>
    <row r="27" spans="2:21" ht="15.6" customHeight="1" x14ac:dyDescent="0.2">
      <c r="B27" s="176"/>
      <c r="C27" s="160"/>
      <c r="D27" s="164"/>
      <c r="E27" s="165"/>
      <c r="F27" s="124"/>
      <c r="G27" s="175"/>
      <c r="H27" s="164"/>
      <c r="I27" s="164"/>
      <c r="J27" s="164"/>
      <c r="K27" s="164"/>
      <c r="L27" s="164"/>
      <c r="M27" s="164"/>
      <c r="N27" s="164"/>
      <c r="O27" s="165"/>
      <c r="P27" s="126"/>
      <c r="Q27" s="175"/>
      <c r="R27" s="184"/>
      <c r="S27" s="185"/>
      <c r="T27" s="184"/>
      <c r="U27" s="166"/>
    </row>
    <row r="28" spans="2:21" ht="15.6" customHeight="1" x14ac:dyDescent="0.2">
      <c r="B28" s="175"/>
      <c r="C28" s="1569" t="s">
        <v>29</v>
      </c>
      <c r="D28" s="1569"/>
      <c r="E28" s="165"/>
      <c r="F28" s="124"/>
      <c r="G28" s="175"/>
      <c r="H28" s="160" t="s">
        <v>30</v>
      </c>
      <c r="I28" s="160" t="s">
        <v>31</v>
      </c>
      <c r="J28" s="160"/>
      <c r="K28" s="160"/>
      <c r="L28" s="160"/>
      <c r="M28" s="164"/>
      <c r="N28" s="164"/>
      <c r="O28" s="165"/>
      <c r="P28" s="126"/>
      <c r="Q28" s="175"/>
      <c r="R28" s="184"/>
      <c r="S28" s="185"/>
      <c r="T28" s="184"/>
      <c r="U28" s="166"/>
    </row>
    <row r="29" spans="2:21" ht="15.6" customHeight="1" x14ac:dyDescent="0.2">
      <c r="B29" s="176"/>
      <c r="C29" s="182"/>
      <c r="D29" s="183"/>
      <c r="E29" s="165"/>
      <c r="F29" s="124"/>
      <c r="G29" s="175"/>
      <c r="H29" s="180" t="s">
        <v>32</v>
      </c>
      <c r="I29" s="164" t="s">
        <v>33</v>
      </c>
      <c r="J29" s="164"/>
      <c r="K29" s="164"/>
      <c r="L29" s="164"/>
      <c r="M29" s="164"/>
      <c r="N29" s="164"/>
      <c r="O29" s="165"/>
      <c r="P29" s="126"/>
      <c r="Q29" s="175"/>
      <c r="R29" s="184"/>
      <c r="S29" s="185"/>
      <c r="T29" s="184"/>
      <c r="U29" s="166"/>
    </row>
    <row r="30" spans="2:21" ht="15.6" customHeight="1" x14ac:dyDescent="0.2">
      <c r="B30" s="175"/>
      <c r="C30" s="1570" t="s">
        <v>34</v>
      </c>
      <c r="D30" s="1570"/>
      <c r="E30" s="165"/>
      <c r="F30" s="124"/>
      <c r="G30" s="175"/>
      <c r="H30" s="180" t="s">
        <v>35</v>
      </c>
      <c r="I30" s="164" t="s">
        <v>36</v>
      </c>
      <c r="J30" s="164"/>
      <c r="K30" s="164"/>
      <c r="L30" s="164"/>
      <c r="M30" s="164"/>
      <c r="N30" s="164"/>
      <c r="O30" s="165"/>
      <c r="P30" s="126"/>
      <c r="Q30" s="175"/>
      <c r="R30" s="184"/>
      <c r="S30" s="185"/>
      <c r="T30" s="184"/>
      <c r="U30" s="166"/>
    </row>
    <row r="31" spans="2:21" ht="15.6" customHeight="1" x14ac:dyDescent="0.2">
      <c r="B31" s="175"/>
      <c r="C31" s="182"/>
      <c r="D31" s="183"/>
      <c r="E31" s="165"/>
      <c r="F31" s="124"/>
      <c r="G31" s="175"/>
      <c r="H31" s="160" t="s">
        <v>37</v>
      </c>
      <c r="I31" s="164" t="s">
        <v>38</v>
      </c>
      <c r="J31" s="164"/>
      <c r="K31" s="164"/>
      <c r="L31" s="164"/>
      <c r="M31" s="164"/>
      <c r="N31" s="164"/>
      <c r="O31" s="165"/>
      <c r="P31" s="126"/>
      <c r="Q31" s="175"/>
      <c r="R31" s="184"/>
      <c r="S31" s="185"/>
      <c r="T31" s="184"/>
      <c r="U31" s="166"/>
    </row>
    <row r="32" spans="2:21" ht="15.6" customHeight="1" x14ac:dyDescent="0.2">
      <c r="B32" s="175"/>
      <c r="C32" s="1571" t="s">
        <v>39</v>
      </c>
      <c r="D32" s="1571"/>
      <c r="E32" s="165"/>
      <c r="F32" s="124"/>
      <c r="G32" s="175"/>
      <c r="H32" s="180" t="s">
        <v>40</v>
      </c>
      <c r="I32" s="164" t="s">
        <v>41</v>
      </c>
      <c r="J32" s="164"/>
      <c r="K32" s="164"/>
      <c r="L32" s="164"/>
      <c r="M32" s="164"/>
      <c r="N32" s="164"/>
      <c r="O32" s="165"/>
      <c r="P32" s="126"/>
      <c r="Q32" s="175"/>
      <c r="R32" s="184"/>
      <c r="S32" s="185"/>
      <c r="T32" s="184"/>
      <c r="U32" s="166"/>
    </row>
    <row r="33" spans="2:21" ht="15.6" customHeight="1" x14ac:dyDescent="0.2">
      <c r="B33" s="175"/>
      <c r="C33" s="182"/>
      <c r="D33" s="183"/>
      <c r="E33" s="165"/>
      <c r="F33" s="124"/>
      <c r="G33" s="175"/>
      <c r="H33" s="180" t="s">
        <v>42</v>
      </c>
      <c r="I33" s="164" t="s">
        <v>43</v>
      </c>
      <c r="J33" s="164"/>
      <c r="K33" s="164"/>
      <c r="L33" s="164"/>
      <c r="M33" s="164"/>
      <c r="N33" s="164"/>
      <c r="O33" s="165"/>
      <c r="P33" s="126"/>
      <c r="Q33" s="175"/>
      <c r="R33" s="184"/>
      <c r="S33" s="185"/>
      <c r="T33" s="184"/>
      <c r="U33" s="166"/>
    </row>
    <row r="34" spans="2:21" ht="15.6" customHeight="1" x14ac:dyDescent="0.2">
      <c r="B34" s="175"/>
      <c r="C34" s="1572" t="s">
        <v>44</v>
      </c>
      <c r="D34" s="1572"/>
      <c r="E34" s="165"/>
      <c r="F34" s="124"/>
      <c r="G34" s="175"/>
      <c r="H34" s="180" t="s">
        <v>45</v>
      </c>
      <c r="I34" s="164" t="s">
        <v>46</v>
      </c>
      <c r="J34" s="164"/>
      <c r="K34" s="164"/>
      <c r="L34" s="164"/>
      <c r="M34" s="164"/>
      <c r="N34" s="164"/>
      <c r="O34" s="165"/>
      <c r="P34" s="126"/>
      <c r="Q34" s="175"/>
      <c r="R34" s="184"/>
      <c r="S34" s="185"/>
      <c r="T34" s="184"/>
      <c r="U34" s="166"/>
    </row>
    <row r="35" spans="2:21" ht="15.6" customHeight="1" x14ac:dyDescent="0.2">
      <c r="B35" s="175"/>
      <c r="C35" s="182"/>
      <c r="D35" s="183"/>
      <c r="E35" s="165"/>
      <c r="F35" s="124"/>
      <c r="G35" s="175"/>
      <c r="H35" s="180" t="s">
        <v>47</v>
      </c>
      <c r="I35" s="164" t="s">
        <v>48</v>
      </c>
      <c r="J35" s="164"/>
      <c r="K35" s="164"/>
      <c r="L35" s="164"/>
      <c r="M35" s="164"/>
      <c r="N35" s="164"/>
      <c r="O35" s="165"/>
      <c r="P35" s="126"/>
      <c r="Q35" s="175"/>
      <c r="R35" s="184"/>
      <c r="S35" s="185"/>
      <c r="T35" s="184"/>
      <c r="U35" s="166"/>
    </row>
    <row r="36" spans="2:21" ht="15.6" customHeight="1" x14ac:dyDescent="0.2">
      <c r="B36" s="175"/>
      <c r="C36" s="1573" t="s">
        <v>49</v>
      </c>
      <c r="D36" s="1573"/>
      <c r="E36" s="165"/>
      <c r="F36" s="124"/>
      <c r="G36" s="175"/>
      <c r="H36" s="180" t="s">
        <v>50</v>
      </c>
      <c r="I36" s="164" t="s">
        <v>51</v>
      </c>
      <c r="J36" s="164"/>
      <c r="K36" s="164"/>
      <c r="L36" s="164"/>
      <c r="M36" s="164"/>
      <c r="N36" s="164"/>
      <c r="O36" s="165"/>
      <c r="P36" s="126"/>
      <c r="Q36" s="175"/>
      <c r="R36" s="184"/>
      <c r="S36" s="185"/>
      <c r="T36" s="184"/>
      <c r="U36" s="166"/>
    </row>
    <row r="37" spans="2:21" ht="15.6" customHeight="1" x14ac:dyDescent="0.2">
      <c r="B37" s="175"/>
      <c r="C37" s="182"/>
      <c r="D37" s="182"/>
      <c r="E37" s="165"/>
      <c r="F37" s="124"/>
      <c r="G37" s="175"/>
      <c r="H37" s="180" t="s">
        <v>52</v>
      </c>
      <c r="I37" s="164" t="s">
        <v>53</v>
      </c>
      <c r="J37" s="164"/>
      <c r="K37" s="164"/>
      <c r="L37" s="164"/>
      <c r="M37" s="164"/>
      <c r="N37" s="164"/>
      <c r="O37" s="165"/>
      <c r="P37" s="126"/>
      <c r="Q37" s="175"/>
      <c r="R37" s="184"/>
      <c r="S37" s="185"/>
      <c r="T37" s="184"/>
      <c r="U37" s="166"/>
    </row>
    <row r="38" spans="2:21" ht="15.75" thickBot="1" x14ac:dyDescent="0.25">
      <c r="B38" s="175"/>
      <c r="C38" s="1567" t="s">
        <v>54</v>
      </c>
      <c r="D38" s="1568"/>
      <c r="E38" s="165"/>
      <c r="F38" s="134"/>
      <c r="G38" s="147"/>
      <c r="H38" s="148"/>
      <c r="I38" s="152"/>
      <c r="J38" s="152"/>
      <c r="K38" s="152"/>
      <c r="L38" s="152"/>
      <c r="M38" s="152"/>
      <c r="N38" s="152"/>
      <c r="O38" s="153"/>
      <c r="P38" s="126"/>
      <c r="Q38" s="175"/>
      <c r="R38" s="184"/>
      <c r="S38" s="185"/>
      <c r="T38" s="184"/>
      <c r="U38" s="166"/>
    </row>
    <row r="39" spans="2:21" ht="15.6" customHeight="1" thickBot="1" x14ac:dyDescent="0.25">
      <c r="B39" s="147"/>
      <c r="C39" s="152"/>
      <c r="D39" s="152"/>
      <c r="E39" s="153"/>
      <c r="F39" s="134"/>
      <c r="G39" s="244"/>
      <c r="H39" s="126"/>
      <c r="I39" s="126"/>
      <c r="J39" s="126"/>
      <c r="K39" s="126"/>
      <c r="L39" s="126"/>
      <c r="M39" s="126"/>
      <c r="N39"/>
      <c r="O39" s="126"/>
      <c r="P39" s="126"/>
      <c r="Q39" s="146"/>
      <c r="R39" s="184"/>
      <c r="S39" s="185"/>
      <c r="T39" s="184"/>
      <c r="U39" s="166"/>
    </row>
    <row r="40" spans="2:21" ht="15.6" customHeight="1" thickBot="1" x14ac:dyDescent="0.25">
      <c r="B40" s="126"/>
      <c r="C40" s="126"/>
      <c r="D40" s="126"/>
      <c r="E40" s="126"/>
      <c r="F40" s="126"/>
      <c r="G40" s="126"/>
      <c r="H40" s="126"/>
      <c r="I40" s="126"/>
      <c r="J40" s="126"/>
      <c r="K40" s="126"/>
      <c r="L40" s="126"/>
      <c r="M40" s="126"/>
      <c r="N40" s="126"/>
      <c r="O40" s="126"/>
      <c r="P40" s="126"/>
      <c r="Q40" s="146"/>
      <c r="R40" s="184"/>
      <c r="S40" s="185"/>
      <c r="T40" s="1190"/>
      <c r="U40" s="166"/>
    </row>
    <row r="41" spans="2:21" ht="15.6" customHeight="1" thickBot="1" x14ac:dyDescent="0.25">
      <c r="B41" s="181"/>
      <c r="C41" s="154"/>
      <c r="D41" s="158"/>
      <c r="E41" s="159"/>
      <c r="F41" s="126"/>
      <c r="G41" s="126"/>
      <c r="H41" s="126"/>
      <c r="I41" s="126"/>
      <c r="J41" s="126"/>
      <c r="K41" s="126"/>
      <c r="L41" s="126"/>
      <c r="M41"/>
      <c r="N41" s="126"/>
      <c r="O41" s="126"/>
      <c r="P41" s="126"/>
      <c r="Q41" s="191"/>
      <c r="R41" s="179"/>
      <c r="S41" s="179"/>
      <c r="T41" s="179"/>
      <c r="U41" s="192"/>
    </row>
    <row r="42" spans="2:21" ht="15.6" customHeight="1" x14ac:dyDescent="0.2">
      <c r="B42" s="172"/>
      <c r="C42" s="1562" t="s">
        <v>55</v>
      </c>
      <c r="D42" s="1562"/>
      <c r="E42" s="174"/>
      <c r="F42" s="126"/>
      <c r="G42" s="126"/>
      <c r="H42" s="126"/>
      <c r="I42" s="126"/>
      <c r="J42" s="126"/>
      <c r="K42" s="126"/>
      <c r="L42" s="126"/>
      <c r="M42" s="126"/>
      <c r="N42" s="126"/>
      <c r="O42" s="126"/>
      <c r="P42" s="126"/>
    </row>
    <row r="43" spans="2:21" ht="15.6" customHeight="1" x14ac:dyDescent="0.2">
      <c r="B43" s="176"/>
      <c r="C43" s="160"/>
      <c r="D43" s="164"/>
      <c r="E43" s="165"/>
      <c r="F43" s="126"/>
      <c r="G43" s="126"/>
      <c r="H43" s="126"/>
      <c r="I43" s="126"/>
      <c r="J43" s="126"/>
      <c r="K43" s="126"/>
      <c r="L43" s="126"/>
      <c r="M43" s="126"/>
      <c r="N43" s="126"/>
      <c r="O43" s="126"/>
      <c r="P43" s="126"/>
    </row>
    <row r="44" spans="2:21" ht="15.6" customHeight="1" x14ac:dyDescent="0.2">
      <c r="B44" s="175"/>
      <c r="C44" s="1563" t="s">
        <v>56</v>
      </c>
      <c r="D44" s="1563"/>
      <c r="E44" s="165"/>
      <c r="F44" s="126"/>
      <c r="G44" s="126"/>
      <c r="H44" s="126"/>
      <c r="I44" s="126"/>
      <c r="J44" s="126"/>
      <c r="K44" s="126"/>
      <c r="L44" s="126"/>
      <c r="M44" s="126"/>
      <c r="N44" s="126"/>
      <c r="O44" s="126"/>
      <c r="P44" s="126"/>
    </row>
    <row r="45" spans="2:21" ht="15.6" customHeight="1" x14ac:dyDescent="0.2">
      <c r="B45" s="176"/>
      <c r="C45" s="182"/>
      <c r="D45" s="183"/>
      <c r="E45" s="165"/>
      <c r="F45" s="126"/>
      <c r="G45" s="126"/>
      <c r="H45" s="126"/>
      <c r="I45" s="126"/>
      <c r="J45" s="126"/>
      <c r="K45" s="126"/>
      <c r="L45" s="126"/>
      <c r="M45" s="126"/>
      <c r="N45" s="126"/>
      <c r="O45" s="126"/>
      <c r="P45" s="126"/>
    </row>
    <row r="46" spans="2:21" ht="15.6" customHeight="1" x14ac:dyDescent="0.2">
      <c r="B46" s="175"/>
      <c r="C46" s="1564" t="s">
        <v>57</v>
      </c>
      <c r="D46" s="1564"/>
      <c r="E46" s="165"/>
      <c r="F46" s="126"/>
      <c r="G46" s="126"/>
      <c r="H46" s="126"/>
      <c r="I46" s="126"/>
      <c r="J46" s="126"/>
      <c r="K46" s="126"/>
      <c r="L46" s="126"/>
      <c r="M46" s="126"/>
      <c r="N46" s="126"/>
      <c r="O46" s="126"/>
      <c r="P46" s="126"/>
    </row>
    <row r="47" spans="2:21" ht="15.6" customHeight="1" x14ac:dyDescent="0.2">
      <c r="B47" s="176"/>
      <c r="C47" s="182"/>
      <c r="D47" s="183"/>
      <c r="E47" s="165"/>
      <c r="F47" s="126"/>
      <c r="P47" s="126"/>
    </row>
    <row r="48" spans="2:21" ht="15.6" customHeight="1" x14ac:dyDescent="0.2">
      <c r="B48" s="175"/>
      <c r="C48" s="1561" t="s">
        <v>58</v>
      </c>
      <c r="D48" s="1561"/>
      <c r="E48" s="165"/>
      <c r="F48" s="126"/>
      <c r="G48" s="126"/>
      <c r="H48" s="126"/>
      <c r="I48" s="126"/>
      <c r="J48" s="126"/>
      <c r="K48" s="126"/>
      <c r="L48" s="126"/>
      <c r="M48" s="126"/>
      <c r="N48" s="126"/>
      <c r="O48" s="126"/>
      <c r="P48" s="126"/>
    </row>
    <row r="49" spans="2:16" ht="15.6" customHeight="1" x14ac:dyDescent="0.2">
      <c r="B49" s="176"/>
      <c r="C49" s="182"/>
      <c r="D49" s="183"/>
      <c r="E49" s="165"/>
      <c r="F49" s="126"/>
      <c r="P49" s="126"/>
    </row>
    <row r="50" spans="2:16" ht="15.6" customHeight="1" x14ac:dyDescent="0.2">
      <c r="B50" s="175"/>
      <c r="C50" s="1566" t="s">
        <v>59</v>
      </c>
      <c r="D50" s="1566"/>
      <c r="E50" s="165"/>
      <c r="F50" s="126"/>
      <c r="G50" s="126"/>
      <c r="H50" s="126"/>
      <c r="I50" s="126"/>
      <c r="J50" s="126"/>
      <c r="K50" s="126"/>
      <c r="L50" s="126"/>
      <c r="M50" s="126"/>
      <c r="N50" s="126"/>
      <c r="O50" s="126"/>
      <c r="P50" s="126"/>
    </row>
    <row r="51" spans="2:16" ht="15.6" customHeight="1" x14ac:dyDescent="0.2">
      <c r="B51" s="175"/>
      <c r="C51" s="182"/>
      <c r="D51" s="183"/>
      <c r="E51" s="165"/>
      <c r="F51" s="126"/>
      <c r="P51" s="126"/>
    </row>
    <row r="52" spans="2:16" ht="15.6" customHeight="1" x14ac:dyDescent="0.2">
      <c r="B52" s="175"/>
      <c r="C52" s="1565" t="s">
        <v>60</v>
      </c>
      <c r="D52" s="1565"/>
      <c r="E52" s="165"/>
    </row>
    <row r="53" spans="2:16" ht="15.6" customHeight="1" thickBot="1" x14ac:dyDescent="0.25">
      <c r="B53" s="147"/>
      <c r="C53" s="152"/>
      <c r="D53" s="152"/>
      <c r="E53" s="153"/>
    </row>
  </sheetData>
  <mergeCells count="29">
    <mergeCell ref="H16:I16"/>
    <mergeCell ref="I11:M11"/>
    <mergeCell ref="I12:M12"/>
    <mergeCell ref="C3:N5"/>
    <mergeCell ref="D11:G11"/>
    <mergeCell ref="D12:G12"/>
    <mergeCell ref="H9:I9"/>
    <mergeCell ref="I13:M13"/>
    <mergeCell ref="C26:D26"/>
    <mergeCell ref="H26:N26"/>
    <mergeCell ref="D18:G18"/>
    <mergeCell ref="D19:G19"/>
    <mergeCell ref="D20:G20"/>
    <mergeCell ref="I19:L20"/>
    <mergeCell ref="N19:N20"/>
    <mergeCell ref="H19:H20"/>
    <mergeCell ref="M19:M20"/>
    <mergeCell ref="C38:D38"/>
    <mergeCell ref="C28:D28"/>
    <mergeCell ref="C30:D30"/>
    <mergeCell ref="C32:D32"/>
    <mergeCell ref="C34:D34"/>
    <mergeCell ref="C36:D36"/>
    <mergeCell ref="C48:D48"/>
    <mergeCell ref="C42:D42"/>
    <mergeCell ref="C44:D44"/>
    <mergeCell ref="C46:D46"/>
    <mergeCell ref="C52:D52"/>
    <mergeCell ref="C50:D50"/>
  </mergeCells>
  <hyperlinks>
    <hyperlink ref="H29" location="'1. Base Year Licences'!A1" display="1.Base Year" xr:uid="{00000000-0004-0000-0000-000000000000}"/>
    <hyperlink ref="H30" location="'2. WC Level Data'!A1" display="2.WC Level Data" xr:uid="{00000000-0004-0000-0000-000001000000}"/>
    <hyperlink ref="H32" location="'4. Options Appraisal Summary'!A1" display="4.Options Appraisal Summary" xr:uid="{00000000-0004-0000-0000-000002000000}"/>
    <hyperlink ref="H33" location="'TITLE PAGE'!A1" display="5. Options Benefit" xr:uid="{00000000-0004-0000-0000-000003000000}"/>
    <hyperlink ref="H36" location="'TITLE PAGE'!A1" display="7. Adaptive Programmes" xr:uid="{00000000-0004-0000-0000-000005000000}"/>
    <hyperlink ref="H37" location="'8. Business Plan Links '!A1" display="8. Business Plan Links" xr:uid="{00000000-0004-0000-0000-000006000000}"/>
    <hyperlink ref="I12" r:id="rId1" xr:uid="{46616996-5340-42A3-A806-9DC29628BBC4}"/>
    <hyperlink ref="I13" r:id="rId2" display="wrepp@cyfoethnaturiolcymru.gov.uk" xr:uid="{0A82E428-CEEE-4C58-A626-4B84B3FFDECE}"/>
    <hyperlink ref="H35" location="'6. Drought Plan Links'!A1" display="6. Drought Plan Links" xr:uid="{E6C1C2C3-7B80-457C-835E-98AD24D0E418}"/>
    <hyperlink ref="H34" location="'TITLE PAGE'!A1" display="5a-5c. Cost Profiles" xr:uid="{00000000-0004-0000-0000-000004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Z197"/>
  <sheetViews>
    <sheetView zoomScale="70" zoomScaleNormal="70" workbookViewId="0">
      <selection activeCell="L5" sqref="L5"/>
    </sheetView>
  </sheetViews>
  <sheetFormatPr defaultColWidth="8.77734375" defaultRowHeight="14.25" x14ac:dyDescent="0.2"/>
  <cols>
    <col min="1" max="1" width="18.44140625" style="355" customWidth="1"/>
    <col min="2" max="2" width="21.33203125" style="8" customWidth="1"/>
    <col min="3" max="3" width="23.77734375" style="8" customWidth="1"/>
    <col min="4" max="4" width="10.33203125" style="8" customWidth="1"/>
    <col min="5" max="5" width="21.109375" style="8" customWidth="1"/>
    <col min="6" max="7" width="8.77734375" style="8"/>
    <col min="8" max="8" width="8.5546875" style="8" customWidth="1"/>
    <col min="9" max="9" width="11.33203125" style="8" customWidth="1"/>
    <col min="10" max="16384" width="8.77734375" style="8"/>
  </cols>
  <sheetData>
    <row r="1" spans="2:26" ht="15" thickBot="1" x14ac:dyDescent="0.25">
      <c r="B1" s="61"/>
      <c r="C1" s="61"/>
      <c r="D1" s="61"/>
      <c r="E1" s="61"/>
      <c r="F1" s="61"/>
      <c r="G1" s="61"/>
      <c r="H1" s="61"/>
      <c r="I1" s="61"/>
      <c r="J1" s="61"/>
      <c r="K1" s="61"/>
      <c r="L1" s="61"/>
      <c r="M1" s="61"/>
      <c r="N1" s="61"/>
      <c r="O1" s="61"/>
      <c r="P1" s="61"/>
      <c r="Q1" s="61"/>
      <c r="R1" s="61"/>
    </row>
    <row r="2" spans="2:26" ht="30.75" thickBot="1" x14ac:dyDescent="0.25">
      <c r="B2" s="100" t="s">
        <v>62</v>
      </c>
      <c r="C2" s="57" t="str">
        <f>'TITLE PAGE'!$D$18</f>
        <v>Northumbrian Water</v>
      </c>
      <c r="D2" s="101" t="s">
        <v>1441</v>
      </c>
      <c r="E2" s="1506" t="s">
        <v>1253</v>
      </c>
      <c r="F2" s="100" t="s">
        <v>1442</v>
      </c>
      <c r="G2" s="58" t="s">
        <v>1443</v>
      </c>
      <c r="H2" s="102" t="s">
        <v>192</v>
      </c>
      <c r="I2" s="58" t="s">
        <v>1444</v>
      </c>
      <c r="K2" s="1191" t="s">
        <v>61</v>
      </c>
      <c r="M2" s="402"/>
      <c r="O2" s="61"/>
      <c r="S2" s="402"/>
    </row>
    <row r="3" spans="2:26" ht="71.25" customHeight="1" thickBot="1" x14ac:dyDescent="0.25">
      <c r="B3" s="101" t="s">
        <v>1445</v>
      </c>
      <c r="C3" s="1643" t="s">
        <v>1446</v>
      </c>
      <c r="D3" s="1644"/>
      <c r="E3" s="1644"/>
      <c r="F3" s="1644"/>
      <c r="G3" s="1644"/>
      <c r="H3" s="1644"/>
      <c r="I3" s="1645"/>
      <c r="N3" s="61"/>
    </row>
    <row r="4" spans="2:26" ht="71.25" customHeight="1" thickBot="1" x14ac:dyDescent="0.25">
      <c r="B4" s="101" t="s">
        <v>1447</v>
      </c>
      <c r="C4" s="1646" t="s">
        <v>1448</v>
      </c>
      <c r="D4" s="1647"/>
      <c r="E4" s="1647"/>
      <c r="F4" s="1647"/>
      <c r="G4" s="1647"/>
      <c r="H4" s="1647"/>
      <c r="I4" s="1648"/>
      <c r="N4" s="1649" t="s">
        <v>1449</v>
      </c>
      <c r="O4" s="1650"/>
      <c r="P4" s="1650"/>
      <c r="Q4" s="1650"/>
      <c r="R4" s="1650"/>
      <c r="S4" s="1650"/>
      <c r="T4" s="1650"/>
      <c r="U4" s="1651"/>
    </row>
    <row r="5" spans="2:26" ht="78" customHeight="1" thickBot="1" x14ac:dyDescent="0.25">
      <c r="B5" s="101" t="s">
        <v>1450</v>
      </c>
      <c r="C5" s="1646" t="s">
        <v>1451</v>
      </c>
      <c r="D5" s="1647"/>
      <c r="E5" s="1647"/>
      <c r="F5" s="1647"/>
      <c r="G5" s="1647"/>
      <c r="H5" s="1647"/>
      <c r="I5" s="1648"/>
      <c r="N5" s="61"/>
    </row>
    <row r="6" spans="2:26" ht="60" customHeight="1" thickBot="1" x14ac:dyDescent="0.25">
      <c r="B6" s="59" t="s">
        <v>1452</v>
      </c>
      <c r="C6" s="1542">
        <f>'8. Business Plan Links '!E199*1000</f>
        <v>1003679.1665475857</v>
      </c>
      <c r="D6" s="60" t="s">
        <v>1453</v>
      </c>
      <c r="E6" s="103"/>
      <c r="F6" s="104" t="s">
        <v>1454</v>
      </c>
      <c r="G6" s="105"/>
      <c r="H6" s="104" t="s">
        <v>2</v>
      </c>
      <c r="I6" s="105">
        <f>'TITLE PAGE'!$D$21</f>
        <v>6</v>
      </c>
      <c r="K6" s="61"/>
    </row>
    <row r="7" spans="2:26" ht="15" thickBot="1" x14ac:dyDescent="0.25">
      <c r="P7" s="61"/>
    </row>
    <row r="8" spans="2:26" ht="60.75" thickBot="1" x14ac:dyDescent="0.25">
      <c r="B8" s="194" t="str">
        <f>CONCATENATE("Table 7a: WC level - Alternative Programme ",E2, " Baseline SDB")</f>
        <v>Table 7a: WC level - Alternative Programme Preferred (most likely) Baseline SDB</v>
      </c>
      <c r="M8" s="1637" t="s">
        <v>1455</v>
      </c>
      <c r="N8" s="1638"/>
      <c r="O8" s="1638"/>
      <c r="P8" s="1638"/>
      <c r="Q8" s="1638"/>
      <c r="R8" s="1638"/>
      <c r="S8" s="1638"/>
      <c r="T8" s="1638"/>
      <c r="U8" s="1638"/>
      <c r="V8" s="1638"/>
      <c r="W8" s="1638"/>
      <c r="X8" s="1638"/>
      <c r="Y8" s="1638"/>
      <c r="Z8" s="1638"/>
    </row>
    <row r="9" spans="2:26" ht="30.75" thickBot="1" x14ac:dyDescent="0.25">
      <c r="B9" s="106" t="s">
        <v>69</v>
      </c>
      <c r="C9" s="107" t="s">
        <v>1456</v>
      </c>
      <c r="D9" s="1639" t="s">
        <v>198</v>
      </c>
      <c r="E9" s="1640"/>
      <c r="F9" s="108" t="s">
        <v>199</v>
      </c>
      <c r="G9" s="120" t="s">
        <v>1457</v>
      </c>
      <c r="H9" s="109" t="s">
        <v>1458</v>
      </c>
      <c r="I9" s="109" t="s">
        <v>1459</v>
      </c>
      <c r="J9" s="109" t="s">
        <v>1460</v>
      </c>
      <c r="K9" s="109" t="s">
        <v>1461</v>
      </c>
      <c r="L9" s="110" t="s">
        <v>1462</v>
      </c>
      <c r="M9" s="121" t="s">
        <v>1463</v>
      </c>
      <c r="N9" s="121" t="s">
        <v>1464</v>
      </c>
      <c r="O9" s="121" t="s">
        <v>1465</v>
      </c>
      <c r="P9" s="121" t="s">
        <v>1466</v>
      </c>
      <c r="Q9" s="120" t="s">
        <v>1467</v>
      </c>
      <c r="R9" s="109" t="s">
        <v>1468</v>
      </c>
      <c r="S9" s="109" t="s">
        <v>1469</v>
      </c>
      <c r="T9" s="109" t="s">
        <v>1470</v>
      </c>
      <c r="U9" s="109" t="s">
        <v>1471</v>
      </c>
      <c r="V9" s="110" t="s">
        <v>1472</v>
      </c>
      <c r="W9" s="121" t="s">
        <v>1473</v>
      </c>
      <c r="X9" s="121" t="s">
        <v>1474</v>
      </c>
      <c r="Y9" s="121" t="s">
        <v>1475</v>
      </c>
      <c r="Z9" s="121" t="s">
        <v>1476</v>
      </c>
    </row>
    <row r="10" spans="2:26" x14ac:dyDescent="0.2">
      <c r="B10" s="111" t="s">
        <v>1477</v>
      </c>
      <c r="C10" s="112" t="s">
        <v>1424</v>
      </c>
      <c r="D10" s="1641" t="s">
        <v>231</v>
      </c>
      <c r="E10" s="1642"/>
      <c r="F10" s="113">
        <v>2</v>
      </c>
      <c r="G10" s="304">
        <v>696.40025063257417</v>
      </c>
      <c r="H10" s="304">
        <v>705.26118165535672</v>
      </c>
      <c r="I10" s="304">
        <v>720.75569827895652</v>
      </c>
      <c r="J10" s="304">
        <v>724.11579490993472</v>
      </c>
      <c r="K10" s="304">
        <v>730.20071634754686</v>
      </c>
      <c r="L10" s="304">
        <v>739.06398827606154</v>
      </c>
      <c r="M10" s="304">
        <v>3705.7266349062247</v>
      </c>
      <c r="N10" s="304">
        <v>3718.9471055762888</v>
      </c>
      <c r="O10" s="304">
        <v>3724.2963985004462</v>
      </c>
      <c r="P10" s="304">
        <v>3731.8074213593427</v>
      </c>
      <c r="Q10" s="304">
        <v>3717.1552014117347</v>
      </c>
      <c r="R10" s="304">
        <v>3715.9809949372348</v>
      </c>
      <c r="S10" s="304">
        <v>3721.6162689811945</v>
      </c>
      <c r="T10" s="304">
        <v>3730.5504262047325</v>
      </c>
      <c r="U10" s="304">
        <v>3740.8289677350767</v>
      </c>
      <c r="V10" s="304">
        <v>3751.3867957351522</v>
      </c>
      <c r="W10" s="304">
        <v>3763.4764851088812</v>
      </c>
      <c r="X10" s="304"/>
      <c r="Y10" s="304"/>
      <c r="Z10" s="304"/>
    </row>
    <row r="11" spans="2:26" ht="28.5" customHeight="1" x14ac:dyDescent="0.2">
      <c r="B11" s="114" t="s">
        <v>1478</v>
      </c>
      <c r="C11" s="115" t="s">
        <v>385</v>
      </c>
      <c r="D11" s="1633" t="s">
        <v>231</v>
      </c>
      <c r="E11" s="1634"/>
      <c r="F11" s="116">
        <v>2</v>
      </c>
      <c r="G11" s="308">
        <v>712.89576181821451</v>
      </c>
      <c r="H11" s="309">
        <v>711.56001344282663</v>
      </c>
      <c r="I11" s="309">
        <v>710.21724266897832</v>
      </c>
      <c r="J11" s="309">
        <v>708.86760921695861</v>
      </c>
      <c r="K11" s="309">
        <v>698.51126494312496</v>
      </c>
      <c r="L11" s="310">
        <v>697.14835442447054</v>
      </c>
      <c r="M11" s="311">
        <v>3465.0776038794993</v>
      </c>
      <c r="N11" s="311">
        <v>3430.0924356964324</v>
      </c>
      <c r="O11" s="311">
        <v>3394.415883503274</v>
      </c>
      <c r="P11" s="311">
        <v>3358.1029692693578</v>
      </c>
      <c r="Q11" s="311">
        <v>3321.1998200405869</v>
      </c>
      <c r="R11" s="311">
        <v>3283.7457189063698</v>
      </c>
      <c r="S11" s="311">
        <v>3245.7745627557556</v>
      </c>
      <c r="T11" s="311">
        <v>3207.3159283639488</v>
      </c>
      <c r="U11" s="311">
        <v>3168.3958710221414</v>
      </c>
      <c r="V11" s="311">
        <v>3129.0375352466899</v>
      </c>
      <c r="W11" s="311">
        <v>3089.2616301778521</v>
      </c>
      <c r="X11" s="311"/>
      <c r="Y11" s="311"/>
      <c r="Z11" s="311"/>
    </row>
    <row r="12" spans="2:26" x14ac:dyDescent="0.2">
      <c r="B12" s="196" t="s">
        <v>1479</v>
      </c>
      <c r="C12" s="197" t="s">
        <v>379</v>
      </c>
      <c r="D12" s="1633" t="s">
        <v>231</v>
      </c>
      <c r="E12" s="1634"/>
      <c r="F12" s="116">
        <v>2</v>
      </c>
      <c r="G12" s="312">
        <v>8.3968317647836983</v>
      </c>
      <c r="H12" s="313">
        <v>8.7540824887408579</v>
      </c>
      <c r="I12" s="313">
        <v>8.1999445387741154</v>
      </c>
      <c r="J12" s="313">
        <v>7.5121918326256161</v>
      </c>
      <c r="K12" s="313">
        <v>6.8357843016687045</v>
      </c>
      <c r="L12" s="314">
        <v>6.3022812640861954</v>
      </c>
      <c r="M12" s="311">
        <v>22.054767288612524</v>
      </c>
      <c r="N12" s="311">
        <v>10.559483945234879</v>
      </c>
      <c r="O12" s="311">
        <v>5.2308396134538935</v>
      </c>
      <c r="P12" s="311">
        <v>3.750115731476503</v>
      </c>
      <c r="Q12" s="311">
        <v>3.5255579579639553</v>
      </c>
      <c r="R12" s="311">
        <v>3.5255579579639553</v>
      </c>
      <c r="S12" s="311">
        <v>3.5255579579639553</v>
      </c>
      <c r="T12" s="311">
        <v>3.5255579579639553</v>
      </c>
      <c r="U12" s="311">
        <v>3.5255579579639553</v>
      </c>
      <c r="V12" s="311">
        <v>3.5255579579639553</v>
      </c>
      <c r="W12" s="311">
        <v>3.5255579579639553</v>
      </c>
      <c r="X12" s="315"/>
      <c r="Y12" s="315"/>
      <c r="Z12" s="315"/>
    </row>
    <row r="13" spans="2:26" ht="15" thickBot="1" x14ac:dyDescent="0.25">
      <c r="B13" s="117" t="s">
        <v>1480</v>
      </c>
      <c r="C13" s="118" t="s">
        <v>388</v>
      </c>
      <c r="D13" s="1635" t="s">
        <v>231</v>
      </c>
      <c r="E13" s="1636"/>
      <c r="F13" s="119">
        <v>2</v>
      </c>
      <c r="G13" s="316">
        <v>8.0986794208563335</v>
      </c>
      <c r="H13" s="317">
        <v>-2.4612486932710809</v>
      </c>
      <c r="I13" s="317">
        <v>-18.744398140752381</v>
      </c>
      <c r="J13" s="317">
        <v>-22.766375517601826</v>
      </c>
      <c r="K13" s="317">
        <v>-38.531233698090844</v>
      </c>
      <c r="L13" s="318">
        <v>-48.223913107677269</v>
      </c>
      <c r="M13" s="319">
        <v>-262.70379831533774</v>
      </c>
      <c r="N13" s="319">
        <v>-299.41415382509103</v>
      </c>
      <c r="O13" s="319">
        <v>-335.11135461062622</v>
      </c>
      <c r="P13" s="319">
        <v>-377.4545678214613</v>
      </c>
      <c r="Q13" s="316">
        <v>-399.48093932911161</v>
      </c>
      <c r="R13" s="317">
        <v>-435.76083398882884</v>
      </c>
      <c r="S13" s="317">
        <v>-479.36726418340277</v>
      </c>
      <c r="T13" s="317">
        <v>-526.76005579874754</v>
      </c>
      <c r="U13" s="317">
        <v>-575.95865467089925</v>
      </c>
      <c r="V13" s="318">
        <v>-625.87481844642616</v>
      </c>
      <c r="W13" s="319">
        <v>-677.74041288899298</v>
      </c>
      <c r="X13" s="319"/>
      <c r="Y13" s="319"/>
      <c r="Z13" s="319"/>
    </row>
    <row r="14" spans="2:26" ht="15" thickBot="1" x14ac:dyDescent="0.25">
      <c r="B14" s="137"/>
      <c r="C14" s="69"/>
      <c r="D14" s="69"/>
      <c r="E14" s="69"/>
      <c r="G14" s="1472"/>
      <c r="H14" s="1472"/>
      <c r="I14" s="1472"/>
      <c r="J14" s="1472"/>
      <c r="K14" s="1472"/>
      <c r="L14" s="1472"/>
      <c r="M14" s="1472"/>
      <c r="N14" s="1472"/>
      <c r="O14" s="1472"/>
      <c r="P14" s="1472"/>
      <c r="Q14" s="1472"/>
      <c r="R14" s="1472"/>
      <c r="S14" s="1472"/>
      <c r="T14" s="1472"/>
      <c r="U14" s="1472"/>
      <c r="V14" s="1472"/>
      <c r="W14" s="1472"/>
    </row>
    <row r="15" spans="2:26" ht="60.75" thickBot="1" x14ac:dyDescent="0.25">
      <c r="B15" s="194" t="str">
        <f>CONCATENATE("Table 7b: WC level - Alternative Programme  ",E2, " Final Plan SDB")</f>
        <v>Table 7b: WC level - Alternative Programme  Preferred (most likely) Final Plan SDB</v>
      </c>
      <c r="C15" s="139"/>
      <c r="D15" s="138"/>
      <c r="E15" s="138"/>
      <c r="F15" s="74"/>
      <c r="G15" s="74"/>
      <c r="H15" s="74"/>
      <c r="I15" s="74"/>
      <c r="J15" s="74"/>
      <c r="K15" s="74"/>
      <c r="L15" s="74"/>
      <c r="M15" s="1637" t="s">
        <v>1455</v>
      </c>
      <c r="N15" s="1638"/>
      <c r="O15" s="1638"/>
      <c r="P15" s="1638"/>
      <c r="Q15" s="1638"/>
      <c r="R15" s="1638"/>
      <c r="S15" s="1638"/>
      <c r="T15" s="1638"/>
      <c r="U15" s="1638"/>
      <c r="V15" s="1638"/>
      <c r="W15" s="1638"/>
      <c r="X15" s="1638"/>
      <c r="Y15" s="1638"/>
      <c r="Z15" s="1638"/>
    </row>
    <row r="16" spans="2:26" ht="30.75" thickBot="1" x14ac:dyDescent="0.25">
      <c r="B16" s="373" t="s">
        <v>69</v>
      </c>
      <c r="C16" s="374" t="s">
        <v>1481</v>
      </c>
      <c r="D16" s="1639" t="s">
        <v>198</v>
      </c>
      <c r="E16" s="1640"/>
      <c r="F16" s="375" t="s">
        <v>199</v>
      </c>
      <c r="G16" s="376" t="s">
        <v>1457</v>
      </c>
      <c r="H16" s="377" t="s">
        <v>1458</v>
      </c>
      <c r="I16" s="377" t="s">
        <v>1459</v>
      </c>
      <c r="J16" s="377" t="s">
        <v>1460</v>
      </c>
      <c r="K16" s="377" t="s">
        <v>1461</v>
      </c>
      <c r="L16" s="378" t="s">
        <v>1462</v>
      </c>
      <c r="M16" s="379" t="s">
        <v>1463</v>
      </c>
      <c r="N16" s="379" t="s">
        <v>1464</v>
      </c>
      <c r="O16" s="379" t="s">
        <v>1465</v>
      </c>
      <c r="P16" s="379" t="s">
        <v>1466</v>
      </c>
      <c r="Q16" s="120" t="s">
        <v>1467</v>
      </c>
      <c r="R16" s="109" t="s">
        <v>1468</v>
      </c>
      <c r="S16" s="109" t="s">
        <v>1469</v>
      </c>
      <c r="T16" s="109" t="s">
        <v>1470</v>
      </c>
      <c r="U16" s="109" t="s">
        <v>1471</v>
      </c>
      <c r="V16" s="110" t="s">
        <v>1472</v>
      </c>
      <c r="W16" s="121" t="s">
        <v>1473</v>
      </c>
      <c r="X16" s="121" t="s">
        <v>1474</v>
      </c>
      <c r="Y16" s="121" t="s">
        <v>1475</v>
      </c>
      <c r="Z16" s="121" t="s">
        <v>1476</v>
      </c>
    </row>
    <row r="17" spans="2:26" x14ac:dyDescent="0.2">
      <c r="B17" s="357" t="s">
        <v>1482</v>
      </c>
      <c r="C17" s="358" t="s">
        <v>1424</v>
      </c>
      <c r="D17" s="1641" t="s">
        <v>231</v>
      </c>
      <c r="E17" s="1642"/>
      <c r="F17" s="359">
        <v>2</v>
      </c>
      <c r="G17" s="360">
        <v>696.40025063257417</v>
      </c>
      <c r="H17" s="360">
        <v>698.87444894052635</v>
      </c>
      <c r="I17" s="360">
        <v>701.02968205136779</v>
      </c>
      <c r="J17" s="360">
        <v>696.6196877579564</v>
      </c>
      <c r="K17" s="360">
        <v>694.96290076166383</v>
      </c>
      <c r="L17" s="360">
        <v>696.13172811749575</v>
      </c>
      <c r="M17" s="360">
        <v>3372.4175148780437</v>
      </c>
      <c r="N17" s="360">
        <v>3197.3989246543538</v>
      </c>
      <c r="O17" s="360">
        <v>3050.150084358429</v>
      </c>
      <c r="P17" s="360">
        <v>2965.2172487333837</v>
      </c>
      <c r="Q17" s="360">
        <v>2925.8973891483074</v>
      </c>
      <c r="R17" s="360">
        <v>2926.4040347760792</v>
      </c>
      <c r="S17" s="360">
        <v>2933.8278323298118</v>
      </c>
      <c r="T17" s="360">
        <v>2945.8037819096126</v>
      </c>
      <c r="U17" s="360">
        <v>2958.9656946636446</v>
      </c>
      <c r="V17" s="360">
        <v>2971.7117560818019</v>
      </c>
      <c r="W17" s="360">
        <v>2985.8520430860817</v>
      </c>
      <c r="X17" s="360"/>
      <c r="Y17" s="360"/>
      <c r="Z17" s="360"/>
    </row>
    <row r="18" spans="2:26" ht="28.5" customHeight="1" x14ac:dyDescent="0.2">
      <c r="B18" s="361" t="s">
        <v>1483</v>
      </c>
      <c r="C18" s="115" t="s">
        <v>385</v>
      </c>
      <c r="D18" s="1633" t="s">
        <v>231</v>
      </c>
      <c r="E18" s="1634"/>
      <c r="F18" s="116">
        <v>2</v>
      </c>
      <c r="G18" s="308">
        <v>737.23576181821454</v>
      </c>
      <c r="H18" s="309">
        <v>735.90001344282666</v>
      </c>
      <c r="I18" s="309">
        <v>734.55724266897835</v>
      </c>
      <c r="J18" s="309">
        <v>733.20760921695864</v>
      </c>
      <c r="K18" s="309">
        <v>722.85126494312499</v>
      </c>
      <c r="L18" s="310">
        <v>721.48835442447057</v>
      </c>
      <c r="M18" s="311">
        <v>3586.7776038794996</v>
      </c>
      <c r="N18" s="311">
        <v>3551.7924356964322</v>
      </c>
      <c r="O18" s="311">
        <v>3516.1158835032738</v>
      </c>
      <c r="P18" s="311">
        <v>3479.8029692693581</v>
      </c>
      <c r="Q18" s="311">
        <v>3442.8998200405867</v>
      </c>
      <c r="R18" s="311">
        <v>3405.4457189063701</v>
      </c>
      <c r="S18" s="311">
        <v>3367.4745627557559</v>
      </c>
      <c r="T18" s="311">
        <v>3329.0159283639487</v>
      </c>
      <c r="U18" s="311">
        <v>3290.0958710221407</v>
      </c>
      <c r="V18" s="311">
        <v>3250.7375352466902</v>
      </c>
      <c r="W18" s="311">
        <v>3210.9616301778524</v>
      </c>
      <c r="X18" s="311"/>
      <c r="Y18" s="311"/>
      <c r="Z18" s="311"/>
    </row>
    <row r="19" spans="2:26" x14ac:dyDescent="0.2">
      <c r="B19" s="363" t="s">
        <v>1484</v>
      </c>
      <c r="C19" s="197" t="s">
        <v>379</v>
      </c>
      <c r="D19" s="1633" t="s">
        <v>231</v>
      </c>
      <c r="E19" s="1634"/>
      <c r="F19" s="116">
        <v>2</v>
      </c>
      <c r="G19" s="312">
        <v>8.3968317647836983</v>
      </c>
      <c r="H19" s="313">
        <v>8.7540824887408579</v>
      </c>
      <c r="I19" s="313">
        <v>8.1999445387741154</v>
      </c>
      <c r="J19" s="313">
        <v>7.5121918326256161</v>
      </c>
      <c r="K19" s="313">
        <v>6.8357843016687045</v>
      </c>
      <c r="L19" s="314">
        <v>6.3022812640861954</v>
      </c>
      <c r="M19" s="311">
        <v>22.054767288612524</v>
      </c>
      <c r="N19" s="311">
        <v>10.559483945234879</v>
      </c>
      <c r="O19" s="311">
        <v>5.2308396134538935</v>
      </c>
      <c r="P19" s="311">
        <v>3.750115731476503</v>
      </c>
      <c r="Q19" s="311">
        <v>3.5255579579639553</v>
      </c>
      <c r="R19" s="311">
        <v>3.5255579579639553</v>
      </c>
      <c r="S19" s="311">
        <v>3.5255579579639553</v>
      </c>
      <c r="T19" s="311">
        <v>3.5255579579639553</v>
      </c>
      <c r="U19" s="311">
        <v>3.5255579579639553</v>
      </c>
      <c r="V19" s="311">
        <v>3.5255579579639553</v>
      </c>
      <c r="W19" s="311">
        <v>3.5255579579639553</v>
      </c>
      <c r="X19" s="315"/>
      <c r="Y19" s="315"/>
      <c r="Z19" s="315"/>
    </row>
    <row r="20" spans="2:26" ht="15" thickBot="1" x14ac:dyDescent="0.25">
      <c r="B20" s="365" t="s">
        <v>1485</v>
      </c>
      <c r="C20" s="366" t="s">
        <v>388</v>
      </c>
      <c r="D20" s="1635" t="s">
        <v>231</v>
      </c>
      <c r="E20" s="1636"/>
      <c r="F20" s="367">
        <v>2</v>
      </c>
      <c r="G20" s="368">
        <v>32.438679420856332</v>
      </c>
      <c r="H20" s="369">
        <v>28.258901523938572</v>
      </c>
      <c r="I20" s="369">
        <v>25.308453091594739</v>
      </c>
      <c r="J20" s="369">
        <v>29.049984141514244</v>
      </c>
      <c r="K20" s="369">
        <v>21.020251897309187</v>
      </c>
      <c r="L20" s="370">
        <v>19.015434562784527</v>
      </c>
      <c r="M20" s="371">
        <v>192.30532171284358</v>
      </c>
      <c r="N20" s="371">
        <v>343.83402709684378</v>
      </c>
      <c r="O20" s="371">
        <v>460.73495953139081</v>
      </c>
      <c r="P20" s="372">
        <v>510.83560480449796</v>
      </c>
      <c r="Q20" s="316">
        <v>513.47687293431545</v>
      </c>
      <c r="R20" s="317">
        <v>475.51612617232695</v>
      </c>
      <c r="S20" s="317">
        <v>430.12117246798016</v>
      </c>
      <c r="T20" s="317">
        <v>379.68658849637222</v>
      </c>
      <c r="U20" s="317">
        <v>327.60461840053222</v>
      </c>
      <c r="V20" s="318">
        <v>275.50022120692438</v>
      </c>
      <c r="W20" s="319">
        <v>221.58402913380678</v>
      </c>
      <c r="X20" s="319"/>
      <c r="Y20" s="319"/>
      <c r="Z20" s="319"/>
    </row>
    <row r="21" spans="2:26" ht="15" thickBot="1" x14ac:dyDescent="0.25">
      <c r="B21" s="61"/>
      <c r="G21" s="1472"/>
      <c r="H21" s="1472"/>
      <c r="I21" s="1472"/>
      <c r="J21" s="1472"/>
      <c r="K21" s="1472"/>
      <c r="L21" s="1472"/>
      <c r="M21" s="1472"/>
      <c r="N21" s="1472"/>
      <c r="O21" s="1472"/>
      <c r="P21" s="1472"/>
      <c r="Q21" s="1472"/>
      <c r="R21" s="1472"/>
      <c r="S21" s="1472"/>
      <c r="T21" s="1472"/>
      <c r="U21" s="1472"/>
      <c r="V21" s="1472"/>
      <c r="W21" s="1472"/>
    </row>
    <row r="22" spans="2:26" ht="60.75" customHeight="1" thickBot="1" x14ac:dyDescent="0.25">
      <c r="B22" s="194" t="str">
        <f>CONCATENATE("Table 7c: WC level - Alternative Programme  ",E2, " Totex")</f>
        <v>Table 7c: WC level - Alternative Programme  Preferred (most likely) Totex</v>
      </c>
      <c r="C22" s="139"/>
      <c r="D22" s="138"/>
      <c r="E22" s="74"/>
      <c r="F22" s="74"/>
      <c r="G22" s="74"/>
      <c r="H22" s="74"/>
      <c r="I22" s="74"/>
      <c r="J22" s="74"/>
      <c r="K22" s="74"/>
      <c r="L22" s="74"/>
      <c r="M22" s="1637" t="s">
        <v>1455</v>
      </c>
      <c r="N22" s="1638"/>
      <c r="O22" s="1638"/>
      <c r="P22" s="1638"/>
      <c r="Q22" s="1638"/>
      <c r="R22" s="1638"/>
      <c r="S22" s="1638"/>
      <c r="T22" s="1638"/>
      <c r="U22" s="1638"/>
      <c r="V22" s="1638"/>
      <c r="W22" s="1638"/>
      <c r="X22" s="1638"/>
      <c r="Y22" s="1638"/>
      <c r="Z22" s="1638"/>
    </row>
    <row r="23" spans="2:26" ht="30.75" thickBot="1" x14ac:dyDescent="0.25">
      <c r="B23" s="106" t="s">
        <v>69</v>
      </c>
      <c r="C23" s="107" t="s">
        <v>1486</v>
      </c>
      <c r="D23" s="107" t="s">
        <v>1487</v>
      </c>
      <c r="E23" s="107" t="s">
        <v>198</v>
      </c>
      <c r="F23" s="108" t="s">
        <v>199</v>
      </c>
      <c r="G23" s="120" t="s">
        <v>1457</v>
      </c>
      <c r="H23" s="109" t="s">
        <v>1458</v>
      </c>
      <c r="I23" s="109" t="s">
        <v>1459</v>
      </c>
      <c r="J23" s="109" t="s">
        <v>1460</v>
      </c>
      <c r="K23" s="109" t="s">
        <v>1461</v>
      </c>
      <c r="L23" s="110" t="s">
        <v>1462</v>
      </c>
      <c r="M23" s="121" t="s">
        <v>1463</v>
      </c>
      <c r="N23" s="121" t="s">
        <v>1464</v>
      </c>
      <c r="O23" s="121" t="s">
        <v>1465</v>
      </c>
      <c r="P23" s="121" t="s">
        <v>1466</v>
      </c>
      <c r="Q23" s="120" t="s">
        <v>1467</v>
      </c>
      <c r="R23" s="109" t="s">
        <v>1468</v>
      </c>
      <c r="S23" s="109" t="s">
        <v>1469</v>
      </c>
      <c r="T23" s="109" t="s">
        <v>1470</v>
      </c>
      <c r="U23" s="109" t="s">
        <v>1471</v>
      </c>
      <c r="V23" s="110" t="s">
        <v>1472</v>
      </c>
      <c r="W23" s="121" t="s">
        <v>1473</v>
      </c>
      <c r="X23" s="121" t="s">
        <v>1474</v>
      </c>
      <c r="Y23" s="121" t="s">
        <v>1475</v>
      </c>
      <c r="Z23" s="121" t="s">
        <v>1476</v>
      </c>
    </row>
    <row r="24" spans="2:26" x14ac:dyDescent="0.2">
      <c r="B24" s="247" t="s">
        <v>1488</v>
      </c>
      <c r="C24" s="248" t="s">
        <v>1489</v>
      </c>
      <c r="D24" s="248" t="s">
        <v>1490</v>
      </c>
      <c r="E24" s="248" t="s">
        <v>339</v>
      </c>
      <c r="F24" s="278">
        <v>3</v>
      </c>
      <c r="G24" s="292"/>
      <c r="H24" s="293">
        <v>12.358778658651417</v>
      </c>
      <c r="I24" s="293">
        <v>13.174418006063267</v>
      </c>
      <c r="J24" s="293">
        <v>13.454418006063268</v>
      </c>
      <c r="K24" s="293">
        <v>13.785833812316149</v>
      </c>
      <c r="L24" s="294">
        <v>14.07761847090052</v>
      </c>
      <c r="M24" s="295">
        <v>78.315647549934994</v>
      </c>
      <c r="N24" s="295">
        <v>46.753284848000007</v>
      </c>
      <c r="O24" s="295">
        <v>55.459236520000012</v>
      </c>
      <c r="P24" s="295">
        <v>313.89903868947334</v>
      </c>
      <c r="Q24" s="304">
        <v>49.055119900000008</v>
      </c>
      <c r="R24" s="305">
        <v>49.055119900000008</v>
      </c>
      <c r="S24" s="305">
        <v>49.055119900000008</v>
      </c>
      <c r="T24" s="305">
        <v>49.055119900000008</v>
      </c>
      <c r="U24" s="305">
        <v>49.055119900000008</v>
      </c>
      <c r="V24" s="306">
        <v>49.055119900000008</v>
      </c>
      <c r="W24" s="306">
        <v>49.055119900000008</v>
      </c>
      <c r="X24" s="307"/>
      <c r="Y24" s="307"/>
      <c r="Z24" s="307"/>
    </row>
    <row r="25" spans="2:26" x14ac:dyDescent="0.2">
      <c r="B25" s="114" t="s">
        <v>1491</v>
      </c>
      <c r="C25" s="115" t="s">
        <v>1492</v>
      </c>
      <c r="D25" s="115" t="s">
        <v>1490</v>
      </c>
      <c r="E25" s="115" t="s">
        <v>339</v>
      </c>
      <c r="F25" s="279">
        <v>3</v>
      </c>
      <c r="G25" s="296"/>
      <c r="H25" s="297"/>
      <c r="I25" s="297"/>
      <c r="J25" s="297"/>
      <c r="K25" s="297"/>
      <c r="L25" s="298"/>
      <c r="M25" s="299"/>
      <c r="N25" s="299"/>
      <c r="O25" s="299"/>
      <c r="P25" s="299"/>
      <c r="Q25" s="308"/>
      <c r="R25" s="309"/>
      <c r="S25" s="309"/>
      <c r="T25" s="309"/>
      <c r="U25" s="309"/>
      <c r="V25" s="310"/>
      <c r="W25" s="310"/>
      <c r="X25" s="311"/>
      <c r="Y25" s="311"/>
      <c r="Z25" s="311"/>
    </row>
    <row r="26" spans="2:26" ht="15" thickBot="1" x14ac:dyDescent="0.25">
      <c r="B26" s="117" t="s">
        <v>1493</v>
      </c>
      <c r="C26" s="118" t="s">
        <v>1494</v>
      </c>
      <c r="D26" s="118" t="s">
        <v>1490</v>
      </c>
      <c r="E26" s="118" t="s">
        <v>339</v>
      </c>
      <c r="F26" s="280">
        <v>3</v>
      </c>
      <c r="G26" s="300"/>
      <c r="H26" s="301">
        <v>12.358778658651417</v>
      </c>
      <c r="I26" s="301">
        <v>13.174418006063267</v>
      </c>
      <c r="J26" s="301">
        <v>13.454418006063268</v>
      </c>
      <c r="K26" s="301">
        <v>13.785833812316149</v>
      </c>
      <c r="L26" s="302">
        <v>14.07761847090052</v>
      </c>
      <c r="M26" s="303">
        <v>78.315647549934994</v>
      </c>
      <c r="N26" s="303">
        <v>46.753284848000007</v>
      </c>
      <c r="O26" s="303">
        <v>55.459236520000012</v>
      </c>
      <c r="P26" s="303">
        <v>313.89903868947334</v>
      </c>
      <c r="Q26" s="316">
        <v>49.055119900000008</v>
      </c>
      <c r="R26" s="317">
        <v>49.055119900000008</v>
      </c>
      <c r="S26" s="317">
        <v>49.055119900000008</v>
      </c>
      <c r="T26" s="317">
        <v>49.055119900000008</v>
      </c>
      <c r="U26" s="317">
        <v>49.055119900000008</v>
      </c>
      <c r="V26" s="318">
        <v>49.055119900000008</v>
      </c>
      <c r="W26" s="318">
        <v>49.055119900000008</v>
      </c>
      <c r="X26" s="319"/>
      <c r="Y26" s="319"/>
      <c r="Z26" s="319"/>
    </row>
    <row r="27" spans="2:26" ht="15" thickBot="1" x14ac:dyDescent="0.25">
      <c r="R27" s="61"/>
      <c r="S27" s="61"/>
    </row>
    <row r="28" spans="2:26" ht="75.75" thickBot="1" x14ac:dyDescent="0.25">
      <c r="B28" s="194" t="str">
        <f>CONCATENATE("Table 7d: WC level - Alternative Programme  ",E2, " Enhancement Expenditure")</f>
        <v>Table 7d: WC level - Alternative Programme  Preferred (most likely) Enhancement Expenditure</v>
      </c>
      <c r="C28" s="139"/>
      <c r="D28" s="138"/>
      <c r="E28" s="138"/>
      <c r="F28" s="74"/>
      <c r="G28" s="74"/>
      <c r="H28" s="74"/>
      <c r="I28" s="74"/>
      <c r="J28" s="74"/>
      <c r="K28" s="74"/>
      <c r="L28" s="74"/>
      <c r="M28" s="1637" t="s">
        <v>1455</v>
      </c>
      <c r="N28" s="1638"/>
      <c r="O28" s="1638"/>
      <c r="P28" s="1638"/>
      <c r="Q28" s="1638"/>
      <c r="R28" s="1638"/>
      <c r="S28" s="1638"/>
      <c r="T28" s="1638"/>
      <c r="U28" s="1638"/>
      <c r="V28" s="1638"/>
      <c r="W28" s="1638"/>
      <c r="X28" s="1638"/>
      <c r="Y28" s="1638"/>
      <c r="Z28" s="1638"/>
    </row>
    <row r="29" spans="2:26" ht="30.75" thickBot="1" x14ac:dyDescent="0.25">
      <c r="B29" s="106" t="s">
        <v>69</v>
      </c>
      <c r="C29" s="107" t="s">
        <v>1486</v>
      </c>
      <c r="D29" s="107" t="s">
        <v>1487</v>
      </c>
      <c r="E29" s="107" t="s">
        <v>198</v>
      </c>
      <c r="F29" s="108" t="s">
        <v>199</v>
      </c>
      <c r="G29" s="120" t="s">
        <v>1457</v>
      </c>
      <c r="H29" s="109" t="s">
        <v>1458</v>
      </c>
      <c r="I29" s="109" t="s">
        <v>1459</v>
      </c>
      <c r="J29" s="109" t="s">
        <v>1460</v>
      </c>
      <c r="K29" s="109" t="s">
        <v>1461</v>
      </c>
      <c r="L29" s="110" t="s">
        <v>1462</v>
      </c>
      <c r="M29" s="121" t="s">
        <v>1463</v>
      </c>
      <c r="N29" s="121" t="s">
        <v>1464</v>
      </c>
      <c r="O29" s="121" t="s">
        <v>1465</v>
      </c>
      <c r="P29" s="121" t="s">
        <v>1466</v>
      </c>
      <c r="Q29" s="120" t="s">
        <v>1467</v>
      </c>
      <c r="R29" s="109" t="s">
        <v>1468</v>
      </c>
      <c r="S29" s="109" t="s">
        <v>1469</v>
      </c>
      <c r="T29" s="109" t="s">
        <v>1470</v>
      </c>
      <c r="U29" s="109" t="s">
        <v>1471</v>
      </c>
      <c r="V29" s="110" t="s">
        <v>1472</v>
      </c>
      <c r="W29" s="121" t="s">
        <v>1473</v>
      </c>
      <c r="X29" s="121" t="s">
        <v>1474</v>
      </c>
      <c r="Y29" s="121" t="s">
        <v>1475</v>
      </c>
      <c r="Z29" s="121" t="s">
        <v>1476</v>
      </c>
    </row>
    <row r="30" spans="2:26" ht="13.9" customHeight="1" x14ac:dyDescent="0.2">
      <c r="B30" s="247" t="s">
        <v>1495</v>
      </c>
      <c r="C30" s="248" t="s">
        <v>1496</v>
      </c>
      <c r="D30" s="248" t="s">
        <v>1285</v>
      </c>
      <c r="E30" s="248" t="s">
        <v>339</v>
      </c>
      <c r="F30" s="278">
        <v>3</v>
      </c>
      <c r="G30" s="292"/>
      <c r="H30" s="293">
        <v>6.4869802595041648</v>
      </c>
      <c r="I30" s="293">
        <v>6.545019078916015</v>
      </c>
      <c r="J30" s="293">
        <v>6.545019078916015</v>
      </c>
      <c r="K30" s="293">
        <v>6.5449044508448964</v>
      </c>
      <c r="L30" s="294">
        <v>6.5451623316202667</v>
      </c>
      <c r="M30" s="295">
        <v>32.370000000000005</v>
      </c>
      <c r="N30" s="295">
        <v>11.05</v>
      </c>
      <c r="O30" s="295">
        <v>15.977</v>
      </c>
      <c r="P30" s="295">
        <v>274.45761578947338</v>
      </c>
      <c r="Q30" s="304">
        <v>16.085000000000001</v>
      </c>
      <c r="R30" s="305">
        <v>16.085000000000001</v>
      </c>
      <c r="S30" s="305">
        <v>16.085000000000001</v>
      </c>
      <c r="T30" s="305">
        <v>16.085000000000001</v>
      </c>
      <c r="U30" s="305">
        <v>16.085000000000001</v>
      </c>
      <c r="V30" s="306">
        <v>16.085000000000001</v>
      </c>
      <c r="W30" s="306">
        <v>16.085000000000001</v>
      </c>
      <c r="X30" s="307"/>
      <c r="Y30" s="307"/>
      <c r="Z30" s="307"/>
    </row>
    <row r="31" spans="2:26" ht="13.9" customHeight="1" x14ac:dyDescent="0.2">
      <c r="B31" s="114" t="s">
        <v>1497</v>
      </c>
      <c r="C31" s="115" t="s">
        <v>1496</v>
      </c>
      <c r="D31" s="115" t="s">
        <v>1280</v>
      </c>
      <c r="E31" s="115" t="s">
        <v>339</v>
      </c>
      <c r="F31" s="279">
        <v>3</v>
      </c>
      <c r="G31" s="296"/>
      <c r="H31" s="297">
        <v>4.9417983991472516</v>
      </c>
      <c r="I31" s="297">
        <v>5.109398927147252</v>
      </c>
      <c r="J31" s="297">
        <v>5.109398927147252</v>
      </c>
      <c r="K31" s="297">
        <v>5.1209293614712514</v>
      </c>
      <c r="L31" s="298">
        <v>5.1224561392802519</v>
      </c>
      <c r="M31" s="299">
        <v>33.495647549935001</v>
      </c>
      <c r="N31" s="299">
        <v>35.70328484800001</v>
      </c>
      <c r="O31" s="299">
        <v>39.482236520000008</v>
      </c>
      <c r="P31" s="299">
        <v>39.441422900000006</v>
      </c>
      <c r="Q31" s="308">
        <v>32.970119900000007</v>
      </c>
      <c r="R31" s="309">
        <v>32.970119900000007</v>
      </c>
      <c r="S31" s="309">
        <v>32.970119900000007</v>
      </c>
      <c r="T31" s="309">
        <v>32.970119900000007</v>
      </c>
      <c r="U31" s="309">
        <v>32.970119900000007</v>
      </c>
      <c r="V31" s="310">
        <v>32.970119900000007</v>
      </c>
      <c r="W31" s="310">
        <v>32.970119900000007</v>
      </c>
      <c r="X31" s="311"/>
      <c r="Y31" s="311"/>
      <c r="Z31" s="311"/>
    </row>
    <row r="32" spans="2:26" ht="13.9" customHeight="1" thickBot="1" x14ac:dyDescent="0.25">
      <c r="B32" s="117" t="s">
        <v>1498</v>
      </c>
      <c r="C32" s="118" t="s">
        <v>1496</v>
      </c>
      <c r="D32" s="118" t="s">
        <v>1490</v>
      </c>
      <c r="E32" s="118" t="s">
        <v>339</v>
      </c>
      <c r="F32" s="280">
        <v>3</v>
      </c>
      <c r="G32" s="300"/>
      <c r="H32" s="301">
        <v>11.428778658651417</v>
      </c>
      <c r="I32" s="301">
        <v>11.654418006063267</v>
      </c>
      <c r="J32" s="301">
        <v>11.654418006063267</v>
      </c>
      <c r="K32" s="301">
        <v>11.665833812316148</v>
      </c>
      <c r="L32" s="302">
        <v>11.667618470900518</v>
      </c>
      <c r="M32" s="303">
        <v>65.865647549935005</v>
      </c>
      <c r="N32" s="303">
        <v>46.753284848000007</v>
      </c>
      <c r="O32" s="303">
        <v>55.459236520000005</v>
      </c>
      <c r="P32" s="303">
        <v>313.8990386894734</v>
      </c>
      <c r="Q32" s="316">
        <v>49.055119900000008</v>
      </c>
      <c r="R32" s="317">
        <v>49.055119900000008</v>
      </c>
      <c r="S32" s="317">
        <v>49.055119900000008</v>
      </c>
      <c r="T32" s="317">
        <v>49.055119900000008</v>
      </c>
      <c r="U32" s="317">
        <v>49.055119900000008</v>
      </c>
      <c r="V32" s="318">
        <v>49.055119900000008</v>
      </c>
      <c r="W32" s="318">
        <v>49.055119900000008</v>
      </c>
      <c r="X32" s="319"/>
      <c r="Y32" s="319"/>
      <c r="Z32" s="319"/>
    </row>
    <row r="33" spans="2:26" x14ac:dyDescent="0.2">
      <c r="Q33" s="61"/>
      <c r="R33" s="61"/>
    </row>
    <row r="34" spans="2:26" ht="15" thickBot="1" x14ac:dyDescent="0.25">
      <c r="Q34" s="61"/>
      <c r="R34" s="61"/>
    </row>
    <row r="35" spans="2:26" ht="42.6" customHeight="1" thickBot="1" x14ac:dyDescent="0.25">
      <c r="B35" s="100" t="s">
        <v>62</v>
      </c>
      <c r="C35" s="57" t="str">
        <f>'TITLE PAGE'!$D$18</f>
        <v>Northumbrian Water</v>
      </c>
      <c r="D35" s="101" t="s">
        <v>1441</v>
      </c>
      <c r="E35" s="1506" t="s">
        <v>1261</v>
      </c>
      <c r="F35" s="100" t="s">
        <v>1442</v>
      </c>
      <c r="G35" s="58" t="s">
        <v>1443</v>
      </c>
      <c r="H35" s="102" t="s">
        <v>192</v>
      </c>
      <c r="I35" s="58" t="s">
        <v>1444</v>
      </c>
      <c r="Q35" s="61"/>
      <c r="R35" s="61"/>
    </row>
    <row r="36" spans="2:26" ht="42.6" customHeight="1" thickBot="1" x14ac:dyDescent="0.25">
      <c r="B36" s="101" t="s">
        <v>1445</v>
      </c>
      <c r="C36" s="1643" t="s">
        <v>1446</v>
      </c>
      <c r="D36" s="1644"/>
      <c r="E36" s="1644"/>
      <c r="F36" s="1644"/>
      <c r="G36" s="1644"/>
      <c r="H36" s="1644"/>
      <c r="I36" s="1645"/>
      <c r="Q36" s="61"/>
      <c r="R36" s="61"/>
    </row>
    <row r="37" spans="2:26" ht="42.6" customHeight="1" thickBot="1" x14ac:dyDescent="0.25">
      <c r="B37" s="101" t="s">
        <v>1447</v>
      </c>
      <c r="C37" s="1646" t="s">
        <v>1448</v>
      </c>
      <c r="D37" s="1647"/>
      <c r="E37" s="1647"/>
      <c r="F37" s="1647"/>
      <c r="G37" s="1647"/>
      <c r="H37" s="1647"/>
      <c r="I37" s="1648"/>
      <c r="Q37" s="61"/>
      <c r="R37" s="61"/>
    </row>
    <row r="38" spans="2:26" ht="87.6" customHeight="1" thickBot="1" x14ac:dyDescent="0.25">
      <c r="B38" s="101" t="s">
        <v>1450</v>
      </c>
      <c r="C38" s="1646" t="s">
        <v>1451</v>
      </c>
      <c r="D38" s="1647"/>
      <c r="E38" s="1647"/>
      <c r="F38" s="1647"/>
      <c r="G38" s="1647"/>
      <c r="H38" s="1647"/>
      <c r="I38" s="1648"/>
    </row>
    <row r="39" spans="2:26" ht="57.75" thickBot="1" x14ac:dyDescent="0.25">
      <c r="B39" s="59" t="s">
        <v>1452</v>
      </c>
      <c r="C39" s="1542">
        <f>C6</f>
        <v>1003679.1665475857</v>
      </c>
      <c r="D39" s="60" t="s">
        <v>1453</v>
      </c>
      <c r="E39" s="103"/>
      <c r="F39" s="104" t="s">
        <v>1454</v>
      </c>
      <c r="G39" s="105"/>
      <c r="H39" s="104" t="s">
        <v>2</v>
      </c>
      <c r="I39" s="105">
        <f>'TITLE PAGE'!$D$21</f>
        <v>6</v>
      </c>
    </row>
    <row r="40" spans="2:26" ht="15" thickBot="1" x14ac:dyDescent="0.25"/>
    <row r="41" spans="2:26" ht="45.75" thickBot="1" x14ac:dyDescent="0.25">
      <c r="B41" s="194" t="str">
        <f>CONCATENATE("Table 7a: WC level - Alternative Programme ",E35, " Baseline SDB")</f>
        <v>Table 7a: WC level - Alternative Programme Least Cost Baseline SDB</v>
      </c>
      <c r="M41" s="1637" t="s">
        <v>1455</v>
      </c>
      <c r="N41" s="1638"/>
      <c r="O41" s="1638"/>
      <c r="P41" s="1638"/>
      <c r="Q41" s="1638"/>
      <c r="R41" s="1638"/>
      <c r="S41" s="1638"/>
      <c r="T41" s="1638"/>
      <c r="U41" s="1638"/>
      <c r="V41" s="1638"/>
      <c r="W41" s="1638"/>
      <c r="X41" s="1638"/>
      <c r="Y41" s="1638"/>
      <c r="Z41" s="1638"/>
    </row>
    <row r="42" spans="2:26" ht="30.75" thickBot="1" x14ac:dyDescent="0.25">
      <c r="B42" s="106" t="s">
        <v>69</v>
      </c>
      <c r="C42" s="107" t="s">
        <v>1456</v>
      </c>
      <c r="D42" s="1639" t="s">
        <v>198</v>
      </c>
      <c r="E42" s="1640"/>
      <c r="F42" s="108" t="s">
        <v>199</v>
      </c>
      <c r="G42" s="120" t="s">
        <v>1457</v>
      </c>
      <c r="H42" s="109" t="s">
        <v>1458</v>
      </c>
      <c r="I42" s="109" t="s">
        <v>1459</v>
      </c>
      <c r="J42" s="109" t="s">
        <v>1460</v>
      </c>
      <c r="K42" s="109" t="s">
        <v>1461</v>
      </c>
      <c r="L42" s="110" t="s">
        <v>1462</v>
      </c>
      <c r="M42" s="121" t="s">
        <v>1463</v>
      </c>
      <c r="N42" s="121" t="s">
        <v>1464</v>
      </c>
      <c r="O42" s="121" t="s">
        <v>1465</v>
      </c>
      <c r="P42" s="121" t="s">
        <v>1466</v>
      </c>
      <c r="Q42" s="120" t="s">
        <v>1467</v>
      </c>
      <c r="R42" s="109" t="s">
        <v>1468</v>
      </c>
      <c r="S42" s="109" t="s">
        <v>1469</v>
      </c>
      <c r="T42" s="109" t="s">
        <v>1470</v>
      </c>
      <c r="U42" s="109" t="s">
        <v>1471</v>
      </c>
      <c r="V42" s="110" t="s">
        <v>1472</v>
      </c>
      <c r="W42" s="121" t="s">
        <v>1473</v>
      </c>
      <c r="X42" s="121" t="s">
        <v>1474</v>
      </c>
      <c r="Y42" s="121" t="s">
        <v>1475</v>
      </c>
      <c r="Z42" s="121" t="s">
        <v>1476</v>
      </c>
    </row>
    <row r="43" spans="2:26" x14ac:dyDescent="0.2">
      <c r="B43" s="111" t="s">
        <v>1477</v>
      </c>
      <c r="C43" s="112" t="s">
        <v>1424</v>
      </c>
      <c r="D43" s="1641" t="s">
        <v>231</v>
      </c>
      <c r="E43" s="1642"/>
      <c r="F43" s="113">
        <v>2</v>
      </c>
      <c r="G43" s="304">
        <v>696.40025063257417</v>
      </c>
      <c r="H43" s="304">
        <v>705.26118165535672</v>
      </c>
      <c r="I43" s="304">
        <v>720.75569827895652</v>
      </c>
      <c r="J43" s="304">
        <v>724.11579490993472</v>
      </c>
      <c r="K43" s="304">
        <v>730.20071634754686</v>
      </c>
      <c r="L43" s="304">
        <v>739.06398827606154</v>
      </c>
      <c r="M43" s="304">
        <v>3705.7266349062247</v>
      </c>
      <c r="N43" s="304">
        <v>3718.9471055762888</v>
      </c>
      <c r="O43" s="304">
        <v>3724.2963985004462</v>
      </c>
      <c r="P43" s="304">
        <v>3731.8074213593427</v>
      </c>
      <c r="Q43" s="304">
        <v>3717.1552014117347</v>
      </c>
      <c r="R43" s="304">
        <v>3715.9809949372348</v>
      </c>
      <c r="S43" s="304">
        <v>3721.6162689811945</v>
      </c>
      <c r="T43" s="304">
        <v>3730.5504262047325</v>
      </c>
      <c r="U43" s="304">
        <v>3740.8289677350767</v>
      </c>
      <c r="V43" s="304">
        <v>3751.3867957351522</v>
      </c>
      <c r="W43" s="304">
        <v>3763.4764851088812</v>
      </c>
      <c r="X43" s="304"/>
      <c r="Y43" s="304"/>
      <c r="Z43" s="304"/>
    </row>
    <row r="44" spans="2:26" x14ac:dyDescent="0.2">
      <c r="B44" s="114" t="s">
        <v>1478</v>
      </c>
      <c r="C44" s="115" t="s">
        <v>385</v>
      </c>
      <c r="D44" s="1633" t="s">
        <v>231</v>
      </c>
      <c r="E44" s="1634"/>
      <c r="F44" s="116">
        <v>2</v>
      </c>
      <c r="G44" s="308">
        <v>712.89576181821451</v>
      </c>
      <c r="H44" s="309">
        <v>711.56001344282663</v>
      </c>
      <c r="I44" s="309">
        <v>710.21724266897832</v>
      </c>
      <c r="J44" s="309">
        <v>708.86760921695861</v>
      </c>
      <c r="K44" s="309">
        <v>698.51126494312496</v>
      </c>
      <c r="L44" s="310">
        <v>697.14835442447054</v>
      </c>
      <c r="M44" s="311">
        <v>3465.0776038794993</v>
      </c>
      <c r="N44" s="311">
        <v>3430.0924356964324</v>
      </c>
      <c r="O44" s="311">
        <v>3394.415883503274</v>
      </c>
      <c r="P44" s="311">
        <v>3358.1029692693578</v>
      </c>
      <c r="Q44" s="311">
        <v>3321.1998200405869</v>
      </c>
      <c r="R44" s="311">
        <v>3283.7457189063698</v>
      </c>
      <c r="S44" s="311">
        <v>3245.7745627557556</v>
      </c>
      <c r="T44" s="311">
        <v>3207.3159283639488</v>
      </c>
      <c r="U44" s="311">
        <v>3168.3958710221414</v>
      </c>
      <c r="V44" s="311">
        <v>3129.0375352466899</v>
      </c>
      <c r="W44" s="311">
        <v>3089.2616301778521</v>
      </c>
      <c r="X44" s="311"/>
      <c r="Y44" s="311"/>
      <c r="Z44" s="311"/>
    </row>
    <row r="45" spans="2:26" x14ac:dyDescent="0.2">
      <c r="B45" s="196" t="s">
        <v>1479</v>
      </c>
      <c r="C45" s="197" t="s">
        <v>379</v>
      </c>
      <c r="D45" s="1633" t="s">
        <v>231</v>
      </c>
      <c r="E45" s="1634"/>
      <c r="F45" s="116">
        <v>2</v>
      </c>
      <c r="G45" s="312">
        <v>8.3968317647836983</v>
      </c>
      <c r="H45" s="313">
        <v>8.7540824887408579</v>
      </c>
      <c r="I45" s="313">
        <v>8.1999445387741154</v>
      </c>
      <c r="J45" s="313">
        <v>7.5121918326256161</v>
      </c>
      <c r="K45" s="313">
        <v>6.8357843016687045</v>
      </c>
      <c r="L45" s="314">
        <v>6.3022812640861954</v>
      </c>
      <c r="M45" s="311">
        <v>22.054767288612524</v>
      </c>
      <c r="N45" s="311">
        <v>10.559483945234879</v>
      </c>
      <c r="O45" s="311">
        <v>5.2308396134538935</v>
      </c>
      <c r="P45" s="311">
        <v>3.750115731476503</v>
      </c>
      <c r="Q45" s="311">
        <v>3.5255579579639553</v>
      </c>
      <c r="R45" s="311">
        <v>3.5255579579639553</v>
      </c>
      <c r="S45" s="311">
        <v>3.5255579579639553</v>
      </c>
      <c r="T45" s="311">
        <v>3.5255579579639553</v>
      </c>
      <c r="U45" s="311">
        <v>3.5255579579639553</v>
      </c>
      <c r="V45" s="311">
        <v>3.5255579579639553</v>
      </c>
      <c r="W45" s="311">
        <v>3.5255579579639553</v>
      </c>
      <c r="X45" s="315"/>
      <c r="Y45" s="315"/>
      <c r="Z45" s="315"/>
    </row>
    <row r="46" spans="2:26" ht="15" thickBot="1" x14ac:dyDescent="0.25">
      <c r="B46" s="117" t="s">
        <v>1480</v>
      </c>
      <c r="C46" s="118" t="s">
        <v>388</v>
      </c>
      <c r="D46" s="1635" t="s">
        <v>231</v>
      </c>
      <c r="E46" s="1636"/>
      <c r="F46" s="119">
        <v>2</v>
      </c>
      <c r="G46" s="316">
        <v>8.0986794208563335</v>
      </c>
      <c r="H46" s="317">
        <v>-2.4612486932710809</v>
      </c>
      <c r="I46" s="317">
        <v>-18.744398140752381</v>
      </c>
      <c r="J46" s="317">
        <v>-22.766375517601826</v>
      </c>
      <c r="K46" s="317">
        <v>-38.531233698090844</v>
      </c>
      <c r="L46" s="318">
        <v>-48.223913107677269</v>
      </c>
      <c r="M46" s="319">
        <v>-262.70379831533774</v>
      </c>
      <c r="N46" s="319">
        <v>-299.41415382509103</v>
      </c>
      <c r="O46" s="319">
        <v>-335.11135461062622</v>
      </c>
      <c r="P46" s="319">
        <v>-377.4545678214613</v>
      </c>
      <c r="Q46" s="316">
        <v>-399.48093932911161</v>
      </c>
      <c r="R46" s="317">
        <v>-435.76083398882884</v>
      </c>
      <c r="S46" s="317">
        <v>-479.36726418340277</v>
      </c>
      <c r="T46" s="317">
        <v>-526.76005579874754</v>
      </c>
      <c r="U46" s="317">
        <v>-575.95865467089925</v>
      </c>
      <c r="V46" s="318">
        <v>-625.87481844642616</v>
      </c>
      <c r="W46" s="319">
        <v>-677.74041288899298</v>
      </c>
      <c r="X46" s="319"/>
      <c r="Y46" s="319"/>
      <c r="Z46" s="319"/>
    </row>
    <row r="47" spans="2:26" ht="15" thickBot="1" x14ac:dyDescent="0.25">
      <c r="B47" s="137"/>
      <c r="C47" s="69"/>
      <c r="D47" s="69"/>
      <c r="E47" s="69"/>
      <c r="G47" s="1472"/>
      <c r="H47" s="1472"/>
      <c r="I47" s="1472"/>
      <c r="J47" s="1472"/>
      <c r="K47" s="1472"/>
      <c r="L47" s="1472"/>
      <c r="M47" s="1472"/>
      <c r="N47" s="1472"/>
      <c r="O47" s="1472"/>
      <c r="P47" s="1472"/>
      <c r="Q47" s="1472"/>
      <c r="R47" s="1472"/>
      <c r="S47" s="1472"/>
      <c r="T47" s="1472"/>
      <c r="U47" s="1472"/>
      <c r="V47" s="1472"/>
      <c r="W47" s="1472"/>
    </row>
    <row r="48" spans="2:26" ht="60.75" thickBot="1" x14ac:dyDescent="0.25">
      <c r="B48" s="194" t="str">
        <f>CONCATENATE("Table 7b: WC level - Alternative Programme  ",E35, " Final Plan SDB")</f>
        <v>Table 7b: WC level - Alternative Programme  Least Cost Final Plan SDB</v>
      </c>
      <c r="C48" s="139"/>
      <c r="D48" s="138"/>
      <c r="E48" s="138"/>
      <c r="F48" s="74"/>
      <c r="G48" s="74"/>
      <c r="H48" s="74"/>
      <c r="I48" s="74"/>
      <c r="J48" s="74"/>
      <c r="K48" s="74"/>
      <c r="L48" s="74"/>
      <c r="M48" s="1637" t="s">
        <v>1455</v>
      </c>
      <c r="N48" s="1638"/>
      <c r="O48" s="1638"/>
      <c r="P48" s="1638"/>
      <c r="Q48" s="1638"/>
      <c r="R48" s="1638"/>
      <c r="S48" s="1638"/>
      <c r="T48" s="1638"/>
      <c r="U48" s="1638"/>
      <c r="V48" s="1638"/>
      <c r="W48" s="1638"/>
      <c r="X48" s="1638"/>
      <c r="Y48" s="1638"/>
      <c r="Z48" s="1638"/>
    </row>
    <row r="49" spans="2:26" ht="30.75" thickBot="1" x14ac:dyDescent="0.25">
      <c r="B49" s="373" t="s">
        <v>69</v>
      </c>
      <c r="C49" s="374" t="s">
        <v>1481</v>
      </c>
      <c r="D49" s="1639" t="s">
        <v>198</v>
      </c>
      <c r="E49" s="1640"/>
      <c r="F49" s="375" t="s">
        <v>199</v>
      </c>
      <c r="G49" s="376" t="s">
        <v>1457</v>
      </c>
      <c r="H49" s="377" t="s">
        <v>1458</v>
      </c>
      <c r="I49" s="377" t="s">
        <v>1459</v>
      </c>
      <c r="J49" s="377" t="s">
        <v>1460</v>
      </c>
      <c r="K49" s="377" t="s">
        <v>1461</v>
      </c>
      <c r="L49" s="378" t="s">
        <v>1462</v>
      </c>
      <c r="M49" s="379" t="s">
        <v>1463</v>
      </c>
      <c r="N49" s="379" t="s">
        <v>1464</v>
      </c>
      <c r="O49" s="379" t="s">
        <v>1465</v>
      </c>
      <c r="P49" s="379" t="s">
        <v>1466</v>
      </c>
      <c r="Q49" s="120" t="s">
        <v>1467</v>
      </c>
      <c r="R49" s="109" t="s">
        <v>1468</v>
      </c>
      <c r="S49" s="109" t="s">
        <v>1469</v>
      </c>
      <c r="T49" s="109" t="s">
        <v>1470</v>
      </c>
      <c r="U49" s="109" t="s">
        <v>1471</v>
      </c>
      <c r="V49" s="110" t="s">
        <v>1472</v>
      </c>
      <c r="W49" s="121" t="s">
        <v>1473</v>
      </c>
      <c r="X49" s="121" t="s">
        <v>1474</v>
      </c>
      <c r="Y49" s="121" t="s">
        <v>1475</v>
      </c>
      <c r="Z49" s="121" t="s">
        <v>1476</v>
      </c>
    </row>
    <row r="50" spans="2:26" x14ac:dyDescent="0.2">
      <c r="B50" s="357" t="s">
        <v>1482</v>
      </c>
      <c r="C50" s="358" t="s">
        <v>1424</v>
      </c>
      <c r="D50" s="1641" t="s">
        <v>231</v>
      </c>
      <c r="E50" s="1642"/>
      <c r="F50" s="359">
        <v>2</v>
      </c>
      <c r="G50" s="360">
        <v>696.40025063257417</v>
      </c>
      <c r="H50" s="360">
        <v>698.87444894052635</v>
      </c>
      <c r="I50" s="360">
        <v>701.02968205136779</v>
      </c>
      <c r="J50" s="360">
        <v>696.6196877579564</v>
      </c>
      <c r="K50" s="360">
        <v>694.96290076166383</v>
      </c>
      <c r="L50" s="360">
        <v>696.13172811749575</v>
      </c>
      <c r="M50" s="360">
        <v>3372.4175148780437</v>
      </c>
      <c r="N50" s="360">
        <v>3197.3989246543538</v>
      </c>
      <c r="O50" s="360">
        <v>3050.150084358429</v>
      </c>
      <c r="P50" s="360">
        <v>2965.2172487333837</v>
      </c>
      <c r="Q50" s="360">
        <v>2925.8973891483074</v>
      </c>
      <c r="R50" s="360">
        <v>2926.4040347760792</v>
      </c>
      <c r="S50" s="360">
        <v>2933.8278323298118</v>
      </c>
      <c r="T50" s="360">
        <v>2945.8037819096126</v>
      </c>
      <c r="U50" s="360">
        <v>2958.9656946636446</v>
      </c>
      <c r="V50" s="360">
        <v>2971.7117560818019</v>
      </c>
      <c r="W50" s="360">
        <v>2985.8520430860817</v>
      </c>
      <c r="X50" s="360"/>
      <c r="Y50" s="360"/>
      <c r="Z50" s="360"/>
    </row>
    <row r="51" spans="2:26" x14ac:dyDescent="0.2">
      <c r="B51" s="361" t="s">
        <v>1483</v>
      </c>
      <c r="C51" s="115" t="s">
        <v>385</v>
      </c>
      <c r="D51" s="1633" t="s">
        <v>231</v>
      </c>
      <c r="E51" s="1634"/>
      <c r="F51" s="116">
        <v>2</v>
      </c>
      <c r="G51" s="308">
        <v>737.23576181821454</v>
      </c>
      <c r="H51" s="309">
        <v>735.90001344282666</v>
      </c>
      <c r="I51" s="309">
        <v>734.55724266897835</v>
      </c>
      <c r="J51" s="309">
        <v>733.20760921695864</v>
      </c>
      <c r="K51" s="309">
        <v>722.85126494312499</v>
      </c>
      <c r="L51" s="310">
        <v>721.48835442447057</v>
      </c>
      <c r="M51" s="311">
        <v>3586.7776038794996</v>
      </c>
      <c r="N51" s="311">
        <v>3551.7924356964322</v>
      </c>
      <c r="O51" s="311">
        <v>3516.1158835032738</v>
      </c>
      <c r="P51" s="311">
        <v>3479.8029692693581</v>
      </c>
      <c r="Q51" s="311">
        <v>3442.8998200405867</v>
      </c>
      <c r="R51" s="311">
        <v>3405.4457189063701</v>
      </c>
      <c r="S51" s="311">
        <v>3367.4745627557559</v>
      </c>
      <c r="T51" s="311">
        <v>3329.0159283639487</v>
      </c>
      <c r="U51" s="311">
        <v>3290.0958710221407</v>
      </c>
      <c r="V51" s="311">
        <v>3250.7375352466902</v>
      </c>
      <c r="W51" s="311">
        <v>3210.9616301778524</v>
      </c>
      <c r="X51" s="311"/>
      <c r="Y51" s="311"/>
      <c r="Z51" s="311"/>
    </row>
    <row r="52" spans="2:26" x14ac:dyDescent="0.2">
      <c r="B52" s="363" t="s">
        <v>1484</v>
      </c>
      <c r="C52" s="197" t="s">
        <v>379</v>
      </c>
      <c r="D52" s="1633" t="s">
        <v>231</v>
      </c>
      <c r="E52" s="1634"/>
      <c r="F52" s="116">
        <v>2</v>
      </c>
      <c r="G52" s="312">
        <v>8.3968317647836983</v>
      </c>
      <c r="H52" s="313">
        <v>8.7540824887408579</v>
      </c>
      <c r="I52" s="313">
        <v>8.1999445387741154</v>
      </c>
      <c r="J52" s="313">
        <v>7.5121918326256161</v>
      </c>
      <c r="K52" s="313">
        <v>6.8357843016687045</v>
      </c>
      <c r="L52" s="314">
        <v>6.3022812640861954</v>
      </c>
      <c r="M52" s="311">
        <v>22.054767288612524</v>
      </c>
      <c r="N52" s="311">
        <v>10.559483945234879</v>
      </c>
      <c r="O52" s="311">
        <v>5.2308396134538935</v>
      </c>
      <c r="P52" s="311">
        <v>3.750115731476503</v>
      </c>
      <c r="Q52" s="311">
        <v>3.5255579579639553</v>
      </c>
      <c r="R52" s="311">
        <v>3.5255579579639553</v>
      </c>
      <c r="S52" s="311">
        <v>3.5255579579639553</v>
      </c>
      <c r="T52" s="311">
        <v>3.5255579579639553</v>
      </c>
      <c r="U52" s="311">
        <v>3.5255579579639553</v>
      </c>
      <c r="V52" s="311">
        <v>3.5255579579639553</v>
      </c>
      <c r="W52" s="311">
        <v>3.5255579579639553</v>
      </c>
      <c r="X52" s="315"/>
      <c r="Y52" s="315"/>
      <c r="Z52" s="315"/>
    </row>
    <row r="53" spans="2:26" ht="15" thickBot="1" x14ac:dyDescent="0.25">
      <c r="B53" s="365" t="s">
        <v>1485</v>
      </c>
      <c r="C53" s="366" t="s">
        <v>388</v>
      </c>
      <c r="D53" s="1635" t="s">
        <v>231</v>
      </c>
      <c r="E53" s="1636"/>
      <c r="F53" s="367">
        <v>2</v>
      </c>
      <c r="G53" s="368">
        <v>32.438679420856332</v>
      </c>
      <c r="H53" s="369">
        <v>28.258901523938572</v>
      </c>
      <c r="I53" s="369">
        <v>25.308453091594739</v>
      </c>
      <c r="J53" s="369">
        <v>29.049984141514244</v>
      </c>
      <c r="K53" s="369">
        <v>21.020251897309187</v>
      </c>
      <c r="L53" s="370">
        <v>19.015434562784527</v>
      </c>
      <c r="M53" s="371">
        <v>192.30532171284358</v>
      </c>
      <c r="N53" s="371">
        <v>343.83402709684378</v>
      </c>
      <c r="O53" s="371">
        <v>460.73495953139081</v>
      </c>
      <c r="P53" s="372">
        <v>510.83560480449796</v>
      </c>
      <c r="Q53" s="316">
        <v>513.47687293431545</v>
      </c>
      <c r="R53" s="317">
        <v>475.51612617232695</v>
      </c>
      <c r="S53" s="317">
        <v>430.12117246798016</v>
      </c>
      <c r="T53" s="317">
        <v>379.68658849637222</v>
      </c>
      <c r="U53" s="317">
        <v>327.60461840053222</v>
      </c>
      <c r="V53" s="318">
        <v>275.50022120692438</v>
      </c>
      <c r="W53" s="319">
        <v>221.58402913380678</v>
      </c>
      <c r="X53" s="319"/>
      <c r="Y53" s="319"/>
      <c r="Z53" s="319"/>
    </row>
    <row r="54" spans="2:26" ht="15" thickBot="1" x14ac:dyDescent="0.25">
      <c r="B54" s="61"/>
      <c r="Q54" s="61"/>
      <c r="R54" s="61"/>
    </row>
    <row r="55" spans="2:26" ht="45.75" thickBot="1" x14ac:dyDescent="0.25">
      <c r="B55" s="194" t="str">
        <f>CONCATENATE("Table 7c: WC level - Alternative Programme  ",E35, " Totex")</f>
        <v>Table 7c: WC level - Alternative Programme  Least Cost Totex</v>
      </c>
      <c r="C55" s="139"/>
      <c r="D55" s="138"/>
      <c r="E55" s="74"/>
      <c r="F55" s="74"/>
      <c r="G55" s="74"/>
      <c r="H55" s="74"/>
      <c r="I55" s="74"/>
      <c r="J55" s="74"/>
      <c r="K55" s="74"/>
      <c r="L55" s="74"/>
      <c r="M55" s="1637" t="s">
        <v>1455</v>
      </c>
      <c r="N55" s="1638"/>
      <c r="O55" s="1638"/>
      <c r="P55" s="1638"/>
      <c r="Q55" s="1638"/>
      <c r="R55" s="1638"/>
      <c r="S55" s="1638"/>
      <c r="T55" s="1638"/>
      <c r="U55" s="1638"/>
      <c r="V55" s="1638"/>
      <c r="W55" s="1638"/>
      <c r="X55" s="1638"/>
      <c r="Y55" s="1638"/>
      <c r="Z55" s="1638"/>
    </row>
    <row r="56" spans="2:26" ht="30.75" thickBot="1" x14ac:dyDescent="0.25">
      <c r="B56" s="106" t="s">
        <v>69</v>
      </c>
      <c r="C56" s="107" t="s">
        <v>1486</v>
      </c>
      <c r="D56" s="107" t="s">
        <v>1487</v>
      </c>
      <c r="E56" s="107" t="s">
        <v>198</v>
      </c>
      <c r="F56" s="108" t="s">
        <v>199</v>
      </c>
      <c r="G56" s="120" t="s">
        <v>1457</v>
      </c>
      <c r="H56" s="109" t="s">
        <v>1458</v>
      </c>
      <c r="I56" s="109" t="s">
        <v>1459</v>
      </c>
      <c r="J56" s="109" t="s">
        <v>1460</v>
      </c>
      <c r="K56" s="109" t="s">
        <v>1461</v>
      </c>
      <c r="L56" s="110" t="s">
        <v>1462</v>
      </c>
      <c r="M56" s="121" t="s">
        <v>1463</v>
      </c>
      <c r="N56" s="121" t="s">
        <v>1464</v>
      </c>
      <c r="O56" s="121" t="s">
        <v>1465</v>
      </c>
      <c r="P56" s="121" t="s">
        <v>1466</v>
      </c>
      <c r="Q56" s="120" t="s">
        <v>1467</v>
      </c>
      <c r="R56" s="109" t="s">
        <v>1468</v>
      </c>
      <c r="S56" s="109" t="s">
        <v>1469</v>
      </c>
      <c r="T56" s="109" t="s">
        <v>1470</v>
      </c>
      <c r="U56" s="109" t="s">
        <v>1471</v>
      </c>
      <c r="V56" s="110" t="s">
        <v>1472</v>
      </c>
      <c r="W56" s="121" t="s">
        <v>1473</v>
      </c>
      <c r="X56" s="121" t="s">
        <v>1474</v>
      </c>
      <c r="Y56" s="121" t="s">
        <v>1475</v>
      </c>
      <c r="Z56" s="121" t="s">
        <v>1476</v>
      </c>
    </row>
    <row r="57" spans="2:26" x14ac:dyDescent="0.2">
      <c r="B57" s="247" t="s">
        <v>1488</v>
      </c>
      <c r="C57" s="248" t="s">
        <v>1489</v>
      </c>
      <c r="D57" s="248" t="s">
        <v>1490</v>
      </c>
      <c r="E57" s="248" t="s">
        <v>339</v>
      </c>
      <c r="F57" s="278">
        <v>3</v>
      </c>
      <c r="G57" s="292"/>
      <c r="H57" s="293">
        <v>12.358778658651417</v>
      </c>
      <c r="I57" s="293">
        <v>13.174418006063267</v>
      </c>
      <c r="J57" s="293">
        <v>13.454418006063268</v>
      </c>
      <c r="K57" s="293">
        <v>13.785833812316149</v>
      </c>
      <c r="L57" s="294">
        <v>14.07761847090052</v>
      </c>
      <c r="M57" s="295">
        <v>78.315647549934994</v>
      </c>
      <c r="N57" s="295">
        <v>46.753284848000007</v>
      </c>
      <c r="O57" s="295">
        <v>55.459236520000012</v>
      </c>
      <c r="P57" s="295">
        <v>313.89903868947334</v>
      </c>
      <c r="Q57" s="304">
        <v>49.055119900000008</v>
      </c>
      <c r="R57" s="305">
        <v>49.055119900000008</v>
      </c>
      <c r="S57" s="305">
        <v>49.055119900000008</v>
      </c>
      <c r="T57" s="305">
        <v>49.055119900000008</v>
      </c>
      <c r="U57" s="305">
        <v>49.055119900000008</v>
      </c>
      <c r="V57" s="306">
        <v>49.055119900000008</v>
      </c>
      <c r="W57" s="306">
        <v>49.055119900000008</v>
      </c>
      <c r="X57" s="307"/>
      <c r="Y57" s="307"/>
      <c r="Z57" s="307"/>
    </row>
    <row r="58" spans="2:26" x14ac:dyDescent="0.2">
      <c r="B58" s="114" t="s">
        <v>1491</v>
      </c>
      <c r="C58" s="115" t="s">
        <v>1492</v>
      </c>
      <c r="D58" s="115" t="s">
        <v>1490</v>
      </c>
      <c r="E58" s="115" t="s">
        <v>339</v>
      </c>
      <c r="F58" s="279">
        <v>3</v>
      </c>
      <c r="G58" s="296"/>
      <c r="H58" s="297"/>
      <c r="I58" s="297"/>
      <c r="J58" s="297"/>
      <c r="K58" s="297"/>
      <c r="L58" s="298"/>
      <c r="M58" s="299"/>
      <c r="N58" s="299"/>
      <c r="O58" s="299"/>
      <c r="P58" s="299"/>
      <c r="Q58" s="308"/>
      <c r="R58" s="309"/>
      <c r="S58" s="309"/>
      <c r="T58" s="309"/>
      <c r="U58" s="309"/>
      <c r="V58" s="310"/>
      <c r="W58" s="310"/>
      <c r="X58" s="311"/>
      <c r="Y58" s="311"/>
      <c r="Z58" s="311"/>
    </row>
    <row r="59" spans="2:26" ht="15" thickBot="1" x14ac:dyDescent="0.25">
      <c r="B59" s="117" t="s">
        <v>1493</v>
      </c>
      <c r="C59" s="118" t="s">
        <v>1494</v>
      </c>
      <c r="D59" s="118" t="s">
        <v>1490</v>
      </c>
      <c r="E59" s="118" t="s">
        <v>339</v>
      </c>
      <c r="F59" s="280">
        <v>3</v>
      </c>
      <c r="G59" s="300"/>
      <c r="H59" s="301">
        <v>12.358778658651417</v>
      </c>
      <c r="I59" s="301">
        <v>13.174418006063267</v>
      </c>
      <c r="J59" s="301">
        <v>13.454418006063268</v>
      </c>
      <c r="K59" s="301">
        <v>13.785833812316149</v>
      </c>
      <c r="L59" s="302">
        <v>14.07761847090052</v>
      </c>
      <c r="M59" s="303">
        <v>78.315647549934994</v>
      </c>
      <c r="N59" s="303">
        <v>46.753284848000007</v>
      </c>
      <c r="O59" s="303">
        <v>55.459236520000012</v>
      </c>
      <c r="P59" s="303">
        <v>313.89903868947334</v>
      </c>
      <c r="Q59" s="316">
        <v>49.055119900000008</v>
      </c>
      <c r="R59" s="317">
        <v>49.055119900000008</v>
      </c>
      <c r="S59" s="317">
        <v>49.055119900000008</v>
      </c>
      <c r="T59" s="317">
        <v>49.055119900000008</v>
      </c>
      <c r="U59" s="317">
        <v>49.055119900000008</v>
      </c>
      <c r="V59" s="318">
        <v>49.055119900000008</v>
      </c>
      <c r="W59" s="318">
        <v>49.055119900000008</v>
      </c>
      <c r="X59" s="319"/>
      <c r="Y59" s="319"/>
      <c r="Z59" s="319"/>
    </row>
    <row r="60" spans="2:26" ht="15" thickBot="1" x14ac:dyDescent="0.25">
      <c r="R60" s="61"/>
      <c r="S60" s="61"/>
    </row>
    <row r="61" spans="2:26" ht="60.75" thickBot="1" x14ac:dyDescent="0.25">
      <c r="B61" s="194" t="str">
        <f>CONCATENATE("Table 7d: WC level - Alternative Programme  ",E35, " Enhancement Expenditure")</f>
        <v>Table 7d: WC level - Alternative Programme  Least Cost Enhancement Expenditure</v>
      </c>
      <c r="C61" s="139"/>
      <c r="D61" s="138"/>
      <c r="E61" s="138"/>
      <c r="F61" s="74"/>
      <c r="G61" s="74"/>
      <c r="H61" s="74"/>
      <c r="I61" s="74"/>
      <c r="J61" s="74"/>
      <c r="K61" s="74"/>
      <c r="L61" s="74"/>
      <c r="M61" s="1637" t="s">
        <v>1455</v>
      </c>
      <c r="N61" s="1638"/>
      <c r="O61" s="1638"/>
      <c r="P61" s="1638"/>
      <c r="Q61" s="1638"/>
      <c r="R61" s="1638"/>
      <c r="S61" s="1638"/>
      <c r="T61" s="1638"/>
      <c r="U61" s="1638"/>
      <c r="V61" s="1638"/>
      <c r="W61" s="1638"/>
      <c r="X61" s="1638"/>
      <c r="Y61" s="1638"/>
      <c r="Z61" s="1638"/>
    </row>
    <row r="62" spans="2:26" ht="30.75" thickBot="1" x14ac:dyDescent="0.25">
      <c r="B62" s="106" t="s">
        <v>69</v>
      </c>
      <c r="C62" s="107" t="s">
        <v>1486</v>
      </c>
      <c r="D62" s="107" t="s">
        <v>1487</v>
      </c>
      <c r="E62" s="107" t="s">
        <v>198</v>
      </c>
      <c r="F62" s="108" t="s">
        <v>199</v>
      </c>
      <c r="G62" s="120" t="s">
        <v>1457</v>
      </c>
      <c r="H62" s="109" t="s">
        <v>1458</v>
      </c>
      <c r="I62" s="109" t="s">
        <v>1459</v>
      </c>
      <c r="J62" s="109" t="s">
        <v>1460</v>
      </c>
      <c r="K62" s="109" t="s">
        <v>1461</v>
      </c>
      <c r="L62" s="110" t="s">
        <v>1462</v>
      </c>
      <c r="M62" s="121" t="s">
        <v>1463</v>
      </c>
      <c r="N62" s="121" t="s">
        <v>1464</v>
      </c>
      <c r="O62" s="121" t="s">
        <v>1465</v>
      </c>
      <c r="P62" s="121" t="s">
        <v>1466</v>
      </c>
      <c r="Q62" s="120" t="s">
        <v>1467</v>
      </c>
      <c r="R62" s="109" t="s">
        <v>1468</v>
      </c>
      <c r="S62" s="109" t="s">
        <v>1469</v>
      </c>
      <c r="T62" s="109" t="s">
        <v>1470</v>
      </c>
      <c r="U62" s="109" t="s">
        <v>1471</v>
      </c>
      <c r="V62" s="110" t="s">
        <v>1472</v>
      </c>
      <c r="W62" s="121" t="s">
        <v>1473</v>
      </c>
      <c r="X62" s="121" t="s">
        <v>1474</v>
      </c>
      <c r="Y62" s="121" t="s">
        <v>1475</v>
      </c>
      <c r="Z62" s="121" t="s">
        <v>1476</v>
      </c>
    </row>
    <row r="63" spans="2:26" ht="28.5" customHeight="1" x14ac:dyDescent="0.2">
      <c r="B63" s="247" t="s">
        <v>1495</v>
      </c>
      <c r="C63" s="248" t="s">
        <v>1496</v>
      </c>
      <c r="D63" s="248" t="s">
        <v>1285</v>
      </c>
      <c r="E63" s="248" t="s">
        <v>339</v>
      </c>
      <c r="F63" s="278">
        <v>3</v>
      </c>
      <c r="G63" s="292"/>
      <c r="H63" s="293">
        <v>6.4869802595041648</v>
      </c>
      <c r="I63" s="293">
        <v>6.545019078916015</v>
      </c>
      <c r="J63" s="293">
        <v>6.545019078916015</v>
      </c>
      <c r="K63" s="293">
        <v>6.5449044508448964</v>
      </c>
      <c r="L63" s="294">
        <v>6.5451623316202667</v>
      </c>
      <c r="M63" s="295">
        <v>32.370000000000005</v>
      </c>
      <c r="N63" s="295">
        <v>11.05</v>
      </c>
      <c r="O63" s="295">
        <v>15.977</v>
      </c>
      <c r="P63" s="295">
        <v>274.45761578947338</v>
      </c>
      <c r="Q63" s="304">
        <v>16.085000000000001</v>
      </c>
      <c r="R63" s="305">
        <v>16.085000000000001</v>
      </c>
      <c r="S63" s="305">
        <v>16.085000000000001</v>
      </c>
      <c r="T63" s="305">
        <v>16.085000000000001</v>
      </c>
      <c r="U63" s="305">
        <v>16.085000000000001</v>
      </c>
      <c r="V63" s="306">
        <v>16.085000000000001</v>
      </c>
      <c r="W63" s="306">
        <v>16.085000000000001</v>
      </c>
      <c r="X63" s="307"/>
      <c r="Y63" s="307"/>
      <c r="Z63" s="307"/>
    </row>
    <row r="64" spans="2:26" ht="28.5" customHeight="1" x14ac:dyDescent="0.2">
      <c r="B64" s="114" t="s">
        <v>1497</v>
      </c>
      <c r="C64" s="115" t="s">
        <v>1496</v>
      </c>
      <c r="D64" s="115" t="s">
        <v>1280</v>
      </c>
      <c r="E64" s="115" t="s">
        <v>339</v>
      </c>
      <c r="F64" s="279">
        <v>3</v>
      </c>
      <c r="G64" s="296"/>
      <c r="H64" s="297">
        <v>4.9417983991472516</v>
      </c>
      <c r="I64" s="297">
        <v>5.109398927147252</v>
      </c>
      <c r="J64" s="297">
        <v>5.109398927147252</v>
      </c>
      <c r="K64" s="297">
        <v>5.1209293614712514</v>
      </c>
      <c r="L64" s="298">
        <v>5.1224561392802519</v>
      </c>
      <c r="M64" s="299">
        <v>33.495647549935001</v>
      </c>
      <c r="N64" s="299">
        <v>35.70328484800001</v>
      </c>
      <c r="O64" s="299">
        <v>39.482236520000008</v>
      </c>
      <c r="P64" s="299">
        <v>39.441422900000006</v>
      </c>
      <c r="Q64" s="308">
        <v>32.970119900000007</v>
      </c>
      <c r="R64" s="309">
        <v>32.970119900000007</v>
      </c>
      <c r="S64" s="309">
        <v>32.970119900000007</v>
      </c>
      <c r="T64" s="309">
        <v>32.970119900000007</v>
      </c>
      <c r="U64" s="309">
        <v>32.970119900000007</v>
      </c>
      <c r="V64" s="310">
        <v>32.970119900000007</v>
      </c>
      <c r="W64" s="310">
        <v>32.970119900000007</v>
      </c>
      <c r="X64" s="311"/>
      <c r="Y64" s="311"/>
      <c r="Z64" s="311"/>
    </row>
    <row r="65" spans="2:26" ht="29.25" customHeight="1" thickBot="1" x14ac:dyDescent="0.25">
      <c r="B65" s="117" t="s">
        <v>1498</v>
      </c>
      <c r="C65" s="118" t="s">
        <v>1496</v>
      </c>
      <c r="D65" s="118" t="s">
        <v>1490</v>
      </c>
      <c r="E65" s="118" t="s">
        <v>339</v>
      </c>
      <c r="F65" s="280">
        <v>3</v>
      </c>
      <c r="G65" s="300"/>
      <c r="H65" s="301">
        <v>11.428778658651417</v>
      </c>
      <c r="I65" s="301">
        <v>11.654418006063267</v>
      </c>
      <c r="J65" s="301">
        <v>11.654418006063267</v>
      </c>
      <c r="K65" s="301">
        <v>11.665833812316148</v>
      </c>
      <c r="L65" s="302">
        <v>11.667618470900518</v>
      </c>
      <c r="M65" s="303">
        <v>65.865647549935005</v>
      </c>
      <c r="N65" s="303">
        <v>46.753284848000007</v>
      </c>
      <c r="O65" s="303">
        <v>55.459236520000005</v>
      </c>
      <c r="P65" s="303">
        <v>313.8990386894734</v>
      </c>
      <c r="Q65" s="316">
        <v>49.055119900000008</v>
      </c>
      <c r="R65" s="317">
        <v>49.055119900000008</v>
      </c>
      <c r="S65" s="317">
        <v>49.055119900000008</v>
      </c>
      <c r="T65" s="317">
        <v>49.055119900000008</v>
      </c>
      <c r="U65" s="317">
        <v>49.055119900000008</v>
      </c>
      <c r="V65" s="318">
        <v>49.055119900000008</v>
      </c>
      <c r="W65" s="318">
        <v>49.055119900000008</v>
      </c>
      <c r="X65" s="319"/>
      <c r="Y65" s="319"/>
      <c r="Z65" s="319"/>
    </row>
    <row r="67" spans="2:26" ht="15" thickBot="1" x14ac:dyDescent="0.25"/>
    <row r="68" spans="2:26" ht="29.25" thickBot="1" x14ac:dyDescent="0.25">
      <c r="B68" s="100" t="s">
        <v>62</v>
      </c>
      <c r="C68" s="57" t="str">
        <f>'TITLE PAGE'!$D$18</f>
        <v>Northumbrian Water</v>
      </c>
      <c r="D68" s="101" t="s">
        <v>1441</v>
      </c>
      <c r="E68" s="1507" t="s">
        <v>1263</v>
      </c>
      <c r="F68" s="100" t="s">
        <v>1442</v>
      </c>
      <c r="G68" s="58" t="s">
        <v>1443</v>
      </c>
      <c r="H68" s="102" t="s">
        <v>192</v>
      </c>
      <c r="I68" s="58" t="s">
        <v>1444</v>
      </c>
    </row>
    <row r="69" spans="2:26" ht="43.5" thickBot="1" x14ac:dyDescent="0.25">
      <c r="B69" s="101" t="s">
        <v>1445</v>
      </c>
      <c r="C69" s="1643" t="s">
        <v>1446</v>
      </c>
      <c r="D69" s="1644"/>
      <c r="E69" s="1644"/>
      <c r="F69" s="1644"/>
      <c r="G69" s="1644"/>
      <c r="H69" s="1644"/>
      <c r="I69" s="1645"/>
    </row>
    <row r="70" spans="2:26" ht="43.5" thickBot="1" x14ac:dyDescent="0.25">
      <c r="B70" s="101" t="s">
        <v>1447</v>
      </c>
      <c r="C70" s="1646" t="s">
        <v>1448</v>
      </c>
      <c r="D70" s="1647"/>
      <c r="E70" s="1647"/>
      <c r="F70" s="1647"/>
      <c r="G70" s="1647"/>
      <c r="H70" s="1647"/>
      <c r="I70" s="1648"/>
    </row>
    <row r="71" spans="2:26" ht="75.599999999999994" customHeight="1" thickBot="1" x14ac:dyDescent="0.25">
      <c r="B71" s="101" t="s">
        <v>1450</v>
      </c>
      <c r="C71" s="1646" t="s">
        <v>1451</v>
      </c>
      <c r="D71" s="1647"/>
      <c r="E71" s="1647"/>
      <c r="F71" s="1647"/>
      <c r="G71" s="1647"/>
      <c r="H71" s="1647"/>
      <c r="I71" s="1648"/>
    </row>
    <row r="72" spans="2:26" ht="57.75" thickBot="1" x14ac:dyDescent="0.25">
      <c r="B72" s="59" t="s">
        <v>1452</v>
      </c>
      <c r="C72" s="1542">
        <f>C6</f>
        <v>1003679.1665475857</v>
      </c>
      <c r="D72" s="60" t="s">
        <v>1453</v>
      </c>
      <c r="E72" s="103"/>
      <c r="F72" s="104" t="s">
        <v>1454</v>
      </c>
      <c r="G72" s="105"/>
      <c r="H72" s="104" t="s">
        <v>2</v>
      </c>
      <c r="I72" s="105">
        <f>'TITLE PAGE'!$D$21</f>
        <v>6</v>
      </c>
    </row>
    <row r="73" spans="2:26" ht="15" thickBot="1" x14ac:dyDescent="0.25"/>
    <row r="74" spans="2:26" ht="45.75" thickBot="1" x14ac:dyDescent="0.25">
      <c r="B74" s="194" t="str">
        <f>CONCATENATE("Table 7a: WC level - Alternative Programme ",E68, " Baseline SDB")</f>
        <v>Table 7a: WC level - Alternative Programme Ofwat Core Baseline SDB</v>
      </c>
      <c r="M74" s="1637" t="s">
        <v>1455</v>
      </c>
      <c r="N74" s="1638"/>
      <c r="O74" s="1638"/>
      <c r="P74" s="1638"/>
      <c r="Q74" s="1638"/>
      <c r="R74" s="1638"/>
      <c r="S74" s="1638"/>
      <c r="T74" s="1638"/>
      <c r="U74" s="1638"/>
      <c r="V74" s="1638"/>
      <c r="W74" s="1638"/>
      <c r="X74" s="1638"/>
      <c r="Y74" s="1638"/>
      <c r="Z74" s="1638"/>
    </row>
    <row r="75" spans="2:26" ht="30.75" thickBot="1" x14ac:dyDescent="0.25">
      <c r="B75" s="106" t="s">
        <v>69</v>
      </c>
      <c r="C75" s="107" t="s">
        <v>1456</v>
      </c>
      <c r="D75" s="1639" t="s">
        <v>198</v>
      </c>
      <c r="E75" s="1640"/>
      <c r="F75" s="108" t="s">
        <v>199</v>
      </c>
      <c r="G75" s="120" t="s">
        <v>1457</v>
      </c>
      <c r="H75" s="109" t="s">
        <v>1458</v>
      </c>
      <c r="I75" s="109" t="s">
        <v>1459</v>
      </c>
      <c r="J75" s="109" t="s">
        <v>1460</v>
      </c>
      <c r="K75" s="109" t="s">
        <v>1461</v>
      </c>
      <c r="L75" s="110" t="s">
        <v>1462</v>
      </c>
      <c r="M75" s="121" t="s">
        <v>1463</v>
      </c>
      <c r="N75" s="121" t="s">
        <v>1464</v>
      </c>
      <c r="O75" s="121" t="s">
        <v>1465</v>
      </c>
      <c r="P75" s="121" t="s">
        <v>1466</v>
      </c>
      <c r="Q75" s="120" t="s">
        <v>1467</v>
      </c>
      <c r="R75" s="109" t="s">
        <v>1468</v>
      </c>
      <c r="S75" s="109" t="s">
        <v>1469</v>
      </c>
      <c r="T75" s="109" t="s">
        <v>1470</v>
      </c>
      <c r="U75" s="109" t="s">
        <v>1471</v>
      </c>
      <c r="V75" s="110" t="s">
        <v>1472</v>
      </c>
      <c r="W75" s="121" t="s">
        <v>1473</v>
      </c>
      <c r="X75" s="121" t="s">
        <v>1474</v>
      </c>
      <c r="Y75" s="121" t="s">
        <v>1475</v>
      </c>
      <c r="Z75" s="121" t="s">
        <v>1476</v>
      </c>
    </row>
    <row r="76" spans="2:26" x14ac:dyDescent="0.2">
      <c r="B76" s="111" t="s">
        <v>1477</v>
      </c>
      <c r="C76" s="112" t="s">
        <v>1424</v>
      </c>
      <c r="D76" s="1641" t="s">
        <v>231</v>
      </c>
      <c r="E76" s="1642"/>
      <c r="F76" s="113">
        <v>2</v>
      </c>
      <c r="G76" s="304">
        <v>696.40025063257417</v>
      </c>
      <c r="H76" s="304">
        <v>705.26118165535672</v>
      </c>
      <c r="I76" s="304">
        <v>720.75569827895652</v>
      </c>
      <c r="J76" s="304">
        <v>724.11579490993472</v>
      </c>
      <c r="K76" s="304">
        <v>730.20071634754686</v>
      </c>
      <c r="L76" s="304">
        <v>739.06398827606154</v>
      </c>
      <c r="M76" s="304">
        <v>3705.7266349062247</v>
      </c>
      <c r="N76" s="304">
        <v>3718.9471055762888</v>
      </c>
      <c r="O76" s="304">
        <v>3724.2963985004462</v>
      </c>
      <c r="P76" s="304">
        <v>3731.8074213593427</v>
      </c>
      <c r="Q76" s="304">
        <v>3717.1552014117347</v>
      </c>
      <c r="R76" s="304">
        <v>3715.9809949372348</v>
      </c>
      <c r="S76" s="304">
        <v>3721.6162689811945</v>
      </c>
      <c r="T76" s="304">
        <v>3730.5504262047325</v>
      </c>
      <c r="U76" s="304">
        <v>3740.8289677350767</v>
      </c>
      <c r="V76" s="304">
        <v>3751.3867957351522</v>
      </c>
      <c r="W76" s="304">
        <v>3763.4764851088812</v>
      </c>
      <c r="X76" s="304"/>
      <c r="Y76" s="304"/>
      <c r="Z76" s="304"/>
    </row>
    <row r="77" spans="2:26" x14ac:dyDescent="0.2">
      <c r="B77" s="114" t="s">
        <v>1478</v>
      </c>
      <c r="C77" s="115" t="s">
        <v>385</v>
      </c>
      <c r="D77" s="1633" t="s">
        <v>231</v>
      </c>
      <c r="E77" s="1634"/>
      <c r="F77" s="116">
        <v>2</v>
      </c>
      <c r="G77" s="308">
        <v>712.89576181821451</v>
      </c>
      <c r="H77" s="309">
        <v>711.56001344282663</v>
      </c>
      <c r="I77" s="309">
        <v>710.21724266897832</v>
      </c>
      <c r="J77" s="309">
        <v>708.86760921695861</v>
      </c>
      <c r="K77" s="309">
        <v>698.51126494312496</v>
      </c>
      <c r="L77" s="310">
        <v>697.14835442447054</v>
      </c>
      <c r="M77" s="311">
        <v>3465.0776038794993</v>
      </c>
      <c r="N77" s="311">
        <v>3430.0924356964324</v>
      </c>
      <c r="O77" s="311">
        <v>3394.415883503274</v>
      </c>
      <c r="P77" s="311">
        <v>3358.1029692693578</v>
      </c>
      <c r="Q77" s="311">
        <v>3321.1998200405869</v>
      </c>
      <c r="R77" s="311">
        <v>3283.7457189063698</v>
      </c>
      <c r="S77" s="311">
        <v>3245.7745627557556</v>
      </c>
      <c r="T77" s="311">
        <v>3207.3159283639488</v>
      </c>
      <c r="U77" s="311">
        <v>3168.3958710221414</v>
      </c>
      <c r="V77" s="311">
        <v>3129.0375352466899</v>
      </c>
      <c r="W77" s="311">
        <v>3089.2616301778521</v>
      </c>
      <c r="X77" s="311"/>
      <c r="Y77" s="311"/>
      <c r="Z77" s="311"/>
    </row>
    <row r="78" spans="2:26" x14ac:dyDescent="0.2">
      <c r="B78" s="196" t="s">
        <v>1479</v>
      </c>
      <c r="C78" s="197" t="s">
        <v>379</v>
      </c>
      <c r="D78" s="1633" t="s">
        <v>231</v>
      </c>
      <c r="E78" s="1634"/>
      <c r="F78" s="116">
        <v>2</v>
      </c>
      <c r="G78" s="312">
        <v>8.3968317647836983</v>
      </c>
      <c r="H78" s="313">
        <v>8.7540824887408579</v>
      </c>
      <c r="I78" s="313">
        <v>8.1999445387741154</v>
      </c>
      <c r="J78" s="313">
        <v>7.5121918326256161</v>
      </c>
      <c r="K78" s="313">
        <v>6.8357843016687045</v>
      </c>
      <c r="L78" s="314">
        <v>6.3022812640861954</v>
      </c>
      <c r="M78" s="311">
        <v>22.054767288612524</v>
      </c>
      <c r="N78" s="311">
        <v>10.559483945234879</v>
      </c>
      <c r="O78" s="311">
        <v>5.2308396134538935</v>
      </c>
      <c r="P78" s="311">
        <v>3.750115731476503</v>
      </c>
      <c r="Q78" s="311">
        <v>3.5255579579639553</v>
      </c>
      <c r="R78" s="311">
        <v>3.5255579579639553</v>
      </c>
      <c r="S78" s="311">
        <v>3.5255579579639553</v>
      </c>
      <c r="T78" s="311">
        <v>3.5255579579639553</v>
      </c>
      <c r="U78" s="311">
        <v>3.5255579579639553</v>
      </c>
      <c r="V78" s="311">
        <v>3.5255579579639553</v>
      </c>
      <c r="W78" s="311">
        <v>3.5255579579639553</v>
      </c>
      <c r="X78" s="315"/>
      <c r="Y78" s="315"/>
      <c r="Z78" s="315"/>
    </row>
    <row r="79" spans="2:26" ht="15" thickBot="1" x14ac:dyDescent="0.25">
      <c r="B79" s="117" t="s">
        <v>1480</v>
      </c>
      <c r="C79" s="118" t="s">
        <v>388</v>
      </c>
      <c r="D79" s="1635" t="s">
        <v>231</v>
      </c>
      <c r="E79" s="1636"/>
      <c r="F79" s="119">
        <v>2</v>
      </c>
      <c r="G79" s="316">
        <v>8.0986794208563335</v>
      </c>
      <c r="H79" s="317">
        <v>-2.4612486932710809</v>
      </c>
      <c r="I79" s="317">
        <v>-18.744398140752381</v>
      </c>
      <c r="J79" s="317">
        <v>-22.766375517601826</v>
      </c>
      <c r="K79" s="317">
        <v>-38.531233698090844</v>
      </c>
      <c r="L79" s="318">
        <v>-48.223913107677269</v>
      </c>
      <c r="M79" s="319">
        <v>-262.70379831533774</v>
      </c>
      <c r="N79" s="319">
        <v>-299.41415382509103</v>
      </c>
      <c r="O79" s="319">
        <v>-335.11135461062622</v>
      </c>
      <c r="P79" s="319">
        <v>-377.4545678214613</v>
      </c>
      <c r="Q79" s="316">
        <v>-399.48093932911161</v>
      </c>
      <c r="R79" s="317">
        <v>-435.76083398882884</v>
      </c>
      <c r="S79" s="317">
        <v>-479.36726418340277</v>
      </c>
      <c r="T79" s="317">
        <v>-526.76005579874754</v>
      </c>
      <c r="U79" s="317">
        <v>-575.95865467089925</v>
      </c>
      <c r="V79" s="318">
        <v>-625.87481844642616</v>
      </c>
      <c r="W79" s="319">
        <v>-677.74041288899298</v>
      </c>
      <c r="X79" s="319"/>
      <c r="Y79" s="319"/>
      <c r="Z79" s="319"/>
    </row>
    <row r="80" spans="2:26" ht="15" thickBot="1" x14ac:dyDescent="0.25">
      <c r="B80" s="137"/>
      <c r="C80" s="69"/>
      <c r="D80" s="69"/>
      <c r="E80" s="69"/>
      <c r="G80" s="1472"/>
      <c r="H80" s="1472"/>
      <c r="I80" s="1472"/>
      <c r="J80" s="1472"/>
      <c r="K80" s="1472"/>
      <c r="L80" s="1472"/>
      <c r="M80" s="1472"/>
      <c r="N80" s="1472"/>
      <c r="O80" s="1472"/>
      <c r="P80" s="1472"/>
      <c r="Q80" s="1472"/>
      <c r="R80" s="1472"/>
      <c r="S80" s="1472"/>
      <c r="T80" s="1472"/>
      <c r="U80" s="1472"/>
      <c r="V80" s="1472"/>
      <c r="W80" s="1472"/>
    </row>
    <row r="81" spans="2:26" ht="60.75" thickBot="1" x14ac:dyDescent="0.25">
      <c r="B81" s="194" t="str">
        <f>CONCATENATE("Table 7b: WC level - Alternative Programme  ",E68, " Final Plan SDB")</f>
        <v>Table 7b: WC level - Alternative Programme  Ofwat Core Final Plan SDB</v>
      </c>
      <c r="C81" s="139"/>
      <c r="D81" s="138"/>
      <c r="E81" s="138"/>
      <c r="F81" s="74"/>
      <c r="G81" s="74"/>
      <c r="H81" s="74"/>
      <c r="I81" s="74"/>
      <c r="J81" s="74"/>
      <c r="K81" s="74"/>
      <c r="L81" s="74"/>
      <c r="M81" s="1637" t="s">
        <v>1455</v>
      </c>
      <c r="N81" s="1638"/>
      <c r="O81" s="1638"/>
      <c r="P81" s="1638"/>
      <c r="Q81" s="1638"/>
      <c r="R81" s="1638"/>
      <c r="S81" s="1638"/>
      <c r="T81" s="1638"/>
      <c r="U81" s="1638"/>
      <c r="V81" s="1638"/>
      <c r="W81" s="1638"/>
      <c r="X81" s="1638"/>
      <c r="Y81" s="1638"/>
      <c r="Z81" s="1638"/>
    </row>
    <row r="82" spans="2:26" ht="30.75" thickBot="1" x14ac:dyDescent="0.25">
      <c r="B82" s="373" t="s">
        <v>69</v>
      </c>
      <c r="C82" s="374" t="s">
        <v>1481</v>
      </c>
      <c r="D82" s="1639" t="s">
        <v>198</v>
      </c>
      <c r="E82" s="1640"/>
      <c r="F82" s="375" t="s">
        <v>199</v>
      </c>
      <c r="G82" s="376" t="s">
        <v>1457</v>
      </c>
      <c r="H82" s="377" t="s">
        <v>1458</v>
      </c>
      <c r="I82" s="377" t="s">
        <v>1459</v>
      </c>
      <c r="J82" s="377" t="s">
        <v>1460</v>
      </c>
      <c r="K82" s="377" t="s">
        <v>1461</v>
      </c>
      <c r="L82" s="378" t="s">
        <v>1462</v>
      </c>
      <c r="M82" s="379" t="s">
        <v>1463</v>
      </c>
      <c r="N82" s="379" t="s">
        <v>1464</v>
      </c>
      <c r="O82" s="379" t="s">
        <v>1465</v>
      </c>
      <c r="P82" s="379" t="s">
        <v>1466</v>
      </c>
      <c r="Q82" s="120" t="s">
        <v>1467</v>
      </c>
      <c r="R82" s="109" t="s">
        <v>1468</v>
      </c>
      <c r="S82" s="109" t="s">
        <v>1469</v>
      </c>
      <c r="T82" s="109" t="s">
        <v>1470</v>
      </c>
      <c r="U82" s="109" t="s">
        <v>1471</v>
      </c>
      <c r="V82" s="110" t="s">
        <v>1472</v>
      </c>
      <c r="W82" s="121" t="s">
        <v>1473</v>
      </c>
      <c r="X82" s="121" t="s">
        <v>1474</v>
      </c>
      <c r="Y82" s="121" t="s">
        <v>1475</v>
      </c>
      <c r="Z82" s="121" t="s">
        <v>1476</v>
      </c>
    </row>
    <row r="83" spans="2:26" x14ac:dyDescent="0.2">
      <c r="B83" s="357" t="s">
        <v>1482</v>
      </c>
      <c r="C83" s="358" t="s">
        <v>1424</v>
      </c>
      <c r="D83" s="1641" t="s">
        <v>231</v>
      </c>
      <c r="E83" s="1642"/>
      <c r="F83" s="359">
        <v>2</v>
      </c>
      <c r="G83" s="360">
        <v>696.40025063257417</v>
      </c>
      <c r="H83" s="360">
        <v>698.87444894052635</v>
      </c>
      <c r="I83" s="360">
        <v>701.02968205136779</v>
      </c>
      <c r="J83" s="360">
        <v>696.6196877579564</v>
      </c>
      <c r="K83" s="360">
        <v>694.96290076166383</v>
      </c>
      <c r="L83" s="360">
        <v>696.13172811749575</v>
      </c>
      <c r="M83" s="360">
        <v>3372.4175148780437</v>
      </c>
      <c r="N83" s="360">
        <v>3197.3989246543538</v>
      </c>
      <c r="O83" s="360">
        <v>3050.150084358429</v>
      </c>
      <c r="P83" s="360">
        <v>2965.2172487333837</v>
      </c>
      <c r="Q83" s="360">
        <v>2925.8973891483074</v>
      </c>
      <c r="R83" s="360">
        <v>2926.4040347760792</v>
      </c>
      <c r="S83" s="360">
        <v>2933.8278323298118</v>
      </c>
      <c r="T83" s="360">
        <v>2945.8037819096126</v>
      </c>
      <c r="U83" s="360">
        <v>2958.9656946636446</v>
      </c>
      <c r="V83" s="360">
        <v>2971.7117560818019</v>
      </c>
      <c r="W83" s="360">
        <v>2985.8520430860817</v>
      </c>
      <c r="X83" s="360"/>
      <c r="Y83" s="360"/>
      <c r="Z83" s="360"/>
    </row>
    <row r="84" spans="2:26" x14ac:dyDescent="0.2">
      <c r="B84" s="361" t="s">
        <v>1483</v>
      </c>
      <c r="C84" s="115" t="s">
        <v>385</v>
      </c>
      <c r="D84" s="1633" t="s">
        <v>231</v>
      </c>
      <c r="E84" s="1634"/>
      <c r="F84" s="116">
        <v>2</v>
      </c>
      <c r="G84" s="308">
        <v>737.23576181821454</v>
      </c>
      <c r="H84" s="309">
        <v>735.90001344282666</v>
      </c>
      <c r="I84" s="309">
        <v>734.55724266897835</v>
      </c>
      <c r="J84" s="309">
        <v>733.20760921695864</v>
      </c>
      <c r="K84" s="309">
        <v>722.85126494312499</v>
      </c>
      <c r="L84" s="310">
        <v>721.48835442447057</v>
      </c>
      <c r="M84" s="311">
        <v>3586.7776038794996</v>
      </c>
      <c r="N84" s="311">
        <v>3551.7924356964322</v>
      </c>
      <c r="O84" s="311">
        <v>3516.1158835032738</v>
      </c>
      <c r="P84" s="311">
        <v>3479.8029692693581</v>
      </c>
      <c r="Q84" s="311">
        <v>3442.8998200405867</v>
      </c>
      <c r="R84" s="311">
        <v>3405.4457189063701</v>
      </c>
      <c r="S84" s="311">
        <v>3367.4745627557559</v>
      </c>
      <c r="T84" s="311">
        <v>3329.0159283639487</v>
      </c>
      <c r="U84" s="311">
        <v>3290.0958710221407</v>
      </c>
      <c r="V84" s="311">
        <v>3250.7375352466902</v>
      </c>
      <c r="W84" s="311">
        <v>3210.9616301778524</v>
      </c>
      <c r="X84" s="311"/>
      <c r="Y84" s="311"/>
      <c r="Z84" s="311"/>
    </row>
    <row r="85" spans="2:26" x14ac:dyDescent="0.2">
      <c r="B85" s="363" t="s">
        <v>1484</v>
      </c>
      <c r="C85" s="197" t="s">
        <v>379</v>
      </c>
      <c r="D85" s="1633" t="s">
        <v>231</v>
      </c>
      <c r="E85" s="1634"/>
      <c r="F85" s="116">
        <v>2</v>
      </c>
      <c r="G85" s="312">
        <v>8.3968317647836983</v>
      </c>
      <c r="H85" s="313">
        <v>8.7540824887408579</v>
      </c>
      <c r="I85" s="313">
        <v>8.1999445387741154</v>
      </c>
      <c r="J85" s="313">
        <v>7.5121918326256161</v>
      </c>
      <c r="K85" s="313">
        <v>6.8357843016687045</v>
      </c>
      <c r="L85" s="314">
        <v>6.3022812640861954</v>
      </c>
      <c r="M85" s="311">
        <v>22.054767288612524</v>
      </c>
      <c r="N85" s="311">
        <v>10.559483945234879</v>
      </c>
      <c r="O85" s="311">
        <v>5.2308396134538935</v>
      </c>
      <c r="P85" s="311">
        <v>3.750115731476503</v>
      </c>
      <c r="Q85" s="311">
        <v>3.5255579579639553</v>
      </c>
      <c r="R85" s="311">
        <v>3.5255579579639553</v>
      </c>
      <c r="S85" s="311">
        <v>3.5255579579639553</v>
      </c>
      <c r="T85" s="311">
        <v>3.5255579579639553</v>
      </c>
      <c r="U85" s="311">
        <v>3.5255579579639553</v>
      </c>
      <c r="V85" s="311">
        <v>3.5255579579639553</v>
      </c>
      <c r="W85" s="311">
        <v>3.5255579579639553</v>
      </c>
      <c r="X85" s="315"/>
      <c r="Y85" s="315"/>
      <c r="Z85" s="315"/>
    </row>
    <row r="86" spans="2:26" ht="15" thickBot="1" x14ac:dyDescent="0.25">
      <c r="B86" s="365" t="s">
        <v>1485</v>
      </c>
      <c r="C86" s="366" t="s">
        <v>388</v>
      </c>
      <c r="D86" s="1635" t="s">
        <v>231</v>
      </c>
      <c r="E86" s="1636"/>
      <c r="F86" s="367">
        <v>2</v>
      </c>
      <c r="G86" s="368">
        <v>32.438679420856332</v>
      </c>
      <c r="H86" s="369">
        <v>28.258901523938572</v>
      </c>
      <c r="I86" s="369">
        <v>25.308453091594739</v>
      </c>
      <c r="J86" s="369">
        <v>29.049984141514244</v>
      </c>
      <c r="K86" s="369">
        <v>21.020251897309187</v>
      </c>
      <c r="L86" s="370">
        <v>19.015434562784527</v>
      </c>
      <c r="M86" s="371">
        <v>192.30532171284358</v>
      </c>
      <c r="N86" s="371">
        <v>343.83402709684378</v>
      </c>
      <c r="O86" s="371">
        <v>460.73495953139081</v>
      </c>
      <c r="P86" s="372">
        <v>510.83560480449796</v>
      </c>
      <c r="Q86" s="316">
        <v>513.47687293431545</v>
      </c>
      <c r="R86" s="317">
        <v>475.51612617232695</v>
      </c>
      <c r="S86" s="317">
        <v>430.12117246798016</v>
      </c>
      <c r="T86" s="317">
        <v>379.68658849637222</v>
      </c>
      <c r="U86" s="317">
        <v>327.60461840053222</v>
      </c>
      <c r="V86" s="318">
        <v>275.50022120692438</v>
      </c>
      <c r="W86" s="319">
        <v>221.58402913380678</v>
      </c>
      <c r="X86" s="319"/>
      <c r="Y86" s="319"/>
      <c r="Z86" s="319"/>
    </row>
    <row r="87" spans="2:26" ht="15" thickBot="1" x14ac:dyDescent="0.25">
      <c r="B87" s="61"/>
      <c r="Q87" s="61"/>
      <c r="R87" s="61"/>
    </row>
    <row r="88" spans="2:26" ht="45.75" thickBot="1" x14ac:dyDescent="0.25">
      <c r="B88" s="194" t="str">
        <f>CONCATENATE("Table 7c: WC level - Alternative Programme  ",E68, " Totex")</f>
        <v>Table 7c: WC level - Alternative Programme  Ofwat Core Totex</v>
      </c>
      <c r="C88" s="139"/>
      <c r="D88" s="138"/>
      <c r="E88" s="74"/>
      <c r="F88" s="74"/>
      <c r="G88" s="74"/>
      <c r="H88" s="74"/>
      <c r="I88" s="74"/>
      <c r="J88" s="74"/>
      <c r="K88" s="74"/>
      <c r="L88" s="74"/>
      <c r="M88" s="1637" t="s">
        <v>1455</v>
      </c>
      <c r="N88" s="1638"/>
      <c r="O88" s="1638"/>
      <c r="P88" s="1638"/>
      <c r="Q88" s="1638"/>
      <c r="R88" s="1638"/>
      <c r="S88" s="1638"/>
      <c r="T88" s="1638"/>
      <c r="U88" s="1638"/>
      <c r="V88" s="1638"/>
      <c r="W88" s="1638"/>
      <c r="X88" s="1638"/>
      <c r="Y88" s="1638"/>
      <c r="Z88" s="1638"/>
    </row>
    <row r="89" spans="2:26" ht="30.75" thickBot="1" x14ac:dyDescent="0.25">
      <c r="B89" s="106" t="s">
        <v>69</v>
      </c>
      <c r="C89" s="107" t="s">
        <v>1486</v>
      </c>
      <c r="D89" s="107" t="s">
        <v>1487</v>
      </c>
      <c r="E89" s="107" t="s">
        <v>198</v>
      </c>
      <c r="F89" s="108" t="s">
        <v>199</v>
      </c>
      <c r="G89" s="120" t="s">
        <v>1457</v>
      </c>
      <c r="H89" s="109" t="s">
        <v>1458</v>
      </c>
      <c r="I89" s="109" t="s">
        <v>1459</v>
      </c>
      <c r="J89" s="109" t="s">
        <v>1460</v>
      </c>
      <c r="K89" s="109" t="s">
        <v>1461</v>
      </c>
      <c r="L89" s="110" t="s">
        <v>1462</v>
      </c>
      <c r="M89" s="121" t="s">
        <v>1463</v>
      </c>
      <c r="N89" s="121" t="s">
        <v>1464</v>
      </c>
      <c r="O89" s="121" t="s">
        <v>1465</v>
      </c>
      <c r="P89" s="121" t="s">
        <v>1466</v>
      </c>
      <c r="Q89" s="120" t="s">
        <v>1467</v>
      </c>
      <c r="R89" s="109" t="s">
        <v>1468</v>
      </c>
      <c r="S89" s="109" t="s">
        <v>1469</v>
      </c>
      <c r="T89" s="109" t="s">
        <v>1470</v>
      </c>
      <c r="U89" s="109" t="s">
        <v>1471</v>
      </c>
      <c r="V89" s="110" t="s">
        <v>1472</v>
      </c>
      <c r="W89" s="121" t="s">
        <v>1473</v>
      </c>
      <c r="X89" s="121" t="s">
        <v>1474</v>
      </c>
      <c r="Y89" s="121" t="s">
        <v>1475</v>
      </c>
      <c r="Z89" s="121" t="s">
        <v>1476</v>
      </c>
    </row>
    <row r="90" spans="2:26" x14ac:dyDescent="0.2">
      <c r="B90" s="247" t="s">
        <v>1488</v>
      </c>
      <c r="C90" s="248" t="s">
        <v>1489</v>
      </c>
      <c r="D90" s="248" t="s">
        <v>1490</v>
      </c>
      <c r="E90" s="248" t="s">
        <v>339</v>
      </c>
      <c r="F90" s="278">
        <v>3</v>
      </c>
      <c r="G90" s="292"/>
      <c r="H90" s="293">
        <v>12.358778658651417</v>
      </c>
      <c r="I90" s="293">
        <v>13.174418006063267</v>
      </c>
      <c r="J90" s="293">
        <v>13.454418006063268</v>
      </c>
      <c r="K90" s="293">
        <v>13.785833812316149</v>
      </c>
      <c r="L90" s="294">
        <v>14.07761847090052</v>
      </c>
      <c r="M90" s="295">
        <v>78.315647549934994</v>
      </c>
      <c r="N90" s="295">
        <v>46.753284848000007</v>
      </c>
      <c r="O90" s="295">
        <v>55.459236520000012</v>
      </c>
      <c r="P90" s="295">
        <v>313.89903868947334</v>
      </c>
      <c r="Q90" s="304">
        <v>49.055119900000008</v>
      </c>
      <c r="R90" s="305">
        <v>49.055119900000008</v>
      </c>
      <c r="S90" s="305">
        <v>49.055119900000008</v>
      </c>
      <c r="T90" s="305">
        <v>49.055119900000008</v>
      </c>
      <c r="U90" s="305">
        <v>49.055119900000008</v>
      </c>
      <c r="V90" s="306">
        <v>49.055119900000008</v>
      </c>
      <c r="W90" s="306">
        <v>49.055119900000008</v>
      </c>
      <c r="X90" s="307"/>
      <c r="Y90" s="307"/>
      <c r="Z90" s="307"/>
    </row>
    <row r="91" spans="2:26" x14ac:dyDescent="0.2">
      <c r="B91" s="114" t="s">
        <v>1491</v>
      </c>
      <c r="C91" s="115" t="s">
        <v>1492</v>
      </c>
      <c r="D91" s="115" t="s">
        <v>1490</v>
      </c>
      <c r="E91" s="115" t="s">
        <v>339</v>
      </c>
      <c r="F91" s="279">
        <v>3</v>
      </c>
      <c r="G91" s="296"/>
      <c r="H91" s="297"/>
      <c r="I91" s="297"/>
      <c r="J91" s="297"/>
      <c r="K91" s="297"/>
      <c r="L91" s="298"/>
      <c r="M91" s="299"/>
      <c r="N91" s="299"/>
      <c r="O91" s="299"/>
      <c r="P91" s="299"/>
      <c r="Q91" s="308"/>
      <c r="R91" s="309"/>
      <c r="S91" s="309"/>
      <c r="T91" s="309"/>
      <c r="U91" s="309"/>
      <c r="V91" s="310"/>
      <c r="W91" s="310"/>
      <c r="X91" s="311"/>
      <c r="Y91" s="311"/>
      <c r="Z91" s="311"/>
    </row>
    <row r="92" spans="2:26" ht="15" thickBot="1" x14ac:dyDescent="0.25">
      <c r="B92" s="117" t="s">
        <v>1493</v>
      </c>
      <c r="C92" s="118" t="s">
        <v>1494</v>
      </c>
      <c r="D92" s="118" t="s">
        <v>1490</v>
      </c>
      <c r="E92" s="118" t="s">
        <v>339</v>
      </c>
      <c r="F92" s="280">
        <v>3</v>
      </c>
      <c r="G92" s="300"/>
      <c r="H92" s="301">
        <v>12.358778658651417</v>
      </c>
      <c r="I92" s="301">
        <v>13.174418006063267</v>
      </c>
      <c r="J92" s="301">
        <v>13.454418006063268</v>
      </c>
      <c r="K92" s="301">
        <v>13.785833812316149</v>
      </c>
      <c r="L92" s="302">
        <v>14.07761847090052</v>
      </c>
      <c r="M92" s="303">
        <v>78.315647549934994</v>
      </c>
      <c r="N92" s="303">
        <v>46.753284848000007</v>
      </c>
      <c r="O92" s="303">
        <v>55.459236520000012</v>
      </c>
      <c r="P92" s="303">
        <v>313.89903868947334</v>
      </c>
      <c r="Q92" s="316">
        <v>49.055119900000008</v>
      </c>
      <c r="R92" s="317">
        <v>49.055119900000008</v>
      </c>
      <c r="S92" s="317">
        <v>49.055119900000008</v>
      </c>
      <c r="T92" s="317">
        <v>49.055119900000008</v>
      </c>
      <c r="U92" s="317">
        <v>49.055119900000008</v>
      </c>
      <c r="V92" s="318">
        <v>49.055119900000008</v>
      </c>
      <c r="W92" s="318">
        <v>49.055119900000008</v>
      </c>
      <c r="X92" s="319"/>
      <c r="Y92" s="319"/>
      <c r="Z92" s="319"/>
    </row>
    <row r="93" spans="2:26" ht="15" thickBot="1" x14ac:dyDescent="0.25">
      <c r="R93" s="61"/>
      <c r="S93" s="61"/>
    </row>
    <row r="94" spans="2:26" ht="75.75" customHeight="1" thickBot="1" x14ac:dyDescent="0.25">
      <c r="B94" s="194" t="str">
        <f>CONCATENATE("Table 7d: WC level - Alternative Programme  ",E68, " Enhancement Expenditure")</f>
        <v>Table 7d: WC level - Alternative Programme  Ofwat Core Enhancement Expenditure</v>
      </c>
      <c r="C94" s="139"/>
      <c r="D94" s="138"/>
      <c r="E94" s="138"/>
      <c r="F94" s="74"/>
      <c r="G94" s="74"/>
      <c r="H94" s="74"/>
      <c r="I94" s="74"/>
      <c r="J94" s="74"/>
      <c r="K94" s="74"/>
      <c r="L94" s="74"/>
      <c r="M94" s="1637" t="s">
        <v>1455</v>
      </c>
      <c r="N94" s="1638"/>
      <c r="O94" s="1638"/>
      <c r="P94" s="1638"/>
      <c r="Q94" s="1638"/>
      <c r="R94" s="1638"/>
      <c r="S94" s="1638"/>
      <c r="T94" s="1638"/>
      <c r="U94" s="1638"/>
      <c r="V94" s="1638"/>
      <c r="W94" s="1638"/>
      <c r="X94" s="1638"/>
      <c r="Y94" s="1638"/>
      <c r="Z94" s="1638"/>
    </row>
    <row r="95" spans="2:26" ht="30.75" thickBot="1" x14ac:dyDescent="0.25">
      <c r="B95" s="106" t="s">
        <v>69</v>
      </c>
      <c r="C95" s="107" t="s">
        <v>1486</v>
      </c>
      <c r="D95" s="107" t="s">
        <v>1487</v>
      </c>
      <c r="E95" s="107" t="s">
        <v>198</v>
      </c>
      <c r="F95" s="108" t="s">
        <v>199</v>
      </c>
      <c r="G95" s="120" t="s">
        <v>1457</v>
      </c>
      <c r="H95" s="109" t="s">
        <v>1458</v>
      </c>
      <c r="I95" s="109" t="s">
        <v>1459</v>
      </c>
      <c r="J95" s="109" t="s">
        <v>1460</v>
      </c>
      <c r="K95" s="109" t="s">
        <v>1461</v>
      </c>
      <c r="L95" s="110" t="s">
        <v>1462</v>
      </c>
      <c r="M95" s="121" t="s">
        <v>1463</v>
      </c>
      <c r="N95" s="121" t="s">
        <v>1464</v>
      </c>
      <c r="O95" s="121" t="s">
        <v>1465</v>
      </c>
      <c r="P95" s="121" t="s">
        <v>1466</v>
      </c>
      <c r="Q95" s="120" t="s">
        <v>1467</v>
      </c>
      <c r="R95" s="109" t="s">
        <v>1468</v>
      </c>
      <c r="S95" s="109" t="s">
        <v>1469</v>
      </c>
      <c r="T95" s="109" t="s">
        <v>1470</v>
      </c>
      <c r="U95" s="109" t="s">
        <v>1471</v>
      </c>
      <c r="V95" s="110" t="s">
        <v>1472</v>
      </c>
      <c r="W95" s="121" t="s">
        <v>1473</v>
      </c>
      <c r="X95" s="121" t="s">
        <v>1474</v>
      </c>
      <c r="Y95" s="121" t="s">
        <v>1475</v>
      </c>
      <c r="Z95" s="121" t="s">
        <v>1476</v>
      </c>
    </row>
    <row r="96" spans="2:26" ht="28.5" customHeight="1" x14ac:dyDescent="0.2">
      <c r="B96" s="247" t="s">
        <v>1495</v>
      </c>
      <c r="C96" s="248" t="s">
        <v>1496</v>
      </c>
      <c r="D96" s="248" t="s">
        <v>1285</v>
      </c>
      <c r="E96" s="248" t="s">
        <v>339</v>
      </c>
      <c r="F96" s="278">
        <v>3</v>
      </c>
      <c r="G96" s="292"/>
      <c r="H96" s="293">
        <v>6.4869802595041648</v>
      </c>
      <c r="I96" s="293">
        <v>6.545019078916015</v>
      </c>
      <c r="J96" s="293">
        <v>6.545019078916015</v>
      </c>
      <c r="K96" s="293">
        <v>6.5449044508448964</v>
      </c>
      <c r="L96" s="294">
        <v>6.5451623316202667</v>
      </c>
      <c r="M96" s="295">
        <v>32.370000000000005</v>
      </c>
      <c r="N96" s="295">
        <v>11.05</v>
      </c>
      <c r="O96" s="295">
        <v>15.977</v>
      </c>
      <c r="P96" s="295">
        <v>274.45761578947338</v>
      </c>
      <c r="Q96" s="304">
        <v>16.085000000000001</v>
      </c>
      <c r="R96" s="305">
        <v>16.085000000000001</v>
      </c>
      <c r="S96" s="305">
        <v>16.085000000000001</v>
      </c>
      <c r="T96" s="305">
        <v>16.085000000000001</v>
      </c>
      <c r="U96" s="305">
        <v>16.085000000000001</v>
      </c>
      <c r="V96" s="306">
        <v>16.085000000000001</v>
      </c>
      <c r="W96" s="306">
        <v>16.085000000000001</v>
      </c>
      <c r="X96" s="307"/>
      <c r="Y96" s="307"/>
      <c r="Z96" s="307"/>
    </row>
    <row r="97" spans="2:26" ht="28.5" customHeight="1" x14ac:dyDescent="0.2">
      <c r="B97" s="114" t="s">
        <v>1497</v>
      </c>
      <c r="C97" s="115" t="s">
        <v>1496</v>
      </c>
      <c r="D97" s="115" t="s">
        <v>1280</v>
      </c>
      <c r="E97" s="115" t="s">
        <v>339</v>
      </c>
      <c r="F97" s="279">
        <v>3</v>
      </c>
      <c r="G97" s="296"/>
      <c r="H97" s="297">
        <v>4.9417983991472516</v>
      </c>
      <c r="I97" s="297">
        <v>5.109398927147252</v>
      </c>
      <c r="J97" s="297">
        <v>5.109398927147252</v>
      </c>
      <c r="K97" s="297">
        <v>5.1209293614712514</v>
      </c>
      <c r="L97" s="298">
        <v>5.1224561392802519</v>
      </c>
      <c r="M97" s="299">
        <v>33.495647549935001</v>
      </c>
      <c r="N97" s="299">
        <v>35.70328484800001</v>
      </c>
      <c r="O97" s="299">
        <v>39.482236520000008</v>
      </c>
      <c r="P97" s="299">
        <v>39.441422900000006</v>
      </c>
      <c r="Q97" s="308">
        <v>32.970119900000007</v>
      </c>
      <c r="R97" s="309">
        <v>32.970119900000007</v>
      </c>
      <c r="S97" s="309">
        <v>32.970119900000007</v>
      </c>
      <c r="T97" s="309">
        <v>32.970119900000007</v>
      </c>
      <c r="U97" s="309">
        <v>32.970119900000007</v>
      </c>
      <c r="V97" s="310">
        <v>32.970119900000007</v>
      </c>
      <c r="W97" s="310">
        <v>32.970119900000007</v>
      </c>
      <c r="X97" s="311"/>
      <c r="Y97" s="311"/>
      <c r="Z97" s="311"/>
    </row>
    <row r="98" spans="2:26" ht="29.25" customHeight="1" thickBot="1" x14ac:dyDescent="0.25">
      <c r="B98" s="117" t="s">
        <v>1498</v>
      </c>
      <c r="C98" s="118" t="s">
        <v>1496</v>
      </c>
      <c r="D98" s="118" t="s">
        <v>1490</v>
      </c>
      <c r="E98" s="118" t="s">
        <v>339</v>
      </c>
      <c r="F98" s="280">
        <v>3</v>
      </c>
      <c r="G98" s="300"/>
      <c r="H98" s="301">
        <v>11.428778658651417</v>
      </c>
      <c r="I98" s="301">
        <v>11.654418006063267</v>
      </c>
      <c r="J98" s="301">
        <v>11.654418006063267</v>
      </c>
      <c r="K98" s="301">
        <v>11.665833812316148</v>
      </c>
      <c r="L98" s="302">
        <v>11.667618470900518</v>
      </c>
      <c r="M98" s="303">
        <v>65.865647549935005</v>
      </c>
      <c r="N98" s="303">
        <v>46.753284848000007</v>
      </c>
      <c r="O98" s="303">
        <v>55.459236520000005</v>
      </c>
      <c r="P98" s="303">
        <v>313.8990386894734</v>
      </c>
      <c r="Q98" s="316">
        <v>49.055119900000008</v>
      </c>
      <c r="R98" s="317">
        <v>49.055119900000008</v>
      </c>
      <c r="S98" s="317">
        <v>49.055119900000008</v>
      </c>
      <c r="T98" s="317">
        <v>49.055119900000008</v>
      </c>
      <c r="U98" s="317">
        <v>49.055119900000008</v>
      </c>
      <c r="V98" s="318">
        <v>49.055119900000008</v>
      </c>
      <c r="W98" s="318">
        <v>49.055119900000008</v>
      </c>
      <c r="X98" s="319"/>
      <c r="Y98" s="319"/>
      <c r="Z98" s="319"/>
    </row>
    <row r="100" spans="2:26" ht="15" thickBot="1" x14ac:dyDescent="0.25"/>
    <row r="101" spans="2:26" ht="29.25" thickBot="1" x14ac:dyDescent="0.25">
      <c r="B101" s="100" t="s">
        <v>62</v>
      </c>
      <c r="C101" s="57" t="str">
        <f>'TITLE PAGE'!$D$18</f>
        <v>Northumbrian Water</v>
      </c>
      <c r="D101" s="101" t="s">
        <v>1441</v>
      </c>
      <c r="E101" s="1521"/>
      <c r="F101" s="100" t="s">
        <v>1442</v>
      </c>
      <c r="G101" s="58" t="s">
        <v>1443</v>
      </c>
      <c r="H101" s="102" t="s">
        <v>192</v>
      </c>
      <c r="I101" s="58" t="s">
        <v>1444</v>
      </c>
    </row>
    <row r="102" spans="2:26" ht="43.5" thickBot="1" x14ac:dyDescent="0.25">
      <c r="B102" s="101" t="s">
        <v>1445</v>
      </c>
      <c r="C102" s="1643" t="s">
        <v>1446</v>
      </c>
      <c r="D102" s="1644"/>
      <c r="E102" s="1644"/>
      <c r="F102" s="1644"/>
      <c r="G102" s="1644"/>
      <c r="H102" s="1644"/>
      <c r="I102" s="1645"/>
    </row>
    <row r="103" spans="2:26" ht="43.5" thickBot="1" x14ac:dyDescent="0.25">
      <c r="B103" s="101" t="s">
        <v>1447</v>
      </c>
      <c r="C103" s="1646" t="s">
        <v>1448</v>
      </c>
      <c r="D103" s="1647"/>
      <c r="E103" s="1647"/>
      <c r="F103" s="1647"/>
      <c r="G103" s="1647"/>
      <c r="H103" s="1647"/>
      <c r="I103" s="1648"/>
    </row>
    <row r="104" spans="2:26" ht="69.599999999999994" customHeight="1" thickBot="1" x14ac:dyDescent="0.25">
      <c r="B104" s="101" t="s">
        <v>1450</v>
      </c>
      <c r="C104" s="1646" t="s">
        <v>1451</v>
      </c>
      <c r="D104" s="1647"/>
      <c r="E104" s="1647"/>
      <c r="F104" s="1647"/>
      <c r="G104" s="1647"/>
      <c r="H104" s="1647"/>
      <c r="I104" s="1648"/>
    </row>
    <row r="105" spans="2:26" ht="57.75" thickBot="1" x14ac:dyDescent="0.25">
      <c r="B105" s="59" t="s">
        <v>1452</v>
      </c>
      <c r="C105" s="1460"/>
      <c r="D105" s="60" t="s">
        <v>1453</v>
      </c>
      <c r="E105" s="103"/>
      <c r="F105" s="104" t="s">
        <v>1454</v>
      </c>
      <c r="G105" s="105"/>
      <c r="H105" s="104" t="s">
        <v>2</v>
      </c>
      <c r="I105" s="105">
        <f>'TITLE PAGE'!$D$21</f>
        <v>6</v>
      </c>
    </row>
    <row r="106" spans="2:26" ht="15" thickBot="1" x14ac:dyDescent="0.25"/>
    <row r="107" spans="2:26" ht="45.75" thickBot="1" x14ac:dyDescent="0.25">
      <c r="B107" s="194" t="str">
        <f>CONCATENATE("Table 7a: WC level - Alternative Programme ",E101, " Baseline SDB")</f>
        <v>Table 7a: WC level - Alternative Programme  Baseline SDB</v>
      </c>
      <c r="M107" s="1637" t="s">
        <v>1455</v>
      </c>
      <c r="N107" s="1638"/>
      <c r="O107" s="1638"/>
      <c r="P107" s="1638"/>
      <c r="Q107" s="1638"/>
      <c r="R107" s="1638"/>
      <c r="S107" s="1638"/>
      <c r="T107" s="1638"/>
      <c r="U107" s="1638"/>
      <c r="V107" s="1638"/>
      <c r="W107" s="1638"/>
      <c r="X107" s="1638"/>
      <c r="Y107" s="1638"/>
      <c r="Z107" s="1638"/>
    </row>
    <row r="108" spans="2:26" ht="30.75" thickBot="1" x14ac:dyDescent="0.25">
      <c r="B108" s="106" t="s">
        <v>69</v>
      </c>
      <c r="C108" s="107" t="s">
        <v>1456</v>
      </c>
      <c r="D108" s="1639" t="s">
        <v>198</v>
      </c>
      <c r="E108" s="1640"/>
      <c r="F108" s="108" t="s">
        <v>199</v>
      </c>
      <c r="G108" s="120" t="s">
        <v>1457</v>
      </c>
      <c r="H108" s="109" t="s">
        <v>1458</v>
      </c>
      <c r="I108" s="109" t="s">
        <v>1459</v>
      </c>
      <c r="J108" s="109" t="s">
        <v>1460</v>
      </c>
      <c r="K108" s="109" t="s">
        <v>1461</v>
      </c>
      <c r="L108" s="110" t="s">
        <v>1462</v>
      </c>
      <c r="M108" s="121" t="s">
        <v>1463</v>
      </c>
      <c r="N108" s="121" t="s">
        <v>1464</v>
      </c>
      <c r="O108" s="121" t="s">
        <v>1465</v>
      </c>
      <c r="P108" s="121" t="s">
        <v>1466</v>
      </c>
      <c r="Q108" s="120" t="s">
        <v>1467</v>
      </c>
      <c r="R108" s="109" t="s">
        <v>1468</v>
      </c>
      <c r="S108" s="109" t="s">
        <v>1469</v>
      </c>
      <c r="T108" s="109" t="s">
        <v>1470</v>
      </c>
      <c r="U108" s="109" t="s">
        <v>1471</v>
      </c>
      <c r="V108" s="110" t="s">
        <v>1472</v>
      </c>
      <c r="W108" s="121" t="s">
        <v>1473</v>
      </c>
      <c r="X108" s="121" t="s">
        <v>1474</v>
      </c>
      <c r="Y108" s="121" t="s">
        <v>1475</v>
      </c>
      <c r="Z108" s="121" t="s">
        <v>1476</v>
      </c>
    </row>
    <row r="109" spans="2:26" ht="15.6" customHeight="1" x14ac:dyDescent="0.2">
      <c r="B109" s="111" t="s">
        <v>1477</v>
      </c>
      <c r="C109" s="112" t="s">
        <v>1424</v>
      </c>
      <c r="D109" s="1641" t="s">
        <v>231</v>
      </c>
      <c r="E109" s="1642"/>
      <c r="F109" s="113">
        <v>2</v>
      </c>
      <c r="G109" s="304"/>
      <c r="H109" s="304"/>
      <c r="I109" s="304"/>
      <c r="J109" s="304"/>
      <c r="K109" s="304"/>
      <c r="L109" s="304"/>
      <c r="M109" s="304"/>
      <c r="N109" s="304"/>
      <c r="O109" s="304"/>
      <c r="P109" s="304"/>
      <c r="Q109" s="304"/>
      <c r="R109" s="304"/>
      <c r="S109" s="304"/>
      <c r="T109" s="304"/>
      <c r="U109" s="304"/>
      <c r="V109" s="304"/>
      <c r="W109" s="304"/>
      <c r="X109" s="304"/>
      <c r="Y109" s="304"/>
      <c r="Z109" s="304"/>
    </row>
    <row r="110" spans="2:26" ht="15.6" customHeight="1" x14ac:dyDescent="0.2">
      <c r="B110" s="114" t="s">
        <v>1478</v>
      </c>
      <c r="C110" s="115" t="s">
        <v>385</v>
      </c>
      <c r="D110" s="1633" t="s">
        <v>231</v>
      </c>
      <c r="E110" s="1634"/>
      <c r="F110" s="116">
        <v>2</v>
      </c>
      <c r="G110" s="308"/>
      <c r="H110" s="309"/>
      <c r="I110" s="309"/>
      <c r="J110" s="309"/>
      <c r="K110" s="309"/>
      <c r="L110" s="310"/>
      <c r="M110" s="311"/>
      <c r="N110" s="311"/>
      <c r="O110" s="311"/>
      <c r="P110" s="311"/>
      <c r="Q110" s="308"/>
      <c r="R110" s="309"/>
      <c r="S110" s="309"/>
      <c r="T110" s="309"/>
      <c r="U110" s="309"/>
      <c r="V110" s="310"/>
      <c r="W110" s="311"/>
      <c r="X110" s="311"/>
      <c r="Y110" s="311"/>
      <c r="Z110" s="311"/>
    </row>
    <row r="111" spans="2:26" ht="15.6" customHeight="1" x14ac:dyDescent="0.2">
      <c r="B111" s="196" t="s">
        <v>1479</v>
      </c>
      <c r="C111" s="197" t="s">
        <v>379</v>
      </c>
      <c r="D111" s="1633" t="s">
        <v>231</v>
      </c>
      <c r="E111" s="1634"/>
      <c r="F111" s="116">
        <v>2</v>
      </c>
      <c r="G111" s="312"/>
      <c r="H111" s="313"/>
      <c r="I111" s="313"/>
      <c r="J111" s="313"/>
      <c r="K111" s="313"/>
      <c r="L111" s="314"/>
      <c r="M111" s="315"/>
      <c r="N111" s="315"/>
      <c r="O111" s="315"/>
      <c r="P111" s="315"/>
      <c r="Q111" s="312"/>
      <c r="R111" s="313"/>
      <c r="S111" s="313"/>
      <c r="T111" s="313"/>
      <c r="U111" s="313"/>
      <c r="V111" s="314"/>
      <c r="W111" s="315"/>
      <c r="X111" s="315"/>
      <c r="Y111" s="315"/>
      <c r="Z111" s="315"/>
    </row>
    <row r="112" spans="2:26" ht="15.95" customHeight="1" thickBot="1" x14ac:dyDescent="0.25">
      <c r="B112" s="117" t="s">
        <v>1480</v>
      </c>
      <c r="C112" s="118" t="s">
        <v>388</v>
      </c>
      <c r="D112" s="1635" t="s">
        <v>231</v>
      </c>
      <c r="E112" s="1636"/>
      <c r="F112" s="119">
        <v>2</v>
      </c>
      <c r="G112" s="316"/>
      <c r="H112" s="317"/>
      <c r="I112" s="317"/>
      <c r="J112" s="317"/>
      <c r="K112" s="317"/>
      <c r="L112" s="318"/>
      <c r="M112" s="319"/>
      <c r="N112" s="319"/>
      <c r="O112" s="319"/>
      <c r="P112" s="319"/>
      <c r="Q112" s="316"/>
      <c r="R112" s="317"/>
      <c r="S112" s="317"/>
      <c r="T112" s="317"/>
      <c r="U112" s="317"/>
      <c r="V112" s="318"/>
      <c r="W112" s="319"/>
      <c r="X112" s="319"/>
      <c r="Y112" s="319"/>
      <c r="Z112" s="319"/>
    </row>
    <row r="113" spans="2:26" ht="15" thickBot="1" x14ac:dyDescent="0.25">
      <c r="B113" s="137"/>
      <c r="C113" s="69"/>
      <c r="D113" s="69"/>
      <c r="E113" s="69"/>
      <c r="Q113" s="61"/>
      <c r="R113" s="61"/>
    </row>
    <row r="114" spans="2:26" ht="45.75" customHeight="1" thickBot="1" x14ac:dyDescent="0.25">
      <c r="B114" s="194" t="str">
        <f>CONCATENATE("Table 7b: WC level - Alternative Programme  ",E101, " Final Plan SDB")</f>
        <v>Table 7b: WC level - Alternative Programme   Final Plan SDB</v>
      </c>
      <c r="C114" s="139"/>
      <c r="D114" s="138"/>
      <c r="E114" s="138"/>
      <c r="F114" s="74"/>
      <c r="G114" s="74"/>
      <c r="H114" s="74"/>
      <c r="I114" s="74"/>
      <c r="J114" s="74"/>
      <c r="K114" s="74"/>
      <c r="L114" s="74"/>
      <c r="M114" s="1637" t="s">
        <v>1455</v>
      </c>
      <c r="N114" s="1638"/>
      <c r="O114" s="1638"/>
      <c r="P114" s="1638"/>
      <c r="Q114" s="1638"/>
      <c r="R114" s="1638"/>
      <c r="S114" s="1638"/>
      <c r="T114" s="1638"/>
      <c r="U114" s="1638"/>
      <c r="V114" s="1638"/>
      <c r="W114" s="1638"/>
      <c r="X114" s="1638"/>
      <c r="Y114" s="1638"/>
      <c r="Z114" s="1638"/>
    </row>
    <row r="115" spans="2:26" ht="30.75" thickBot="1" x14ac:dyDescent="0.25">
      <c r="B115" s="373" t="s">
        <v>69</v>
      </c>
      <c r="C115" s="374" t="s">
        <v>1481</v>
      </c>
      <c r="D115" s="1639" t="s">
        <v>198</v>
      </c>
      <c r="E115" s="1640"/>
      <c r="F115" s="375" t="s">
        <v>199</v>
      </c>
      <c r="G115" s="376" t="s">
        <v>1457</v>
      </c>
      <c r="H115" s="377" t="s">
        <v>1458</v>
      </c>
      <c r="I115" s="377" t="s">
        <v>1459</v>
      </c>
      <c r="J115" s="377" t="s">
        <v>1460</v>
      </c>
      <c r="K115" s="377" t="s">
        <v>1461</v>
      </c>
      <c r="L115" s="378" t="s">
        <v>1462</v>
      </c>
      <c r="M115" s="379" t="s">
        <v>1463</v>
      </c>
      <c r="N115" s="379" t="s">
        <v>1464</v>
      </c>
      <c r="O115" s="379" t="s">
        <v>1465</v>
      </c>
      <c r="P115" s="379" t="s">
        <v>1466</v>
      </c>
      <c r="Q115" s="120" t="s">
        <v>1467</v>
      </c>
      <c r="R115" s="109" t="s">
        <v>1468</v>
      </c>
      <c r="S115" s="109" t="s">
        <v>1469</v>
      </c>
      <c r="T115" s="109" t="s">
        <v>1470</v>
      </c>
      <c r="U115" s="109" t="s">
        <v>1471</v>
      </c>
      <c r="V115" s="110" t="s">
        <v>1472</v>
      </c>
      <c r="W115" s="121" t="s">
        <v>1473</v>
      </c>
      <c r="X115" s="121" t="s">
        <v>1474</v>
      </c>
      <c r="Y115" s="121" t="s">
        <v>1475</v>
      </c>
      <c r="Z115" s="121" t="s">
        <v>1476</v>
      </c>
    </row>
    <row r="116" spans="2:26" x14ac:dyDescent="0.2">
      <c r="B116" s="357" t="s">
        <v>1482</v>
      </c>
      <c r="C116" s="358" t="s">
        <v>1424</v>
      </c>
      <c r="D116" s="1641" t="s">
        <v>231</v>
      </c>
      <c r="E116" s="1642"/>
      <c r="F116" s="359">
        <v>2</v>
      </c>
      <c r="G116" s="360"/>
      <c r="H116" s="360"/>
      <c r="I116" s="360"/>
      <c r="J116" s="360"/>
      <c r="K116" s="360"/>
      <c r="L116" s="360"/>
      <c r="M116" s="360"/>
      <c r="N116" s="360"/>
      <c r="O116" s="360"/>
      <c r="P116" s="360"/>
      <c r="Q116" s="360"/>
      <c r="R116" s="360"/>
      <c r="S116" s="360"/>
      <c r="T116" s="360"/>
      <c r="U116" s="360"/>
      <c r="V116" s="360"/>
      <c r="W116" s="360"/>
      <c r="X116" s="360"/>
      <c r="Y116" s="360"/>
      <c r="Z116" s="360"/>
    </row>
    <row r="117" spans="2:26" x14ac:dyDescent="0.2">
      <c r="B117" s="361" t="s">
        <v>1483</v>
      </c>
      <c r="C117" s="115" t="s">
        <v>385</v>
      </c>
      <c r="D117" s="1633" t="s">
        <v>231</v>
      </c>
      <c r="E117" s="1634"/>
      <c r="F117" s="116">
        <v>2</v>
      </c>
      <c r="G117" s="308"/>
      <c r="H117" s="309"/>
      <c r="I117" s="309"/>
      <c r="J117" s="309"/>
      <c r="K117" s="309"/>
      <c r="L117" s="310"/>
      <c r="M117" s="311"/>
      <c r="N117" s="311"/>
      <c r="O117" s="311"/>
      <c r="P117" s="362"/>
      <c r="Q117" s="308"/>
      <c r="R117" s="309"/>
      <c r="S117" s="309"/>
      <c r="T117" s="309"/>
      <c r="U117" s="309"/>
      <c r="V117" s="310"/>
      <c r="W117" s="311"/>
      <c r="X117" s="311"/>
      <c r="Y117" s="311"/>
      <c r="Z117" s="311"/>
    </row>
    <row r="118" spans="2:26" x14ac:dyDescent="0.2">
      <c r="B118" s="363" t="s">
        <v>1484</v>
      </c>
      <c r="C118" s="197" t="s">
        <v>379</v>
      </c>
      <c r="D118" s="1633" t="s">
        <v>231</v>
      </c>
      <c r="E118" s="1634"/>
      <c r="F118" s="116">
        <v>2</v>
      </c>
      <c r="G118" s="312"/>
      <c r="H118" s="313"/>
      <c r="I118" s="313"/>
      <c r="J118" s="313"/>
      <c r="K118" s="313"/>
      <c r="L118" s="314"/>
      <c r="M118" s="315"/>
      <c r="N118" s="315"/>
      <c r="O118" s="315"/>
      <c r="P118" s="364"/>
      <c r="Q118" s="312"/>
      <c r="R118" s="313"/>
      <c r="S118" s="313"/>
      <c r="T118" s="313"/>
      <c r="U118" s="313"/>
      <c r="V118" s="314"/>
      <c r="W118" s="315"/>
      <c r="X118" s="315"/>
      <c r="Y118" s="315"/>
      <c r="Z118" s="315"/>
    </row>
    <row r="119" spans="2:26" ht="15" thickBot="1" x14ac:dyDescent="0.25">
      <c r="B119" s="365" t="s">
        <v>1485</v>
      </c>
      <c r="C119" s="366" t="s">
        <v>388</v>
      </c>
      <c r="D119" s="1635" t="s">
        <v>231</v>
      </c>
      <c r="E119" s="1636"/>
      <c r="F119" s="367">
        <v>2</v>
      </c>
      <c r="G119" s="368"/>
      <c r="H119" s="369"/>
      <c r="I119" s="369"/>
      <c r="J119" s="369"/>
      <c r="K119" s="369"/>
      <c r="L119" s="370"/>
      <c r="M119" s="371"/>
      <c r="N119" s="371"/>
      <c r="O119" s="371"/>
      <c r="P119" s="372"/>
      <c r="Q119" s="316"/>
      <c r="R119" s="317"/>
      <c r="S119" s="317"/>
      <c r="T119" s="317"/>
      <c r="U119" s="317"/>
      <c r="V119" s="318"/>
      <c r="W119" s="319"/>
      <c r="X119" s="319"/>
      <c r="Y119" s="319"/>
      <c r="Z119" s="319"/>
    </row>
    <row r="120" spans="2:26" ht="15" thickBot="1" x14ac:dyDescent="0.25">
      <c r="B120" s="61"/>
      <c r="Q120" s="61"/>
      <c r="R120" s="61"/>
    </row>
    <row r="121" spans="2:26" ht="45.75" thickBot="1" x14ac:dyDescent="0.25">
      <c r="B121" s="194" t="str">
        <f>CONCATENATE("Table 7c: WC level - Alternative Programme  ",E101, " Totex")</f>
        <v>Table 7c: WC level - Alternative Programme   Totex</v>
      </c>
      <c r="C121" s="139"/>
      <c r="D121" s="138"/>
      <c r="E121" s="74"/>
      <c r="F121" s="74"/>
      <c r="G121" s="74"/>
      <c r="H121" s="74"/>
      <c r="I121" s="74"/>
      <c r="J121" s="74"/>
      <c r="K121" s="74"/>
      <c r="L121" s="74"/>
      <c r="M121" s="1637" t="s">
        <v>1455</v>
      </c>
      <c r="N121" s="1638"/>
      <c r="O121" s="1638"/>
      <c r="P121" s="1638"/>
      <c r="Q121" s="1638"/>
      <c r="R121" s="1638"/>
      <c r="S121" s="1638"/>
      <c r="T121" s="1638"/>
      <c r="U121" s="1638"/>
      <c r="V121" s="1638"/>
      <c r="W121" s="1638"/>
      <c r="X121" s="1638"/>
      <c r="Y121" s="1638"/>
      <c r="Z121" s="1638"/>
    </row>
    <row r="122" spans="2:26" ht="30.75" thickBot="1" x14ac:dyDescent="0.25">
      <c r="B122" s="106" t="s">
        <v>69</v>
      </c>
      <c r="C122" s="107" t="s">
        <v>1486</v>
      </c>
      <c r="D122" s="107" t="s">
        <v>1487</v>
      </c>
      <c r="E122" s="107" t="s">
        <v>198</v>
      </c>
      <c r="F122" s="108" t="s">
        <v>199</v>
      </c>
      <c r="G122" s="120" t="s">
        <v>1457</v>
      </c>
      <c r="H122" s="109" t="s">
        <v>1458</v>
      </c>
      <c r="I122" s="109" t="s">
        <v>1459</v>
      </c>
      <c r="J122" s="109" t="s">
        <v>1460</v>
      </c>
      <c r="K122" s="109" t="s">
        <v>1461</v>
      </c>
      <c r="L122" s="110" t="s">
        <v>1462</v>
      </c>
      <c r="M122" s="121" t="s">
        <v>1463</v>
      </c>
      <c r="N122" s="121" t="s">
        <v>1464</v>
      </c>
      <c r="O122" s="121" t="s">
        <v>1465</v>
      </c>
      <c r="P122" s="121" t="s">
        <v>1466</v>
      </c>
      <c r="Q122" s="120" t="s">
        <v>1467</v>
      </c>
      <c r="R122" s="109" t="s">
        <v>1468</v>
      </c>
      <c r="S122" s="109" t="s">
        <v>1469</v>
      </c>
      <c r="T122" s="109" t="s">
        <v>1470</v>
      </c>
      <c r="U122" s="109" t="s">
        <v>1471</v>
      </c>
      <c r="V122" s="110" t="s">
        <v>1472</v>
      </c>
      <c r="W122" s="121" t="s">
        <v>1473</v>
      </c>
      <c r="X122" s="121" t="s">
        <v>1474</v>
      </c>
      <c r="Y122" s="121" t="s">
        <v>1475</v>
      </c>
      <c r="Z122" s="121" t="s">
        <v>1476</v>
      </c>
    </row>
    <row r="123" spans="2:26" x14ac:dyDescent="0.2">
      <c r="B123" s="247" t="s">
        <v>1488</v>
      </c>
      <c r="C123" s="248" t="s">
        <v>1489</v>
      </c>
      <c r="D123" s="248" t="s">
        <v>1490</v>
      </c>
      <c r="E123" s="248" t="s">
        <v>339</v>
      </c>
      <c r="F123" s="278">
        <v>3</v>
      </c>
      <c r="G123" s="292"/>
      <c r="H123" s="293"/>
      <c r="I123" s="293"/>
      <c r="J123" s="293"/>
      <c r="K123" s="293"/>
      <c r="L123" s="294"/>
      <c r="M123" s="295"/>
      <c r="N123" s="295"/>
      <c r="O123" s="295"/>
      <c r="P123" s="295"/>
      <c r="Q123" s="304"/>
      <c r="R123" s="305"/>
      <c r="S123" s="305"/>
      <c r="T123" s="305"/>
      <c r="U123" s="305"/>
      <c r="V123" s="306"/>
      <c r="W123" s="306"/>
      <c r="X123" s="307"/>
      <c r="Y123" s="307"/>
      <c r="Z123" s="307"/>
    </row>
    <row r="124" spans="2:26" x14ac:dyDescent="0.2">
      <c r="B124" s="114" t="s">
        <v>1491</v>
      </c>
      <c r="C124" s="115" t="s">
        <v>1492</v>
      </c>
      <c r="D124" s="115" t="s">
        <v>1490</v>
      </c>
      <c r="E124" s="115" t="s">
        <v>339</v>
      </c>
      <c r="F124" s="279">
        <v>3</v>
      </c>
      <c r="G124" s="296"/>
      <c r="H124" s="297"/>
      <c r="I124" s="297"/>
      <c r="J124" s="297"/>
      <c r="K124" s="297"/>
      <c r="L124" s="298"/>
      <c r="M124" s="299"/>
      <c r="N124" s="299"/>
      <c r="O124" s="299"/>
      <c r="P124" s="299"/>
      <c r="Q124" s="308"/>
      <c r="R124" s="309"/>
      <c r="S124" s="309"/>
      <c r="T124" s="309"/>
      <c r="U124" s="309"/>
      <c r="V124" s="310"/>
      <c r="W124" s="310"/>
      <c r="X124" s="311"/>
      <c r="Y124" s="311"/>
      <c r="Z124" s="311"/>
    </row>
    <row r="125" spans="2:26" ht="15" thickBot="1" x14ac:dyDescent="0.25">
      <c r="B125" s="117" t="s">
        <v>1493</v>
      </c>
      <c r="C125" s="118" t="s">
        <v>1494</v>
      </c>
      <c r="D125" s="118" t="s">
        <v>1490</v>
      </c>
      <c r="E125" s="118" t="s">
        <v>339</v>
      </c>
      <c r="F125" s="280">
        <v>3</v>
      </c>
      <c r="G125" s="300"/>
      <c r="H125" s="301"/>
      <c r="I125" s="301"/>
      <c r="J125" s="301"/>
      <c r="K125" s="301"/>
      <c r="L125" s="302"/>
      <c r="M125" s="303"/>
      <c r="N125" s="303"/>
      <c r="O125" s="303"/>
      <c r="P125" s="303"/>
      <c r="Q125" s="316"/>
      <c r="R125" s="317"/>
      <c r="S125" s="317"/>
      <c r="T125" s="317"/>
      <c r="U125" s="317"/>
      <c r="V125" s="318"/>
      <c r="W125" s="318"/>
      <c r="X125" s="319"/>
      <c r="Y125" s="319"/>
      <c r="Z125" s="319"/>
    </row>
    <row r="126" spans="2:26" ht="15" thickBot="1" x14ac:dyDescent="0.25">
      <c r="R126" s="61"/>
      <c r="S126" s="61"/>
    </row>
    <row r="127" spans="2:26" ht="60.75" thickBot="1" x14ac:dyDescent="0.25">
      <c r="B127" s="194" t="str">
        <f>CONCATENATE("Table 7d: WC level - Alternative Programme  ",E101, " Enhancement Expenditure")</f>
        <v>Table 7d: WC level - Alternative Programme   Enhancement Expenditure</v>
      </c>
      <c r="C127" s="139"/>
      <c r="D127" s="138"/>
      <c r="E127" s="138"/>
      <c r="F127" s="74"/>
      <c r="G127" s="74"/>
      <c r="H127" s="74"/>
      <c r="I127" s="74"/>
      <c r="J127" s="74"/>
      <c r="K127" s="74"/>
      <c r="L127" s="74"/>
      <c r="M127" s="1637" t="s">
        <v>1455</v>
      </c>
      <c r="N127" s="1638"/>
      <c r="O127" s="1638"/>
      <c r="P127" s="1638"/>
      <c r="Q127" s="1638"/>
      <c r="R127" s="1638"/>
      <c r="S127" s="1638"/>
      <c r="T127" s="1638"/>
      <c r="U127" s="1638"/>
      <c r="V127" s="1638"/>
      <c r="W127" s="1638"/>
      <c r="X127" s="1638"/>
      <c r="Y127" s="1638"/>
      <c r="Z127" s="1638"/>
    </row>
    <row r="128" spans="2:26" ht="30.75" thickBot="1" x14ac:dyDescent="0.25">
      <c r="B128" s="106" t="s">
        <v>69</v>
      </c>
      <c r="C128" s="107" t="s">
        <v>1486</v>
      </c>
      <c r="D128" s="107" t="s">
        <v>1487</v>
      </c>
      <c r="E128" s="107" t="s">
        <v>198</v>
      </c>
      <c r="F128" s="108" t="s">
        <v>199</v>
      </c>
      <c r="G128" s="120" t="s">
        <v>1457</v>
      </c>
      <c r="H128" s="109" t="s">
        <v>1458</v>
      </c>
      <c r="I128" s="109" t="s">
        <v>1459</v>
      </c>
      <c r="J128" s="109" t="s">
        <v>1460</v>
      </c>
      <c r="K128" s="109" t="s">
        <v>1461</v>
      </c>
      <c r="L128" s="110" t="s">
        <v>1462</v>
      </c>
      <c r="M128" s="121" t="s">
        <v>1463</v>
      </c>
      <c r="N128" s="121" t="s">
        <v>1464</v>
      </c>
      <c r="O128" s="121" t="s">
        <v>1465</v>
      </c>
      <c r="P128" s="121" t="s">
        <v>1466</v>
      </c>
      <c r="Q128" s="120" t="s">
        <v>1467</v>
      </c>
      <c r="R128" s="109" t="s">
        <v>1468</v>
      </c>
      <c r="S128" s="109" t="s">
        <v>1469</v>
      </c>
      <c r="T128" s="109" t="s">
        <v>1470</v>
      </c>
      <c r="U128" s="109" t="s">
        <v>1471</v>
      </c>
      <c r="V128" s="110" t="s">
        <v>1472</v>
      </c>
      <c r="W128" s="121" t="s">
        <v>1473</v>
      </c>
      <c r="X128" s="121" t="s">
        <v>1474</v>
      </c>
      <c r="Y128" s="121" t="s">
        <v>1475</v>
      </c>
      <c r="Z128" s="121" t="s">
        <v>1476</v>
      </c>
    </row>
    <row r="129" spans="2:26" ht="28.5" x14ac:dyDescent="0.2">
      <c r="B129" s="247" t="s">
        <v>1495</v>
      </c>
      <c r="C129" s="248" t="s">
        <v>1496</v>
      </c>
      <c r="D129" s="248" t="s">
        <v>1285</v>
      </c>
      <c r="E129" s="248" t="s">
        <v>339</v>
      </c>
      <c r="F129" s="278">
        <v>3</v>
      </c>
      <c r="G129" s="292"/>
      <c r="H129" s="293"/>
      <c r="I129" s="293"/>
      <c r="J129" s="293"/>
      <c r="K129" s="293"/>
      <c r="L129" s="294"/>
      <c r="M129" s="295"/>
      <c r="N129" s="295"/>
      <c r="O129" s="295"/>
      <c r="P129" s="295"/>
      <c r="Q129" s="304"/>
      <c r="R129" s="305"/>
      <c r="S129" s="305"/>
      <c r="T129" s="305"/>
      <c r="U129" s="305"/>
      <c r="V129" s="306"/>
      <c r="W129" s="306"/>
      <c r="X129" s="307"/>
      <c r="Y129" s="307"/>
      <c r="Z129" s="307"/>
    </row>
    <row r="130" spans="2:26" ht="28.5" x14ac:dyDescent="0.2">
      <c r="B130" s="114" t="s">
        <v>1497</v>
      </c>
      <c r="C130" s="115" t="s">
        <v>1496</v>
      </c>
      <c r="D130" s="115" t="s">
        <v>1280</v>
      </c>
      <c r="E130" s="115" t="s">
        <v>339</v>
      </c>
      <c r="F130" s="279">
        <v>3</v>
      </c>
      <c r="G130" s="296"/>
      <c r="H130" s="297"/>
      <c r="I130" s="297"/>
      <c r="J130" s="297"/>
      <c r="K130" s="297"/>
      <c r="L130" s="298"/>
      <c r="M130" s="299"/>
      <c r="N130" s="299"/>
      <c r="O130" s="299"/>
      <c r="P130" s="299"/>
      <c r="Q130" s="308"/>
      <c r="R130" s="309"/>
      <c r="S130" s="309"/>
      <c r="T130" s="309"/>
      <c r="U130" s="309"/>
      <c r="V130" s="310"/>
      <c r="W130" s="310"/>
      <c r="X130" s="311"/>
      <c r="Y130" s="311"/>
      <c r="Z130" s="311"/>
    </row>
    <row r="131" spans="2:26" ht="29.25" thickBot="1" x14ac:dyDescent="0.25">
      <c r="B131" s="117" t="s">
        <v>1498</v>
      </c>
      <c r="C131" s="118" t="s">
        <v>1496</v>
      </c>
      <c r="D131" s="118" t="s">
        <v>1490</v>
      </c>
      <c r="E131" s="118" t="s">
        <v>339</v>
      </c>
      <c r="F131" s="280">
        <v>3</v>
      </c>
      <c r="G131" s="300"/>
      <c r="H131" s="301"/>
      <c r="I131" s="301"/>
      <c r="J131" s="301"/>
      <c r="K131" s="301"/>
      <c r="L131" s="302"/>
      <c r="M131" s="303"/>
      <c r="N131" s="303"/>
      <c r="O131" s="303"/>
      <c r="P131" s="303"/>
      <c r="Q131" s="316"/>
      <c r="R131" s="317"/>
      <c r="S131" s="317"/>
      <c r="T131" s="317"/>
      <c r="U131" s="317"/>
      <c r="V131" s="318"/>
      <c r="W131" s="318"/>
      <c r="X131" s="319"/>
      <c r="Y131" s="319"/>
      <c r="Z131" s="319"/>
    </row>
    <row r="133" spans="2:26" ht="15" thickBot="1" x14ac:dyDescent="0.25"/>
    <row r="134" spans="2:26" ht="29.25" thickBot="1" x14ac:dyDescent="0.25">
      <c r="B134" s="100" t="s">
        <v>62</v>
      </c>
      <c r="C134" s="57" t="str">
        <f>'TITLE PAGE'!$D$18</f>
        <v>Northumbrian Water</v>
      </c>
      <c r="D134" s="101" t="s">
        <v>1441</v>
      </c>
      <c r="E134" s="1521"/>
      <c r="F134" s="100" t="s">
        <v>1442</v>
      </c>
      <c r="G134" s="58" t="s">
        <v>1443</v>
      </c>
      <c r="H134" s="102" t="s">
        <v>192</v>
      </c>
      <c r="I134" s="58" t="s">
        <v>1444</v>
      </c>
    </row>
    <row r="135" spans="2:26" ht="43.5" thickBot="1" x14ac:dyDescent="0.25">
      <c r="B135" s="101" t="s">
        <v>1445</v>
      </c>
      <c r="C135" s="1643" t="s">
        <v>1446</v>
      </c>
      <c r="D135" s="1644"/>
      <c r="E135" s="1644"/>
      <c r="F135" s="1644"/>
      <c r="G135" s="1644"/>
      <c r="H135" s="1644"/>
      <c r="I135" s="1645"/>
    </row>
    <row r="136" spans="2:26" ht="43.5" thickBot="1" x14ac:dyDescent="0.25">
      <c r="B136" s="101" t="s">
        <v>1447</v>
      </c>
      <c r="C136" s="1646" t="s">
        <v>1448</v>
      </c>
      <c r="D136" s="1647"/>
      <c r="E136" s="1647"/>
      <c r="F136" s="1647"/>
      <c r="G136" s="1647"/>
      <c r="H136" s="1647"/>
      <c r="I136" s="1648"/>
    </row>
    <row r="137" spans="2:26" ht="43.5" thickBot="1" x14ac:dyDescent="0.25">
      <c r="B137" s="101" t="s">
        <v>1450</v>
      </c>
      <c r="C137" s="1646" t="s">
        <v>1451</v>
      </c>
      <c r="D137" s="1647"/>
      <c r="E137" s="1647"/>
      <c r="F137" s="1647"/>
      <c r="G137" s="1647"/>
      <c r="H137" s="1647"/>
      <c r="I137" s="1648"/>
    </row>
    <row r="138" spans="2:26" ht="57.75" thickBot="1" x14ac:dyDescent="0.25">
      <c r="B138" s="59" t="s">
        <v>1452</v>
      </c>
      <c r="C138" s="1460"/>
      <c r="D138" s="60" t="s">
        <v>1453</v>
      </c>
      <c r="E138" s="103"/>
      <c r="F138" s="104" t="s">
        <v>1454</v>
      </c>
      <c r="G138" s="105"/>
      <c r="H138" s="104" t="s">
        <v>2</v>
      </c>
      <c r="I138" s="105">
        <f>'TITLE PAGE'!$D$21</f>
        <v>6</v>
      </c>
    </row>
    <row r="139" spans="2:26" ht="15" thickBot="1" x14ac:dyDescent="0.25"/>
    <row r="140" spans="2:26" ht="45.75" thickBot="1" x14ac:dyDescent="0.25">
      <c r="B140" s="194" t="str">
        <f>CONCATENATE("Table 7a: WC level - Alternative Programme ",E134, " Baseline SDB")</f>
        <v>Table 7a: WC level - Alternative Programme  Baseline SDB</v>
      </c>
      <c r="M140" s="1637" t="s">
        <v>1455</v>
      </c>
      <c r="N140" s="1638"/>
      <c r="O140" s="1638"/>
      <c r="P140" s="1638"/>
      <c r="Q140" s="1638"/>
      <c r="R140" s="1638"/>
      <c r="S140" s="1638"/>
      <c r="T140" s="1638"/>
      <c r="U140" s="1638"/>
      <c r="V140" s="1638"/>
      <c r="W140" s="1638"/>
      <c r="X140" s="1638"/>
      <c r="Y140" s="1638"/>
      <c r="Z140" s="1638"/>
    </row>
    <row r="141" spans="2:26" ht="30.75" thickBot="1" x14ac:dyDescent="0.25">
      <c r="B141" s="106" t="s">
        <v>69</v>
      </c>
      <c r="C141" s="107" t="s">
        <v>1456</v>
      </c>
      <c r="D141" s="1639" t="s">
        <v>198</v>
      </c>
      <c r="E141" s="1640"/>
      <c r="F141" s="108" t="s">
        <v>199</v>
      </c>
      <c r="G141" s="120" t="s">
        <v>1457</v>
      </c>
      <c r="H141" s="109" t="s">
        <v>1458</v>
      </c>
      <c r="I141" s="109" t="s">
        <v>1459</v>
      </c>
      <c r="J141" s="109" t="s">
        <v>1460</v>
      </c>
      <c r="K141" s="109" t="s">
        <v>1461</v>
      </c>
      <c r="L141" s="110" t="s">
        <v>1462</v>
      </c>
      <c r="M141" s="121" t="s">
        <v>1463</v>
      </c>
      <c r="N141" s="121" t="s">
        <v>1464</v>
      </c>
      <c r="O141" s="121" t="s">
        <v>1465</v>
      </c>
      <c r="P141" s="121" t="s">
        <v>1466</v>
      </c>
      <c r="Q141" s="120" t="s">
        <v>1467</v>
      </c>
      <c r="R141" s="109" t="s">
        <v>1468</v>
      </c>
      <c r="S141" s="109" t="s">
        <v>1469</v>
      </c>
      <c r="T141" s="109" t="s">
        <v>1470</v>
      </c>
      <c r="U141" s="109" t="s">
        <v>1471</v>
      </c>
      <c r="V141" s="110" t="s">
        <v>1472</v>
      </c>
      <c r="W141" s="121" t="s">
        <v>1473</v>
      </c>
      <c r="X141" s="121" t="s">
        <v>1474</v>
      </c>
      <c r="Y141" s="121" t="s">
        <v>1475</v>
      </c>
      <c r="Z141" s="121" t="s">
        <v>1476</v>
      </c>
    </row>
    <row r="142" spans="2:26" x14ac:dyDescent="0.2">
      <c r="B142" s="111" t="s">
        <v>1477</v>
      </c>
      <c r="C142" s="112" t="s">
        <v>1424</v>
      </c>
      <c r="D142" s="1641" t="s">
        <v>231</v>
      </c>
      <c r="E142" s="1642"/>
      <c r="F142" s="113">
        <v>2</v>
      </c>
      <c r="G142" s="304"/>
      <c r="H142" s="304"/>
      <c r="I142" s="304"/>
      <c r="J142" s="304"/>
      <c r="K142" s="304"/>
      <c r="L142" s="304"/>
      <c r="M142" s="304"/>
      <c r="N142" s="304"/>
      <c r="O142" s="304"/>
      <c r="P142" s="304"/>
      <c r="Q142" s="304"/>
      <c r="R142" s="304"/>
      <c r="S142" s="304"/>
      <c r="T142" s="304"/>
      <c r="U142" s="304"/>
      <c r="V142" s="304"/>
      <c r="W142" s="304"/>
      <c r="X142" s="304"/>
      <c r="Y142" s="304"/>
      <c r="Z142" s="304"/>
    </row>
    <row r="143" spans="2:26" x14ac:dyDescent="0.2">
      <c r="B143" s="114" t="s">
        <v>1478</v>
      </c>
      <c r="C143" s="115" t="s">
        <v>385</v>
      </c>
      <c r="D143" s="1633" t="s">
        <v>231</v>
      </c>
      <c r="E143" s="1634"/>
      <c r="F143" s="116">
        <v>2</v>
      </c>
      <c r="G143" s="308"/>
      <c r="H143" s="309"/>
      <c r="I143" s="309"/>
      <c r="J143" s="309"/>
      <c r="K143" s="309"/>
      <c r="L143" s="310"/>
      <c r="M143" s="311"/>
      <c r="N143" s="311"/>
      <c r="O143" s="311"/>
      <c r="P143" s="311"/>
      <c r="Q143" s="308"/>
      <c r="R143" s="309"/>
      <c r="S143" s="309"/>
      <c r="T143" s="309"/>
      <c r="U143" s="309"/>
      <c r="V143" s="310"/>
      <c r="W143" s="311"/>
      <c r="X143" s="311"/>
      <c r="Y143" s="311"/>
      <c r="Z143" s="311"/>
    </row>
    <row r="144" spans="2:26" x14ac:dyDescent="0.2">
      <c r="B144" s="196" t="s">
        <v>1479</v>
      </c>
      <c r="C144" s="197" t="s">
        <v>379</v>
      </c>
      <c r="D144" s="1633" t="s">
        <v>231</v>
      </c>
      <c r="E144" s="1634"/>
      <c r="F144" s="116">
        <v>2</v>
      </c>
      <c r="G144" s="312"/>
      <c r="H144" s="313"/>
      <c r="I144" s="313"/>
      <c r="J144" s="313"/>
      <c r="K144" s="313"/>
      <c r="L144" s="314"/>
      <c r="M144" s="315"/>
      <c r="N144" s="315"/>
      <c r="O144" s="315"/>
      <c r="P144" s="315"/>
      <c r="Q144" s="312"/>
      <c r="R144" s="313"/>
      <c r="S144" s="313"/>
      <c r="T144" s="313"/>
      <c r="U144" s="313"/>
      <c r="V144" s="314"/>
      <c r="W144" s="315"/>
      <c r="X144" s="315"/>
      <c r="Y144" s="315"/>
      <c r="Z144" s="315"/>
    </row>
    <row r="145" spans="2:26" ht="15" thickBot="1" x14ac:dyDescent="0.25">
      <c r="B145" s="117" t="s">
        <v>1480</v>
      </c>
      <c r="C145" s="118" t="s">
        <v>388</v>
      </c>
      <c r="D145" s="1635" t="s">
        <v>231</v>
      </c>
      <c r="E145" s="1636"/>
      <c r="F145" s="119">
        <v>2</v>
      </c>
      <c r="G145" s="316"/>
      <c r="H145" s="317"/>
      <c r="I145" s="317"/>
      <c r="J145" s="317"/>
      <c r="K145" s="317"/>
      <c r="L145" s="318"/>
      <c r="M145" s="319"/>
      <c r="N145" s="319"/>
      <c r="O145" s="319"/>
      <c r="P145" s="319"/>
      <c r="Q145" s="316"/>
      <c r="R145" s="317"/>
      <c r="S145" s="317"/>
      <c r="T145" s="317"/>
      <c r="U145" s="317"/>
      <c r="V145" s="318"/>
      <c r="W145" s="319"/>
      <c r="X145" s="319"/>
      <c r="Y145" s="319"/>
      <c r="Z145" s="319"/>
    </row>
    <row r="146" spans="2:26" ht="15" thickBot="1" x14ac:dyDescent="0.25">
      <c r="B146" s="137"/>
      <c r="C146" s="69"/>
      <c r="D146" s="69"/>
      <c r="E146" s="69"/>
      <c r="Q146" s="61"/>
      <c r="R146" s="61"/>
    </row>
    <row r="147" spans="2:26" ht="60.75" customHeight="1" thickBot="1" x14ac:dyDescent="0.25">
      <c r="B147" s="194" t="str">
        <f>CONCATENATE("Table 7b: WC level - Alternative Programme  ",E134, " Final Plan SDB")</f>
        <v>Table 7b: WC level - Alternative Programme   Final Plan SDB</v>
      </c>
      <c r="C147" s="139"/>
      <c r="D147" s="138"/>
      <c r="E147" s="138"/>
      <c r="F147" s="74"/>
      <c r="G147" s="74"/>
      <c r="H147" s="74"/>
      <c r="I147" s="74"/>
      <c r="J147" s="74"/>
      <c r="K147" s="74"/>
      <c r="L147" s="74"/>
      <c r="M147" s="1637" t="s">
        <v>1455</v>
      </c>
      <c r="N147" s="1638"/>
      <c r="O147" s="1638"/>
      <c r="P147" s="1638"/>
      <c r="Q147" s="1638"/>
      <c r="R147" s="1638"/>
      <c r="S147" s="1638"/>
      <c r="T147" s="1638"/>
      <c r="U147" s="1638"/>
      <c r="V147" s="1638"/>
      <c r="W147" s="1638"/>
      <c r="X147" s="1638"/>
      <c r="Y147" s="1638"/>
      <c r="Z147" s="1638"/>
    </row>
    <row r="148" spans="2:26" ht="30.75" thickBot="1" x14ac:dyDescent="0.25">
      <c r="B148" s="373" t="s">
        <v>69</v>
      </c>
      <c r="C148" s="374" t="s">
        <v>1481</v>
      </c>
      <c r="D148" s="1639" t="s">
        <v>198</v>
      </c>
      <c r="E148" s="1640"/>
      <c r="F148" s="375" t="s">
        <v>199</v>
      </c>
      <c r="G148" s="376" t="s">
        <v>1457</v>
      </c>
      <c r="H148" s="377" t="s">
        <v>1458</v>
      </c>
      <c r="I148" s="377" t="s">
        <v>1459</v>
      </c>
      <c r="J148" s="377" t="s">
        <v>1460</v>
      </c>
      <c r="K148" s="377" t="s">
        <v>1461</v>
      </c>
      <c r="L148" s="378" t="s">
        <v>1462</v>
      </c>
      <c r="M148" s="379" t="s">
        <v>1463</v>
      </c>
      <c r="N148" s="379" t="s">
        <v>1464</v>
      </c>
      <c r="O148" s="379" t="s">
        <v>1465</v>
      </c>
      <c r="P148" s="379" t="s">
        <v>1466</v>
      </c>
      <c r="Q148" s="120" t="s">
        <v>1467</v>
      </c>
      <c r="R148" s="109" t="s">
        <v>1468</v>
      </c>
      <c r="S148" s="109" t="s">
        <v>1469</v>
      </c>
      <c r="T148" s="109" t="s">
        <v>1470</v>
      </c>
      <c r="U148" s="109" t="s">
        <v>1471</v>
      </c>
      <c r="V148" s="110" t="s">
        <v>1472</v>
      </c>
      <c r="W148" s="121" t="s">
        <v>1473</v>
      </c>
      <c r="X148" s="121" t="s">
        <v>1474</v>
      </c>
      <c r="Y148" s="121" t="s">
        <v>1475</v>
      </c>
      <c r="Z148" s="121" t="s">
        <v>1476</v>
      </c>
    </row>
    <row r="149" spans="2:26" x14ac:dyDescent="0.2">
      <c r="B149" s="357" t="s">
        <v>1482</v>
      </c>
      <c r="C149" s="358" t="s">
        <v>1424</v>
      </c>
      <c r="D149" s="1641" t="s">
        <v>231</v>
      </c>
      <c r="E149" s="1642"/>
      <c r="F149" s="359">
        <v>2</v>
      </c>
      <c r="G149" s="360"/>
      <c r="H149" s="360"/>
      <c r="I149" s="360"/>
      <c r="J149" s="360"/>
      <c r="K149" s="360"/>
      <c r="L149" s="360"/>
      <c r="M149" s="360"/>
      <c r="N149" s="360"/>
      <c r="O149" s="360"/>
      <c r="P149" s="360"/>
      <c r="Q149" s="360"/>
      <c r="R149" s="360"/>
      <c r="S149" s="360"/>
      <c r="T149" s="360"/>
      <c r="U149" s="360"/>
      <c r="V149" s="360"/>
      <c r="W149" s="360"/>
      <c r="X149" s="360"/>
      <c r="Y149" s="360"/>
      <c r="Z149" s="360"/>
    </row>
    <row r="150" spans="2:26" x14ac:dyDescent="0.2">
      <c r="B150" s="361" t="s">
        <v>1483</v>
      </c>
      <c r="C150" s="115" t="s">
        <v>385</v>
      </c>
      <c r="D150" s="1633" t="s">
        <v>231</v>
      </c>
      <c r="E150" s="1634"/>
      <c r="F150" s="116">
        <v>2</v>
      </c>
      <c r="G150" s="308"/>
      <c r="H150" s="309"/>
      <c r="I150" s="309"/>
      <c r="J150" s="309"/>
      <c r="K150" s="309"/>
      <c r="L150" s="310"/>
      <c r="M150" s="311"/>
      <c r="N150" s="311"/>
      <c r="O150" s="311"/>
      <c r="P150" s="362"/>
      <c r="Q150" s="308"/>
      <c r="R150" s="309"/>
      <c r="S150" s="309"/>
      <c r="T150" s="309"/>
      <c r="U150" s="309"/>
      <c r="V150" s="310"/>
      <c r="W150" s="311"/>
      <c r="X150" s="311"/>
      <c r="Y150" s="311"/>
      <c r="Z150" s="311"/>
    </row>
    <row r="151" spans="2:26" x14ac:dyDescent="0.2">
      <c r="B151" s="363" t="s">
        <v>1484</v>
      </c>
      <c r="C151" s="197" t="s">
        <v>379</v>
      </c>
      <c r="D151" s="1633" t="s">
        <v>231</v>
      </c>
      <c r="E151" s="1634"/>
      <c r="F151" s="116">
        <v>2</v>
      </c>
      <c r="G151" s="312"/>
      <c r="H151" s="313"/>
      <c r="I151" s="313"/>
      <c r="J151" s="313"/>
      <c r="K151" s="313"/>
      <c r="L151" s="314"/>
      <c r="M151" s="315"/>
      <c r="N151" s="315"/>
      <c r="O151" s="315"/>
      <c r="P151" s="364"/>
      <c r="Q151" s="312"/>
      <c r="R151" s="313"/>
      <c r="S151" s="313"/>
      <c r="T151" s="313"/>
      <c r="U151" s="313"/>
      <c r="V151" s="314"/>
      <c r="W151" s="315"/>
      <c r="X151" s="315"/>
      <c r="Y151" s="315"/>
      <c r="Z151" s="315"/>
    </row>
    <row r="152" spans="2:26" ht="15" thickBot="1" x14ac:dyDescent="0.25">
      <c r="B152" s="365" t="s">
        <v>1485</v>
      </c>
      <c r="C152" s="366" t="s">
        <v>388</v>
      </c>
      <c r="D152" s="1635" t="s">
        <v>231</v>
      </c>
      <c r="E152" s="1636"/>
      <c r="F152" s="367">
        <v>2</v>
      </c>
      <c r="G152" s="368"/>
      <c r="H152" s="369"/>
      <c r="I152" s="369"/>
      <c r="J152" s="369"/>
      <c r="K152" s="369"/>
      <c r="L152" s="370"/>
      <c r="M152" s="371"/>
      <c r="N152" s="371"/>
      <c r="O152" s="371"/>
      <c r="P152" s="372"/>
      <c r="Q152" s="316"/>
      <c r="R152" s="317"/>
      <c r="S152" s="317"/>
      <c r="T152" s="317"/>
      <c r="U152" s="317"/>
      <c r="V152" s="318"/>
      <c r="W152" s="319"/>
      <c r="X152" s="319"/>
      <c r="Y152" s="319"/>
      <c r="Z152" s="319"/>
    </row>
    <row r="153" spans="2:26" ht="15" thickBot="1" x14ac:dyDescent="0.25">
      <c r="B153" s="61"/>
      <c r="Q153" s="61"/>
      <c r="R153" s="61"/>
    </row>
    <row r="154" spans="2:26" ht="45.75" thickBot="1" x14ac:dyDescent="0.25">
      <c r="B154" s="194" t="str">
        <f>CONCATENATE("Table 7c: WC level - Alternative Programme  ",E134, " Totex")</f>
        <v>Table 7c: WC level - Alternative Programme   Totex</v>
      </c>
      <c r="C154" s="139"/>
      <c r="D154" s="138"/>
      <c r="E154" s="74"/>
      <c r="F154" s="74"/>
      <c r="G154" s="74"/>
      <c r="H154" s="74"/>
      <c r="I154" s="74"/>
      <c r="J154" s="74"/>
      <c r="K154" s="74"/>
      <c r="L154" s="74"/>
      <c r="M154" s="1637" t="s">
        <v>1455</v>
      </c>
      <c r="N154" s="1638"/>
      <c r="O154" s="1638"/>
      <c r="P154" s="1638"/>
      <c r="Q154" s="1638"/>
      <c r="R154" s="1638"/>
      <c r="S154" s="1638"/>
      <c r="T154" s="1638"/>
      <c r="U154" s="1638"/>
      <c r="V154" s="1638"/>
      <c r="W154" s="1638"/>
      <c r="X154" s="1638"/>
      <c r="Y154" s="1638"/>
      <c r="Z154" s="1638"/>
    </row>
    <row r="155" spans="2:26" ht="30.75" thickBot="1" x14ac:dyDescent="0.25">
      <c r="B155" s="106" t="s">
        <v>69</v>
      </c>
      <c r="C155" s="107" t="s">
        <v>1486</v>
      </c>
      <c r="D155" s="107" t="s">
        <v>1487</v>
      </c>
      <c r="E155" s="107" t="s">
        <v>198</v>
      </c>
      <c r="F155" s="108" t="s">
        <v>199</v>
      </c>
      <c r="G155" s="120" t="s">
        <v>1457</v>
      </c>
      <c r="H155" s="109" t="s">
        <v>1458</v>
      </c>
      <c r="I155" s="109" t="s">
        <v>1459</v>
      </c>
      <c r="J155" s="109" t="s">
        <v>1460</v>
      </c>
      <c r="K155" s="109" t="s">
        <v>1461</v>
      </c>
      <c r="L155" s="110" t="s">
        <v>1462</v>
      </c>
      <c r="M155" s="121" t="s">
        <v>1463</v>
      </c>
      <c r="N155" s="121" t="s">
        <v>1464</v>
      </c>
      <c r="O155" s="121" t="s">
        <v>1465</v>
      </c>
      <c r="P155" s="121" t="s">
        <v>1466</v>
      </c>
      <c r="Q155" s="120" t="s">
        <v>1467</v>
      </c>
      <c r="R155" s="109" t="s">
        <v>1468</v>
      </c>
      <c r="S155" s="109" t="s">
        <v>1469</v>
      </c>
      <c r="T155" s="109" t="s">
        <v>1470</v>
      </c>
      <c r="U155" s="109" t="s">
        <v>1471</v>
      </c>
      <c r="V155" s="110" t="s">
        <v>1472</v>
      </c>
      <c r="W155" s="121" t="s">
        <v>1473</v>
      </c>
      <c r="X155" s="121" t="s">
        <v>1474</v>
      </c>
      <c r="Y155" s="121" t="s">
        <v>1475</v>
      </c>
      <c r="Z155" s="121" t="s">
        <v>1476</v>
      </c>
    </row>
    <row r="156" spans="2:26" x14ac:dyDescent="0.2">
      <c r="B156" s="247" t="s">
        <v>1488</v>
      </c>
      <c r="C156" s="248" t="s">
        <v>1489</v>
      </c>
      <c r="D156" s="248" t="s">
        <v>1490</v>
      </c>
      <c r="E156" s="248" t="s">
        <v>339</v>
      </c>
      <c r="F156" s="278">
        <v>3</v>
      </c>
      <c r="G156" s="292"/>
      <c r="H156" s="293"/>
      <c r="I156" s="293"/>
      <c r="J156" s="293"/>
      <c r="K156" s="293"/>
      <c r="L156" s="294"/>
      <c r="M156" s="295"/>
      <c r="N156" s="295"/>
      <c r="O156" s="295"/>
      <c r="P156" s="295"/>
      <c r="Q156" s="304"/>
      <c r="R156" s="305"/>
      <c r="S156" s="305"/>
      <c r="T156" s="305"/>
      <c r="U156" s="305"/>
      <c r="V156" s="306"/>
      <c r="W156" s="306"/>
      <c r="X156" s="307"/>
      <c r="Y156" s="307"/>
      <c r="Z156" s="307"/>
    </row>
    <row r="157" spans="2:26" x14ac:dyDescent="0.2">
      <c r="B157" s="114" t="s">
        <v>1491</v>
      </c>
      <c r="C157" s="115" t="s">
        <v>1492</v>
      </c>
      <c r="D157" s="115" t="s">
        <v>1490</v>
      </c>
      <c r="E157" s="115" t="s">
        <v>339</v>
      </c>
      <c r="F157" s="279">
        <v>3</v>
      </c>
      <c r="G157" s="296"/>
      <c r="H157" s="297"/>
      <c r="I157" s="297"/>
      <c r="J157" s="297"/>
      <c r="K157" s="297"/>
      <c r="L157" s="298"/>
      <c r="M157" s="299"/>
      <c r="N157" s="299"/>
      <c r="O157" s="299"/>
      <c r="P157" s="299"/>
      <c r="Q157" s="308"/>
      <c r="R157" s="309"/>
      <c r="S157" s="309"/>
      <c r="T157" s="309"/>
      <c r="U157" s="309"/>
      <c r="V157" s="310"/>
      <c r="W157" s="310"/>
      <c r="X157" s="311"/>
      <c r="Y157" s="311"/>
      <c r="Z157" s="311"/>
    </row>
    <row r="158" spans="2:26" ht="15" thickBot="1" x14ac:dyDescent="0.25">
      <c r="B158" s="117" t="s">
        <v>1493</v>
      </c>
      <c r="C158" s="118" t="s">
        <v>1494</v>
      </c>
      <c r="D158" s="118" t="s">
        <v>1490</v>
      </c>
      <c r="E158" s="118" t="s">
        <v>339</v>
      </c>
      <c r="F158" s="280">
        <v>3</v>
      </c>
      <c r="G158" s="300"/>
      <c r="H158" s="301"/>
      <c r="I158" s="301"/>
      <c r="J158" s="301"/>
      <c r="K158" s="301"/>
      <c r="L158" s="302"/>
      <c r="M158" s="303"/>
      <c r="N158" s="303"/>
      <c r="O158" s="303"/>
      <c r="P158" s="303"/>
      <c r="Q158" s="316"/>
      <c r="R158" s="317"/>
      <c r="S158" s="317"/>
      <c r="T158" s="317"/>
      <c r="U158" s="317"/>
      <c r="V158" s="318"/>
      <c r="W158" s="318"/>
      <c r="X158" s="319"/>
      <c r="Y158" s="319"/>
      <c r="Z158" s="319"/>
    </row>
    <row r="159" spans="2:26" ht="15" thickBot="1" x14ac:dyDescent="0.25">
      <c r="R159" s="61"/>
      <c r="S159" s="61"/>
    </row>
    <row r="160" spans="2:26" ht="60.75" thickBot="1" x14ac:dyDescent="0.25">
      <c r="B160" s="194" t="str">
        <f>CONCATENATE("Table 7d: WC level - Alternative Programme  ",E134, " Enhancement Expenditure")</f>
        <v>Table 7d: WC level - Alternative Programme   Enhancement Expenditure</v>
      </c>
      <c r="C160" s="139"/>
      <c r="D160" s="138"/>
      <c r="E160" s="138"/>
      <c r="F160" s="74"/>
      <c r="G160" s="74"/>
      <c r="H160" s="74"/>
      <c r="I160" s="74"/>
      <c r="J160" s="74"/>
      <c r="K160" s="74"/>
      <c r="L160" s="74"/>
      <c r="M160" s="1637" t="s">
        <v>1455</v>
      </c>
      <c r="N160" s="1638"/>
      <c r="O160" s="1638"/>
      <c r="P160" s="1638"/>
      <c r="Q160" s="1638"/>
      <c r="R160" s="1638"/>
      <c r="S160" s="1638"/>
      <c r="T160" s="1638"/>
      <c r="U160" s="1638"/>
      <c r="V160" s="1638"/>
      <c r="W160" s="1638"/>
      <c r="X160" s="1638"/>
      <c r="Y160" s="1638"/>
      <c r="Z160" s="1638"/>
    </row>
    <row r="161" spans="2:26" ht="30.75" thickBot="1" x14ac:dyDescent="0.25">
      <c r="B161" s="106" t="s">
        <v>69</v>
      </c>
      <c r="C161" s="107" t="s">
        <v>1486</v>
      </c>
      <c r="D161" s="107" t="s">
        <v>1487</v>
      </c>
      <c r="E161" s="107" t="s">
        <v>198</v>
      </c>
      <c r="F161" s="108" t="s">
        <v>199</v>
      </c>
      <c r="G161" s="120" t="s">
        <v>1457</v>
      </c>
      <c r="H161" s="109" t="s">
        <v>1458</v>
      </c>
      <c r="I161" s="109" t="s">
        <v>1459</v>
      </c>
      <c r="J161" s="109" t="s">
        <v>1460</v>
      </c>
      <c r="K161" s="109" t="s">
        <v>1461</v>
      </c>
      <c r="L161" s="110" t="s">
        <v>1462</v>
      </c>
      <c r="M161" s="121" t="s">
        <v>1463</v>
      </c>
      <c r="N161" s="121" t="s">
        <v>1464</v>
      </c>
      <c r="O161" s="121" t="s">
        <v>1465</v>
      </c>
      <c r="P161" s="121" t="s">
        <v>1466</v>
      </c>
      <c r="Q161" s="120" t="s">
        <v>1467</v>
      </c>
      <c r="R161" s="109" t="s">
        <v>1468</v>
      </c>
      <c r="S161" s="109" t="s">
        <v>1469</v>
      </c>
      <c r="T161" s="109" t="s">
        <v>1470</v>
      </c>
      <c r="U161" s="109" t="s">
        <v>1471</v>
      </c>
      <c r="V161" s="110" t="s">
        <v>1472</v>
      </c>
      <c r="W161" s="121" t="s">
        <v>1473</v>
      </c>
      <c r="X161" s="121" t="s">
        <v>1474</v>
      </c>
      <c r="Y161" s="121" t="s">
        <v>1475</v>
      </c>
      <c r="Z161" s="121" t="s">
        <v>1476</v>
      </c>
    </row>
    <row r="162" spans="2:26" ht="28.5" x14ac:dyDescent="0.2">
      <c r="B162" s="247" t="s">
        <v>1495</v>
      </c>
      <c r="C162" s="248" t="s">
        <v>1496</v>
      </c>
      <c r="D162" s="248" t="s">
        <v>1285</v>
      </c>
      <c r="E162" s="248" t="s">
        <v>339</v>
      </c>
      <c r="F162" s="278">
        <v>3</v>
      </c>
      <c r="G162" s="292"/>
      <c r="H162" s="293"/>
      <c r="I162" s="293"/>
      <c r="J162" s="293"/>
      <c r="K162" s="293"/>
      <c r="L162" s="294"/>
      <c r="M162" s="295"/>
      <c r="N162" s="295"/>
      <c r="O162" s="295"/>
      <c r="P162" s="295"/>
      <c r="Q162" s="304"/>
      <c r="R162" s="305"/>
      <c r="S162" s="305"/>
      <c r="T162" s="305"/>
      <c r="U162" s="305"/>
      <c r="V162" s="306"/>
      <c r="W162" s="306"/>
      <c r="X162" s="307"/>
      <c r="Y162" s="307"/>
      <c r="Z162" s="307"/>
    </row>
    <row r="163" spans="2:26" ht="28.5" x14ac:dyDescent="0.2">
      <c r="B163" s="114" t="s">
        <v>1497</v>
      </c>
      <c r="C163" s="115" t="s">
        <v>1496</v>
      </c>
      <c r="D163" s="115" t="s">
        <v>1280</v>
      </c>
      <c r="E163" s="115" t="s">
        <v>339</v>
      </c>
      <c r="F163" s="279">
        <v>3</v>
      </c>
      <c r="G163" s="296"/>
      <c r="H163" s="297"/>
      <c r="I163" s="297"/>
      <c r="J163" s="297"/>
      <c r="K163" s="297"/>
      <c r="L163" s="298"/>
      <c r="M163" s="299"/>
      <c r="N163" s="299"/>
      <c r="O163" s="299"/>
      <c r="P163" s="299"/>
      <c r="Q163" s="308"/>
      <c r="R163" s="309"/>
      <c r="S163" s="309"/>
      <c r="T163" s="309"/>
      <c r="U163" s="309"/>
      <c r="V163" s="310"/>
      <c r="W163" s="310"/>
      <c r="X163" s="311"/>
      <c r="Y163" s="311"/>
      <c r="Z163" s="311"/>
    </row>
    <row r="164" spans="2:26" ht="29.25" thickBot="1" x14ac:dyDescent="0.25">
      <c r="B164" s="117" t="s">
        <v>1498</v>
      </c>
      <c r="C164" s="118" t="s">
        <v>1496</v>
      </c>
      <c r="D164" s="118" t="s">
        <v>1490</v>
      </c>
      <c r="E164" s="118" t="s">
        <v>339</v>
      </c>
      <c r="F164" s="280">
        <v>3</v>
      </c>
      <c r="G164" s="300"/>
      <c r="H164" s="301"/>
      <c r="I164" s="301"/>
      <c r="J164" s="301"/>
      <c r="K164" s="301"/>
      <c r="L164" s="302"/>
      <c r="M164" s="303"/>
      <c r="N164" s="303"/>
      <c r="O164" s="303"/>
      <c r="P164" s="303"/>
      <c r="Q164" s="316"/>
      <c r="R164" s="317"/>
      <c r="S164" s="317"/>
      <c r="T164" s="317"/>
      <c r="U164" s="317"/>
      <c r="V164" s="318"/>
      <c r="W164" s="318"/>
      <c r="X164" s="319"/>
      <c r="Y164" s="319"/>
      <c r="Z164" s="319"/>
    </row>
    <row r="166" spans="2:26" ht="15" thickBot="1" x14ac:dyDescent="0.25"/>
    <row r="167" spans="2:26" ht="29.25" thickBot="1" x14ac:dyDescent="0.25">
      <c r="B167" s="100" t="s">
        <v>62</v>
      </c>
      <c r="C167" s="57" t="str">
        <f>'TITLE PAGE'!$D$18</f>
        <v>Northumbrian Water</v>
      </c>
      <c r="D167" s="101" t="s">
        <v>1441</v>
      </c>
      <c r="E167" s="1521"/>
      <c r="F167" s="100" t="s">
        <v>1442</v>
      </c>
      <c r="G167" s="58" t="s">
        <v>1443</v>
      </c>
      <c r="H167" s="102" t="s">
        <v>192</v>
      </c>
      <c r="I167" s="58" t="s">
        <v>1444</v>
      </c>
    </row>
    <row r="168" spans="2:26" ht="43.5" thickBot="1" x14ac:dyDescent="0.25">
      <c r="B168" s="101" t="s">
        <v>1445</v>
      </c>
      <c r="C168" s="1643" t="s">
        <v>1446</v>
      </c>
      <c r="D168" s="1644"/>
      <c r="E168" s="1644"/>
      <c r="F168" s="1644"/>
      <c r="G168" s="1644"/>
      <c r="H168" s="1644"/>
      <c r="I168" s="1645"/>
    </row>
    <row r="169" spans="2:26" ht="43.5" thickBot="1" x14ac:dyDescent="0.25">
      <c r="B169" s="101" t="s">
        <v>1447</v>
      </c>
      <c r="C169" s="1646" t="s">
        <v>1448</v>
      </c>
      <c r="D169" s="1647"/>
      <c r="E169" s="1647"/>
      <c r="F169" s="1647"/>
      <c r="G169" s="1647"/>
      <c r="H169" s="1647"/>
      <c r="I169" s="1648"/>
    </row>
    <row r="170" spans="2:26" ht="43.5" thickBot="1" x14ac:dyDescent="0.25">
      <c r="B170" s="101" t="s">
        <v>1450</v>
      </c>
      <c r="C170" s="1646" t="s">
        <v>1451</v>
      </c>
      <c r="D170" s="1647"/>
      <c r="E170" s="1647"/>
      <c r="F170" s="1647"/>
      <c r="G170" s="1647"/>
      <c r="H170" s="1647"/>
      <c r="I170" s="1648"/>
    </row>
    <row r="171" spans="2:26" ht="57.75" thickBot="1" x14ac:dyDescent="0.25">
      <c r="B171" s="59" t="s">
        <v>1452</v>
      </c>
      <c r="C171" s="1460">
        <f>581.811497833233*1000</f>
        <v>581811.49783323298</v>
      </c>
      <c r="D171" s="60" t="s">
        <v>1453</v>
      </c>
      <c r="E171" s="103"/>
      <c r="F171" s="104" t="s">
        <v>1454</v>
      </c>
      <c r="G171" s="105"/>
      <c r="H171" s="104" t="s">
        <v>2</v>
      </c>
      <c r="I171" s="105">
        <f>'TITLE PAGE'!$D$21</f>
        <v>6</v>
      </c>
    </row>
    <row r="172" spans="2:26" ht="15" thickBot="1" x14ac:dyDescent="0.25"/>
    <row r="173" spans="2:26" ht="45.75" thickBot="1" x14ac:dyDescent="0.25">
      <c r="B173" s="194" t="str">
        <f>CONCATENATE("Table 7a: WC level - Alternative Programme ",E167, " Baseline SDB")</f>
        <v>Table 7a: WC level - Alternative Programme  Baseline SDB</v>
      </c>
      <c r="M173" s="1637" t="s">
        <v>1455</v>
      </c>
      <c r="N173" s="1638"/>
      <c r="O173" s="1638"/>
      <c r="P173" s="1638"/>
      <c r="Q173" s="1638"/>
      <c r="R173" s="1638"/>
      <c r="S173" s="1638"/>
      <c r="T173" s="1638"/>
      <c r="U173" s="1638"/>
      <c r="V173" s="1638"/>
      <c r="W173" s="1638"/>
      <c r="X173" s="1638"/>
      <c r="Y173" s="1638"/>
      <c r="Z173" s="1638"/>
    </row>
    <row r="174" spans="2:26" ht="30.75" thickBot="1" x14ac:dyDescent="0.25">
      <c r="B174" s="106" t="s">
        <v>69</v>
      </c>
      <c r="C174" s="107" t="s">
        <v>1456</v>
      </c>
      <c r="D174" s="1639" t="s">
        <v>198</v>
      </c>
      <c r="E174" s="1640"/>
      <c r="F174" s="108" t="s">
        <v>199</v>
      </c>
      <c r="G174" s="120" t="s">
        <v>1457</v>
      </c>
      <c r="H174" s="109" t="s">
        <v>1458</v>
      </c>
      <c r="I174" s="109" t="s">
        <v>1459</v>
      </c>
      <c r="J174" s="109" t="s">
        <v>1460</v>
      </c>
      <c r="K174" s="109" t="s">
        <v>1461</v>
      </c>
      <c r="L174" s="110" t="s">
        <v>1462</v>
      </c>
      <c r="M174" s="121" t="s">
        <v>1463</v>
      </c>
      <c r="N174" s="121" t="s">
        <v>1464</v>
      </c>
      <c r="O174" s="121" t="s">
        <v>1465</v>
      </c>
      <c r="P174" s="121" t="s">
        <v>1466</v>
      </c>
      <c r="Q174" s="120" t="s">
        <v>1467</v>
      </c>
      <c r="R174" s="109" t="s">
        <v>1468</v>
      </c>
      <c r="S174" s="109" t="s">
        <v>1469</v>
      </c>
      <c r="T174" s="109" t="s">
        <v>1470</v>
      </c>
      <c r="U174" s="109" t="s">
        <v>1471</v>
      </c>
      <c r="V174" s="110" t="s">
        <v>1472</v>
      </c>
      <c r="W174" s="121" t="s">
        <v>1473</v>
      </c>
      <c r="X174" s="121" t="s">
        <v>1474</v>
      </c>
      <c r="Y174" s="121" t="s">
        <v>1475</v>
      </c>
      <c r="Z174" s="121" t="s">
        <v>1476</v>
      </c>
    </row>
    <row r="175" spans="2:26" x14ac:dyDescent="0.2">
      <c r="B175" s="111" t="s">
        <v>1477</v>
      </c>
      <c r="C175" s="112" t="s">
        <v>1424</v>
      </c>
      <c r="D175" s="1641" t="s">
        <v>231</v>
      </c>
      <c r="E175" s="1642"/>
      <c r="F175" s="113">
        <v>2</v>
      </c>
      <c r="G175" s="304"/>
      <c r="H175" s="304"/>
      <c r="I175" s="304"/>
      <c r="J175" s="304"/>
      <c r="K175" s="304"/>
      <c r="L175" s="304"/>
      <c r="M175" s="304"/>
      <c r="N175" s="304"/>
      <c r="O175" s="304"/>
      <c r="P175" s="304"/>
      <c r="Q175" s="304"/>
      <c r="R175" s="304"/>
      <c r="S175" s="304"/>
      <c r="T175" s="304"/>
      <c r="U175" s="304"/>
      <c r="V175" s="304"/>
      <c r="W175" s="304"/>
      <c r="X175" s="304"/>
      <c r="Y175" s="304"/>
      <c r="Z175" s="304"/>
    </row>
    <row r="176" spans="2:26" x14ac:dyDescent="0.2">
      <c r="B176" s="114" t="s">
        <v>1478</v>
      </c>
      <c r="C176" s="115" t="s">
        <v>385</v>
      </c>
      <c r="D176" s="1633" t="s">
        <v>231</v>
      </c>
      <c r="E176" s="1634"/>
      <c r="F176" s="116">
        <v>2</v>
      </c>
      <c r="G176" s="308"/>
      <c r="H176" s="309"/>
      <c r="I176" s="309"/>
      <c r="J176" s="309"/>
      <c r="K176" s="309"/>
      <c r="L176" s="310"/>
      <c r="M176" s="311"/>
      <c r="N176" s="311"/>
      <c r="O176" s="311"/>
      <c r="P176" s="311"/>
      <c r="Q176" s="308"/>
      <c r="R176" s="309"/>
      <c r="S176" s="309"/>
      <c r="T176" s="309"/>
      <c r="U176" s="309"/>
      <c r="V176" s="310"/>
      <c r="W176" s="311"/>
      <c r="X176" s="311"/>
      <c r="Y176" s="311"/>
      <c r="Z176" s="311"/>
    </row>
    <row r="177" spans="2:26" x14ac:dyDescent="0.2">
      <c r="B177" s="196" t="s">
        <v>1479</v>
      </c>
      <c r="C177" s="197" t="s">
        <v>379</v>
      </c>
      <c r="D177" s="1633" t="s">
        <v>231</v>
      </c>
      <c r="E177" s="1634"/>
      <c r="F177" s="116">
        <v>2</v>
      </c>
      <c r="G177" s="312"/>
      <c r="H177" s="313"/>
      <c r="I177" s="313"/>
      <c r="J177" s="313"/>
      <c r="K177" s="313"/>
      <c r="L177" s="314"/>
      <c r="M177" s="315"/>
      <c r="N177" s="315"/>
      <c r="O177" s="315"/>
      <c r="P177" s="315"/>
      <c r="Q177" s="312"/>
      <c r="R177" s="313"/>
      <c r="S177" s="313"/>
      <c r="T177" s="313"/>
      <c r="U177" s="313"/>
      <c r="V177" s="314"/>
      <c r="W177" s="315"/>
      <c r="X177" s="315"/>
      <c r="Y177" s="315"/>
      <c r="Z177" s="315"/>
    </row>
    <row r="178" spans="2:26" ht="15" thickBot="1" x14ac:dyDescent="0.25">
      <c r="B178" s="117" t="s">
        <v>1480</v>
      </c>
      <c r="C178" s="118" t="s">
        <v>388</v>
      </c>
      <c r="D178" s="1635" t="s">
        <v>231</v>
      </c>
      <c r="E178" s="1636"/>
      <c r="F178" s="119">
        <v>2</v>
      </c>
      <c r="G178" s="316"/>
      <c r="H178" s="317"/>
      <c r="I178" s="317"/>
      <c r="J178" s="317"/>
      <c r="K178" s="317"/>
      <c r="L178" s="318"/>
      <c r="M178" s="319"/>
      <c r="N178" s="319"/>
      <c r="O178" s="319"/>
      <c r="P178" s="319"/>
      <c r="Q178" s="316"/>
      <c r="R178" s="317"/>
      <c r="S178" s="317"/>
      <c r="T178" s="317"/>
      <c r="U178" s="317"/>
      <c r="V178" s="318"/>
      <c r="W178" s="319"/>
      <c r="X178" s="319"/>
      <c r="Y178" s="319"/>
      <c r="Z178" s="319"/>
    </row>
    <row r="179" spans="2:26" ht="15" thickBot="1" x14ac:dyDescent="0.25">
      <c r="B179" s="137"/>
      <c r="C179" s="69"/>
      <c r="D179" s="69"/>
      <c r="E179" s="69"/>
      <c r="Q179" s="61"/>
      <c r="R179" s="61"/>
    </row>
    <row r="180" spans="2:26" ht="75.75" customHeight="1" thickBot="1" x14ac:dyDescent="0.25">
      <c r="B180" s="194" t="str">
        <f>CONCATENATE("Table 7b: WC level - Alternative Programme  ",E167, " Final Plan SDB")</f>
        <v>Table 7b: WC level - Alternative Programme   Final Plan SDB</v>
      </c>
      <c r="C180" s="139"/>
      <c r="D180" s="138"/>
      <c r="E180" s="138"/>
      <c r="F180" s="74"/>
      <c r="G180" s="74"/>
      <c r="H180" s="74"/>
      <c r="I180" s="74"/>
      <c r="J180" s="74"/>
      <c r="K180" s="74"/>
      <c r="L180" s="74"/>
      <c r="M180" s="1637" t="s">
        <v>1455</v>
      </c>
      <c r="N180" s="1638"/>
      <c r="O180" s="1638"/>
      <c r="P180" s="1638"/>
      <c r="Q180" s="1638"/>
      <c r="R180" s="1638"/>
      <c r="S180" s="1638"/>
      <c r="T180" s="1638"/>
      <c r="U180" s="1638"/>
      <c r="V180" s="1638"/>
      <c r="W180" s="1638"/>
      <c r="X180" s="1638"/>
      <c r="Y180" s="1638"/>
      <c r="Z180" s="1638"/>
    </row>
    <row r="181" spans="2:26" ht="30.75" thickBot="1" x14ac:dyDescent="0.25">
      <c r="B181" s="373" t="s">
        <v>69</v>
      </c>
      <c r="C181" s="374" t="s">
        <v>1481</v>
      </c>
      <c r="D181" s="1639" t="s">
        <v>198</v>
      </c>
      <c r="E181" s="1640"/>
      <c r="F181" s="375" t="s">
        <v>199</v>
      </c>
      <c r="G181" s="376" t="s">
        <v>1457</v>
      </c>
      <c r="H181" s="377" t="s">
        <v>1458</v>
      </c>
      <c r="I181" s="377" t="s">
        <v>1459</v>
      </c>
      <c r="J181" s="377" t="s">
        <v>1460</v>
      </c>
      <c r="K181" s="377" t="s">
        <v>1461</v>
      </c>
      <c r="L181" s="378" t="s">
        <v>1462</v>
      </c>
      <c r="M181" s="379" t="s">
        <v>1463</v>
      </c>
      <c r="N181" s="379" t="s">
        <v>1464</v>
      </c>
      <c r="O181" s="379" t="s">
        <v>1465</v>
      </c>
      <c r="P181" s="379" t="s">
        <v>1466</v>
      </c>
      <c r="Q181" s="120" t="s">
        <v>1467</v>
      </c>
      <c r="R181" s="109" t="s">
        <v>1468</v>
      </c>
      <c r="S181" s="109" t="s">
        <v>1469</v>
      </c>
      <c r="T181" s="109" t="s">
        <v>1470</v>
      </c>
      <c r="U181" s="109" t="s">
        <v>1471</v>
      </c>
      <c r="V181" s="110" t="s">
        <v>1472</v>
      </c>
      <c r="W181" s="121" t="s">
        <v>1473</v>
      </c>
      <c r="X181" s="121" t="s">
        <v>1474</v>
      </c>
      <c r="Y181" s="121" t="s">
        <v>1475</v>
      </c>
      <c r="Z181" s="121" t="s">
        <v>1476</v>
      </c>
    </row>
    <row r="182" spans="2:26" x14ac:dyDescent="0.2">
      <c r="B182" s="357" t="s">
        <v>1482</v>
      </c>
      <c r="C182" s="358" t="s">
        <v>1424</v>
      </c>
      <c r="D182" s="1641" t="s">
        <v>231</v>
      </c>
      <c r="E182" s="1642"/>
      <c r="F182" s="359">
        <v>2</v>
      </c>
      <c r="G182" s="360"/>
      <c r="H182" s="360"/>
      <c r="I182" s="360"/>
      <c r="J182" s="360"/>
      <c r="K182" s="360"/>
      <c r="L182" s="360"/>
      <c r="M182" s="360"/>
      <c r="N182" s="360"/>
      <c r="O182" s="360"/>
      <c r="P182" s="360"/>
      <c r="Q182" s="360"/>
      <c r="R182" s="360"/>
      <c r="S182" s="360"/>
      <c r="T182" s="360"/>
      <c r="U182" s="360"/>
      <c r="V182" s="360"/>
      <c r="W182" s="360"/>
      <c r="X182" s="360"/>
      <c r="Y182" s="360"/>
      <c r="Z182" s="360"/>
    </row>
    <row r="183" spans="2:26" x14ac:dyDescent="0.2">
      <c r="B183" s="361" t="s">
        <v>1483</v>
      </c>
      <c r="C183" s="115" t="s">
        <v>385</v>
      </c>
      <c r="D183" s="1633" t="s">
        <v>231</v>
      </c>
      <c r="E183" s="1634"/>
      <c r="F183" s="116">
        <v>2</v>
      </c>
      <c r="G183" s="308"/>
      <c r="H183" s="309"/>
      <c r="I183" s="309"/>
      <c r="J183" s="309"/>
      <c r="K183" s="309"/>
      <c r="L183" s="310"/>
      <c r="M183" s="311"/>
      <c r="N183" s="311"/>
      <c r="O183" s="311"/>
      <c r="P183" s="362"/>
      <c r="Q183" s="308"/>
      <c r="R183" s="309"/>
      <c r="S183" s="309"/>
      <c r="T183" s="309"/>
      <c r="U183" s="309"/>
      <c r="V183" s="310"/>
      <c r="W183" s="311"/>
      <c r="X183" s="311"/>
      <c r="Y183" s="311"/>
      <c r="Z183" s="311"/>
    </row>
    <row r="184" spans="2:26" x14ac:dyDescent="0.2">
      <c r="B184" s="363" t="s">
        <v>1484</v>
      </c>
      <c r="C184" s="197" t="s">
        <v>379</v>
      </c>
      <c r="D184" s="1633" t="s">
        <v>231</v>
      </c>
      <c r="E184" s="1634"/>
      <c r="F184" s="116">
        <v>2</v>
      </c>
      <c r="G184" s="312"/>
      <c r="H184" s="313"/>
      <c r="I184" s="313"/>
      <c r="J184" s="313"/>
      <c r="K184" s="313"/>
      <c r="L184" s="314"/>
      <c r="M184" s="315"/>
      <c r="N184" s="315"/>
      <c r="O184" s="315"/>
      <c r="P184" s="364"/>
      <c r="Q184" s="312"/>
      <c r="R184" s="313"/>
      <c r="S184" s="313"/>
      <c r="T184" s="313"/>
      <c r="U184" s="313"/>
      <c r="V184" s="314"/>
      <c r="W184" s="315"/>
      <c r="X184" s="315"/>
      <c r="Y184" s="315"/>
      <c r="Z184" s="315"/>
    </row>
    <row r="185" spans="2:26" ht="15" thickBot="1" x14ac:dyDescent="0.25">
      <c r="B185" s="365" t="s">
        <v>1485</v>
      </c>
      <c r="C185" s="366" t="s">
        <v>388</v>
      </c>
      <c r="D185" s="1635" t="s">
        <v>231</v>
      </c>
      <c r="E185" s="1636"/>
      <c r="F185" s="367">
        <v>2</v>
      </c>
      <c r="G185" s="368"/>
      <c r="H185" s="369"/>
      <c r="I185" s="369"/>
      <c r="J185" s="369"/>
      <c r="K185" s="369"/>
      <c r="L185" s="370"/>
      <c r="M185" s="371"/>
      <c r="N185" s="371"/>
      <c r="O185" s="371"/>
      <c r="P185" s="372"/>
      <c r="Q185" s="316"/>
      <c r="R185" s="317"/>
      <c r="S185" s="317"/>
      <c r="T185" s="317"/>
      <c r="U185" s="317"/>
      <c r="V185" s="318"/>
      <c r="W185" s="319"/>
      <c r="X185" s="319"/>
      <c r="Y185" s="319"/>
      <c r="Z185" s="319"/>
    </row>
    <row r="186" spans="2:26" ht="15" thickBot="1" x14ac:dyDescent="0.25">
      <c r="B186" s="61"/>
      <c r="Q186" s="61"/>
      <c r="R186" s="61"/>
    </row>
    <row r="187" spans="2:26" ht="45.75" thickBot="1" x14ac:dyDescent="0.25">
      <c r="B187" s="194" t="str">
        <f>CONCATENATE("Table 7c: WC level - Alternative Programme  ",E167, " Totex")</f>
        <v>Table 7c: WC level - Alternative Programme   Totex</v>
      </c>
      <c r="C187" s="139"/>
      <c r="D187" s="138"/>
      <c r="E187" s="74"/>
      <c r="F187" s="74"/>
      <c r="G187" s="74"/>
      <c r="H187" s="74"/>
      <c r="I187" s="74"/>
      <c r="J187" s="74"/>
      <c r="K187" s="74"/>
      <c r="L187" s="74"/>
      <c r="M187" s="1637" t="s">
        <v>1455</v>
      </c>
      <c r="N187" s="1638"/>
      <c r="O187" s="1638"/>
      <c r="P187" s="1638"/>
      <c r="Q187" s="1638"/>
      <c r="R187" s="1638"/>
      <c r="S187" s="1638"/>
      <c r="T187" s="1638"/>
      <c r="U187" s="1638"/>
      <c r="V187" s="1638"/>
      <c r="W187" s="1638"/>
      <c r="X187" s="1638"/>
      <c r="Y187" s="1638"/>
      <c r="Z187" s="1638"/>
    </row>
    <row r="188" spans="2:26" ht="30.75" thickBot="1" x14ac:dyDescent="0.25">
      <c r="B188" s="106" t="s">
        <v>69</v>
      </c>
      <c r="C188" s="107" t="s">
        <v>1486</v>
      </c>
      <c r="D188" s="107" t="s">
        <v>1487</v>
      </c>
      <c r="E188" s="107" t="s">
        <v>198</v>
      </c>
      <c r="F188" s="108" t="s">
        <v>199</v>
      </c>
      <c r="G188" s="120" t="s">
        <v>1457</v>
      </c>
      <c r="H188" s="109" t="s">
        <v>1458</v>
      </c>
      <c r="I188" s="109" t="s">
        <v>1459</v>
      </c>
      <c r="J188" s="109" t="s">
        <v>1460</v>
      </c>
      <c r="K188" s="109" t="s">
        <v>1461</v>
      </c>
      <c r="L188" s="110" t="s">
        <v>1462</v>
      </c>
      <c r="M188" s="121" t="s">
        <v>1463</v>
      </c>
      <c r="N188" s="121" t="s">
        <v>1464</v>
      </c>
      <c r="O188" s="121" t="s">
        <v>1465</v>
      </c>
      <c r="P188" s="121" t="s">
        <v>1466</v>
      </c>
      <c r="Q188" s="120" t="s">
        <v>1467</v>
      </c>
      <c r="R188" s="109" t="s">
        <v>1468</v>
      </c>
      <c r="S188" s="109" t="s">
        <v>1469</v>
      </c>
      <c r="T188" s="109" t="s">
        <v>1470</v>
      </c>
      <c r="U188" s="109" t="s">
        <v>1471</v>
      </c>
      <c r="V188" s="110" t="s">
        <v>1472</v>
      </c>
      <c r="W188" s="121" t="s">
        <v>1473</v>
      </c>
      <c r="X188" s="121" t="s">
        <v>1474</v>
      </c>
      <c r="Y188" s="121" t="s">
        <v>1475</v>
      </c>
      <c r="Z188" s="121" t="s">
        <v>1476</v>
      </c>
    </row>
    <row r="189" spans="2:26" x14ac:dyDescent="0.2">
      <c r="B189" s="247" t="s">
        <v>1488</v>
      </c>
      <c r="C189" s="248" t="s">
        <v>1489</v>
      </c>
      <c r="D189" s="248" t="s">
        <v>1490</v>
      </c>
      <c r="E189" s="248" t="s">
        <v>339</v>
      </c>
      <c r="F189" s="278">
        <v>3</v>
      </c>
      <c r="G189" s="292"/>
      <c r="H189" s="293"/>
      <c r="I189" s="293"/>
      <c r="J189" s="293"/>
      <c r="K189" s="293"/>
      <c r="L189" s="294"/>
      <c r="M189" s="295"/>
      <c r="N189" s="295"/>
      <c r="O189" s="295"/>
      <c r="P189" s="295"/>
      <c r="Q189" s="304"/>
      <c r="R189" s="305"/>
      <c r="S189" s="305"/>
      <c r="T189" s="305"/>
      <c r="U189" s="305"/>
      <c r="V189" s="306"/>
      <c r="W189" s="306"/>
      <c r="X189" s="307"/>
      <c r="Y189" s="307"/>
      <c r="Z189" s="307"/>
    </row>
    <row r="190" spans="2:26" x14ac:dyDescent="0.2">
      <c r="B190" s="114" t="s">
        <v>1491</v>
      </c>
      <c r="C190" s="115" t="s">
        <v>1492</v>
      </c>
      <c r="D190" s="115" t="s">
        <v>1490</v>
      </c>
      <c r="E190" s="115" t="s">
        <v>339</v>
      </c>
      <c r="F190" s="279">
        <v>3</v>
      </c>
      <c r="G190" s="296"/>
      <c r="H190" s="297"/>
      <c r="I190" s="297"/>
      <c r="J190" s="297"/>
      <c r="K190" s="297"/>
      <c r="L190" s="298"/>
      <c r="M190" s="299"/>
      <c r="N190" s="299"/>
      <c r="O190" s="299"/>
      <c r="P190" s="299"/>
      <c r="Q190" s="308"/>
      <c r="R190" s="309"/>
      <c r="S190" s="309"/>
      <c r="T190" s="309"/>
      <c r="U190" s="309"/>
      <c r="V190" s="310"/>
      <c r="W190" s="310"/>
      <c r="X190" s="311"/>
      <c r="Y190" s="311"/>
      <c r="Z190" s="311"/>
    </row>
    <row r="191" spans="2:26" ht="15" thickBot="1" x14ac:dyDescent="0.25">
      <c r="B191" s="117" t="s">
        <v>1493</v>
      </c>
      <c r="C191" s="118" t="s">
        <v>1494</v>
      </c>
      <c r="D191" s="118" t="s">
        <v>1490</v>
      </c>
      <c r="E191" s="118" t="s">
        <v>339</v>
      </c>
      <c r="F191" s="280">
        <v>3</v>
      </c>
      <c r="G191" s="300"/>
      <c r="H191" s="301"/>
      <c r="I191" s="301"/>
      <c r="J191" s="301"/>
      <c r="K191" s="301"/>
      <c r="L191" s="302"/>
      <c r="M191" s="303"/>
      <c r="N191" s="303"/>
      <c r="O191" s="303"/>
      <c r="P191" s="303"/>
      <c r="Q191" s="316"/>
      <c r="R191" s="317"/>
      <c r="S191" s="317"/>
      <c r="T191" s="317"/>
      <c r="U191" s="317"/>
      <c r="V191" s="318"/>
      <c r="W191" s="318"/>
      <c r="X191" s="319"/>
      <c r="Y191" s="319"/>
      <c r="Z191" s="319"/>
    </row>
    <row r="192" spans="2:26" ht="15" thickBot="1" x14ac:dyDescent="0.25">
      <c r="R192" s="61"/>
      <c r="S192" s="61"/>
    </row>
    <row r="193" spans="2:26" ht="60.75" thickBot="1" x14ac:dyDescent="0.25">
      <c r="B193" s="194" t="str">
        <f>CONCATENATE("Table 7d: WC level - Alternative Programme  ",E167, " Enhancement Expenditure")</f>
        <v>Table 7d: WC level - Alternative Programme   Enhancement Expenditure</v>
      </c>
      <c r="C193" s="139"/>
      <c r="D193" s="138"/>
      <c r="E193" s="138"/>
      <c r="F193" s="74"/>
      <c r="G193" s="74"/>
      <c r="H193" s="74"/>
      <c r="I193" s="74"/>
      <c r="J193" s="74"/>
      <c r="K193" s="74"/>
      <c r="L193" s="74"/>
      <c r="M193" s="1637" t="s">
        <v>1455</v>
      </c>
      <c r="N193" s="1638"/>
      <c r="O193" s="1638"/>
      <c r="P193" s="1638"/>
      <c r="Q193" s="1638"/>
      <c r="R193" s="1638"/>
      <c r="S193" s="1638"/>
      <c r="T193" s="1638"/>
      <c r="U193" s="1638"/>
      <c r="V193" s="1638"/>
      <c r="W193" s="1638"/>
      <c r="X193" s="1638"/>
      <c r="Y193" s="1638"/>
      <c r="Z193" s="1638"/>
    </row>
    <row r="194" spans="2:26" ht="30.75" thickBot="1" x14ac:dyDescent="0.25">
      <c r="B194" s="106" t="s">
        <v>69</v>
      </c>
      <c r="C194" s="107" t="s">
        <v>1486</v>
      </c>
      <c r="D194" s="107" t="s">
        <v>1487</v>
      </c>
      <c r="E194" s="107" t="s">
        <v>198</v>
      </c>
      <c r="F194" s="108" t="s">
        <v>199</v>
      </c>
      <c r="G194" s="120" t="s">
        <v>1457</v>
      </c>
      <c r="H194" s="109" t="s">
        <v>1458</v>
      </c>
      <c r="I194" s="109" t="s">
        <v>1459</v>
      </c>
      <c r="J194" s="109" t="s">
        <v>1460</v>
      </c>
      <c r="K194" s="109" t="s">
        <v>1461</v>
      </c>
      <c r="L194" s="110" t="s">
        <v>1462</v>
      </c>
      <c r="M194" s="121" t="s">
        <v>1463</v>
      </c>
      <c r="N194" s="121" t="s">
        <v>1464</v>
      </c>
      <c r="O194" s="121" t="s">
        <v>1465</v>
      </c>
      <c r="P194" s="121" t="s">
        <v>1466</v>
      </c>
      <c r="Q194" s="120" t="s">
        <v>1467</v>
      </c>
      <c r="R194" s="109" t="s">
        <v>1468</v>
      </c>
      <c r="S194" s="109" t="s">
        <v>1469</v>
      </c>
      <c r="T194" s="109" t="s">
        <v>1470</v>
      </c>
      <c r="U194" s="109" t="s">
        <v>1471</v>
      </c>
      <c r="V194" s="110" t="s">
        <v>1472</v>
      </c>
      <c r="W194" s="121" t="s">
        <v>1473</v>
      </c>
      <c r="X194" s="121" t="s">
        <v>1474</v>
      </c>
      <c r="Y194" s="121" t="s">
        <v>1475</v>
      </c>
      <c r="Z194" s="121" t="s">
        <v>1476</v>
      </c>
    </row>
    <row r="195" spans="2:26" ht="28.5" x14ac:dyDescent="0.2">
      <c r="B195" s="247" t="s">
        <v>1495</v>
      </c>
      <c r="C195" s="248" t="s">
        <v>1496</v>
      </c>
      <c r="D195" s="248" t="s">
        <v>1285</v>
      </c>
      <c r="E195" s="248" t="s">
        <v>339</v>
      </c>
      <c r="F195" s="278">
        <v>3</v>
      </c>
      <c r="G195" s="292"/>
      <c r="H195" s="293"/>
      <c r="I195" s="293"/>
      <c r="J195" s="293"/>
      <c r="K195" s="293"/>
      <c r="L195" s="294"/>
      <c r="M195" s="295"/>
      <c r="N195" s="295"/>
      <c r="O195" s="295"/>
      <c r="P195" s="295"/>
      <c r="Q195" s="304"/>
      <c r="R195" s="305"/>
      <c r="S195" s="305"/>
      <c r="T195" s="305"/>
      <c r="U195" s="305"/>
      <c r="V195" s="306"/>
      <c r="W195" s="306"/>
      <c r="X195" s="307"/>
      <c r="Y195" s="307"/>
      <c r="Z195" s="307"/>
    </row>
    <row r="196" spans="2:26" ht="28.5" x14ac:dyDescent="0.2">
      <c r="B196" s="114" t="s">
        <v>1497</v>
      </c>
      <c r="C196" s="115" t="s">
        <v>1496</v>
      </c>
      <c r="D196" s="115" t="s">
        <v>1280</v>
      </c>
      <c r="E196" s="115" t="s">
        <v>339</v>
      </c>
      <c r="F196" s="279">
        <v>3</v>
      </c>
      <c r="G196" s="296"/>
      <c r="H196" s="297"/>
      <c r="I196" s="297"/>
      <c r="J196" s="297"/>
      <c r="K196" s="297"/>
      <c r="L196" s="298"/>
      <c r="M196" s="299"/>
      <c r="N196" s="299"/>
      <c r="O196" s="299"/>
      <c r="P196" s="299"/>
      <c r="Q196" s="308"/>
      <c r="R196" s="309"/>
      <c r="S196" s="309"/>
      <c r="T196" s="309"/>
      <c r="U196" s="309"/>
      <c r="V196" s="310"/>
      <c r="W196" s="310"/>
      <c r="X196" s="311"/>
      <c r="Y196" s="311"/>
      <c r="Z196" s="311"/>
    </row>
    <row r="197" spans="2:26" ht="29.25" thickBot="1" x14ac:dyDescent="0.25">
      <c r="B197" s="117" t="s">
        <v>1498</v>
      </c>
      <c r="C197" s="118" t="s">
        <v>1496</v>
      </c>
      <c r="D197" s="118" t="s">
        <v>1490</v>
      </c>
      <c r="E197" s="118" t="s">
        <v>339</v>
      </c>
      <c r="F197" s="280">
        <v>3</v>
      </c>
      <c r="G197" s="300"/>
      <c r="H197" s="301"/>
      <c r="I197" s="301"/>
      <c r="J197" s="301"/>
      <c r="K197" s="301"/>
      <c r="L197" s="302"/>
      <c r="M197" s="303"/>
      <c r="N197" s="303"/>
      <c r="O197" s="303"/>
      <c r="P197" s="303"/>
      <c r="Q197" s="316"/>
      <c r="R197" s="317"/>
      <c r="S197" s="317"/>
      <c r="T197" s="317"/>
      <c r="U197" s="317"/>
      <c r="V197" s="318"/>
      <c r="W197" s="318"/>
      <c r="X197" s="319"/>
      <c r="Y197" s="319"/>
      <c r="Z197" s="319"/>
    </row>
  </sheetData>
  <mergeCells count="103">
    <mergeCell ref="M22:Z22"/>
    <mergeCell ref="M28:Z28"/>
    <mergeCell ref="C3:I3"/>
    <mergeCell ref="C5:I5"/>
    <mergeCell ref="C4:I4"/>
    <mergeCell ref="M8:Z8"/>
    <mergeCell ref="M15:Z15"/>
    <mergeCell ref="D16:E16"/>
    <mergeCell ref="D17:E17"/>
    <mergeCell ref="D18:E18"/>
    <mergeCell ref="D19:E19"/>
    <mergeCell ref="D20:E20"/>
    <mergeCell ref="D9:E9"/>
    <mergeCell ref="D10:E10"/>
    <mergeCell ref="D11:E11"/>
    <mergeCell ref="D12:E12"/>
    <mergeCell ref="C36:I36"/>
    <mergeCell ref="C37:I37"/>
    <mergeCell ref="C38:I38"/>
    <mergeCell ref="C69:I69"/>
    <mergeCell ref="D49:E49"/>
    <mergeCell ref="D50:E50"/>
    <mergeCell ref="D51:E51"/>
    <mergeCell ref="D52:E52"/>
    <mergeCell ref="D53:E53"/>
    <mergeCell ref="D42:E42"/>
    <mergeCell ref="D43:E43"/>
    <mergeCell ref="D44:E44"/>
    <mergeCell ref="D45:E45"/>
    <mergeCell ref="D46:E46"/>
    <mergeCell ref="M114:Z114"/>
    <mergeCell ref="M41:Z41"/>
    <mergeCell ref="M48:Z48"/>
    <mergeCell ref="M55:Z55"/>
    <mergeCell ref="M61:Z61"/>
    <mergeCell ref="M74:Z74"/>
    <mergeCell ref="C70:I70"/>
    <mergeCell ref="C71:I71"/>
    <mergeCell ref="C102:I102"/>
    <mergeCell ref="C103:I103"/>
    <mergeCell ref="C104:I104"/>
    <mergeCell ref="D82:E82"/>
    <mergeCell ref="D83:E83"/>
    <mergeCell ref="D84:E84"/>
    <mergeCell ref="D85:E85"/>
    <mergeCell ref="D86:E86"/>
    <mergeCell ref="D75:E75"/>
    <mergeCell ref="D76:E76"/>
    <mergeCell ref="D77:E77"/>
    <mergeCell ref="D78:E78"/>
    <mergeCell ref="D79:E79"/>
    <mergeCell ref="M147:Z147"/>
    <mergeCell ref="C135:I135"/>
    <mergeCell ref="C136:I136"/>
    <mergeCell ref="C137:I137"/>
    <mergeCell ref="M140:Z140"/>
    <mergeCell ref="D141:E141"/>
    <mergeCell ref="N4:U4"/>
    <mergeCell ref="D13:E13"/>
    <mergeCell ref="M121:Z121"/>
    <mergeCell ref="M127:Z127"/>
    <mergeCell ref="D108:E108"/>
    <mergeCell ref="D109:E109"/>
    <mergeCell ref="D110:E110"/>
    <mergeCell ref="D111:E111"/>
    <mergeCell ref="D112:E112"/>
    <mergeCell ref="D115:E115"/>
    <mergeCell ref="D116:E116"/>
    <mergeCell ref="D117:E117"/>
    <mergeCell ref="D118:E118"/>
    <mergeCell ref="D119:E119"/>
    <mergeCell ref="M81:Z81"/>
    <mergeCell ref="M88:Z88"/>
    <mergeCell ref="M94:Z94"/>
    <mergeCell ref="M107:Z107"/>
    <mergeCell ref="D148:E148"/>
    <mergeCell ref="D149:E149"/>
    <mergeCell ref="D150:E150"/>
    <mergeCell ref="D151:E151"/>
    <mergeCell ref="D152:E152"/>
    <mergeCell ref="D142:E142"/>
    <mergeCell ref="D143:E143"/>
    <mergeCell ref="D144:E144"/>
    <mergeCell ref="D145:E145"/>
    <mergeCell ref="M173:Z173"/>
    <mergeCell ref="D174:E174"/>
    <mergeCell ref="D175:E175"/>
    <mergeCell ref="D176:E176"/>
    <mergeCell ref="D177:E177"/>
    <mergeCell ref="M154:Z154"/>
    <mergeCell ref="M160:Z160"/>
    <mergeCell ref="C168:I168"/>
    <mergeCell ref="C169:I169"/>
    <mergeCell ref="C170:I170"/>
    <mergeCell ref="D184:E184"/>
    <mergeCell ref="D185:E185"/>
    <mergeCell ref="M187:Z187"/>
    <mergeCell ref="M193:Z193"/>
    <mergeCell ref="D178:E178"/>
    <mergeCell ref="M180:Z180"/>
    <mergeCell ref="D181:E181"/>
    <mergeCell ref="D182:E182"/>
    <mergeCell ref="D183:E183"/>
  </mergeCells>
  <hyperlinks>
    <hyperlink ref="K2" location="'TITLE PAGE'!A1" display="Back to title page" xr:uid="{00000000-0004-0000-07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AM293"/>
  <sheetViews>
    <sheetView tabSelected="1" topLeftCell="B1" zoomScale="85" zoomScaleNormal="85" workbookViewId="0">
      <selection activeCell="M53" sqref="M53"/>
    </sheetView>
  </sheetViews>
  <sheetFormatPr defaultColWidth="8.77734375" defaultRowHeight="14.25" x14ac:dyDescent="0.2"/>
  <cols>
    <col min="1" max="1" width="6.5546875" style="1441" customWidth="1"/>
    <col min="2" max="2" width="32" style="241" customWidth="1"/>
    <col min="3" max="3" width="57" style="241" customWidth="1"/>
    <col min="4" max="4" width="16.109375" style="241" customWidth="1"/>
    <col min="5" max="5" width="10" style="241" bestFit="1" customWidth="1"/>
    <col min="6" max="6" width="14.44140625" style="241" customWidth="1"/>
    <col min="7" max="7" width="8.77734375" style="241"/>
    <col min="8" max="8" width="10.109375" style="241" bestFit="1" customWidth="1"/>
    <col min="9" max="12" width="8.77734375" style="241"/>
    <col min="13" max="13" width="9.77734375" style="241" bestFit="1" customWidth="1"/>
    <col min="14" max="17" width="8.77734375" style="241"/>
    <col min="18" max="18" width="16.21875" style="241" customWidth="1"/>
    <col min="19" max="20" width="8.77734375" style="241"/>
    <col min="21" max="21" width="11.21875" style="241" customWidth="1"/>
    <col min="22" max="16384" width="8.77734375" style="241"/>
  </cols>
  <sheetData>
    <row r="1" spans="1:27" ht="15.75" thickBot="1" x14ac:dyDescent="0.3">
      <c r="A1" s="1440"/>
    </row>
    <row r="2" spans="1:27" ht="35.1" customHeight="1" thickBot="1" x14ac:dyDescent="0.25">
      <c r="B2" s="395" t="s">
        <v>62</v>
      </c>
      <c r="C2" s="57" t="str">
        <f>'TITLE PAGE'!$D$18</f>
        <v>Northumbrian Water</v>
      </c>
      <c r="D2" s="393" t="s">
        <v>2</v>
      </c>
      <c r="E2" s="1374">
        <f>'TITLE PAGE'!D21</f>
        <v>6</v>
      </c>
      <c r="G2" s="1191" t="s">
        <v>61</v>
      </c>
      <c r="I2" s="1459"/>
    </row>
    <row r="3" spans="1:27" ht="29.25" thickBot="1" x14ac:dyDescent="0.25">
      <c r="B3" s="394" t="s">
        <v>192</v>
      </c>
      <c r="C3" s="1209" t="s">
        <v>1499</v>
      </c>
      <c r="D3" s="390" t="s">
        <v>1500</v>
      </c>
      <c r="E3" s="1522">
        <f>'4. Options Appraisal Summary'!AH3</f>
        <v>1003.6791665475857</v>
      </c>
      <c r="F3" s="1458"/>
      <c r="G3" s="1439"/>
      <c r="H3" s="1439"/>
    </row>
    <row r="4" spans="1:27" ht="15" thickBot="1" x14ac:dyDescent="0.25"/>
    <row r="5" spans="1:27" ht="45.75" thickBot="1" x14ac:dyDescent="0.25">
      <c r="B5" s="194" t="s">
        <v>1501</v>
      </c>
      <c r="G5" s="1597" t="s">
        <v>1502</v>
      </c>
      <c r="H5" s="1652"/>
      <c r="I5" s="1652"/>
      <c r="J5" s="1652"/>
      <c r="K5" s="1652"/>
      <c r="L5" s="1652"/>
      <c r="M5" s="1652"/>
      <c r="N5" s="1652"/>
      <c r="O5" s="1652"/>
      <c r="P5" s="1652"/>
      <c r="Q5" s="1598"/>
      <c r="R5" s="1597" t="s">
        <v>1503</v>
      </c>
      <c r="S5" s="1652"/>
      <c r="T5" s="1652"/>
      <c r="U5" s="1652"/>
      <c r="V5" s="1652"/>
      <c r="W5" s="1652"/>
      <c r="X5" s="1652"/>
      <c r="Y5" s="1652"/>
      <c r="Z5" s="1652"/>
      <c r="AA5" s="1598"/>
    </row>
    <row r="6" spans="1:27" ht="45.75" thickBot="1" x14ac:dyDescent="0.25">
      <c r="B6" s="235" t="s">
        <v>1504</v>
      </c>
      <c r="C6" s="236" t="s">
        <v>1486</v>
      </c>
      <c r="D6" s="236" t="s">
        <v>1487</v>
      </c>
      <c r="E6" s="236" t="s">
        <v>198</v>
      </c>
      <c r="F6" s="237" t="s">
        <v>199</v>
      </c>
      <c r="G6" s="235" t="s">
        <v>200</v>
      </c>
      <c r="H6" s="236" t="s">
        <v>201</v>
      </c>
      <c r="I6" s="236" t="s">
        <v>202</v>
      </c>
      <c r="J6" s="236" t="s">
        <v>203</v>
      </c>
      <c r="K6" s="236" t="s">
        <v>204</v>
      </c>
      <c r="L6" s="236" t="s">
        <v>205</v>
      </c>
      <c r="M6" s="236" t="s">
        <v>206</v>
      </c>
      <c r="N6" s="236" t="s">
        <v>207</v>
      </c>
      <c r="O6" s="236" t="s">
        <v>208</v>
      </c>
      <c r="P6" s="236" t="s">
        <v>209</v>
      </c>
      <c r="Q6" s="237" t="s">
        <v>210</v>
      </c>
      <c r="R6" s="240" t="s">
        <v>1505</v>
      </c>
      <c r="S6" s="238" t="s">
        <v>1506</v>
      </c>
      <c r="T6" s="238" t="s">
        <v>1507</v>
      </c>
      <c r="U6" s="238" t="s">
        <v>1508</v>
      </c>
      <c r="V6" s="238" t="s">
        <v>1509</v>
      </c>
      <c r="W6" s="238" t="s">
        <v>1510</v>
      </c>
      <c r="X6" s="238" t="s">
        <v>1511</v>
      </c>
      <c r="Y6" s="238" t="s">
        <v>1512</v>
      </c>
      <c r="Z6" s="238" t="s">
        <v>1513</v>
      </c>
      <c r="AA6" s="239" t="s">
        <v>1514</v>
      </c>
    </row>
    <row r="7" spans="1:27" x14ac:dyDescent="0.2">
      <c r="A7" s="355"/>
      <c r="B7" s="234" t="s">
        <v>1515</v>
      </c>
      <c r="C7" s="225" t="s">
        <v>1489</v>
      </c>
      <c r="D7" s="226" t="s">
        <v>1490</v>
      </c>
      <c r="E7" s="282" t="s">
        <v>1516</v>
      </c>
      <c r="F7" s="281">
        <v>3</v>
      </c>
      <c r="G7" s="380"/>
      <c r="H7" s="381"/>
      <c r="I7" s="381"/>
      <c r="J7" s="381"/>
      <c r="K7" s="381"/>
      <c r="L7" s="381"/>
      <c r="M7" s="283">
        <f>M28+M71</f>
        <v>14.178058691858258</v>
      </c>
      <c r="N7" s="283">
        <f t="shared" ref="N7:AA7" si="0">N28+N71</f>
        <v>14.776207866597561</v>
      </c>
      <c r="O7" s="283">
        <f t="shared" si="0"/>
        <v>15.092237999130869</v>
      </c>
      <c r="P7" s="283">
        <f t="shared" si="0"/>
        <v>15.405265484019836</v>
      </c>
      <c r="Q7" s="283">
        <f t="shared" si="0"/>
        <v>15.690897322935463</v>
      </c>
      <c r="R7" s="283">
        <f t="shared" si="0"/>
        <v>82.095101575088876</v>
      </c>
      <c r="S7" s="283">
        <f t="shared" si="0"/>
        <v>46.753284848000007</v>
      </c>
      <c r="T7" s="283">
        <f t="shared" si="0"/>
        <v>126.76094000000001</v>
      </c>
      <c r="U7" s="283">
        <f t="shared" si="0"/>
        <v>419.85130299999997</v>
      </c>
      <c r="V7" s="283">
        <f t="shared" si="0"/>
        <v>48.260000000000005</v>
      </c>
      <c r="W7" s="283">
        <f t="shared" si="0"/>
        <v>48.260000000000005</v>
      </c>
      <c r="X7" s="283">
        <f t="shared" si="0"/>
        <v>48.260000000000005</v>
      </c>
      <c r="Y7" s="283">
        <f t="shared" si="0"/>
        <v>48.260000000000005</v>
      </c>
      <c r="Z7" s="283">
        <f t="shared" si="0"/>
        <v>48.260000000000005</v>
      </c>
      <c r="AA7" s="283">
        <f t="shared" si="0"/>
        <v>48.260000000000005</v>
      </c>
    </row>
    <row r="8" spans="1:27" x14ac:dyDescent="0.2">
      <c r="A8" s="355"/>
      <c r="B8" s="228" t="s">
        <v>1517</v>
      </c>
      <c r="C8" s="41" t="s">
        <v>1492</v>
      </c>
      <c r="D8" s="48" t="s">
        <v>1490</v>
      </c>
      <c r="E8" s="282" t="s">
        <v>1516</v>
      </c>
      <c r="F8" s="270">
        <v>3</v>
      </c>
      <c r="G8" s="382"/>
      <c r="H8" s="383"/>
      <c r="I8" s="383"/>
      <c r="J8" s="383"/>
      <c r="K8" s="383"/>
      <c r="L8" s="383"/>
      <c r="M8" s="284"/>
      <c r="N8" s="284"/>
      <c r="O8" s="284"/>
      <c r="P8" s="284"/>
      <c r="Q8" s="284"/>
      <c r="R8" s="284"/>
      <c r="S8" s="284"/>
      <c r="T8" s="284"/>
      <c r="U8" s="284"/>
      <c r="V8" s="284"/>
      <c r="W8" s="284"/>
      <c r="X8" s="284"/>
      <c r="Y8" s="284"/>
      <c r="Z8" s="284"/>
      <c r="AA8" s="286"/>
    </row>
    <row r="9" spans="1:27" ht="15" thickBot="1" x14ac:dyDescent="0.25">
      <c r="A9" s="355"/>
      <c r="B9" s="229" t="s">
        <v>1518</v>
      </c>
      <c r="C9" s="42" t="s">
        <v>1519</v>
      </c>
      <c r="D9" s="50" t="s">
        <v>1490</v>
      </c>
      <c r="E9" s="282" t="s">
        <v>1516</v>
      </c>
      <c r="F9" s="271">
        <v>3</v>
      </c>
      <c r="G9" s="285">
        <f t="shared" ref="G9:AA9" si="1">SUM(G7:G8)</f>
        <v>0</v>
      </c>
      <c r="H9" s="285">
        <f t="shared" si="1"/>
        <v>0</v>
      </c>
      <c r="I9" s="285">
        <f t="shared" si="1"/>
        <v>0</v>
      </c>
      <c r="J9" s="285">
        <f t="shared" si="1"/>
        <v>0</v>
      </c>
      <c r="K9" s="285">
        <f t="shared" si="1"/>
        <v>0</v>
      </c>
      <c r="L9" s="285">
        <f t="shared" si="1"/>
        <v>0</v>
      </c>
      <c r="M9" s="285">
        <f t="shared" si="1"/>
        <v>14.178058691858258</v>
      </c>
      <c r="N9" s="285">
        <f t="shared" si="1"/>
        <v>14.776207866597561</v>
      </c>
      <c r="O9" s="285">
        <f t="shared" si="1"/>
        <v>15.092237999130869</v>
      </c>
      <c r="P9" s="285">
        <f t="shared" si="1"/>
        <v>15.405265484019836</v>
      </c>
      <c r="Q9" s="285">
        <f t="shared" si="1"/>
        <v>15.690897322935463</v>
      </c>
      <c r="R9" s="285">
        <f t="shared" si="1"/>
        <v>82.095101575088876</v>
      </c>
      <c r="S9" s="285">
        <f t="shared" si="1"/>
        <v>46.753284848000007</v>
      </c>
      <c r="T9" s="285">
        <f t="shared" si="1"/>
        <v>126.76094000000001</v>
      </c>
      <c r="U9" s="285">
        <f t="shared" si="1"/>
        <v>419.85130299999997</v>
      </c>
      <c r="V9" s="285">
        <f t="shared" si="1"/>
        <v>48.260000000000005</v>
      </c>
      <c r="W9" s="285">
        <f t="shared" si="1"/>
        <v>48.260000000000005</v>
      </c>
      <c r="X9" s="285">
        <f t="shared" si="1"/>
        <v>48.260000000000005</v>
      </c>
      <c r="Y9" s="285">
        <f t="shared" si="1"/>
        <v>48.260000000000005</v>
      </c>
      <c r="Z9" s="285">
        <f t="shared" si="1"/>
        <v>48.260000000000005</v>
      </c>
      <c r="AA9" s="285">
        <f t="shared" si="1"/>
        <v>48.260000000000005</v>
      </c>
    </row>
    <row r="10" spans="1:27" ht="15" thickBot="1" x14ac:dyDescent="0.25">
      <c r="B10" s="230"/>
      <c r="C10" s="231"/>
      <c r="D10" s="52"/>
      <c r="E10" s="232"/>
      <c r="F10" s="233"/>
      <c r="G10" s="242"/>
      <c r="H10" s="242"/>
      <c r="I10" s="242"/>
      <c r="J10" s="242"/>
      <c r="K10" s="242"/>
      <c r="L10" s="242"/>
      <c r="M10" s="242"/>
      <c r="N10" s="242"/>
      <c r="O10" s="242"/>
      <c r="P10" s="242"/>
      <c r="Q10" s="242"/>
      <c r="R10" s="242"/>
      <c r="S10" s="242"/>
      <c r="T10" s="242"/>
      <c r="U10" s="242"/>
      <c r="V10" s="242"/>
      <c r="W10" s="242"/>
      <c r="X10" s="242"/>
      <c r="Y10" s="242"/>
      <c r="Z10" s="242"/>
      <c r="AA10" s="242"/>
    </row>
    <row r="11" spans="1:27" ht="60.75" thickBot="1" x14ac:dyDescent="0.25">
      <c r="B11" s="194" t="s">
        <v>1520</v>
      </c>
      <c r="G11" s="1597" t="s">
        <v>1502</v>
      </c>
      <c r="H11" s="1652"/>
      <c r="I11" s="1652"/>
      <c r="J11" s="1652"/>
      <c r="K11" s="1652"/>
      <c r="L11" s="1652"/>
      <c r="M11" s="1652"/>
      <c r="N11" s="1652"/>
      <c r="O11" s="1652"/>
      <c r="P11" s="1652"/>
      <c r="Q11" s="1598"/>
      <c r="R11" s="1597" t="s">
        <v>1503</v>
      </c>
      <c r="S11" s="1652"/>
      <c r="T11" s="1652"/>
      <c r="U11" s="1652"/>
      <c r="V11" s="1652"/>
      <c r="W11" s="1652"/>
      <c r="X11" s="1652"/>
      <c r="Y11" s="1652"/>
      <c r="Z11" s="1652"/>
      <c r="AA11" s="1598"/>
    </row>
    <row r="12" spans="1:27" ht="45.75" thickBot="1" x14ac:dyDescent="0.25">
      <c r="B12" s="235" t="s">
        <v>1504</v>
      </c>
      <c r="C12" s="236" t="s">
        <v>1486</v>
      </c>
      <c r="D12" s="236" t="s">
        <v>1487</v>
      </c>
      <c r="E12" s="236" t="s">
        <v>198</v>
      </c>
      <c r="F12" s="237" t="s">
        <v>199</v>
      </c>
      <c r="G12" s="235" t="s">
        <v>200</v>
      </c>
      <c r="H12" s="236" t="s">
        <v>201</v>
      </c>
      <c r="I12" s="236" t="s">
        <v>202</v>
      </c>
      <c r="J12" s="236" t="s">
        <v>203</v>
      </c>
      <c r="K12" s="236" t="s">
        <v>204</v>
      </c>
      <c r="L12" s="236" t="s">
        <v>205</v>
      </c>
      <c r="M12" s="236" t="s">
        <v>206</v>
      </c>
      <c r="N12" s="236" t="s">
        <v>207</v>
      </c>
      <c r="O12" s="236" t="s">
        <v>208</v>
      </c>
      <c r="P12" s="236" t="s">
        <v>209</v>
      </c>
      <c r="Q12" s="237" t="s">
        <v>210</v>
      </c>
      <c r="R12" s="240" t="s">
        <v>1505</v>
      </c>
      <c r="S12" s="238" t="s">
        <v>1506</v>
      </c>
      <c r="T12" s="238" t="s">
        <v>1507</v>
      </c>
      <c r="U12" s="238" t="s">
        <v>1508</v>
      </c>
      <c r="V12" s="238" t="s">
        <v>1509</v>
      </c>
      <c r="W12" s="238" t="s">
        <v>1510</v>
      </c>
      <c r="X12" s="238" t="s">
        <v>1511</v>
      </c>
      <c r="Y12" s="238" t="s">
        <v>1512</v>
      </c>
      <c r="Z12" s="238" t="s">
        <v>1513</v>
      </c>
      <c r="AA12" s="239" t="s">
        <v>1514</v>
      </c>
    </row>
    <row r="13" spans="1:27" x14ac:dyDescent="0.2">
      <c r="B13" s="227" t="s">
        <v>1521</v>
      </c>
      <c r="C13" s="41" t="s">
        <v>1522</v>
      </c>
      <c r="D13" s="48" t="s">
        <v>1285</v>
      </c>
      <c r="E13" s="282" t="s">
        <v>1516</v>
      </c>
      <c r="F13" s="270">
        <v>3</v>
      </c>
      <c r="G13" s="382"/>
      <c r="H13" s="383"/>
      <c r="I13" s="383"/>
      <c r="J13" s="383"/>
      <c r="K13" s="383"/>
      <c r="L13" s="383"/>
      <c r="M13" s="284"/>
      <c r="N13" s="284"/>
      <c r="O13" s="284"/>
      <c r="P13" s="284"/>
      <c r="Q13" s="284"/>
      <c r="R13" s="284"/>
      <c r="S13" s="284"/>
      <c r="T13" s="284"/>
      <c r="U13" s="284"/>
      <c r="V13" s="284"/>
      <c r="W13" s="284"/>
      <c r="X13" s="284"/>
      <c r="Y13" s="284"/>
      <c r="Z13" s="284"/>
      <c r="AA13" s="286"/>
    </row>
    <row r="14" spans="1:27" x14ac:dyDescent="0.2">
      <c r="B14" s="228" t="s">
        <v>1523</v>
      </c>
      <c r="C14" s="41" t="s">
        <v>1522</v>
      </c>
      <c r="D14" s="48" t="s">
        <v>1280</v>
      </c>
      <c r="E14" s="282" t="s">
        <v>1516</v>
      </c>
      <c r="F14" s="270">
        <v>3</v>
      </c>
      <c r="G14" s="382"/>
      <c r="H14" s="383"/>
      <c r="I14" s="383"/>
      <c r="J14" s="383"/>
      <c r="K14" s="383"/>
      <c r="L14" s="383"/>
      <c r="M14" s="284"/>
      <c r="N14" s="284"/>
      <c r="O14" s="284"/>
      <c r="P14" s="284"/>
      <c r="Q14" s="284"/>
      <c r="R14" s="284"/>
      <c r="S14" s="284"/>
      <c r="T14" s="284"/>
      <c r="U14" s="284"/>
      <c r="V14" s="284"/>
      <c r="W14" s="284"/>
      <c r="X14" s="284"/>
      <c r="Y14" s="284"/>
      <c r="Z14" s="284"/>
      <c r="AA14" s="286"/>
    </row>
    <row r="15" spans="1:27" x14ac:dyDescent="0.2">
      <c r="B15" s="228" t="s">
        <v>1524</v>
      </c>
      <c r="C15" s="41" t="s">
        <v>1522</v>
      </c>
      <c r="D15" s="48" t="s">
        <v>1490</v>
      </c>
      <c r="E15" s="282" t="s">
        <v>1516</v>
      </c>
      <c r="F15" s="270">
        <v>3</v>
      </c>
      <c r="G15" s="287">
        <f t="shared" ref="G15:AA15" si="2">SUM(G13:G14)</f>
        <v>0</v>
      </c>
      <c r="H15" s="287">
        <f t="shared" si="2"/>
        <v>0</v>
      </c>
      <c r="I15" s="287">
        <f t="shared" si="2"/>
        <v>0</v>
      </c>
      <c r="J15" s="287">
        <f t="shared" si="2"/>
        <v>0</v>
      </c>
      <c r="K15" s="287">
        <f t="shared" si="2"/>
        <v>0</v>
      </c>
      <c r="L15" s="287">
        <f t="shared" si="2"/>
        <v>0</v>
      </c>
      <c r="M15" s="287">
        <f t="shared" si="2"/>
        <v>0</v>
      </c>
      <c r="N15" s="287">
        <f t="shared" si="2"/>
        <v>0</v>
      </c>
      <c r="O15" s="287">
        <f t="shared" si="2"/>
        <v>0</v>
      </c>
      <c r="P15" s="287">
        <f t="shared" si="2"/>
        <v>0</v>
      </c>
      <c r="Q15" s="287">
        <f t="shared" si="2"/>
        <v>0</v>
      </c>
      <c r="R15" s="287">
        <f t="shared" si="2"/>
        <v>0</v>
      </c>
      <c r="S15" s="287">
        <f t="shared" si="2"/>
        <v>0</v>
      </c>
      <c r="T15" s="287">
        <f t="shared" si="2"/>
        <v>0</v>
      </c>
      <c r="U15" s="287">
        <f t="shared" si="2"/>
        <v>0</v>
      </c>
      <c r="V15" s="287">
        <f t="shared" si="2"/>
        <v>0</v>
      </c>
      <c r="W15" s="287">
        <f t="shared" si="2"/>
        <v>0</v>
      </c>
      <c r="X15" s="287">
        <f t="shared" si="2"/>
        <v>0</v>
      </c>
      <c r="Y15" s="287">
        <f t="shared" si="2"/>
        <v>0</v>
      </c>
      <c r="Z15" s="287">
        <f t="shared" si="2"/>
        <v>0</v>
      </c>
      <c r="AA15" s="287">
        <f t="shared" si="2"/>
        <v>0</v>
      </c>
    </row>
    <row r="16" spans="1:27" x14ac:dyDescent="0.2">
      <c r="B16" s="227" t="s">
        <v>1525</v>
      </c>
      <c r="C16" s="41" t="s">
        <v>1526</v>
      </c>
      <c r="D16" s="48" t="s">
        <v>1285</v>
      </c>
      <c r="E16" s="282" t="s">
        <v>1516</v>
      </c>
      <c r="F16" s="270">
        <v>3</v>
      </c>
      <c r="G16" s="382"/>
      <c r="H16" s="383"/>
      <c r="I16" s="383"/>
      <c r="J16" s="383"/>
      <c r="K16" s="383"/>
      <c r="L16" s="383"/>
      <c r="M16" s="284">
        <v>0</v>
      </c>
      <c r="N16" s="284">
        <v>0</v>
      </c>
      <c r="O16" s="284">
        <v>0</v>
      </c>
      <c r="P16" s="284">
        <v>0</v>
      </c>
      <c r="Q16" s="284">
        <v>0</v>
      </c>
      <c r="R16" s="284">
        <v>0</v>
      </c>
      <c r="S16" s="284">
        <v>0</v>
      </c>
      <c r="T16" s="284">
        <v>0</v>
      </c>
      <c r="U16" s="284">
        <v>0</v>
      </c>
      <c r="V16" s="284">
        <v>0</v>
      </c>
      <c r="W16" s="284">
        <v>0</v>
      </c>
      <c r="X16" s="284">
        <v>0</v>
      </c>
      <c r="Y16" s="284">
        <v>0</v>
      </c>
      <c r="Z16" s="284">
        <v>0</v>
      </c>
      <c r="AA16" s="284">
        <v>0</v>
      </c>
    </row>
    <row r="17" spans="2:39" x14ac:dyDescent="0.2">
      <c r="B17" s="228" t="s">
        <v>1527</v>
      </c>
      <c r="C17" s="41" t="s">
        <v>1526</v>
      </c>
      <c r="D17" s="48" t="s">
        <v>1280</v>
      </c>
      <c r="E17" s="282" t="s">
        <v>1516</v>
      </c>
      <c r="F17" s="270">
        <v>3</v>
      </c>
      <c r="G17" s="382"/>
      <c r="H17" s="383"/>
      <c r="I17" s="383"/>
      <c r="J17" s="383"/>
      <c r="K17" s="383"/>
      <c r="L17" s="383"/>
      <c r="M17" s="284">
        <v>3.1470210731472514</v>
      </c>
      <c r="N17" s="284">
        <v>3.3146216011472514</v>
      </c>
      <c r="O17" s="284">
        <v>3.3146216011472514</v>
      </c>
      <c r="P17" s="284">
        <v>3.3261520354712513</v>
      </c>
      <c r="Q17" s="284">
        <v>3.3276788132802513</v>
      </c>
      <c r="R17" s="284">
        <v>17.091174289934997</v>
      </c>
      <c r="S17" s="284">
        <v>11.660324958</v>
      </c>
      <c r="T17" s="284">
        <v>6.7409400000000002</v>
      </c>
      <c r="U17" s="284">
        <v>6.4713029999999989</v>
      </c>
      <c r="V17" s="284"/>
      <c r="W17" s="284"/>
      <c r="X17" s="284"/>
      <c r="Y17" s="284"/>
      <c r="Z17" s="284"/>
      <c r="AA17" s="286"/>
    </row>
    <row r="18" spans="2:39" x14ac:dyDescent="0.2">
      <c r="B18" s="228" t="s">
        <v>1528</v>
      </c>
      <c r="C18" s="41" t="s">
        <v>1526</v>
      </c>
      <c r="D18" s="48" t="s">
        <v>1490</v>
      </c>
      <c r="E18" s="282" t="s">
        <v>1516</v>
      </c>
      <c r="F18" s="270">
        <v>3</v>
      </c>
      <c r="G18" s="287">
        <f t="shared" ref="G18:AA18" si="3">SUM(G16:G17)</f>
        <v>0</v>
      </c>
      <c r="H18" s="287">
        <f t="shared" si="3"/>
        <v>0</v>
      </c>
      <c r="I18" s="287">
        <f t="shared" si="3"/>
        <v>0</v>
      </c>
      <c r="J18" s="287">
        <f t="shared" si="3"/>
        <v>0</v>
      </c>
      <c r="K18" s="287">
        <f t="shared" si="3"/>
        <v>0</v>
      </c>
      <c r="L18" s="287">
        <f t="shared" si="3"/>
        <v>0</v>
      </c>
      <c r="M18" s="287">
        <f t="shared" si="3"/>
        <v>3.1470210731472514</v>
      </c>
      <c r="N18" s="287">
        <f t="shared" si="3"/>
        <v>3.3146216011472514</v>
      </c>
      <c r="O18" s="287">
        <f t="shared" si="3"/>
        <v>3.3146216011472514</v>
      </c>
      <c r="P18" s="287">
        <f t="shared" si="3"/>
        <v>3.3261520354712513</v>
      </c>
      <c r="Q18" s="287">
        <f t="shared" si="3"/>
        <v>3.3276788132802513</v>
      </c>
      <c r="R18" s="287">
        <f t="shared" si="3"/>
        <v>17.091174289934997</v>
      </c>
      <c r="S18" s="287">
        <f t="shared" si="3"/>
        <v>11.660324958</v>
      </c>
      <c r="T18" s="287">
        <f t="shared" si="3"/>
        <v>6.7409400000000002</v>
      </c>
      <c r="U18" s="287">
        <f t="shared" si="3"/>
        <v>6.4713029999999989</v>
      </c>
      <c r="V18" s="287">
        <f t="shared" si="3"/>
        <v>0</v>
      </c>
      <c r="W18" s="287">
        <f t="shared" si="3"/>
        <v>0</v>
      </c>
      <c r="X18" s="287">
        <f t="shared" si="3"/>
        <v>0</v>
      </c>
      <c r="Y18" s="287">
        <f t="shared" si="3"/>
        <v>0</v>
      </c>
      <c r="Z18" s="287">
        <f t="shared" si="3"/>
        <v>0</v>
      </c>
      <c r="AA18" s="287">
        <f t="shared" si="3"/>
        <v>0</v>
      </c>
      <c r="AM18" s="1439"/>
    </row>
    <row r="19" spans="2:39" x14ac:dyDescent="0.2">
      <c r="B19" s="227" t="s">
        <v>1529</v>
      </c>
      <c r="C19" s="41" t="s">
        <v>1530</v>
      </c>
      <c r="D19" s="48" t="s">
        <v>1285</v>
      </c>
      <c r="E19" s="282" t="s">
        <v>1516</v>
      </c>
      <c r="F19" s="270">
        <v>3</v>
      </c>
      <c r="G19" s="382"/>
      <c r="H19" s="383"/>
      <c r="I19" s="383"/>
      <c r="J19" s="383"/>
      <c r="K19" s="383"/>
      <c r="L19" s="383"/>
      <c r="M19" s="1550">
        <v>1.0855999999999999</v>
      </c>
      <c r="N19" s="284">
        <v>1.0855999999999999</v>
      </c>
      <c r="O19" s="284">
        <v>1.0855999999999999</v>
      </c>
      <c r="P19" s="284">
        <v>1.0855999999999999</v>
      </c>
      <c r="Q19" s="284">
        <v>1.0855999999999999</v>
      </c>
      <c r="R19" s="284">
        <v>8.0500000000000007</v>
      </c>
      <c r="S19" s="284">
        <v>11.05</v>
      </c>
      <c r="T19" s="284">
        <v>87.18</v>
      </c>
      <c r="U19" s="284">
        <v>380.29</v>
      </c>
      <c r="V19" s="284">
        <v>16.09</v>
      </c>
      <c r="W19" s="284">
        <v>16.09</v>
      </c>
      <c r="X19" s="284">
        <v>16.09</v>
      </c>
      <c r="Y19" s="284">
        <v>16.09</v>
      </c>
      <c r="Z19" s="284">
        <v>16.09</v>
      </c>
      <c r="AA19" s="284">
        <v>16.09</v>
      </c>
    </row>
    <row r="20" spans="2:39" x14ac:dyDescent="0.2">
      <c r="B20" s="228" t="s">
        <v>1531</v>
      </c>
      <c r="C20" s="41" t="s">
        <v>1530</v>
      </c>
      <c r="D20" s="48" t="s">
        <v>1280</v>
      </c>
      <c r="E20" s="282" t="s">
        <v>1516</v>
      </c>
      <c r="F20" s="270">
        <v>3</v>
      </c>
      <c r="G20" s="382"/>
      <c r="H20" s="383"/>
      <c r="I20" s="383"/>
      <c r="J20" s="383"/>
      <c r="K20" s="383"/>
      <c r="L20" s="383"/>
      <c r="M20" s="284">
        <v>1.7947773260000006</v>
      </c>
      <c r="N20" s="284">
        <v>1.7947773260000006</v>
      </c>
      <c r="O20" s="284">
        <v>1.7947773260000006</v>
      </c>
      <c r="P20" s="284">
        <v>1.7947773260000006</v>
      </c>
      <c r="Q20" s="284">
        <v>1.7947773260000006</v>
      </c>
      <c r="R20" s="284">
        <v>16.404473260000003</v>
      </c>
      <c r="S20" s="284">
        <v>24.042959890000009</v>
      </c>
      <c r="T20" s="284">
        <v>32.840000000000003</v>
      </c>
      <c r="U20" s="284">
        <v>33.090000000000003</v>
      </c>
      <c r="V20" s="284">
        <v>32.17</v>
      </c>
      <c r="W20" s="284">
        <v>32.17</v>
      </c>
      <c r="X20" s="284">
        <v>32.17</v>
      </c>
      <c r="Y20" s="284">
        <v>32.17</v>
      </c>
      <c r="Z20" s="284">
        <v>32.17</v>
      </c>
      <c r="AA20" s="284">
        <v>32.17</v>
      </c>
    </row>
    <row r="21" spans="2:39" x14ac:dyDescent="0.2">
      <c r="B21" s="228" t="s">
        <v>1532</v>
      </c>
      <c r="C21" s="41" t="s">
        <v>1530</v>
      </c>
      <c r="D21" s="48" t="s">
        <v>1490</v>
      </c>
      <c r="E21" s="282" t="s">
        <v>1516</v>
      </c>
      <c r="F21" s="270">
        <v>3</v>
      </c>
      <c r="G21" s="287">
        <f t="shared" ref="G21:AA21" si="4">SUM(G19:G20)</f>
        <v>0</v>
      </c>
      <c r="H21" s="287">
        <f t="shared" si="4"/>
        <v>0</v>
      </c>
      <c r="I21" s="287">
        <f t="shared" si="4"/>
        <v>0</v>
      </c>
      <c r="J21" s="287">
        <f t="shared" si="4"/>
        <v>0</v>
      </c>
      <c r="K21" s="287">
        <f t="shared" si="4"/>
        <v>0</v>
      </c>
      <c r="L21" s="287">
        <f t="shared" si="4"/>
        <v>0</v>
      </c>
      <c r="M21" s="287">
        <f t="shared" si="4"/>
        <v>2.8803773260000005</v>
      </c>
      <c r="N21" s="287">
        <f t="shared" si="4"/>
        <v>2.8803773260000005</v>
      </c>
      <c r="O21" s="287">
        <f t="shared" si="4"/>
        <v>2.8803773260000005</v>
      </c>
      <c r="P21" s="287">
        <f t="shared" si="4"/>
        <v>2.8803773260000005</v>
      </c>
      <c r="Q21" s="287">
        <f t="shared" si="4"/>
        <v>2.8803773260000005</v>
      </c>
      <c r="R21" s="287">
        <f t="shared" si="4"/>
        <v>24.454473260000004</v>
      </c>
      <c r="S21" s="287">
        <f t="shared" si="4"/>
        <v>35.09295989000001</v>
      </c>
      <c r="T21" s="287">
        <f t="shared" si="4"/>
        <v>120.02000000000001</v>
      </c>
      <c r="U21" s="287">
        <f t="shared" si="4"/>
        <v>413.38</v>
      </c>
      <c r="V21" s="287">
        <f t="shared" si="4"/>
        <v>48.260000000000005</v>
      </c>
      <c r="W21" s="287">
        <f t="shared" si="4"/>
        <v>48.260000000000005</v>
      </c>
      <c r="X21" s="287">
        <f t="shared" si="4"/>
        <v>48.260000000000005</v>
      </c>
      <c r="Y21" s="287">
        <f t="shared" si="4"/>
        <v>48.260000000000005</v>
      </c>
      <c r="Z21" s="287">
        <f t="shared" si="4"/>
        <v>48.260000000000005</v>
      </c>
      <c r="AA21" s="287">
        <f t="shared" si="4"/>
        <v>48.260000000000005</v>
      </c>
    </row>
    <row r="22" spans="2:39" x14ac:dyDescent="0.2">
      <c r="B22" s="227" t="s">
        <v>1533</v>
      </c>
      <c r="C22" s="41" t="s">
        <v>1534</v>
      </c>
      <c r="D22" s="48" t="s">
        <v>1285</v>
      </c>
      <c r="E22" s="282" t="s">
        <v>1516</v>
      </c>
      <c r="F22" s="270">
        <v>3</v>
      </c>
      <c r="G22" s="382"/>
      <c r="H22" s="383"/>
      <c r="I22" s="383"/>
      <c r="J22" s="383"/>
      <c r="K22" s="383"/>
      <c r="L22" s="383"/>
      <c r="M22" s="284"/>
      <c r="N22" s="284"/>
      <c r="O22" s="284"/>
      <c r="P22" s="284"/>
      <c r="Q22" s="284"/>
      <c r="R22" s="284"/>
      <c r="S22" s="284"/>
      <c r="T22" s="284"/>
      <c r="U22" s="284"/>
      <c r="V22" s="284"/>
      <c r="W22" s="284"/>
      <c r="X22" s="284"/>
      <c r="Y22" s="284"/>
      <c r="Z22" s="284"/>
      <c r="AA22" s="286"/>
    </row>
    <row r="23" spans="2:39" x14ac:dyDescent="0.2">
      <c r="B23" s="228" t="s">
        <v>1535</v>
      </c>
      <c r="C23" s="41" t="s">
        <v>1534</v>
      </c>
      <c r="D23" s="48" t="s">
        <v>1280</v>
      </c>
      <c r="E23" s="282" t="s">
        <v>1516</v>
      </c>
      <c r="F23" s="270">
        <v>3</v>
      </c>
      <c r="G23" s="382"/>
      <c r="H23" s="383"/>
      <c r="I23" s="383"/>
      <c r="J23" s="383"/>
      <c r="K23" s="383"/>
      <c r="L23" s="383"/>
      <c r="M23" s="284"/>
      <c r="N23" s="284"/>
      <c r="O23" s="284"/>
      <c r="P23" s="284"/>
      <c r="Q23" s="284"/>
      <c r="R23" s="284"/>
      <c r="S23" s="284"/>
      <c r="T23" s="284"/>
      <c r="U23" s="284"/>
      <c r="V23" s="284"/>
      <c r="W23" s="284"/>
      <c r="X23" s="284"/>
      <c r="Y23" s="284"/>
      <c r="Z23" s="284"/>
      <c r="AA23" s="286"/>
    </row>
    <row r="24" spans="2:39" x14ac:dyDescent="0.2">
      <c r="B24" s="228" t="s">
        <v>1536</v>
      </c>
      <c r="C24" s="41" t="s">
        <v>1534</v>
      </c>
      <c r="D24" s="48" t="s">
        <v>1490</v>
      </c>
      <c r="E24" s="282" t="s">
        <v>1516</v>
      </c>
      <c r="F24" s="270">
        <v>3</v>
      </c>
      <c r="G24" s="287">
        <f t="shared" ref="G24:AA24" si="5">SUM(G22:G23)</f>
        <v>0</v>
      </c>
      <c r="H24" s="287">
        <f t="shared" si="5"/>
        <v>0</v>
      </c>
      <c r="I24" s="287">
        <f t="shared" si="5"/>
        <v>0</v>
      </c>
      <c r="J24" s="287">
        <f t="shared" si="5"/>
        <v>0</v>
      </c>
      <c r="K24" s="287">
        <f t="shared" si="5"/>
        <v>0</v>
      </c>
      <c r="L24" s="287">
        <f t="shared" si="5"/>
        <v>0</v>
      </c>
      <c r="M24" s="287">
        <f t="shared" si="5"/>
        <v>0</v>
      </c>
      <c r="N24" s="287">
        <f t="shared" si="5"/>
        <v>0</v>
      </c>
      <c r="O24" s="287">
        <f t="shared" si="5"/>
        <v>0</v>
      </c>
      <c r="P24" s="287">
        <f t="shared" si="5"/>
        <v>0</v>
      </c>
      <c r="Q24" s="287">
        <f t="shared" si="5"/>
        <v>0</v>
      </c>
      <c r="R24" s="287">
        <f t="shared" si="5"/>
        <v>0</v>
      </c>
      <c r="S24" s="287">
        <f t="shared" si="5"/>
        <v>0</v>
      </c>
      <c r="T24" s="287">
        <f t="shared" si="5"/>
        <v>0</v>
      </c>
      <c r="U24" s="287">
        <f t="shared" si="5"/>
        <v>0</v>
      </c>
      <c r="V24" s="287">
        <f t="shared" si="5"/>
        <v>0</v>
      </c>
      <c r="W24" s="287">
        <f t="shared" si="5"/>
        <v>0</v>
      </c>
      <c r="X24" s="287">
        <f t="shared" si="5"/>
        <v>0</v>
      </c>
      <c r="Y24" s="287">
        <f t="shared" si="5"/>
        <v>0</v>
      </c>
      <c r="Z24" s="287">
        <f t="shared" si="5"/>
        <v>0</v>
      </c>
      <c r="AA24" s="287">
        <f t="shared" si="5"/>
        <v>0</v>
      </c>
    </row>
    <row r="25" spans="2:39" x14ac:dyDescent="0.2">
      <c r="B25" s="227" t="s">
        <v>1537</v>
      </c>
      <c r="C25" s="41" t="s">
        <v>1538</v>
      </c>
      <c r="D25" s="48" t="s">
        <v>1285</v>
      </c>
      <c r="E25" s="282" t="s">
        <v>1516</v>
      </c>
      <c r="F25" s="270">
        <v>3</v>
      </c>
      <c r="G25" s="382"/>
      <c r="H25" s="383"/>
      <c r="I25" s="383"/>
      <c r="J25" s="383"/>
      <c r="K25" s="383"/>
      <c r="L25" s="383"/>
      <c r="M25" s="284"/>
      <c r="N25" s="284"/>
      <c r="O25" s="284"/>
      <c r="P25" s="284"/>
      <c r="Q25" s="284"/>
      <c r="R25" s="284"/>
      <c r="S25" s="284"/>
      <c r="T25" s="284"/>
      <c r="U25" s="284"/>
      <c r="V25" s="284"/>
      <c r="W25" s="284"/>
      <c r="X25" s="284"/>
      <c r="Y25" s="284"/>
      <c r="Z25" s="284"/>
      <c r="AA25" s="286"/>
    </row>
    <row r="26" spans="2:39" x14ac:dyDescent="0.2">
      <c r="B26" s="228" t="s">
        <v>1539</v>
      </c>
      <c r="C26" s="41" t="s">
        <v>1538</v>
      </c>
      <c r="D26" s="48" t="s">
        <v>1280</v>
      </c>
      <c r="E26" s="282" t="s">
        <v>1516</v>
      </c>
      <c r="F26" s="270">
        <v>3</v>
      </c>
      <c r="G26" s="382"/>
      <c r="H26" s="383"/>
      <c r="I26" s="383"/>
      <c r="J26" s="383"/>
      <c r="K26" s="383"/>
      <c r="L26" s="383"/>
      <c r="M26" s="284"/>
      <c r="N26" s="284"/>
      <c r="O26" s="284"/>
      <c r="P26" s="284"/>
      <c r="Q26" s="284"/>
      <c r="R26" s="284"/>
      <c r="S26" s="284"/>
      <c r="T26" s="284"/>
      <c r="U26" s="284"/>
      <c r="V26" s="284"/>
      <c r="W26" s="284"/>
      <c r="X26" s="284"/>
      <c r="Y26" s="284"/>
      <c r="Z26" s="284"/>
      <c r="AA26" s="286"/>
    </row>
    <row r="27" spans="2:39" x14ac:dyDescent="0.2">
      <c r="B27" s="228" t="s">
        <v>1540</v>
      </c>
      <c r="C27" s="41" t="s">
        <v>1538</v>
      </c>
      <c r="D27" s="48" t="s">
        <v>1490</v>
      </c>
      <c r="E27" s="282" t="s">
        <v>1516</v>
      </c>
      <c r="F27" s="270">
        <v>3</v>
      </c>
      <c r="G27" s="287">
        <f t="shared" ref="G27" si="6">SUM(G25:G26)</f>
        <v>0</v>
      </c>
      <c r="H27" s="287">
        <f t="shared" ref="H27:AA27" si="7">SUM(H25:H26)</f>
        <v>0</v>
      </c>
      <c r="I27" s="287">
        <f t="shared" si="7"/>
        <v>0</v>
      </c>
      <c r="J27" s="287">
        <f t="shared" si="7"/>
        <v>0</v>
      </c>
      <c r="K27" s="287">
        <f t="shared" si="7"/>
        <v>0</v>
      </c>
      <c r="L27" s="287">
        <f t="shared" si="7"/>
        <v>0</v>
      </c>
      <c r="M27" s="287">
        <f t="shared" si="7"/>
        <v>0</v>
      </c>
      <c r="N27" s="287">
        <f t="shared" si="7"/>
        <v>0</v>
      </c>
      <c r="O27" s="287">
        <f t="shared" si="7"/>
        <v>0</v>
      </c>
      <c r="P27" s="287">
        <f t="shared" si="7"/>
        <v>0</v>
      </c>
      <c r="Q27" s="287">
        <f t="shared" si="7"/>
        <v>0</v>
      </c>
      <c r="R27" s="287">
        <f t="shared" si="7"/>
        <v>0</v>
      </c>
      <c r="S27" s="287">
        <f t="shared" si="7"/>
        <v>0</v>
      </c>
      <c r="T27" s="287">
        <f t="shared" si="7"/>
        <v>0</v>
      </c>
      <c r="U27" s="287">
        <f t="shared" si="7"/>
        <v>0</v>
      </c>
      <c r="V27" s="287">
        <f t="shared" si="7"/>
        <v>0</v>
      </c>
      <c r="W27" s="287">
        <f t="shared" si="7"/>
        <v>0</v>
      </c>
      <c r="X27" s="287">
        <f t="shared" si="7"/>
        <v>0</v>
      </c>
      <c r="Y27" s="287">
        <f t="shared" si="7"/>
        <v>0</v>
      </c>
      <c r="Z27" s="287">
        <f t="shared" si="7"/>
        <v>0</v>
      </c>
      <c r="AA27" s="287">
        <f t="shared" si="7"/>
        <v>0</v>
      </c>
    </row>
    <row r="28" spans="2:39" ht="15" thickBot="1" x14ac:dyDescent="0.25">
      <c r="B28" s="229" t="s">
        <v>1541</v>
      </c>
      <c r="C28" s="42" t="s">
        <v>1542</v>
      </c>
      <c r="D28" s="50" t="s">
        <v>1490</v>
      </c>
      <c r="E28" s="282" t="s">
        <v>1516</v>
      </c>
      <c r="F28" s="271">
        <v>3</v>
      </c>
      <c r="G28" s="285">
        <f t="shared" ref="G28" si="8">SUM(G27,G24,G21,G18,G15)</f>
        <v>0</v>
      </c>
      <c r="H28" s="285">
        <f t="shared" ref="H28:AA28" si="9">SUM(H27,H24,H21,H18,H15)</f>
        <v>0</v>
      </c>
      <c r="I28" s="285">
        <f t="shared" si="9"/>
        <v>0</v>
      </c>
      <c r="J28" s="285">
        <f t="shared" si="9"/>
        <v>0</v>
      </c>
      <c r="K28" s="285">
        <f t="shared" si="9"/>
        <v>0</v>
      </c>
      <c r="L28" s="285">
        <f t="shared" si="9"/>
        <v>0</v>
      </c>
      <c r="M28" s="285">
        <f t="shared" si="9"/>
        <v>6.027398399147252</v>
      </c>
      <c r="N28" s="285">
        <f t="shared" si="9"/>
        <v>6.1949989271472514</v>
      </c>
      <c r="O28" s="285">
        <f t="shared" si="9"/>
        <v>6.1949989271472514</v>
      </c>
      <c r="P28" s="285">
        <f t="shared" si="9"/>
        <v>6.2065293614712518</v>
      </c>
      <c r="Q28" s="285">
        <f t="shared" si="9"/>
        <v>6.2080561392802522</v>
      </c>
      <c r="R28" s="285">
        <f t="shared" si="9"/>
        <v>41.545647549934998</v>
      </c>
      <c r="S28" s="285">
        <f t="shared" si="9"/>
        <v>46.753284848000007</v>
      </c>
      <c r="T28" s="285">
        <f t="shared" si="9"/>
        <v>126.76094000000001</v>
      </c>
      <c r="U28" s="285">
        <f t="shared" si="9"/>
        <v>419.85130299999997</v>
      </c>
      <c r="V28" s="285">
        <f t="shared" si="9"/>
        <v>48.260000000000005</v>
      </c>
      <c r="W28" s="285">
        <f t="shared" si="9"/>
        <v>48.260000000000005</v>
      </c>
      <c r="X28" s="285">
        <f t="shared" si="9"/>
        <v>48.260000000000005</v>
      </c>
      <c r="Y28" s="285">
        <f t="shared" si="9"/>
        <v>48.260000000000005</v>
      </c>
      <c r="Z28" s="285">
        <f t="shared" si="9"/>
        <v>48.260000000000005</v>
      </c>
      <c r="AA28" s="285">
        <f t="shared" si="9"/>
        <v>48.260000000000005</v>
      </c>
    </row>
    <row r="29" spans="2:39" ht="15" thickBot="1" x14ac:dyDescent="0.25">
      <c r="B29" s="1449"/>
      <c r="C29" s="1450"/>
      <c r="D29" s="1451"/>
      <c r="E29" s="1452"/>
      <c r="F29" s="1453"/>
      <c r="G29" s="1454"/>
      <c r="H29" s="1454"/>
      <c r="I29" s="1454"/>
      <c r="J29" s="1454"/>
      <c r="K29" s="1454"/>
      <c r="L29" s="1454"/>
      <c r="M29" s="1455"/>
      <c r="N29" s="1455"/>
      <c r="O29" s="1455"/>
      <c r="P29" s="1455"/>
      <c r="Q29" s="1455"/>
      <c r="R29" s="1456"/>
      <c r="S29" s="1456"/>
      <c r="T29" s="1456"/>
      <c r="U29" s="1456"/>
      <c r="V29" s="1456"/>
      <c r="W29" s="1456"/>
      <c r="X29" s="1456"/>
      <c r="Y29" s="1456"/>
      <c r="Z29" s="1456"/>
      <c r="AA29" s="1457"/>
    </row>
    <row r="30" spans="2:39" ht="60.75" thickBot="1" x14ac:dyDescent="0.25">
      <c r="B30" s="194" t="s">
        <v>1543</v>
      </c>
      <c r="G30" s="1597" t="s">
        <v>1502</v>
      </c>
      <c r="H30" s="1652"/>
      <c r="I30" s="1652"/>
      <c r="J30" s="1652"/>
      <c r="K30" s="1652"/>
      <c r="L30" s="1652"/>
      <c r="M30" s="1652"/>
      <c r="N30" s="1652"/>
      <c r="O30" s="1652"/>
      <c r="P30" s="1652"/>
      <c r="Q30" s="1598"/>
      <c r="R30" s="1597" t="s">
        <v>1503</v>
      </c>
      <c r="S30" s="1652"/>
      <c r="T30" s="1652"/>
      <c r="U30" s="1652"/>
      <c r="V30" s="1652"/>
      <c r="W30" s="1652"/>
      <c r="X30" s="1652"/>
      <c r="Y30" s="1652"/>
      <c r="Z30" s="1652"/>
      <c r="AA30" s="1598"/>
    </row>
    <row r="31" spans="2:39" ht="45.75" thickBot="1" x14ac:dyDescent="0.25">
      <c r="B31" s="1128" t="s">
        <v>1504</v>
      </c>
      <c r="C31" s="1129" t="s">
        <v>1486</v>
      </c>
      <c r="D31" s="1129" t="s">
        <v>1487</v>
      </c>
      <c r="E31" s="1129" t="s">
        <v>198</v>
      </c>
      <c r="F31" s="1130" t="s">
        <v>199</v>
      </c>
      <c r="G31" s="235" t="s">
        <v>200</v>
      </c>
      <c r="H31" s="236" t="s">
        <v>201</v>
      </c>
      <c r="I31" s="236" t="s">
        <v>202</v>
      </c>
      <c r="J31" s="236" t="s">
        <v>203</v>
      </c>
      <c r="K31" s="236" t="s">
        <v>204</v>
      </c>
      <c r="L31" s="236" t="s">
        <v>205</v>
      </c>
      <c r="M31" s="236" t="s">
        <v>206</v>
      </c>
      <c r="N31" s="236" t="s">
        <v>207</v>
      </c>
      <c r="O31" s="236" t="s">
        <v>208</v>
      </c>
      <c r="P31" s="236" t="s">
        <v>209</v>
      </c>
      <c r="Q31" s="237" t="s">
        <v>210</v>
      </c>
      <c r="R31" s="240" t="s">
        <v>1505</v>
      </c>
      <c r="S31" s="238" t="s">
        <v>1506</v>
      </c>
      <c r="T31" s="238" t="s">
        <v>1507</v>
      </c>
      <c r="U31" s="238" t="s">
        <v>1508</v>
      </c>
      <c r="V31" s="238" t="s">
        <v>1509</v>
      </c>
      <c r="W31" s="238" t="s">
        <v>1510</v>
      </c>
      <c r="X31" s="238" t="s">
        <v>1511</v>
      </c>
      <c r="Y31" s="238" t="s">
        <v>1512</v>
      </c>
      <c r="Z31" s="238" t="s">
        <v>1513</v>
      </c>
      <c r="AA31" s="239" t="s">
        <v>1514</v>
      </c>
    </row>
    <row r="32" spans="2:39" x14ac:dyDescent="0.2">
      <c r="B32" s="1121" t="s">
        <v>1544</v>
      </c>
      <c r="C32" s="1122" t="s">
        <v>1545</v>
      </c>
      <c r="D32" s="1123" t="s">
        <v>1285</v>
      </c>
      <c r="E32" s="1131" t="s">
        <v>1516</v>
      </c>
      <c r="F32" s="1125">
        <v>3</v>
      </c>
      <c r="G32" s="384"/>
      <c r="H32" s="385"/>
      <c r="I32" s="385"/>
      <c r="J32" s="385"/>
      <c r="K32" s="385"/>
      <c r="L32" s="385"/>
      <c r="M32" s="288">
        <f>SUM(M33:M35)</f>
        <v>5.102804610622786</v>
      </c>
      <c r="N32" s="288">
        <f t="shared" ref="N32:R32" si="10">SUM(N33:N35)</f>
        <v>5.1767588252338772</v>
      </c>
      <c r="O32" s="288">
        <f t="shared" si="10"/>
        <v>5.1767588252338772</v>
      </c>
      <c r="P32" s="288">
        <f t="shared" si="10"/>
        <v>5.1758678873530322</v>
      </c>
      <c r="Q32" s="288">
        <f t="shared" si="10"/>
        <v>5.1760276174540687</v>
      </c>
      <c r="R32" s="288">
        <f t="shared" si="10"/>
        <v>22.900878524639477</v>
      </c>
      <c r="S32" s="288"/>
      <c r="T32" s="288"/>
      <c r="U32" s="288"/>
      <c r="V32" s="288"/>
      <c r="W32" s="288"/>
      <c r="X32" s="288"/>
      <c r="Y32" s="288"/>
      <c r="Z32" s="288"/>
      <c r="AA32" s="289"/>
    </row>
    <row r="33" spans="2:27" x14ac:dyDescent="0.2">
      <c r="B33" s="228" t="s">
        <v>1546</v>
      </c>
      <c r="C33" s="41" t="s">
        <v>1547</v>
      </c>
      <c r="D33" s="48" t="s">
        <v>1285</v>
      </c>
      <c r="E33" s="282" t="s">
        <v>1516</v>
      </c>
      <c r="F33" s="270">
        <v>3</v>
      </c>
      <c r="G33" s="382"/>
      <c r="H33" s="382"/>
      <c r="I33" s="382"/>
      <c r="J33" s="382"/>
      <c r="K33" s="382"/>
      <c r="L33" s="382"/>
      <c r="M33" s="1126">
        <v>0</v>
      </c>
      <c r="N33" s="1126">
        <v>0</v>
      </c>
      <c r="O33" s="1126">
        <v>0</v>
      </c>
      <c r="P33" s="1126">
        <v>0</v>
      </c>
      <c r="Q33" s="1126">
        <v>0</v>
      </c>
      <c r="R33" s="1126">
        <v>0</v>
      </c>
      <c r="S33" s="1126"/>
      <c r="T33" s="1126"/>
      <c r="U33" s="1126"/>
      <c r="V33" s="1126"/>
      <c r="W33" s="1126"/>
      <c r="X33" s="1126"/>
      <c r="Y33" s="1126"/>
      <c r="Z33" s="1126"/>
      <c r="AA33" s="1127"/>
    </row>
    <row r="34" spans="2:27" x14ac:dyDescent="0.2">
      <c r="B34" s="228" t="s">
        <v>1548</v>
      </c>
      <c r="C34" s="41" t="s">
        <v>1549</v>
      </c>
      <c r="D34" s="48" t="s">
        <v>1285</v>
      </c>
      <c r="E34" s="282" t="s">
        <v>1516</v>
      </c>
      <c r="F34" s="270">
        <v>3</v>
      </c>
      <c r="G34" s="382"/>
      <c r="H34" s="382"/>
      <c r="I34" s="382"/>
      <c r="J34" s="382"/>
      <c r="K34" s="382"/>
      <c r="L34" s="382"/>
      <c r="M34" s="1126">
        <v>0</v>
      </c>
      <c r="N34" s="1126">
        <v>0</v>
      </c>
      <c r="O34" s="1126">
        <v>0</v>
      </c>
      <c r="P34" s="1126">
        <v>0</v>
      </c>
      <c r="Q34" s="1126">
        <v>0</v>
      </c>
      <c r="R34" s="1126">
        <v>0</v>
      </c>
      <c r="S34" s="1126"/>
      <c r="T34" s="1126"/>
      <c r="U34" s="1126"/>
      <c r="V34" s="1126"/>
      <c r="W34" s="1126"/>
      <c r="X34" s="1126"/>
      <c r="Y34" s="1126"/>
      <c r="Z34" s="1126"/>
      <c r="AA34" s="1127"/>
    </row>
    <row r="35" spans="2:27" x14ac:dyDescent="0.2">
      <c r="B35" s="228" t="s">
        <v>1550</v>
      </c>
      <c r="C35" s="41" t="s">
        <v>1551</v>
      </c>
      <c r="D35" s="48" t="s">
        <v>1285</v>
      </c>
      <c r="E35" s="282" t="s">
        <v>1516</v>
      </c>
      <c r="F35" s="270">
        <v>3</v>
      </c>
      <c r="G35" s="382"/>
      <c r="H35" s="382"/>
      <c r="I35" s="382"/>
      <c r="J35" s="382"/>
      <c r="K35" s="382"/>
      <c r="L35" s="382"/>
      <c r="M35" s="1406">
        <v>5.102804610622786</v>
      </c>
      <c r="N35" s="1406">
        <v>5.1767588252338772</v>
      </c>
      <c r="O35" s="1406">
        <v>5.1767588252338772</v>
      </c>
      <c r="P35" s="1406">
        <v>5.1758678873530322</v>
      </c>
      <c r="Q35" s="1406">
        <v>5.1760276174540687</v>
      </c>
      <c r="R35" s="1126">
        <v>22.900878524639477</v>
      </c>
      <c r="S35" s="1126"/>
      <c r="T35" s="1126"/>
      <c r="U35" s="1126"/>
      <c r="V35" s="1126"/>
      <c r="W35" s="1126"/>
      <c r="X35" s="1126"/>
      <c r="Y35" s="1126"/>
      <c r="Z35" s="1126"/>
      <c r="AA35" s="1127"/>
    </row>
    <row r="36" spans="2:27" x14ac:dyDescent="0.2">
      <c r="B36" s="228" t="s">
        <v>1552</v>
      </c>
      <c r="C36" s="41" t="s">
        <v>1545</v>
      </c>
      <c r="D36" s="48" t="s">
        <v>1280</v>
      </c>
      <c r="E36" s="282" t="s">
        <v>1516</v>
      </c>
      <c r="F36" s="270">
        <v>3</v>
      </c>
      <c r="G36" s="384"/>
      <c r="H36" s="385"/>
      <c r="I36" s="385"/>
      <c r="J36" s="385"/>
      <c r="K36" s="385"/>
      <c r="L36" s="385"/>
      <c r="M36" s="288">
        <f>SUM(M37:M39)</f>
        <v>0.18254567916197545</v>
      </c>
      <c r="N36" s="288">
        <f t="shared" ref="N36" si="11">SUM(N37:N39)</f>
        <v>0.14176602911124736</v>
      </c>
      <c r="O36" s="288">
        <f t="shared" ref="O36" si="12">SUM(O37:O39)</f>
        <v>0.14176602911124736</v>
      </c>
      <c r="P36" s="288">
        <f t="shared" ref="P36" si="13">SUM(P37:P39)</f>
        <v>0.1396246834715783</v>
      </c>
      <c r="Q36" s="288">
        <f t="shared" ref="Q36" si="14">SUM(Q37:Q39)</f>
        <v>0.13935315151931815</v>
      </c>
      <c r="R36" s="288">
        <f t="shared" ref="R36" si="15">SUM(R37:R39)</f>
        <v>0.74505557237536657</v>
      </c>
      <c r="S36" s="288"/>
      <c r="T36" s="288"/>
      <c r="U36" s="288"/>
      <c r="V36" s="288"/>
      <c r="W36" s="288"/>
      <c r="X36" s="288"/>
      <c r="Y36" s="288"/>
      <c r="Z36" s="288"/>
      <c r="AA36" s="289"/>
    </row>
    <row r="37" spans="2:27" x14ac:dyDescent="0.2">
      <c r="B37" s="228" t="s">
        <v>1553</v>
      </c>
      <c r="C37" s="41" t="s">
        <v>1547</v>
      </c>
      <c r="D37" s="48" t="s">
        <v>1280</v>
      </c>
      <c r="E37" s="282" t="s">
        <v>1516</v>
      </c>
      <c r="F37" s="270">
        <v>3</v>
      </c>
      <c r="G37" s="382"/>
      <c r="H37" s="382"/>
      <c r="I37" s="382"/>
      <c r="J37" s="382"/>
      <c r="K37" s="382"/>
      <c r="L37" s="382"/>
      <c r="M37" s="1126">
        <v>0</v>
      </c>
      <c r="N37" s="1126">
        <v>0</v>
      </c>
      <c r="O37" s="1126">
        <v>0</v>
      </c>
      <c r="P37" s="1126">
        <v>0</v>
      </c>
      <c r="Q37" s="1126">
        <v>0</v>
      </c>
      <c r="R37" s="1126">
        <v>0</v>
      </c>
      <c r="S37" s="1126"/>
      <c r="T37" s="1126"/>
      <c r="U37" s="1126"/>
      <c r="V37" s="1126"/>
      <c r="W37" s="1126"/>
      <c r="X37" s="1126"/>
      <c r="Y37" s="1126"/>
      <c r="Z37" s="1126"/>
      <c r="AA37" s="1127"/>
    </row>
    <row r="38" spans="2:27" x14ac:dyDescent="0.2">
      <c r="B38" s="228" t="s">
        <v>1554</v>
      </c>
      <c r="C38" s="41" t="s">
        <v>1549</v>
      </c>
      <c r="D38" s="48" t="s">
        <v>1280</v>
      </c>
      <c r="E38" s="282" t="s">
        <v>1516</v>
      </c>
      <c r="F38" s="270">
        <v>3</v>
      </c>
      <c r="G38" s="382"/>
      <c r="H38" s="382"/>
      <c r="I38" s="382"/>
      <c r="J38" s="382"/>
      <c r="K38" s="382"/>
      <c r="L38" s="382"/>
      <c r="M38" s="1126">
        <v>0</v>
      </c>
      <c r="N38" s="1126">
        <v>0</v>
      </c>
      <c r="O38" s="1126">
        <v>0</v>
      </c>
      <c r="P38" s="1126">
        <v>0</v>
      </c>
      <c r="Q38" s="1126">
        <v>0</v>
      </c>
      <c r="R38" s="1126">
        <v>0</v>
      </c>
      <c r="S38" s="1126"/>
      <c r="T38" s="1126"/>
      <c r="U38" s="1126"/>
      <c r="V38" s="1126"/>
      <c r="W38" s="1126"/>
      <c r="X38" s="1126"/>
      <c r="Y38" s="1126"/>
      <c r="Z38" s="1126"/>
      <c r="AA38" s="1127"/>
    </row>
    <row r="39" spans="2:27" x14ac:dyDescent="0.2">
      <c r="B39" s="228" t="s">
        <v>1555</v>
      </c>
      <c r="C39" s="41" t="s">
        <v>1551</v>
      </c>
      <c r="D39" s="48" t="s">
        <v>1280</v>
      </c>
      <c r="E39" s="282" t="s">
        <v>1516</v>
      </c>
      <c r="F39" s="270">
        <v>3</v>
      </c>
      <c r="G39" s="382"/>
      <c r="H39" s="382"/>
      <c r="I39" s="382"/>
      <c r="J39" s="382"/>
      <c r="K39" s="382"/>
      <c r="L39" s="382"/>
      <c r="M39" s="1126">
        <v>0.18254567916197545</v>
      </c>
      <c r="N39" s="1126">
        <v>0.14176602911124736</v>
      </c>
      <c r="O39" s="1126">
        <v>0.14176602911124736</v>
      </c>
      <c r="P39" s="1126">
        <v>0.1396246834715783</v>
      </c>
      <c r="Q39" s="1126">
        <v>0.13935315151931815</v>
      </c>
      <c r="R39" s="1126">
        <v>0.74505557237536657</v>
      </c>
      <c r="S39" s="1126"/>
      <c r="T39" s="1126"/>
      <c r="U39" s="1126"/>
      <c r="V39" s="1126"/>
      <c r="W39" s="1126"/>
      <c r="X39" s="1126"/>
      <c r="Y39" s="1126"/>
      <c r="Z39" s="1126"/>
      <c r="AA39" s="1127"/>
    </row>
    <row r="40" spans="2:27" x14ac:dyDescent="0.2">
      <c r="B40" s="228" t="s">
        <v>1556</v>
      </c>
      <c r="C40" s="41" t="s">
        <v>1545</v>
      </c>
      <c r="D40" s="48" t="s">
        <v>1490</v>
      </c>
      <c r="E40" s="282" t="s">
        <v>1516</v>
      </c>
      <c r="F40" s="270">
        <v>3</v>
      </c>
      <c r="G40" s="287">
        <f t="shared" ref="G40:AA40" si="16">SUM(G32, G36)</f>
        <v>0</v>
      </c>
      <c r="H40" s="287">
        <f t="shared" si="16"/>
        <v>0</v>
      </c>
      <c r="I40" s="287">
        <f t="shared" si="16"/>
        <v>0</v>
      </c>
      <c r="J40" s="287">
        <f t="shared" si="16"/>
        <v>0</v>
      </c>
      <c r="K40" s="287">
        <f t="shared" si="16"/>
        <v>0</v>
      </c>
      <c r="L40" s="287">
        <f t="shared" si="16"/>
        <v>0</v>
      </c>
      <c r="M40" s="287">
        <f t="shared" si="16"/>
        <v>5.2853502897847617</v>
      </c>
      <c r="N40" s="287">
        <f t="shared" si="16"/>
        <v>5.3185248543451245</v>
      </c>
      <c r="O40" s="287">
        <f t="shared" si="16"/>
        <v>5.3185248543451245</v>
      </c>
      <c r="P40" s="287">
        <f t="shared" si="16"/>
        <v>5.3154925708246106</v>
      </c>
      <c r="Q40" s="287">
        <f t="shared" si="16"/>
        <v>5.3153807689733865</v>
      </c>
      <c r="R40" s="287">
        <f t="shared" si="16"/>
        <v>23.645934097014845</v>
      </c>
      <c r="S40" s="287">
        <f t="shared" si="16"/>
        <v>0</v>
      </c>
      <c r="T40" s="287">
        <f t="shared" si="16"/>
        <v>0</v>
      </c>
      <c r="U40" s="287">
        <f t="shared" si="16"/>
        <v>0</v>
      </c>
      <c r="V40" s="287">
        <f t="shared" si="16"/>
        <v>0</v>
      </c>
      <c r="W40" s="287">
        <f t="shared" si="16"/>
        <v>0</v>
      </c>
      <c r="X40" s="287">
        <f t="shared" si="16"/>
        <v>0</v>
      </c>
      <c r="Y40" s="287">
        <f t="shared" si="16"/>
        <v>0</v>
      </c>
      <c r="Z40" s="287">
        <f t="shared" si="16"/>
        <v>0</v>
      </c>
      <c r="AA40" s="287">
        <f t="shared" si="16"/>
        <v>0</v>
      </c>
    </row>
    <row r="41" spans="2:27" x14ac:dyDescent="0.2">
      <c r="B41" s="228" t="s">
        <v>1557</v>
      </c>
      <c r="C41" s="41" t="s">
        <v>1558</v>
      </c>
      <c r="D41" s="48" t="s">
        <v>1285</v>
      </c>
      <c r="E41" s="282" t="s">
        <v>1516</v>
      </c>
      <c r="F41" s="270">
        <v>3</v>
      </c>
      <c r="G41" s="384"/>
      <c r="H41" s="385"/>
      <c r="I41" s="385"/>
      <c r="J41" s="385"/>
      <c r="K41" s="385"/>
      <c r="L41" s="385"/>
      <c r="M41" s="288">
        <f>SUM(M42:M44)</f>
        <v>0.38889432859942702</v>
      </c>
      <c r="N41" s="288">
        <f t="shared" ref="N41" si="17">SUM(N42:N44)</f>
        <v>0.35280226217545824</v>
      </c>
      <c r="O41" s="288">
        <f t="shared" ref="O41" si="18">SUM(O42:O44)</f>
        <v>0.35280226217545824</v>
      </c>
      <c r="P41" s="288">
        <f t="shared" ref="P41" si="19">SUM(P42:P44)</f>
        <v>0.3525182714971038</v>
      </c>
      <c r="Q41" s="288">
        <f t="shared" ref="Q41" si="20">SUM(Q42:Q44)</f>
        <v>0.3524812583698107</v>
      </c>
      <c r="R41" s="288">
        <f t="shared" ref="R41" si="21">SUM(R42:R44)</f>
        <v>1.792697252599698</v>
      </c>
      <c r="S41" s="288"/>
      <c r="T41" s="288"/>
      <c r="U41" s="288"/>
      <c r="V41" s="288"/>
      <c r="W41" s="288"/>
      <c r="X41" s="288"/>
      <c r="Y41" s="288"/>
      <c r="Z41" s="288"/>
      <c r="AA41" s="289"/>
    </row>
    <row r="42" spans="2:27" x14ac:dyDescent="0.2">
      <c r="B42" s="228" t="s">
        <v>1559</v>
      </c>
      <c r="C42" s="41" t="s">
        <v>1560</v>
      </c>
      <c r="D42" s="48" t="s">
        <v>1285</v>
      </c>
      <c r="E42" s="282" t="s">
        <v>1516</v>
      </c>
      <c r="F42" s="270">
        <v>3</v>
      </c>
      <c r="G42" s="382"/>
      <c r="H42" s="382"/>
      <c r="I42" s="382"/>
      <c r="J42" s="382"/>
      <c r="K42" s="382"/>
      <c r="L42" s="382"/>
      <c r="M42" s="1126">
        <v>0</v>
      </c>
      <c r="N42" s="1126">
        <v>0</v>
      </c>
      <c r="O42" s="1126">
        <v>0</v>
      </c>
      <c r="P42" s="1126">
        <v>0</v>
      </c>
      <c r="Q42" s="1126">
        <v>0</v>
      </c>
      <c r="R42" s="1126">
        <v>0</v>
      </c>
      <c r="S42" s="1126"/>
      <c r="T42" s="1126"/>
      <c r="U42" s="1126"/>
      <c r="V42" s="1126"/>
      <c r="W42" s="1126"/>
      <c r="X42" s="1126"/>
      <c r="Y42" s="1126"/>
      <c r="Z42" s="1126"/>
      <c r="AA42" s="1127"/>
    </row>
    <row r="43" spans="2:27" x14ac:dyDescent="0.2">
      <c r="B43" s="228" t="s">
        <v>1561</v>
      </c>
      <c r="C43" s="41" t="s">
        <v>1562</v>
      </c>
      <c r="D43" s="48" t="s">
        <v>1285</v>
      </c>
      <c r="E43" s="282" t="s">
        <v>1516</v>
      </c>
      <c r="F43" s="270">
        <v>3</v>
      </c>
      <c r="G43" s="382"/>
      <c r="H43" s="382"/>
      <c r="I43" s="382"/>
      <c r="J43" s="382"/>
      <c r="K43" s="382"/>
      <c r="L43" s="382"/>
      <c r="M43" s="1126">
        <v>0</v>
      </c>
      <c r="N43" s="1126">
        <v>0</v>
      </c>
      <c r="O43" s="1126">
        <v>0</v>
      </c>
      <c r="P43" s="1126">
        <v>0</v>
      </c>
      <c r="Q43" s="1126">
        <v>0</v>
      </c>
      <c r="R43" s="1126">
        <v>0</v>
      </c>
      <c r="S43" s="1126"/>
      <c r="T43" s="1126"/>
      <c r="U43" s="1126"/>
      <c r="V43" s="1126"/>
      <c r="W43" s="1126"/>
      <c r="X43" s="1126"/>
      <c r="Y43" s="1126"/>
      <c r="Z43" s="1126"/>
      <c r="AA43" s="1127"/>
    </row>
    <row r="44" spans="2:27" x14ac:dyDescent="0.2">
      <c r="B44" s="228" t="s">
        <v>1563</v>
      </c>
      <c r="C44" s="41" t="s">
        <v>1564</v>
      </c>
      <c r="D44" s="48" t="s">
        <v>1285</v>
      </c>
      <c r="E44" s="282" t="s">
        <v>1516</v>
      </c>
      <c r="F44" s="270">
        <v>3</v>
      </c>
      <c r="G44" s="382"/>
      <c r="H44" s="382"/>
      <c r="I44" s="382"/>
      <c r="J44" s="382"/>
      <c r="K44" s="382"/>
      <c r="L44" s="382"/>
      <c r="M44" s="1126">
        <v>0.38889432859942702</v>
      </c>
      <c r="N44" s="1126">
        <v>0.35280226217545824</v>
      </c>
      <c r="O44" s="1126">
        <v>0.35280226217545824</v>
      </c>
      <c r="P44" s="1126">
        <v>0.3525182714971038</v>
      </c>
      <c r="Q44" s="1126">
        <v>0.3524812583698107</v>
      </c>
      <c r="R44" s="1126">
        <v>1.792697252599698</v>
      </c>
      <c r="S44" s="1126"/>
      <c r="T44" s="1126"/>
      <c r="U44" s="1126"/>
      <c r="V44" s="1126"/>
      <c r="W44" s="1126"/>
      <c r="X44" s="1126"/>
      <c r="Y44" s="1126"/>
      <c r="Z44" s="1126"/>
      <c r="AA44" s="1127"/>
    </row>
    <row r="45" spans="2:27" x14ac:dyDescent="0.2">
      <c r="B45" s="228" t="s">
        <v>1565</v>
      </c>
      <c r="C45" s="41" t="s">
        <v>1558</v>
      </c>
      <c r="D45" s="48" t="s">
        <v>1280</v>
      </c>
      <c r="E45" s="282" t="s">
        <v>1516</v>
      </c>
      <c r="F45" s="270">
        <v>3</v>
      </c>
      <c r="G45" s="384"/>
      <c r="H45" s="385"/>
      <c r="I45" s="385"/>
      <c r="J45" s="385"/>
      <c r="K45" s="385"/>
      <c r="L45" s="385"/>
      <c r="M45" s="288">
        <f>SUM(M46:M48)</f>
        <v>4.2802869809129493E-2</v>
      </c>
      <c r="N45" s="288">
        <f t="shared" ref="N45" si="22">SUM(N46:N48)</f>
        <v>3.3240955991194747E-2</v>
      </c>
      <c r="O45" s="288">
        <f t="shared" ref="O45" si="23">SUM(O46:O48)</f>
        <v>3.3240955991194747E-2</v>
      </c>
      <c r="P45" s="288">
        <f t="shared" ref="P45" si="24">SUM(P46:P48)</f>
        <v>3.2736811492961017E-2</v>
      </c>
      <c r="Q45" s="288">
        <f t="shared" ref="Q45" si="25">SUM(Q46:Q48)</f>
        <v>3.267110460753004E-2</v>
      </c>
      <c r="R45" s="288">
        <f t="shared" ref="R45" si="26">SUM(R46:R48)</f>
        <v>0.17469269789201003</v>
      </c>
      <c r="S45" s="288"/>
      <c r="T45" s="288"/>
      <c r="U45" s="288"/>
      <c r="V45" s="288"/>
      <c r="W45" s="288"/>
      <c r="X45" s="288"/>
      <c r="Y45" s="288"/>
      <c r="Z45" s="288"/>
      <c r="AA45" s="289"/>
    </row>
    <row r="46" spans="2:27" x14ac:dyDescent="0.2">
      <c r="B46" s="228" t="s">
        <v>1566</v>
      </c>
      <c r="C46" s="41" t="s">
        <v>1567</v>
      </c>
      <c r="D46" s="48" t="s">
        <v>1280</v>
      </c>
      <c r="E46" s="282" t="s">
        <v>1516</v>
      </c>
      <c r="F46" s="270">
        <v>3</v>
      </c>
      <c r="G46" s="382"/>
      <c r="H46" s="382"/>
      <c r="I46" s="382"/>
      <c r="J46" s="382"/>
      <c r="K46" s="382"/>
      <c r="L46" s="382"/>
      <c r="M46" s="1126">
        <v>0</v>
      </c>
      <c r="N46" s="1126">
        <v>0</v>
      </c>
      <c r="O46" s="1126">
        <v>0</v>
      </c>
      <c r="P46" s="1126">
        <v>0</v>
      </c>
      <c r="Q46" s="1126">
        <v>0</v>
      </c>
      <c r="R46" s="1126">
        <v>0</v>
      </c>
      <c r="S46" s="1126"/>
      <c r="T46" s="1126"/>
      <c r="U46" s="1126"/>
      <c r="V46" s="1126"/>
      <c r="W46" s="1126"/>
      <c r="X46" s="1126"/>
      <c r="Y46" s="1126"/>
      <c r="Z46" s="1126"/>
      <c r="AA46" s="1127"/>
    </row>
    <row r="47" spans="2:27" x14ac:dyDescent="0.2">
      <c r="B47" s="228" t="s">
        <v>1568</v>
      </c>
      <c r="C47" s="41" t="s">
        <v>1569</v>
      </c>
      <c r="D47" s="48" t="s">
        <v>1280</v>
      </c>
      <c r="E47" s="282" t="s">
        <v>1516</v>
      </c>
      <c r="F47" s="270">
        <v>3</v>
      </c>
      <c r="G47" s="382"/>
      <c r="H47" s="382"/>
      <c r="I47" s="382"/>
      <c r="J47" s="382"/>
      <c r="K47" s="382"/>
      <c r="L47" s="382"/>
      <c r="M47" s="1126">
        <v>0</v>
      </c>
      <c r="N47" s="1126">
        <v>0</v>
      </c>
      <c r="O47" s="1126">
        <v>0</v>
      </c>
      <c r="P47" s="1126">
        <v>0</v>
      </c>
      <c r="Q47" s="1126">
        <v>0</v>
      </c>
      <c r="R47" s="1126">
        <v>0</v>
      </c>
      <c r="S47" s="1126"/>
      <c r="T47" s="1126"/>
      <c r="U47" s="1126"/>
      <c r="V47" s="1126"/>
      <c r="W47" s="1126"/>
      <c r="X47" s="1126"/>
      <c r="Y47" s="1126"/>
      <c r="Z47" s="1126"/>
      <c r="AA47" s="1127"/>
    </row>
    <row r="48" spans="2:27" x14ac:dyDescent="0.2">
      <c r="B48" s="228" t="s">
        <v>1570</v>
      </c>
      <c r="C48" s="41" t="s">
        <v>1564</v>
      </c>
      <c r="D48" s="48" t="s">
        <v>1280</v>
      </c>
      <c r="E48" s="282" t="s">
        <v>1516</v>
      </c>
      <c r="F48" s="270">
        <v>3</v>
      </c>
      <c r="G48" s="382"/>
      <c r="H48" s="382"/>
      <c r="I48" s="382"/>
      <c r="J48" s="382"/>
      <c r="K48" s="382"/>
      <c r="L48" s="382"/>
      <c r="M48" s="1126">
        <v>4.2802869809129493E-2</v>
      </c>
      <c r="N48" s="1126">
        <v>3.3240955991194747E-2</v>
      </c>
      <c r="O48" s="1126">
        <v>3.3240955991194747E-2</v>
      </c>
      <c r="P48" s="1126">
        <v>3.2736811492961017E-2</v>
      </c>
      <c r="Q48" s="1126">
        <v>3.267110460753004E-2</v>
      </c>
      <c r="R48" s="1126">
        <v>0.17469269789201003</v>
      </c>
      <c r="S48" s="1126"/>
      <c r="T48" s="1126"/>
      <c r="U48" s="1126"/>
      <c r="V48" s="1126"/>
      <c r="W48" s="1126"/>
      <c r="X48" s="1126"/>
      <c r="Y48" s="1126"/>
      <c r="Z48" s="1126"/>
      <c r="AA48" s="1127"/>
    </row>
    <row r="49" spans="2:27" x14ac:dyDescent="0.2">
      <c r="B49" s="228" t="s">
        <v>1571</v>
      </c>
      <c r="C49" s="41" t="s">
        <v>1558</v>
      </c>
      <c r="D49" s="48" t="s">
        <v>1490</v>
      </c>
      <c r="E49" s="282" t="s">
        <v>1516</v>
      </c>
      <c r="F49" s="270">
        <v>3</v>
      </c>
      <c r="G49" s="287">
        <f t="shared" ref="G49:AA49" si="27">SUM(G41,G45)</f>
        <v>0</v>
      </c>
      <c r="H49" s="287">
        <f t="shared" si="27"/>
        <v>0</v>
      </c>
      <c r="I49" s="287">
        <f t="shared" si="27"/>
        <v>0</v>
      </c>
      <c r="J49" s="287">
        <f t="shared" si="27"/>
        <v>0</v>
      </c>
      <c r="K49" s="287">
        <f t="shared" si="27"/>
        <v>0</v>
      </c>
      <c r="L49" s="287">
        <f t="shared" si="27"/>
        <v>0</v>
      </c>
      <c r="M49" s="287">
        <f t="shared" si="27"/>
        <v>0.43169719840855653</v>
      </c>
      <c r="N49" s="287">
        <f t="shared" si="27"/>
        <v>0.38604321816665299</v>
      </c>
      <c r="O49" s="287">
        <f t="shared" si="27"/>
        <v>0.38604321816665299</v>
      </c>
      <c r="P49" s="287">
        <f t="shared" si="27"/>
        <v>0.38525508299006483</v>
      </c>
      <c r="Q49" s="287">
        <f t="shared" si="27"/>
        <v>0.38515236297734073</v>
      </c>
      <c r="R49" s="287">
        <f t="shared" si="27"/>
        <v>1.9673899504917081</v>
      </c>
      <c r="S49" s="287">
        <f t="shared" si="27"/>
        <v>0</v>
      </c>
      <c r="T49" s="287">
        <f t="shared" si="27"/>
        <v>0</v>
      </c>
      <c r="U49" s="287">
        <f t="shared" si="27"/>
        <v>0</v>
      </c>
      <c r="V49" s="287">
        <f t="shared" si="27"/>
        <v>0</v>
      </c>
      <c r="W49" s="287">
        <f t="shared" si="27"/>
        <v>0</v>
      </c>
      <c r="X49" s="287">
        <f t="shared" si="27"/>
        <v>0</v>
      </c>
      <c r="Y49" s="287">
        <f t="shared" si="27"/>
        <v>0</v>
      </c>
      <c r="Z49" s="287">
        <f t="shared" si="27"/>
        <v>0</v>
      </c>
      <c r="AA49" s="287">
        <f t="shared" si="27"/>
        <v>0</v>
      </c>
    </row>
    <row r="50" spans="2:27" x14ac:dyDescent="0.2">
      <c r="B50" s="228" t="s">
        <v>1572</v>
      </c>
      <c r="C50" s="41" t="s">
        <v>1573</v>
      </c>
      <c r="D50" s="48" t="s">
        <v>1285</v>
      </c>
      <c r="E50" s="282" t="s">
        <v>1516</v>
      </c>
      <c r="F50" s="270">
        <v>3</v>
      </c>
      <c r="G50" s="384"/>
      <c r="H50" s="385"/>
      <c r="I50" s="385"/>
      <c r="J50" s="385"/>
      <c r="K50" s="385"/>
      <c r="L50" s="385"/>
      <c r="M50" s="288">
        <f>SUM(M51:M53)</f>
        <v>0.60683406329300049</v>
      </c>
      <c r="N50" s="288">
        <f t="shared" ref="N50:R50" si="28">SUM(N51:N53)</f>
        <v>0.59929681664516987</v>
      </c>
      <c r="O50" s="288">
        <f t="shared" si="28"/>
        <v>0.59710036592108062</v>
      </c>
      <c r="P50" s="288">
        <f t="shared" si="28"/>
        <v>0.5970994587654691</v>
      </c>
      <c r="Q50" s="288">
        <f t="shared" si="28"/>
        <v>0.5970994587654691</v>
      </c>
      <c r="R50" s="288">
        <f t="shared" si="28"/>
        <v>2.9915478611352242</v>
      </c>
      <c r="S50" s="288"/>
      <c r="T50" s="288"/>
      <c r="U50" s="288"/>
      <c r="V50" s="288"/>
      <c r="W50" s="288"/>
      <c r="X50" s="288"/>
      <c r="Y50" s="288"/>
      <c r="Z50" s="288"/>
      <c r="AA50" s="289"/>
    </row>
    <row r="51" spans="2:27" x14ac:dyDescent="0.2">
      <c r="B51" s="228" t="s">
        <v>1574</v>
      </c>
      <c r="C51" s="41" t="s">
        <v>1575</v>
      </c>
      <c r="D51" s="48" t="s">
        <v>1285</v>
      </c>
      <c r="E51" s="282" t="s">
        <v>1516</v>
      </c>
      <c r="F51" s="270">
        <v>3</v>
      </c>
      <c r="G51" s="382"/>
      <c r="H51" s="382"/>
      <c r="I51" s="382"/>
      <c r="J51" s="382"/>
      <c r="K51" s="382"/>
      <c r="L51" s="382"/>
      <c r="M51" s="1126">
        <v>0</v>
      </c>
      <c r="N51" s="1126">
        <v>0</v>
      </c>
      <c r="O51" s="1126">
        <v>0</v>
      </c>
      <c r="P51" s="1126">
        <v>0</v>
      </c>
      <c r="Q51" s="1126">
        <v>0</v>
      </c>
      <c r="R51" s="1126">
        <v>0</v>
      </c>
      <c r="S51" s="1126"/>
      <c r="T51" s="1126"/>
      <c r="U51" s="1126"/>
      <c r="V51" s="1126"/>
      <c r="W51" s="1126"/>
      <c r="X51" s="1126"/>
      <c r="Y51" s="1126"/>
      <c r="Z51" s="1126"/>
      <c r="AA51" s="1127"/>
    </row>
    <row r="52" spans="2:27" x14ac:dyDescent="0.2">
      <c r="B52" s="228" t="s">
        <v>1576</v>
      </c>
      <c r="C52" s="41" t="s">
        <v>1577</v>
      </c>
      <c r="D52" s="48" t="s">
        <v>1285</v>
      </c>
      <c r="E52" s="282" t="s">
        <v>1516</v>
      </c>
      <c r="F52" s="270">
        <v>3</v>
      </c>
      <c r="G52" s="382"/>
      <c r="H52" s="382"/>
      <c r="I52" s="382"/>
      <c r="J52" s="382"/>
      <c r="K52" s="382"/>
      <c r="L52" s="382"/>
      <c r="M52" s="1126">
        <v>0</v>
      </c>
      <c r="N52" s="1126">
        <v>0</v>
      </c>
      <c r="O52" s="1126">
        <v>0</v>
      </c>
      <c r="P52" s="1126">
        <v>0</v>
      </c>
      <c r="Q52" s="1126">
        <v>0</v>
      </c>
      <c r="R52" s="1126">
        <v>0</v>
      </c>
      <c r="S52" s="1126"/>
      <c r="T52" s="1126"/>
      <c r="U52" s="1126"/>
      <c r="V52" s="1126"/>
      <c r="W52" s="1126"/>
      <c r="X52" s="1126"/>
      <c r="Y52" s="1126"/>
      <c r="Z52" s="1126"/>
      <c r="AA52" s="1127"/>
    </row>
    <row r="53" spans="2:27" x14ac:dyDescent="0.2">
      <c r="B53" s="228" t="s">
        <v>1578</v>
      </c>
      <c r="C53" s="41" t="s">
        <v>1579</v>
      </c>
      <c r="D53" s="48" t="s">
        <v>1285</v>
      </c>
      <c r="E53" s="282" t="s">
        <v>1516</v>
      </c>
      <c r="F53" s="270">
        <v>3</v>
      </c>
      <c r="G53" s="382"/>
      <c r="H53" s="382"/>
      <c r="I53" s="382"/>
      <c r="J53" s="382"/>
      <c r="K53" s="382"/>
      <c r="L53" s="382"/>
      <c r="M53" s="1126">
        <v>0.60683406329300049</v>
      </c>
      <c r="N53" s="1126">
        <v>0.59929681664516987</v>
      </c>
      <c r="O53" s="1126">
        <v>0.59710036592108062</v>
      </c>
      <c r="P53" s="1126">
        <v>0.5970994587654691</v>
      </c>
      <c r="Q53" s="1126">
        <v>0.5970994587654691</v>
      </c>
      <c r="R53" s="1126">
        <v>2.9915478611352242</v>
      </c>
      <c r="S53" s="1126"/>
      <c r="T53" s="1126"/>
      <c r="U53" s="1126"/>
      <c r="V53" s="1126"/>
      <c r="W53" s="1126"/>
      <c r="X53" s="1126"/>
      <c r="Y53" s="1126"/>
      <c r="Z53" s="1126"/>
      <c r="AA53" s="1127"/>
    </row>
    <row r="54" spans="2:27" x14ac:dyDescent="0.2">
      <c r="B54" s="228" t="s">
        <v>1580</v>
      </c>
      <c r="C54" s="41" t="s">
        <v>1573</v>
      </c>
      <c r="D54" s="48" t="s">
        <v>1280</v>
      </c>
      <c r="E54" s="282" t="s">
        <v>1516</v>
      </c>
      <c r="F54" s="270">
        <v>3</v>
      </c>
      <c r="G54" s="384"/>
      <c r="H54" s="385"/>
      <c r="I54" s="385"/>
      <c r="J54" s="385"/>
      <c r="K54" s="385"/>
      <c r="L54" s="385"/>
      <c r="M54" s="288">
        <f>SUM(M55:M57)</f>
        <v>0</v>
      </c>
      <c r="N54" s="288">
        <f t="shared" ref="N54" si="29">SUM(N55:N57)</f>
        <v>0</v>
      </c>
      <c r="O54" s="288">
        <f t="shared" ref="O54" si="30">SUM(O55:O57)</f>
        <v>0</v>
      </c>
      <c r="P54" s="288">
        <f t="shared" ref="P54" si="31">SUM(P55:P57)</f>
        <v>0</v>
      </c>
      <c r="Q54" s="288">
        <f t="shared" ref="Q54" si="32">SUM(Q55:Q57)</f>
        <v>0</v>
      </c>
      <c r="R54" s="1126">
        <v>0</v>
      </c>
      <c r="S54" s="288"/>
      <c r="T54" s="288"/>
      <c r="U54" s="288"/>
      <c r="V54" s="288"/>
      <c r="W54" s="288"/>
      <c r="X54" s="288"/>
      <c r="Y54" s="288"/>
      <c r="Z54" s="288"/>
      <c r="AA54" s="289"/>
    </row>
    <row r="55" spans="2:27" x14ac:dyDescent="0.2">
      <c r="B55" s="228" t="s">
        <v>1581</v>
      </c>
      <c r="C55" s="41" t="s">
        <v>1575</v>
      </c>
      <c r="D55" s="48" t="s">
        <v>1280</v>
      </c>
      <c r="E55" s="282" t="s">
        <v>1516</v>
      </c>
      <c r="F55" s="270">
        <v>3</v>
      </c>
      <c r="G55" s="382"/>
      <c r="H55" s="382"/>
      <c r="I55" s="382"/>
      <c r="J55" s="382"/>
      <c r="K55" s="382"/>
      <c r="L55" s="382"/>
      <c r="M55" s="1126">
        <v>0</v>
      </c>
      <c r="N55" s="1126">
        <v>0</v>
      </c>
      <c r="O55" s="1126">
        <v>0</v>
      </c>
      <c r="P55" s="1126">
        <v>0</v>
      </c>
      <c r="Q55" s="1126">
        <v>0</v>
      </c>
      <c r="R55" s="1126">
        <v>0</v>
      </c>
      <c r="S55" s="1126"/>
      <c r="T55" s="1126"/>
      <c r="U55" s="1126"/>
      <c r="V55" s="1126"/>
      <c r="W55" s="1126"/>
      <c r="X55" s="1126"/>
      <c r="Y55" s="1126"/>
      <c r="Z55" s="1126"/>
      <c r="AA55" s="1127"/>
    </row>
    <row r="56" spans="2:27" x14ac:dyDescent="0.2">
      <c r="B56" s="228" t="s">
        <v>1582</v>
      </c>
      <c r="C56" s="41" t="s">
        <v>1577</v>
      </c>
      <c r="D56" s="48" t="s">
        <v>1280</v>
      </c>
      <c r="E56" s="282" t="s">
        <v>1516</v>
      </c>
      <c r="F56" s="270">
        <v>3</v>
      </c>
      <c r="G56" s="382"/>
      <c r="H56" s="382"/>
      <c r="I56" s="382"/>
      <c r="J56" s="382"/>
      <c r="K56" s="382"/>
      <c r="L56" s="382"/>
      <c r="M56" s="1126">
        <v>0</v>
      </c>
      <c r="N56" s="1126">
        <v>0</v>
      </c>
      <c r="O56" s="1126">
        <v>0</v>
      </c>
      <c r="P56" s="1126">
        <v>0</v>
      </c>
      <c r="Q56" s="1126">
        <v>0</v>
      </c>
      <c r="R56" s="1126">
        <v>0</v>
      </c>
      <c r="S56" s="1126"/>
      <c r="T56" s="1126"/>
      <c r="U56" s="1126"/>
      <c r="V56" s="1126"/>
      <c r="W56" s="1126"/>
      <c r="X56" s="1126"/>
      <c r="Y56" s="1126"/>
      <c r="Z56" s="1126"/>
      <c r="AA56" s="1127"/>
    </row>
    <row r="57" spans="2:27" x14ac:dyDescent="0.2">
      <c r="B57" s="228" t="s">
        <v>1583</v>
      </c>
      <c r="C57" s="41" t="s">
        <v>1579</v>
      </c>
      <c r="D57" s="48" t="s">
        <v>1280</v>
      </c>
      <c r="E57" s="282" t="s">
        <v>1516</v>
      </c>
      <c r="F57" s="270">
        <v>3</v>
      </c>
      <c r="G57" s="382"/>
      <c r="H57" s="382"/>
      <c r="I57" s="382"/>
      <c r="J57" s="382"/>
      <c r="K57" s="382"/>
      <c r="L57" s="382"/>
      <c r="M57" s="1126">
        <v>0</v>
      </c>
      <c r="N57" s="1126">
        <v>0</v>
      </c>
      <c r="O57" s="1126">
        <v>0</v>
      </c>
      <c r="P57" s="1126">
        <v>0</v>
      </c>
      <c r="Q57" s="1126">
        <v>0</v>
      </c>
      <c r="R57" s="1126">
        <v>0</v>
      </c>
      <c r="S57" s="1126"/>
      <c r="T57" s="1126"/>
      <c r="U57" s="1126"/>
      <c r="V57" s="1126"/>
      <c r="W57" s="1126"/>
      <c r="X57" s="1126"/>
      <c r="Y57" s="1126"/>
      <c r="Z57" s="1126"/>
      <c r="AA57" s="1127"/>
    </row>
    <row r="58" spans="2:27" x14ac:dyDescent="0.2">
      <c r="B58" s="228" t="s">
        <v>1584</v>
      </c>
      <c r="C58" s="41" t="s">
        <v>1575</v>
      </c>
      <c r="D58" s="48" t="s">
        <v>1490</v>
      </c>
      <c r="E58" s="282" t="s">
        <v>1516</v>
      </c>
      <c r="F58" s="270">
        <v>3</v>
      </c>
      <c r="G58" s="287">
        <f>SUM(G50,G54)</f>
        <v>0</v>
      </c>
      <c r="H58" s="287">
        <f t="shared" ref="H58:AA58" si="33">SUM(H50,H54)</f>
        <v>0</v>
      </c>
      <c r="I58" s="287">
        <f t="shared" si="33"/>
        <v>0</v>
      </c>
      <c r="J58" s="287">
        <f t="shared" si="33"/>
        <v>0</v>
      </c>
      <c r="K58" s="287">
        <f t="shared" si="33"/>
        <v>0</v>
      </c>
      <c r="L58" s="287">
        <f t="shared" si="33"/>
        <v>0</v>
      </c>
      <c r="M58" s="287">
        <f t="shared" si="33"/>
        <v>0.60683406329300049</v>
      </c>
      <c r="N58" s="287">
        <f t="shared" si="33"/>
        <v>0.59929681664516987</v>
      </c>
      <c r="O58" s="287">
        <f t="shared" si="33"/>
        <v>0.59710036592108062</v>
      </c>
      <c r="P58" s="287">
        <f t="shared" si="33"/>
        <v>0.5970994587654691</v>
      </c>
      <c r="Q58" s="287">
        <f t="shared" si="33"/>
        <v>0.5970994587654691</v>
      </c>
      <c r="R58" s="287">
        <f t="shared" si="33"/>
        <v>2.9915478611352242</v>
      </c>
      <c r="S58" s="287">
        <f t="shared" si="33"/>
        <v>0</v>
      </c>
      <c r="T58" s="287">
        <f t="shared" si="33"/>
        <v>0</v>
      </c>
      <c r="U58" s="287">
        <f t="shared" si="33"/>
        <v>0</v>
      </c>
      <c r="V58" s="287">
        <f t="shared" si="33"/>
        <v>0</v>
      </c>
      <c r="W58" s="287">
        <f t="shared" si="33"/>
        <v>0</v>
      </c>
      <c r="X58" s="287">
        <f t="shared" si="33"/>
        <v>0</v>
      </c>
      <c r="Y58" s="287">
        <f t="shared" si="33"/>
        <v>0</v>
      </c>
      <c r="Z58" s="287">
        <f t="shared" si="33"/>
        <v>0</v>
      </c>
      <c r="AA58" s="287">
        <f t="shared" si="33"/>
        <v>0</v>
      </c>
    </row>
    <row r="59" spans="2:27" x14ac:dyDescent="0.2">
      <c r="B59" s="228" t="s">
        <v>1585</v>
      </c>
      <c r="C59" s="41" t="s">
        <v>1586</v>
      </c>
      <c r="D59" s="48" t="s">
        <v>1285</v>
      </c>
      <c r="E59" s="282" t="s">
        <v>1516</v>
      </c>
      <c r="F59" s="270">
        <v>3</v>
      </c>
      <c r="G59" s="382"/>
      <c r="H59" s="382"/>
      <c r="I59" s="382"/>
      <c r="J59" s="382"/>
      <c r="K59" s="382"/>
      <c r="L59" s="382"/>
      <c r="M59" s="1126">
        <v>0</v>
      </c>
      <c r="N59" s="1126">
        <v>0</v>
      </c>
      <c r="O59" s="1126">
        <v>0</v>
      </c>
      <c r="P59" s="1126">
        <v>0</v>
      </c>
      <c r="Q59" s="1126">
        <v>0</v>
      </c>
      <c r="R59" s="1126">
        <v>0</v>
      </c>
      <c r="S59" s="1126"/>
      <c r="T59" s="1126"/>
      <c r="U59" s="1126"/>
      <c r="V59" s="1126"/>
      <c r="W59" s="1126"/>
      <c r="X59" s="1126"/>
      <c r="Y59" s="1126"/>
      <c r="Z59" s="1126"/>
      <c r="AA59" s="1127"/>
    </row>
    <row r="60" spans="2:27" x14ac:dyDescent="0.2">
      <c r="B60" s="228" t="s">
        <v>1587</v>
      </c>
      <c r="C60" s="41" t="s">
        <v>1588</v>
      </c>
      <c r="D60" s="48" t="s">
        <v>1285</v>
      </c>
      <c r="E60" s="282" t="s">
        <v>1516</v>
      </c>
      <c r="F60" s="270">
        <v>3</v>
      </c>
      <c r="G60" s="382"/>
      <c r="H60" s="382"/>
      <c r="I60" s="382"/>
      <c r="J60" s="382"/>
      <c r="K60" s="382"/>
      <c r="L60" s="382"/>
      <c r="M60" s="1406">
        <v>0.98665786296471836</v>
      </c>
      <c r="N60" s="1406">
        <v>1.3702283086181162</v>
      </c>
      <c r="O60" s="1406">
        <v>1.4112576489827922</v>
      </c>
      <c r="P60" s="1406">
        <v>1.4341296592067094</v>
      </c>
      <c r="Q60" s="1406">
        <v>1.4371373974240735</v>
      </c>
      <c r="R60" s="1126">
        <v>6.2189065616516839</v>
      </c>
      <c r="S60" s="1126"/>
      <c r="T60" s="1126"/>
      <c r="U60" s="1126"/>
      <c r="V60" s="1126"/>
      <c r="W60" s="1126"/>
      <c r="X60" s="1126"/>
      <c r="Y60" s="1126"/>
      <c r="Z60" s="1126"/>
      <c r="AA60" s="1127"/>
    </row>
    <row r="61" spans="2:27" x14ac:dyDescent="0.2">
      <c r="B61" s="228" t="s">
        <v>1589</v>
      </c>
      <c r="C61" s="41" t="s">
        <v>1590</v>
      </c>
      <c r="D61" s="48" t="s">
        <v>1285</v>
      </c>
      <c r="E61" s="282" t="s">
        <v>1516</v>
      </c>
      <c r="F61" s="270">
        <v>3</v>
      </c>
      <c r="G61" s="382"/>
      <c r="H61" s="382"/>
      <c r="I61" s="382"/>
      <c r="J61" s="382"/>
      <c r="K61" s="382"/>
      <c r="L61" s="382"/>
      <c r="M61" s="1406">
        <v>7.1825226241480744E-2</v>
      </c>
      <c r="N61" s="1406">
        <v>9.975916104194682E-2</v>
      </c>
      <c r="O61" s="1406">
        <v>0.10029277140135998</v>
      </c>
      <c r="P61" s="1406">
        <v>0.10215346882113546</v>
      </c>
      <c r="Q61" s="1406">
        <v>0.10239839440539791</v>
      </c>
      <c r="R61" s="1126">
        <v>0.44188758579955262</v>
      </c>
      <c r="S61" s="1126"/>
      <c r="T61" s="1126"/>
      <c r="U61" s="1126"/>
      <c r="V61" s="1126"/>
      <c r="W61" s="1126"/>
      <c r="X61" s="1126"/>
      <c r="Y61" s="1126"/>
      <c r="Z61" s="1126"/>
      <c r="AA61" s="1127"/>
    </row>
    <row r="62" spans="2:27" x14ac:dyDescent="0.2">
      <c r="B62" s="228" t="s">
        <v>1591</v>
      </c>
      <c r="C62" s="41" t="s">
        <v>1592</v>
      </c>
      <c r="D62" s="48" t="s">
        <v>1285</v>
      </c>
      <c r="E62" s="282" t="s">
        <v>1516</v>
      </c>
      <c r="F62" s="270">
        <v>3</v>
      </c>
      <c r="G62" s="382"/>
      <c r="H62" s="382"/>
      <c r="I62" s="382"/>
      <c r="J62" s="382"/>
      <c r="K62" s="382"/>
      <c r="L62" s="382"/>
      <c r="M62" s="1126">
        <v>0.25</v>
      </c>
      <c r="N62" s="1126">
        <v>0</v>
      </c>
      <c r="O62" s="1126">
        <v>0</v>
      </c>
      <c r="P62" s="1126">
        <v>0</v>
      </c>
      <c r="Q62" s="1126">
        <v>0</v>
      </c>
      <c r="R62" s="1126">
        <v>0</v>
      </c>
      <c r="S62" s="1126"/>
      <c r="T62" s="1126"/>
      <c r="U62" s="1126"/>
      <c r="V62" s="1126"/>
      <c r="W62" s="1126"/>
      <c r="X62" s="1126"/>
      <c r="Y62" s="1126"/>
      <c r="Z62" s="1126"/>
      <c r="AA62" s="1127"/>
    </row>
    <row r="63" spans="2:27" x14ac:dyDescent="0.2">
      <c r="B63" s="228" t="s">
        <v>1593</v>
      </c>
      <c r="C63" s="41" t="s">
        <v>1586</v>
      </c>
      <c r="D63" s="48" t="s">
        <v>1280</v>
      </c>
      <c r="E63" s="282" t="s">
        <v>1516</v>
      </c>
      <c r="F63" s="270">
        <v>3</v>
      </c>
      <c r="G63" s="382"/>
      <c r="H63" s="382"/>
      <c r="I63" s="382"/>
      <c r="J63" s="382"/>
      <c r="K63" s="382"/>
      <c r="L63" s="382"/>
      <c r="M63" s="1126">
        <v>0</v>
      </c>
      <c r="N63" s="1126">
        <v>0</v>
      </c>
      <c r="O63" s="1126">
        <v>0</v>
      </c>
      <c r="P63" s="1126">
        <v>0</v>
      </c>
      <c r="Q63" s="1126">
        <v>0</v>
      </c>
      <c r="R63" s="1126">
        <v>0</v>
      </c>
      <c r="S63" s="1126"/>
      <c r="T63" s="1126"/>
      <c r="U63" s="1126"/>
      <c r="V63" s="1126"/>
      <c r="W63" s="1126"/>
      <c r="X63" s="1126"/>
      <c r="Y63" s="1126"/>
      <c r="Z63" s="1126"/>
      <c r="AA63" s="1127"/>
    </row>
    <row r="64" spans="2:27" x14ac:dyDescent="0.2">
      <c r="B64" s="228" t="s">
        <v>1594</v>
      </c>
      <c r="C64" s="41" t="s">
        <v>1588</v>
      </c>
      <c r="D64" s="48" t="s">
        <v>1280</v>
      </c>
      <c r="E64" s="282" t="s">
        <v>1516</v>
      </c>
      <c r="F64" s="270">
        <v>3</v>
      </c>
      <c r="G64" s="382"/>
      <c r="H64" s="382"/>
      <c r="I64" s="382"/>
      <c r="J64" s="382"/>
      <c r="K64" s="382"/>
      <c r="L64" s="382"/>
      <c r="M64" s="1126">
        <v>0.38312087825996777</v>
      </c>
      <c r="N64" s="1126">
        <v>0.43011574167524519</v>
      </c>
      <c r="O64" s="1126">
        <v>0.43031298456796724</v>
      </c>
      <c r="P64" s="1126">
        <v>0.43275935076172795</v>
      </c>
      <c r="Q64" s="1126">
        <v>0.43307119551494089</v>
      </c>
      <c r="R64" s="1126">
        <v>2.1096755548604182</v>
      </c>
      <c r="S64" s="1126"/>
      <c r="T64" s="1126"/>
      <c r="U64" s="1126"/>
      <c r="V64" s="1126"/>
      <c r="W64" s="1126"/>
      <c r="X64" s="1126"/>
      <c r="Y64" s="1126"/>
      <c r="Z64" s="1126"/>
      <c r="AA64" s="1127"/>
    </row>
    <row r="65" spans="2:27" x14ac:dyDescent="0.2">
      <c r="B65" s="228" t="s">
        <v>1595</v>
      </c>
      <c r="C65" s="41" t="s">
        <v>1590</v>
      </c>
      <c r="D65" s="48" t="s">
        <v>1280</v>
      </c>
      <c r="E65" s="282" t="s">
        <v>1516</v>
      </c>
      <c r="F65" s="270">
        <v>3</v>
      </c>
      <c r="G65" s="382"/>
      <c r="H65" s="382"/>
      <c r="I65" s="382"/>
      <c r="J65" s="382"/>
      <c r="K65" s="382"/>
      <c r="L65" s="382"/>
      <c r="M65" s="1126">
        <v>3.0824051729633126E-2</v>
      </c>
      <c r="N65" s="1126">
        <v>3.462061976754225E-2</v>
      </c>
      <c r="O65" s="1126">
        <v>3.4623217698246798E-2</v>
      </c>
      <c r="P65" s="1126">
        <v>3.4822424178601631E-2</v>
      </c>
      <c r="Q65" s="1126">
        <v>3.4847818263079776E-2</v>
      </c>
      <c r="R65" s="1126">
        <v>0.16974202247099152</v>
      </c>
      <c r="S65" s="1126"/>
      <c r="T65" s="1126"/>
      <c r="U65" s="1126"/>
      <c r="V65" s="1126"/>
      <c r="W65" s="1126"/>
      <c r="X65" s="1126"/>
      <c r="Y65" s="1126"/>
      <c r="Z65" s="1126"/>
      <c r="AA65" s="1127"/>
    </row>
    <row r="66" spans="2:27" x14ac:dyDescent="0.2">
      <c r="B66" s="228" t="s">
        <v>1596</v>
      </c>
      <c r="C66" s="41" t="s">
        <v>1592</v>
      </c>
      <c r="D66" s="48" t="s">
        <v>1280</v>
      </c>
      <c r="E66" s="282" t="s">
        <v>1516</v>
      </c>
      <c r="F66" s="270">
        <v>3</v>
      </c>
      <c r="G66" s="382"/>
      <c r="H66" s="382"/>
      <c r="I66" s="382"/>
      <c r="J66" s="382"/>
      <c r="K66" s="382"/>
      <c r="L66" s="382"/>
      <c r="M66" s="1407">
        <v>0.20699999999999999</v>
      </c>
      <c r="N66" s="1407">
        <v>0.47699999999999998</v>
      </c>
      <c r="O66" s="1407">
        <v>0.754</v>
      </c>
      <c r="P66" s="1407">
        <v>1.034</v>
      </c>
      <c r="Q66" s="1407">
        <v>1.3149999999999999</v>
      </c>
      <c r="R66" s="1407">
        <v>3.6160000000000001</v>
      </c>
      <c r="S66" s="1126"/>
      <c r="T66" s="1126"/>
      <c r="U66" s="1126"/>
      <c r="V66" s="1126"/>
      <c r="W66" s="1126"/>
      <c r="X66" s="1126"/>
      <c r="Y66" s="1126"/>
      <c r="Z66" s="1126"/>
      <c r="AA66" s="1127"/>
    </row>
    <row r="67" spans="2:27" x14ac:dyDescent="0.2">
      <c r="B67" s="228" t="s">
        <v>1597</v>
      </c>
      <c r="C67" s="41" t="s">
        <v>1586</v>
      </c>
      <c r="D67" s="48" t="s">
        <v>1490</v>
      </c>
      <c r="E67" s="282" t="s">
        <v>1516</v>
      </c>
      <c r="F67" s="270">
        <v>3</v>
      </c>
      <c r="G67" s="287">
        <f t="shared" ref="G67" si="34">SUM(G59,G63)</f>
        <v>0</v>
      </c>
      <c r="H67" s="287">
        <f t="shared" ref="H67:AA67" si="35">SUM(H59,H63)</f>
        <v>0</v>
      </c>
      <c r="I67" s="287">
        <f t="shared" si="35"/>
        <v>0</v>
      </c>
      <c r="J67" s="287">
        <f t="shared" si="35"/>
        <v>0</v>
      </c>
      <c r="K67" s="287">
        <f t="shared" si="35"/>
        <v>0</v>
      </c>
      <c r="L67" s="287">
        <f t="shared" si="35"/>
        <v>0</v>
      </c>
      <c r="M67" s="287">
        <f t="shared" si="35"/>
        <v>0</v>
      </c>
      <c r="N67" s="287">
        <f t="shared" si="35"/>
        <v>0</v>
      </c>
      <c r="O67" s="287">
        <f t="shared" si="35"/>
        <v>0</v>
      </c>
      <c r="P67" s="287">
        <f t="shared" si="35"/>
        <v>0</v>
      </c>
      <c r="Q67" s="287">
        <f t="shared" si="35"/>
        <v>0</v>
      </c>
      <c r="R67" s="287">
        <f t="shared" si="35"/>
        <v>0</v>
      </c>
      <c r="S67" s="287">
        <f t="shared" si="35"/>
        <v>0</v>
      </c>
      <c r="T67" s="287">
        <f t="shared" si="35"/>
        <v>0</v>
      </c>
      <c r="U67" s="287">
        <f t="shared" si="35"/>
        <v>0</v>
      </c>
      <c r="V67" s="287">
        <f t="shared" si="35"/>
        <v>0</v>
      </c>
      <c r="W67" s="287">
        <f t="shared" si="35"/>
        <v>0</v>
      </c>
      <c r="X67" s="287">
        <f t="shared" si="35"/>
        <v>0</v>
      </c>
      <c r="Y67" s="287">
        <f t="shared" si="35"/>
        <v>0</v>
      </c>
      <c r="Z67" s="287">
        <f t="shared" si="35"/>
        <v>0</v>
      </c>
      <c r="AA67" s="287">
        <f t="shared" si="35"/>
        <v>0</v>
      </c>
    </row>
    <row r="68" spans="2:27" x14ac:dyDescent="0.2">
      <c r="B68" s="228" t="s">
        <v>1598</v>
      </c>
      <c r="C68" s="41" t="s">
        <v>1588</v>
      </c>
      <c r="D68" s="48" t="s">
        <v>1490</v>
      </c>
      <c r="E68" s="282" t="s">
        <v>1516</v>
      </c>
      <c r="F68" s="270">
        <v>3</v>
      </c>
      <c r="G68" s="287">
        <f t="shared" ref="G68" si="36">SUM(G60,G64)</f>
        <v>0</v>
      </c>
      <c r="H68" s="287">
        <f t="shared" ref="H68:AA68" si="37">SUM(H60,H64)</f>
        <v>0</v>
      </c>
      <c r="I68" s="287">
        <f t="shared" si="37"/>
        <v>0</v>
      </c>
      <c r="J68" s="287">
        <f t="shared" si="37"/>
        <v>0</v>
      </c>
      <c r="K68" s="287">
        <f t="shared" si="37"/>
        <v>0</v>
      </c>
      <c r="L68" s="287">
        <f t="shared" si="37"/>
        <v>0</v>
      </c>
      <c r="M68" s="287">
        <f t="shared" si="37"/>
        <v>1.3697787412246862</v>
      </c>
      <c r="N68" s="287">
        <f t="shared" si="37"/>
        <v>1.8003440502933614</v>
      </c>
      <c r="O68" s="287">
        <f t="shared" si="37"/>
        <v>1.8415706335507593</v>
      </c>
      <c r="P68" s="287">
        <f t="shared" si="37"/>
        <v>1.8668890099684374</v>
      </c>
      <c r="Q68" s="287">
        <f t="shared" si="37"/>
        <v>1.8702085929390144</v>
      </c>
      <c r="R68" s="287">
        <f t="shared" si="37"/>
        <v>8.3285821165121021</v>
      </c>
      <c r="S68" s="287">
        <f t="shared" si="37"/>
        <v>0</v>
      </c>
      <c r="T68" s="287">
        <f t="shared" si="37"/>
        <v>0</v>
      </c>
      <c r="U68" s="287">
        <f t="shared" si="37"/>
        <v>0</v>
      </c>
      <c r="V68" s="287">
        <f t="shared" si="37"/>
        <v>0</v>
      </c>
      <c r="W68" s="287">
        <f t="shared" si="37"/>
        <v>0</v>
      </c>
      <c r="X68" s="287">
        <f t="shared" si="37"/>
        <v>0</v>
      </c>
      <c r="Y68" s="287">
        <f t="shared" si="37"/>
        <v>0</v>
      </c>
      <c r="Z68" s="287">
        <f t="shared" si="37"/>
        <v>0</v>
      </c>
      <c r="AA68" s="287">
        <f t="shared" si="37"/>
        <v>0</v>
      </c>
    </row>
    <row r="69" spans="2:27" x14ac:dyDescent="0.2">
      <c r="B69" s="228" t="s">
        <v>1599</v>
      </c>
      <c r="C69" s="41" t="s">
        <v>1590</v>
      </c>
      <c r="D69" s="48" t="s">
        <v>1490</v>
      </c>
      <c r="E69" s="282" t="s">
        <v>1516</v>
      </c>
      <c r="F69" s="270">
        <v>3</v>
      </c>
      <c r="G69" s="287">
        <f>SUM(G61,G65)</f>
        <v>0</v>
      </c>
      <c r="H69" s="287">
        <f t="shared" ref="H69:AA69" si="38">SUM(H61,H65)</f>
        <v>0</v>
      </c>
      <c r="I69" s="287">
        <f t="shared" si="38"/>
        <v>0</v>
      </c>
      <c r="J69" s="287">
        <f t="shared" si="38"/>
        <v>0</v>
      </c>
      <c r="K69" s="287">
        <f t="shared" si="38"/>
        <v>0</v>
      </c>
      <c r="L69" s="287">
        <f t="shared" si="38"/>
        <v>0</v>
      </c>
      <c r="M69" s="287">
        <f t="shared" si="38"/>
        <v>0.10264927797111387</v>
      </c>
      <c r="N69" s="287">
        <f t="shared" si="38"/>
        <v>0.13437978080948906</v>
      </c>
      <c r="O69" s="287">
        <f t="shared" si="38"/>
        <v>0.13491598909960678</v>
      </c>
      <c r="P69" s="287">
        <f t="shared" si="38"/>
        <v>0.13697589299973709</v>
      </c>
      <c r="Q69" s="287">
        <f t="shared" si="38"/>
        <v>0.1372462126684777</v>
      </c>
      <c r="R69" s="287">
        <f t="shared" si="38"/>
        <v>0.61162960827054413</v>
      </c>
      <c r="S69" s="287">
        <f t="shared" si="38"/>
        <v>0</v>
      </c>
      <c r="T69" s="287">
        <f t="shared" si="38"/>
        <v>0</v>
      </c>
      <c r="U69" s="287">
        <f t="shared" si="38"/>
        <v>0</v>
      </c>
      <c r="V69" s="287">
        <f t="shared" si="38"/>
        <v>0</v>
      </c>
      <c r="W69" s="287">
        <f t="shared" si="38"/>
        <v>0</v>
      </c>
      <c r="X69" s="287">
        <f t="shared" si="38"/>
        <v>0</v>
      </c>
      <c r="Y69" s="287">
        <f t="shared" si="38"/>
        <v>0</v>
      </c>
      <c r="Z69" s="287">
        <f t="shared" si="38"/>
        <v>0</v>
      </c>
      <c r="AA69" s="287">
        <f t="shared" si="38"/>
        <v>0</v>
      </c>
    </row>
    <row r="70" spans="2:27" x14ac:dyDescent="0.2">
      <c r="B70" s="228" t="s">
        <v>1600</v>
      </c>
      <c r="C70" s="41" t="s">
        <v>1592</v>
      </c>
      <c r="D70" s="48" t="s">
        <v>1490</v>
      </c>
      <c r="E70" s="282" t="s">
        <v>1516</v>
      </c>
      <c r="F70" s="270">
        <v>3</v>
      </c>
      <c r="G70" s="287">
        <f t="shared" ref="G70:AA70" si="39">SUM(G62,G66)</f>
        <v>0</v>
      </c>
      <c r="H70" s="287">
        <f t="shared" si="39"/>
        <v>0</v>
      </c>
      <c r="I70" s="287">
        <f t="shared" si="39"/>
        <v>0</v>
      </c>
      <c r="J70" s="287">
        <f t="shared" si="39"/>
        <v>0</v>
      </c>
      <c r="K70" s="287">
        <f t="shared" si="39"/>
        <v>0</v>
      </c>
      <c r="L70" s="287">
        <f t="shared" si="39"/>
        <v>0</v>
      </c>
      <c r="M70" s="287">
        <f t="shared" si="39"/>
        <v>0.45699999999999996</v>
      </c>
      <c r="N70" s="287">
        <f t="shared" si="39"/>
        <v>0.47699999999999998</v>
      </c>
      <c r="O70" s="287">
        <f t="shared" si="39"/>
        <v>0.754</v>
      </c>
      <c r="P70" s="287">
        <f t="shared" si="39"/>
        <v>1.034</v>
      </c>
      <c r="Q70" s="287">
        <f t="shared" si="39"/>
        <v>1.3149999999999999</v>
      </c>
      <c r="R70" s="287">
        <f t="shared" si="39"/>
        <v>3.6160000000000001</v>
      </c>
      <c r="S70" s="287">
        <f t="shared" si="39"/>
        <v>0</v>
      </c>
      <c r="T70" s="287">
        <f t="shared" si="39"/>
        <v>0</v>
      </c>
      <c r="U70" s="287">
        <f t="shared" si="39"/>
        <v>0</v>
      </c>
      <c r="V70" s="287">
        <f t="shared" si="39"/>
        <v>0</v>
      </c>
      <c r="W70" s="287">
        <f t="shared" si="39"/>
        <v>0</v>
      </c>
      <c r="X70" s="287">
        <f t="shared" si="39"/>
        <v>0</v>
      </c>
      <c r="Y70" s="287">
        <f t="shared" si="39"/>
        <v>0</v>
      </c>
      <c r="Z70" s="287">
        <f t="shared" si="39"/>
        <v>0</v>
      </c>
      <c r="AA70" s="287">
        <f t="shared" si="39"/>
        <v>0</v>
      </c>
    </row>
    <row r="71" spans="2:27" x14ac:dyDescent="0.2">
      <c r="B71" s="228" t="s">
        <v>1601</v>
      </c>
      <c r="C71" s="41" t="s">
        <v>1602</v>
      </c>
      <c r="D71" s="48" t="s">
        <v>1490</v>
      </c>
      <c r="E71" s="282" t="s">
        <v>1516</v>
      </c>
      <c r="F71" s="270">
        <v>3</v>
      </c>
      <c r="G71" s="285">
        <f>SUM(G58,G49,G40,G67,G68,G70)</f>
        <v>0</v>
      </c>
      <c r="H71" s="285">
        <f t="shared" ref="H71:AA71" si="40">SUM(H58,H49,H40,H67,H68,H70)</f>
        <v>0</v>
      </c>
      <c r="I71" s="285">
        <f t="shared" si="40"/>
        <v>0</v>
      </c>
      <c r="J71" s="285">
        <f t="shared" si="40"/>
        <v>0</v>
      </c>
      <c r="K71" s="285">
        <f t="shared" si="40"/>
        <v>0</v>
      </c>
      <c r="L71" s="285">
        <f t="shared" si="40"/>
        <v>0</v>
      </c>
      <c r="M71" s="285">
        <f t="shared" si="40"/>
        <v>8.1506602927110059</v>
      </c>
      <c r="N71" s="285">
        <f t="shared" si="40"/>
        <v>8.5812089394503097</v>
      </c>
      <c r="O71" s="285">
        <f t="shared" si="40"/>
        <v>8.8972390719836181</v>
      </c>
      <c r="P71" s="285">
        <f t="shared" si="40"/>
        <v>9.1987361225485831</v>
      </c>
      <c r="Q71" s="285">
        <f t="shared" si="40"/>
        <v>9.4828411836552107</v>
      </c>
      <c r="R71" s="285">
        <f t="shared" si="40"/>
        <v>40.549454025153878</v>
      </c>
      <c r="S71" s="285">
        <f t="shared" si="40"/>
        <v>0</v>
      </c>
      <c r="T71" s="285">
        <f t="shared" si="40"/>
        <v>0</v>
      </c>
      <c r="U71" s="285">
        <f t="shared" si="40"/>
        <v>0</v>
      </c>
      <c r="V71" s="285">
        <f t="shared" si="40"/>
        <v>0</v>
      </c>
      <c r="W71" s="285">
        <f t="shared" si="40"/>
        <v>0</v>
      </c>
      <c r="X71" s="285">
        <f t="shared" si="40"/>
        <v>0</v>
      </c>
      <c r="Y71" s="285">
        <f t="shared" si="40"/>
        <v>0</v>
      </c>
      <c r="Z71" s="285">
        <f t="shared" si="40"/>
        <v>0</v>
      </c>
      <c r="AA71" s="285">
        <f t="shared" si="40"/>
        <v>0</v>
      </c>
    </row>
    <row r="72" spans="2:27" ht="15" thickBot="1" x14ac:dyDescent="0.25">
      <c r="B72" s="1461"/>
      <c r="C72" s="1462"/>
      <c r="D72" s="1463"/>
      <c r="E72" s="1464"/>
      <c r="F72" s="1465"/>
      <c r="G72" s="1466"/>
      <c r="H72" s="1466"/>
      <c r="I72" s="1466"/>
      <c r="J72" s="1466"/>
      <c r="K72" s="1466"/>
      <c r="L72" s="1466"/>
      <c r="M72" s="1456"/>
      <c r="N72" s="1456"/>
      <c r="O72" s="1456"/>
      <c r="P72" s="1456"/>
      <c r="Q72" s="1456"/>
      <c r="R72" s="1467"/>
      <c r="S72" s="1456"/>
      <c r="T72" s="1456"/>
      <c r="U72" s="1456"/>
      <c r="V72" s="1456"/>
      <c r="W72" s="1456"/>
      <c r="X72" s="1456"/>
      <c r="Y72" s="1456"/>
      <c r="Z72" s="1456"/>
      <c r="AA72" s="1457"/>
    </row>
    <row r="73" spans="2:27" ht="60.75" thickBot="1" x14ac:dyDescent="0.25">
      <c r="B73" s="194" t="s">
        <v>1603</v>
      </c>
      <c r="G73" s="1597" t="s">
        <v>1502</v>
      </c>
      <c r="H73" s="1652"/>
      <c r="I73" s="1652"/>
      <c r="J73" s="1652"/>
      <c r="K73" s="1652"/>
      <c r="L73" s="1652"/>
      <c r="M73" s="1652"/>
      <c r="N73" s="1652"/>
      <c r="O73" s="1652"/>
      <c r="P73" s="1652"/>
      <c r="Q73" s="1598"/>
      <c r="R73" s="1597" t="s">
        <v>1503</v>
      </c>
      <c r="S73" s="1652"/>
      <c r="T73" s="1652"/>
      <c r="U73" s="1652"/>
      <c r="V73" s="1652"/>
      <c r="W73" s="1652"/>
      <c r="X73" s="1652"/>
      <c r="Y73" s="1652"/>
      <c r="Z73" s="1652"/>
      <c r="AA73" s="1598"/>
    </row>
    <row r="74" spans="2:27" ht="45.75" thickBot="1" x14ac:dyDescent="0.25">
      <c r="B74" s="235" t="s">
        <v>1504</v>
      </c>
      <c r="C74" s="236" t="s">
        <v>1486</v>
      </c>
      <c r="D74" s="236" t="s">
        <v>1487</v>
      </c>
      <c r="E74" s="236" t="s">
        <v>198</v>
      </c>
      <c r="F74" s="237" t="s">
        <v>199</v>
      </c>
      <c r="G74" s="235" t="s">
        <v>200</v>
      </c>
      <c r="H74" s="236" t="s">
        <v>201</v>
      </c>
      <c r="I74" s="236" t="s">
        <v>202</v>
      </c>
      <c r="J74" s="236" t="s">
        <v>203</v>
      </c>
      <c r="K74" s="236" t="s">
        <v>204</v>
      </c>
      <c r="L74" s="236" t="s">
        <v>205</v>
      </c>
      <c r="M74" s="236" t="s">
        <v>206</v>
      </c>
      <c r="N74" s="236" t="s">
        <v>207</v>
      </c>
      <c r="O74" s="236" t="s">
        <v>208</v>
      </c>
      <c r="P74" s="236" t="s">
        <v>209</v>
      </c>
      <c r="Q74" s="237" t="s">
        <v>210</v>
      </c>
      <c r="R74" s="240" t="s">
        <v>1505</v>
      </c>
      <c r="S74" s="238" t="s">
        <v>1506</v>
      </c>
      <c r="T74" s="238" t="s">
        <v>1507</v>
      </c>
      <c r="U74" s="238" t="s">
        <v>1508</v>
      </c>
      <c r="V74" s="238" t="s">
        <v>1509</v>
      </c>
      <c r="W74" s="238" t="s">
        <v>1510</v>
      </c>
      <c r="X74" s="238" t="s">
        <v>1511</v>
      </c>
      <c r="Y74" s="238" t="s">
        <v>1512</v>
      </c>
      <c r="Z74" s="238" t="s">
        <v>1513</v>
      </c>
      <c r="AA74" s="239" t="s">
        <v>1514</v>
      </c>
    </row>
    <row r="75" spans="2:27" x14ac:dyDescent="0.2">
      <c r="B75" s="228" t="s">
        <v>1604</v>
      </c>
      <c r="C75" s="41" t="s">
        <v>1605</v>
      </c>
      <c r="D75" s="48" t="s">
        <v>1285</v>
      </c>
      <c r="E75" s="282" t="s">
        <v>1516</v>
      </c>
      <c r="F75" s="270">
        <v>3</v>
      </c>
      <c r="G75" s="287">
        <f t="shared" ref="G75" si="41">SUM(G13,G16,G19,G22,G25,G32,G41,G50)</f>
        <v>0</v>
      </c>
      <c r="H75" s="287">
        <f t="shared" ref="H75:AA75" si="42">SUM(H13,H16,H19,H22,H25,H32,H41,H50)</f>
        <v>0</v>
      </c>
      <c r="I75" s="287">
        <f t="shared" si="42"/>
        <v>0</v>
      </c>
      <c r="J75" s="287">
        <f t="shared" si="42"/>
        <v>0</v>
      </c>
      <c r="K75" s="287">
        <f t="shared" si="42"/>
        <v>0</v>
      </c>
      <c r="L75" s="287">
        <f t="shared" si="42"/>
        <v>0</v>
      </c>
      <c r="M75" s="287">
        <f t="shared" si="42"/>
        <v>7.1841330025152139</v>
      </c>
      <c r="N75" s="287">
        <f t="shared" si="42"/>
        <v>7.2144579040545045</v>
      </c>
      <c r="O75" s="287">
        <f t="shared" si="42"/>
        <v>7.2122614533304148</v>
      </c>
      <c r="P75" s="287">
        <f t="shared" si="42"/>
        <v>7.2110856176156046</v>
      </c>
      <c r="Q75" s="287">
        <f t="shared" si="42"/>
        <v>7.2112083345893492</v>
      </c>
      <c r="R75" s="287">
        <f t="shared" si="42"/>
        <v>35.735123638374397</v>
      </c>
      <c r="S75" s="287">
        <f t="shared" si="42"/>
        <v>11.05</v>
      </c>
      <c r="T75" s="287">
        <f t="shared" si="42"/>
        <v>87.18</v>
      </c>
      <c r="U75" s="287">
        <f t="shared" si="42"/>
        <v>380.29</v>
      </c>
      <c r="V75" s="287">
        <f t="shared" si="42"/>
        <v>16.09</v>
      </c>
      <c r="W75" s="287">
        <f t="shared" si="42"/>
        <v>16.09</v>
      </c>
      <c r="X75" s="287">
        <f t="shared" si="42"/>
        <v>16.09</v>
      </c>
      <c r="Y75" s="287">
        <f t="shared" si="42"/>
        <v>16.09</v>
      </c>
      <c r="Z75" s="287">
        <f t="shared" si="42"/>
        <v>16.09</v>
      </c>
      <c r="AA75" s="287">
        <f t="shared" si="42"/>
        <v>16.09</v>
      </c>
    </row>
    <row r="76" spans="2:27" x14ac:dyDescent="0.2">
      <c r="B76" s="228" t="s">
        <v>1606</v>
      </c>
      <c r="C76" s="41" t="s">
        <v>1605</v>
      </c>
      <c r="D76" s="48" t="s">
        <v>1280</v>
      </c>
      <c r="E76" s="282" t="s">
        <v>1516</v>
      </c>
      <c r="F76" s="270">
        <v>3</v>
      </c>
      <c r="G76" s="287">
        <f t="shared" ref="G76" si="43">SUM(G14,G17,G20,G23,G26,G36,G45,G54)</f>
        <v>0</v>
      </c>
      <c r="H76" s="287">
        <f t="shared" ref="H76:AA76" si="44">SUM(H14,H17,H20,H23,H26,H36,H45,H54)</f>
        <v>0</v>
      </c>
      <c r="I76" s="287">
        <f t="shared" si="44"/>
        <v>0</v>
      </c>
      <c r="J76" s="287">
        <f t="shared" si="44"/>
        <v>0</v>
      </c>
      <c r="K76" s="287">
        <f t="shared" si="44"/>
        <v>0</v>
      </c>
      <c r="L76" s="287">
        <f t="shared" si="44"/>
        <v>0</v>
      </c>
      <c r="M76" s="287">
        <f t="shared" si="44"/>
        <v>5.1671469481183578</v>
      </c>
      <c r="N76" s="287">
        <f t="shared" si="44"/>
        <v>5.284405912249694</v>
      </c>
      <c r="O76" s="287">
        <f t="shared" si="44"/>
        <v>5.284405912249694</v>
      </c>
      <c r="P76" s="287">
        <f t="shared" si="44"/>
        <v>5.2932908564357906</v>
      </c>
      <c r="Q76" s="287">
        <f t="shared" si="44"/>
        <v>5.2944803954071</v>
      </c>
      <c r="R76" s="287">
        <f t="shared" si="44"/>
        <v>34.415395820202377</v>
      </c>
      <c r="S76" s="287">
        <f t="shared" si="44"/>
        <v>35.70328484800001</v>
      </c>
      <c r="T76" s="287">
        <f t="shared" si="44"/>
        <v>39.580940000000005</v>
      </c>
      <c r="U76" s="287">
        <f t="shared" si="44"/>
        <v>39.561303000000002</v>
      </c>
      <c r="V76" s="287">
        <f t="shared" si="44"/>
        <v>32.17</v>
      </c>
      <c r="W76" s="287">
        <f t="shared" si="44"/>
        <v>32.17</v>
      </c>
      <c r="X76" s="287">
        <f t="shared" si="44"/>
        <v>32.17</v>
      </c>
      <c r="Y76" s="287">
        <f t="shared" si="44"/>
        <v>32.17</v>
      </c>
      <c r="Z76" s="287">
        <f t="shared" si="44"/>
        <v>32.17</v>
      </c>
      <c r="AA76" s="287">
        <f t="shared" si="44"/>
        <v>32.17</v>
      </c>
    </row>
    <row r="77" spans="2:27" ht="15" thickBot="1" x14ac:dyDescent="0.25">
      <c r="B77" s="229" t="s">
        <v>1607</v>
      </c>
      <c r="C77" s="42" t="s">
        <v>1605</v>
      </c>
      <c r="D77" s="50" t="s">
        <v>1490</v>
      </c>
      <c r="E77" s="282" t="s">
        <v>1516</v>
      </c>
      <c r="F77" s="271">
        <v>3</v>
      </c>
      <c r="G77" s="285">
        <f t="shared" ref="G77" si="45">SUM(G75:G76)</f>
        <v>0</v>
      </c>
      <c r="H77" s="285">
        <f t="shared" ref="H77:AA77" si="46">SUM(H75:H76)</f>
        <v>0</v>
      </c>
      <c r="I77" s="285">
        <f t="shared" si="46"/>
        <v>0</v>
      </c>
      <c r="J77" s="285">
        <f t="shared" si="46"/>
        <v>0</v>
      </c>
      <c r="K77" s="285">
        <f t="shared" si="46"/>
        <v>0</v>
      </c>
      <c r="L77" s="285">
        <f t="shared" si="46"/>
        <v>0</v>
      </c>
      <c r="M77" s="285">
        <f t="shared" si="46"/>
        <v>12.351279950633572</v>
      </c>
      <c r="N77" s="285">
        <f t="shared" si="46"/>
        <v>12.498863816304198</v>
      </c>
      <c r="O77" s="285">
        <f t="shared" si="46"/>
        <v>12.496667365580109</v>
      </c>
      <c r="P77" s="285">
        <f t="shared" si="46"/>
        <v>12.504376474051394</v>
      </c>
      <c r="Q77" s="285">
        <f t="shared" si="46"/>
        <v>12.50568872999645</v>
      </c>
      <c r="R77" s="285">
        <f t="shared" si="46"/>
        <v>70.150519458576781</v>
      </c>
      <c r="S77" s="285">
        <f t="shared" si="46"/>
        <v>46.753284848000007</v>
      </c>
      <c r="T77" s="285">
        <f t="shared" si="46"/>
        <v>126.76094000000001</v>
      </c>
      <c r="U77" s="285">
        <f t="shared" si="46"/>
        <v>419.85130300000003</v>
      </c>
      <c r="V77" s="285">
        <f t="shared" si="46"/>
        <v>48.260000000000005</v>
      </c>
      <c r="W77" s="285">
        <f t="shared" si="46"/>
        <v>48.260000000000005</v>
      </c>
      <c r="X77" s="285">
        <f t="shared" si="46"/>
        <v>48.260000000000005</v>
      </c>
      <c r="Y77" s="285">
        <f t="shared" si="46"/>
        <v>48.260000000000005</v>
      </c>
      <c r="Z77" s="285">
        <f t="shared" si="46"/>
        <v>48.260000000000005</v>
      </c>
      <c r="AA77" s="285">
        <f t="shared" si="46"/>
        <v>48.260000000000005</v>
      </c>
    </row>
    <row r="78" spans="2:27" ht="15" thickBot="1" x14ac:dyDescent="0.25">
      <c r="B78" s="230"/>
      <c r="C78" s="231"/>
      <c r="D78" s="52"/>
      <c r="E78" s="232"/>
      <c r="F78" s="233"/>
      <c r="G78" s="242"/>
      <c r="H78" s="242"/>
      <c r="I78" s="242"/>
      <c r="J78" s="242"/>
      <c r="K78" s="242"/>
      <c r="L78" s="242"/>
      <c r="M78" s="242"/>
      <c r="N78" s="242"/>
      <c r="O78" s="242"/>
      <c r="P78" s="242"/>
      <c r="Q78" s="242"/>
      <c r="R78" s="242"/>
      <c r="S78" s="242"/>
      <c r="T78" s="242"/>
      <c r="U78" s="242"/>
      <c r="V78" s="242"/>
      <c r="W78" s="242"/>
      <c r="X78" s="242"/>
      <c r="Y78" s="242"/>
      <c r="Z78" s="242"/>
      <c r="AA78" s="242"/>
    </row>
    <row r="79" spans="2:27" ht="45.75" thickBot="1" x14ac:dyDescent="0.25">
      <c r="B79" s="194" t="s">
        <v>1608</v>
      </c>
      <c r="G79" s="1597" t="s">
        <v>1502</v>
      </c>
      <c r="H79" s="1652"/>
      <c r="I79" s="1652"/>
      <c r="J79" s="1652"/>
      <c r="K79" s="1652"/>
      <c r="L79" s="1652"/>
      <c r="M79" s="1652"/>
      <c r="N79" s="1652"/>
      <c r="O79" s="1652"/>
      <c r="P79" s="1652"/>
      <c r="Q79" s="1598"/>
      <c r="R79" s="1597" t="s">
        <v>1503</v>
      </c>
      <c r="S79" s="1652"/>
      <c r="T79" s="1652"/>
      <c r="U79" s="1652"/>
      <c r="V79" s="1652"/>
      <c r="W79" s="1652"/>
      <c r="X79" s="1652"/>
      <c r="Y79" s="1652"/>
      <c r="Z79" s="1652"/>
      <c r="AA79" s="1598"/>
    </row>
    <row r="80" spans="2:27" ht="45.75" thickBot="1" x14ac:dyDescent="0.25">
      <c r="B80" s="235" t="s">
        <v>1504</v>
      </c>
      <c r="C80" s="236" t="s">
        <v>1609</v>
      </c>
      <c r="D80" s="236" t="s">
        <v>1487</v>
      </c>
      <c r="E80" s="236" t="s">
        <v>198</v>
      </c>
      <c r="F80" s="237" t="s">
        <v>199</v>
      </c>
      <c r="G80" s="235" t="s">
        <v>200</v>
      </c>
      <c r="H80" s="236" t="s">
        <v>201</v>
      </c>
      <c r="I80" s="236" t="s">
        <v>202</v>
      </c>
      <c r="J80" s="236" t="s">
        <v>203</v>
      </c>
      <c r="K80" s="236" t="s">
        <v>204</v>
      </c>
      <c r="L80" s="236" t="s">
        <v>205</v>
      </c>
      <c r="M80" s="236" t="s">
        <v>206</v>
      </c>
      <c r="N80" s="236" t="s">
        <v>207</v>
      </c>
      <c r="O80" s="236" t="s">
        <v>208</v>
      </c>
      <c r="P80" s="236" t="s">
        <v>209</v>
      </c>
      <c r="Q80" s="237" t="s">
        <v>210</v>
      </c>
      <c r="R80" s="240" t="s">
        <v>1505</v>
      </c>
      <c r="S80" s="238" t="s">
        <v>1506</v>
      </c>
      <c r="T80" s="238" t="s">
        <v>1507</v>
      </c>
      <c r="U80" s="238" t="s">
        <v>1508</v>
      </c>
      <c r="V80" s="238" t="s">
        <v>1509</v>
      </c>
      <c r="W80" s="238" t="s">
        <v>1510</v>
      </c>
      <c r="X80" s="238" t="s">
        <v>1511</v>
      </c>
      <c r="Y80" s="238" t="s">
        <v>1512</v>
      </c>
      <c r="Z80" s="238" t="s">
        <v>1513</v>
      </c>
      <c r="AA80" s="239" t="s">
        <v>1514</v>
      </c>
    </row>
    <row r="81" spans="2:27" x14ac:dyDescent="0.2">
      <c r="B81" s="1121" t="s">
        <v>1610</v>
      </c>
      <c r="C81" s="1122" t="s">
        <v>1611</v>
      </c>
      <c r="D81" s="1123" t="s">
        <v>1612</v>
      </c>
      <c r="E81" s="1124" t="s">
        <v>231</v>
      </c>
      <c r="F81" s="1125">
        <v>2</v>
      </c>
      <c r="G81" s="386"/>
      <c r="H81" s="387"/>
      <c r="I81" s="387"/>
      <c r="J81" s="387"/>
      <c r="K81" s="387"/>
      <c r="L81" s="387"/>
      <c r="M81" s="290"/>
      <c r="N81" s="290"/>
      <c r="O81" s="290"/>
      <c r="P81" s="290"/>
      <c r="Q81" s="290"/>
      <c r="R81" s="290"/>
      <c r="S81" s="290"/>
      <c r="T81" s="290"/>
      <c r="U81" s="290"/>
      <c r="V81" s="290"/>
      <c r="W81" s="290"/>
      <c r="X81" s="290"/>
      <c r="Y81" s="290"/>
      <c r="Z81" s="290"/>
      <c r="AA81" s="290"/>
    </row>
    <row r="82" spans="2:27" x14ac:dyDescent="0.2">
      <c r="B82" s="228" t="s">
        <v>1613</v>
      </c>
      <c r="C82" s="41" t="s">
        <v>1614</v>
      </c>
      <c r="D82" s="48" t="s">
        <v>1612</v>
      </c>
      <c r="E82" s="49" t="s">
        <v>231</v>
      </c>
      <c r="F82" s="270">
        <v>2</v>
      </c>
      <c r="G82" s="386"/>
      <c r="H82" s="387"/>
      <c r="I82" s="387">
        <v>0</v>
      </c>
      <c r="J82" s="387">
        <v>0</v>
      </c>
      <c r="K82" s="387">
        <v>0</v>
      </c>
      <c r="L82" s="387">
        <v>0</v>
      </c>
      <c r="M82" s="290">
        <v>3.9885351441259047</v>
      </c>
      <c r="N82" s="290">
        <v>8.1488116446174494</v>
      </c>
      <c r="O82" s="290">
        <v>12.31357668705353</v>
      </c>
      <c r="P82" s="290">
        <v>16.459043314045449</v>
      </c>
      <c r="Q82" s="290">
        <v>20.585370210107232</v>
      </c>
      <c r="R82" s="290">
        <v>165.52564340703526</v>
      </c>
      <c r="S82" s="290">
        <v>257.21701482737626</v>
      </c>
      <c r="T82" s="290">
        <v>315.03311292034766</v>
      </c>
      <c r="U82" s="290">
        <v>327.17062384754269</v>
      </c>
      <c r="V82" s="290">
        <v>326.04572723859155</v>
      </c>
      <c r="W82" s="290">
        <v>324.9996444915937</v>
      </c>
      <c r="X82" s="290">
        <v>323.81977164507737</v>
      </c>
      <c r="Y82" s="290">
        <v>321.84850445067821</v>
      </c>
      <c r="Z82" s="290">
        <v>319.98066636126066</v>
      </c>
      <c r="AA82" s="290">
        <v>318.54593342518717</v>
      </c>
    </row>
    <row r="83" spans="2:27" x14ac:dyDescent="0.2">
      <c r="B83" s="228" t="s">
        <v>1615</v>
      </c>
      <c r="C83" s="41" t="s">
        <v>1530</v>
      </c>
      <c r="D83" s="48" t="s">
        <v>1612</v>
      </c>
      <c r="E83" s="49" t="s">
        <v>231</v>
      </c>
      <c r="F83" s="270">
        <v>2</v>
      </c>
      <c r="G83" s="386"/>
      <c r="H83" s="387"/>
      <c r="I83" s="387">
        <v>0</v>
      </c>
      <c r="J83" s="387">
        <v>0</v>
      </c>
      <c r="K83" s="387">
        <v>0</v>
      </c>
      <c r="L83" s="387">
        <v>0</v>
      </c>
      <c r="M83" s="290">
        <v>1.8672000000000066</v>
      </c>
      <c r="N83" s="290">
        <v>3.7344000000000177</v>
      </c>
      <c r="O83" s="290">
        <v>5.601600000000003</v>
      </c>
      <c r="P83" s="290">
        <v>7.4688000000000123</v>
      </c>
      <c r="Q83" s="290">
        <v>9.3360000000000269</v>
      </c>
      <c r="R83" s="290">
        <v>74.688000000000159</v>
      </c>
      <c r="S83" s="290">
        <v>121.36800000000028</v>
      </c>
      <c r="T83" s="290">
        <v>178.2330000000002</v>
      </c>
      <c r="U83" s="290">
        <v>241.88800000000012</v>
      </c>
      <c r="V83" s="290">
        <v>267.35000000000002</v>
      </c>
      <c r="W83" s="290">
        <v>267.35000000000002</v>
      </c>
      <c r="X83" s="290">
        <v>267.35000000000002</v>
      </c>
      <c r="Y83" s="290">
        <v>267.35000000000002</v>
      </c>
      <c r="Z83" s="290">
        <v>267.35000000000008</v>
      </c>
      <c r="AA83" s="290">
        <v>267.35000000000002</v>
      </c>
    </row>
    <row r="84" spans="2:27" x14ac:dyDescent="0.2">
      <c r="B84" s="228" t="s">
        <v>1616</v>
      </c>
      <c r="C84" s="41" t="s">
        <v>1617</v>
      </c>
      <c r="D84" s="48" t="s">
        <v>1612</v>
      </c>
      <c r="E84" s="49" t="s">
        <v>231</v>
      </c>
      <c r="F84" s="270">
        <v>2</v>
      </c>
      <c r="G84" s="386"/>
      <c r="H84" s="387"/>
      <c r="I84" s="387"/>
      <c r="J84" s="387"/>
      <c r="K84" s="387"/>
      <c r="L84" s="387"/>
      <c r="M84" s="290"/>
      <c r="N84" s="290"/>
      <c r="O84" s="290"/>
      <c r="P84" s="290"/>
      <c r="Q84" s="290"/>
      <c r="R84" s="290"/>
      <c r="S84" s="290"/>
      <c r="T84" s="290"/>
      <c r="U84" s="290"/>
      <c r="V84" s="290"/>
      <c r="W84" s="290"/>
      <c r="X84" s="290"/>
      <c r="Y84" s="290"/>
      <c r="Z84" s="290"/>
      <c r="AA84" s="290"/>
    </row>
    <row r="85" spans="2:27" x14ac:dyDescent="0.2">
      <c r="B85" s="228" t="s">
        <v>1618</v>
      </c>
      <c r="C85" s="41" t="s">
        <v>1619</v>
      </c>
      <c r="D85" s="48" t="s">
        <v>1612</v>
      </c>
      <c r="E85" s="49" t="s">
        <v>231</v>
      </c>
      <c r="F85" s="270">
        <v>2</v>
      </c>
      <c r="G85" s="1120">
        <f t="shared" ref="G85:AA85" si="47">SUM(G86:G92)</f>
        <v>0</v>
      </c>
      <c r="H85" s="1120">
        <f t="shared" si="47"/>
        <v>0</v>
      </c>
      <c r="I85" s="1120">
        <f t="shared" si="47"/>
        <v>0</v>
      </c>
      <c r="J85" s="1120">
        <f t="shared" si="47"/>
        <v>0</v>
      </c>
      <c r="K85" s="1120">
        <f t="shared" si="47"/>
        <v>0</v>
      </c>
      <c r="L85" s="1120">
        <f t="shared" si="47"/>
        <v>0</v>
      </c>
      <c r="M85" s="1120">
        <f t="shared" si="47"/>
        <v>0.52351171307061684</v>
      </c>
      <c r="N85" s="1120">
        <f t="shared" si="47"/>
        <v>1.6823294477211945</v>
      </c>
      <c r="O85" s="1120">
        <f t="shared" si="47"/>
        <v>2.5857753869286935</v>
      </c>
      <c r="P85" s="1120">
        <f t="shared" si="47"/>
        <v>3.4866112446638184</v>
      </c>
      <c r="Q85" s="1120">
        <f t="shared" si="47"/>
        <v>4.3639581417657123</v>
      </c>
      <c r="R85" s="1120">
        <f t="shared" si="47"/>
        <v>34.808913827613658</v>
      </c>
      <c r="S85" s="1120">
        <f t="shared" si="47"/>
        <v>44.419726983060109</v>
      </c>
      <c r="T85" s="1120">
        <f t="shared" si="47"/>
        <v>44.012797183636231</v>
      </c>
      <c r="U85" s="1120">
        <f t="shared" si="47"/>
        <v>44.428255830217232</v>
      </c>
      <c r="V85" s="1120">
        <f t="shared" si="47"/>
        <v>37.387163810849799</v>
      </c>
      <c r="W85" s="1120">
        <f t="shared" si="47"/>
        <v>37.511995414105236</v>
      </c>
      <c r="X85" s="1120">
        <f t="shared" si="47"/>
        <v>37.582717631313962</v>
      </c>
      <c r="Y85" s="1120">
        <f t="shared" si="47"/>
        <v>37.569294374390708</v>
      </c>
      <c r="Z85" s="1120">
        <f t="shared" si="47"/>
        <v>37.560045844768631</v>
      </c>
      <c r="AA85" s="1120">
        <f t="shared" si="47"/>
        <v>37.609561256487503</v>
      </c>
    </row>
    <row r="86" spans="2:27" x14ac:dyDescent="0.2">
      <c r="B86" s="228" t="s">
        <v>1620</v>
      </c>
      <c r="C86" s="41" t="s">
        <v>1621</v>
      </c>
      <c r="D86" s="48" t="s">
        <v>1612</v>
      </c>
      <c r="E86" s="49" t="s">
        <v>231</v>
      </c>
      <c r="F86" s="270">
        <v>2</v>
      </c>
      <c r="G86" s="386"/>
      <c r="H86" s="387"/>
      <c r="I86" s="387">
        <v>0</v>
      </c>
      <c r="J86" s="387">
        <v>0</v>
      </c>
      <c r="K86" s="387">
        <v>0</v>
      </c>
      <c r="L86" s="387">
        <v>0</v>
      </c>
      <c r="M86" s="290">
        <v>0</v>
      </c>
      <c r="N86" s="290">
        <v>0</v>
      </c>
      <c r="O86" s="290">
        <v>0</v>
      </c>
      <c r="P86" s="290">
        <v>0</v>
      </c>
      <c r="Q86" s="290">
        <v>0</v>
      </c>
      <c r="R86" s="290">
        <v>0</v>
      </c>
      <c r="S86" s="290">
        <v>0</v>
      </c>
      <c r="T86" s="290">
        <v>0</v>
      </c>
      <c r="U86" s="290">
        <v>0</v>
      </c>
      <c r="V86" s="290">
        <v>0</v>
      </c>
      <c r="W86" s="290">
        <v>0</v>
      </c>
      <c r="X86" s="290">
        <v>0</v>
      </c>
      <c r="Y86" s="290">
        <v>0</v>
      </c>
      <c r="Z86" s="290">
        <v>0</v>
      </c>
      <c r="AA86" s="290">
        <v>0</v>
      </c>
    </row>
    <row r="87" spans="2:27" x14ac:dyDescent="0.2">
      <c r="B87" s="228" t="s">
        <v>1622</v>
      </c>
      <c r="C87" s="41" t="s">
        <v>1623</v>
      </c>
      <c r="D87" s="48" t="s">
        <v>1612</v>
      </c>
      <c r="E87" s="49" t="s">
        <v>231</v>
      </c>
      <c r="F87" s="270">
        <v>2</v>
      </c>
      <c r="G87" s="386"/>
      <c r="H87" s="387"/>
      <c r="I87" s="387">
        <v>0</v>
      </c>
      <c r="J87" s="387">
        <v>0</v>
      </c>
      <c r="K87" s="387">
        <v>0</v>
      </c>
      <c r="L87" s="387">
        <v>0</v>
      </c>
      <c r="M87" s="290">
        <v>0</v>
      </c>
      <c r="N87" s="290">
        <v>0</v>
      </c>
      <c r="O87" s="290">
        <v>0</v>
      </c>
      <c r="P87" s="290">
        <v>0</v>
      </c>
      <c r="Q87" s="290">
        <v>0</v>
      </c>
      <c r="R87" s="290">
        <v>0</v>
      </c>
      <c r="S87" s="290">
        <v>0</v>
      </c>
      <c r="T87" s="290">
        <v>0</v>
      </c>
      <c r="U87" s="290">
        <v>0</v>
      </c>
      <c r="V87" s="290">
        <v>0</v>
      </c>
      <c r="W87" s="290">
        <v>0</v>
      </c>
      <c r="X87" s="290">
        <v>0</v>
      </c>
      <c r="Y87" s="290">
        <v>0</v>
      </c>
      <c r="Z87" s="290">
        <v>0</v>
      </c>
      <c r="AA87" s="290">
        <v>0</v>
      </c>
    </row>
    <row r="88" spans="2:27" x14ac:dyDescent="0.2">
      <c r="B88" s="228" t="s">
        <v>1624</v>
      </c>
      <c r="C88" s="41" t="s">
        <v>1625</v>
      </c>
      <c r="D88" s="48" t="s">
        <v>1612</v>
      </c>
      <c r="E88" s="49" t="s">
        <v>231</v>
      </c>
      <c r="F88" s="270">
        <v>2</v>
      </c>
      <c r="G88" s="386"/>
      <c r="H88" s="387"/>
      <c r="I88" s="387">
        <v>0</v>
      </c>
      <c r="J88" s="387">
        <v>0</v>
      </c>
      <c r="K88" s="387">
        <v>0</v>
      </c>
      <c r="L88" s="387">
        <v>0</v>
      </c>
      <c r="M88" s="290">
        <v>0.21684992404339454</v>
      </c>
      <c r="N88" s="290">
        <v>0.66456603161968175</v>
      </c>
      <c r="O88" s="290">
        <v>1.1292259460464367</v>
      </c>
      <c r="P88" s="290">
        <v>1.5955570230615805</v>
      </c>
      <c r="Q88" s="290">
        <v>2.0603998514361104</v>
      </c>
      <c r="R88" s="290">
        <v>18.192362346518557</v>
      </c>
      <c r="S88" s="290">
        <v>24.99597561364105</v>
      </c>
      <c r="T88" s="290">
        <v>25.080616171923062</v>
      </c>
      <c r="U88" s="290">
        <v>25.170329108346486</v>
      </c>
      <c r="V88" s="290">
        <v>25.292641579830068</v>
      </c>
      <c r="W88" s="290">
        <v>25.426480887305711</v>
      </c>
      <c r="X88" s="290">
        <v>25.561959797689312</v>
      </c>
      <c r="Y88" s="290">
        <v>25.682812682548601</v>
      </c>
      <c r="Z88" s="290">
        <v>25.789421587786922</v>
      </c>
      <c r="AA88" s="290">
        <v>25.876748125386332</v>
      </c>
    </row>
    <row r="89" spans="2:27" ht="28.5" x14ac:dyDescent="0.2">
      <c r="B89" s="228" t="s">
        <v>1626</v>
      </c>
      <c r="C89" s="41" t="s">
        <v>1627</v>
      </c>
      <c r="D89" s="48" t="s">
        <v>1612</v>
      </c>
      <c r="E89" s="49" t="s">
        <v>231</v>
      </c>
      <c r="F89" s="270">
        <v>2</v>
      </c>
      <c r="G89" s="386"/>
      <c r="H89" s="387"/>
      <c r="I89" s="387">
        <v>0</v>
      </c>
      <c r="J89" s="387">
        <v>0</v>
      </c>
      <c r="K89" s="387">
        <v>0</v>
      </c>
      <c r="L89" s="387">
        <v>0</v>
      </c>
      <c r="M89" s="290">
        <v>0</v>
      </c>
      <c r="N89" s="290">
        <v>0</v>
      </c>
      <c r="O89" s="290">
        <v>0</v>
      </c>
      <c r="P89" s="290">
        <v>0</v>
      </c>
      <c r="Q89" s="290">
        <v>0</v>
      </c>
      <c r="R89" s="290">
        <v>0</v>
      </c>
      <c r="S89" s="290">
        <v>0</v>
      </c>
      <c r="T89" s="290">
        <v>0</v>
      </c>
      <c r="U89" s="290">
        <v>0</v>
      </c>
      <c r="V89" s="290">
        <v>0</v>
      </c>
      <c r="W89" s="290">
        <v>0</v>
      </c>
      <c r="X89" s="290">
        <v>0</v>
      </c>
      <c r="Y89" s="290">
        <v>0</v>
      </c>
      <c r="Z89" s="290">
        <v>0</v>
      </c>
      <c r="AA89" s="290">
        <v>0</v>
      </c>
    </row>
    <row r="90" spans="2:27" ht="28.5" x14ac:dyDescent="0.2">
      <c r="B90" s="228" t="s">
        <v>1628</v>
      </c>
      <c r="C90" s="41" t="s">
        <v>1629</v>
      </c>
      <c r="D90" s="48" t="s">
        <v>1612</v>
      </c>
      <c r="E90" s="49" t="s">
        <v>231</v>
      </c>
      <c r="F90" s="270">
        <v>2</v>
      </c>
      <c r="G90" s="386"/>
      <c r="H90" s="387"/>
      <c r="I90" s="387">
        <v>0</v>
      </c>
      <c r="J90" s="387">
        <v>0</v>
      </c>
      <c r="K90" s="387">
        <v>0</v>
      </c>
      <c r="L90" s="387">
        <v>0</v>
      </c>
      <c r="M90" s="290">
        <v>0.3066617890272223</v>
      </c>
      <c r="N90" s="290">
        <v>1.0177634161015128</v>
      </c>
      <c r="O90" s="290">
        <v>1.4565494408822566</v>
      </c>
      <c r="P90" s="290">
        <v>1.8910542216022379</v>
      </c>
      <c r="Q90" s="290">
        <v>2.3035582903296024</v>
      </c>
      <c r="R90" s="290">
        <v>16.616551481095101</v>
      </c>
      <c r="S90" s="290">
        <v>19.423751369419058</v>
      </c>
      <c r="T90" s="290">
        <v>18.932181011713169</v>
      </c>
      <c r="U90" s="290">
        <v>19.257926721870746</v>
      </c>
      <c r="V90" s="290">
        <v>12.094522231019731</v>
      </c>
      <c r="W90" s="290">
        <v>12.085514526799525</v>
      </c>
      <c r="X90" s="290">
        <v>12.02075783362465</v>
      </c>
      <c r="Y90" s="290">
        <v>11.886481691842107</v>
      </c>
      <c r="Z90" s="290">
        <v>11.770624256981709</v>
      </c>
      <c r="AA90" s="290">
        <v>11.732813131101171</v>
      </c>
    </row>
    <row r="91" spans="2:27" ht="28.5" x14ac:dyDescent="0.2">
      <c r="B91" s="228" t="s">
        <v>1630</v>
      </c>
      <c r="C91" s="41" t="s">
        <v>1631</v>
      </c>
      <c r="D91" s="48" t="s">
        <v>1612</v>
      </c>
      <c r="E91" s="49" t="s">
        <v>231</v>
      </c>
      <c r="F91" s="270">
        <v>2</v>
      </c>
      <c r="G91" s="386"/>
      <c r="H91" s="387"/>
      <c r="I91" s="387">
        <v>0</v>
      </c>
      <c r="J91" s="387">
        <v>0</v>
      </c>
      <c r="K91" s="387">
        <v>0</v>
      </c>
      <c r="L91" s="387">
        <v>0</v>
      </c>
      <c r="M91" s="290">
        <v>0</v>
      </c>
      <c r="N91" s="290">
        <v>0</v>
      </c>
      <c r="O91" s="290">
        <v>0</v>
      </c>
      <c r="P91" s="290">
        <v>0</v>
      </c>
      <c r="Q91" s="290">
        <v>0</v>
      </c>
      <c r="R91" s="290">
        <v>0</v>
      </c>
      <c r="S91" s="290">
        <v>0</v>
      </c>
      <c r="T91" s="290">
        <v>0</v>
      </c>
      <c r="U91" s="290">
        <v>0</v>
      </c>
      <c r="V91" s="290">
        <v>0</v>
      </c>
      <c r="W91" s="290">
        <v>0</v>
      </c>
      <c r="X91" s="290">
        <v>0</v>
      </c>
      <c r="Y91" s="290">
        <v>0</v>
      </c>
      <c r="Z91" s="290">
        <v>0</v>
      </c>
      <c r="AA91" s="290">
        <v>0</v>
      </c>
    </row>
    <row r="92" spans="2:27" ht="29.25" thickBot="1" x14ac:dyDescent="0.25">
      <c r="B92" s="229" t="s">
        <v>1632</v>
      </c>
      <c r="C92" s="42" t="s">
        <v>1633</v>
      </c>
      <c r="D92" s="50" t="s">
        <v>1612</v>
      </c>
      <c r="E92" s="51" t="s">
        <v>231</v>
      </c>
      <c r="F92" s="271">
        <v>2</v>
      </c>
      <c r="G92" s="386"/>
      <c r="H92" s="387"/>
      <c r="I92" s="387">
        <v>0</v>
      </c>
      <c r="J92" s="387">
        <v>0</v>
      </c>
      <c r="K92" s="387">
        <v>0</v>
      </c>
      <c r="L92" s="387">
        <v>0</v>
      </c>
      <c r="M92" s="290">
        <v>0</v>
      </c>
      <c r="N92" s="290">
        <v>0</v>
      </c>
      <c r="O92" s="290">
        <v>0</v>
      </c>
      <c r="P92" s="290">
        <v>0</v>
      </c>
      <c r="Q92" s="290">
        <v>0</v>
      </c>
      <c r="R92" s="290">
        <v>0</v>
      </c>
      <c r="S92" s="290">
        <v>0</v>
      </c>
      <c r="T92" s="290">
        <v>0</v>
      </c>
      <c r="U92" s="290">
        <v>0</v>
      </c>
      <c r="V92" s="290">
        <v>0</v>
      </c>
      <c r="W92" s="290">
        <v>0</v>
      </c>
      <c r="X92" s="290">
        <v>0</v>
      </c>
      <c r="Y92" s="290">
        <v>0</v>
      </c>
      <c r="Z92" s="290">
        <v>0</v>
      </c>
      <c r="AA92" s="290">
        <v>0</v>
      </c>
    </row>
    <row r="93" spans="2:27" ht="15" thickBot="1" x14ac:dyDescent="0.25">
      <c r="B93" s="230"/>
      <c r="C93" s="231"/>
      <c r="D93" s="52"/>
      <c r="E93" s="232"/>
      <c r="F93" s="233"/>
      <c r="G93" s="242"/>
      <c r="H93" s="242"/>
      <c r="I93" s="242"/>
      <c r="J93" s="242"/>
      <c r="K93" s="242"/>
      <c r="L93" s="242"/>
      <c r="M93" s="242"/>
      <c r="N93" s="242"/>
      <c r="O93" s="242"/>
      <c r="P93" s="242"/>
      <c r="Q93" s="242"/>
      <c r="R93" s="242"/>
      <c r="S93" s="242"/>
      <c r="T93" s="242"/>
      <c r="U93" s="242"/>
      <c r="V93" s="242"/>
      <c r="W93" s="242"/>
      <c r="X93" s="242"/>
      <c r="Y93" s="242"/>
      <c r="Z93" s="242"/>
      <c r="AA93" s="242"/>
    </row>
    <row r="94" spans="2:27" ht="45.75" thickBot="1" x14ac:dyDescent="0.25">
      <c r="B94" s="194" t="s">
        <v>1634</v>
      </c>
      <c r="G94" s="1597" t="s">
        <v>1502</v>
      </c>
      <c r="H94" s="1652"/>
      <c r="I94" s="1652"/>
      <c r="J94" s="1652"/>
      <c r="K94" s="1652"/>
      <c r="L94" s="1652"/>
      <c r="M94" s="1652"/>
      <c r="N94" s="1652"/>
      <c r="O94" s="1652"/>
      <c r="P94" s="1652"/>
      <c r="Q94" s="1598"/>
      <c r="R94" s="1597" t="s">
        <v>1503</v>
      </c>
      <c r="S94" s="1652"/>
      <c r="T94" s="1652"/>
      <c r="U94" s="1652"/>
      <c r="V94" s="1652"/>
      <c r="W94" s="1652"/>
      <c r="X94" s="1652"/>
      <c r="Y94" s="1652"/>
      <c r="Z94" s="1652"/>
      <c r="AA94" s="1598"/>
    </row>
    <row r="95" spans="2:27" ht="45.75" thickBot="1" x14ac:dyDescent="0.25">
      <c r="B95" s="235" t="s">
        <v>1504</v>
      </c>
      <c r="C95" s="236" t="s">
        <v>1486</v>
      </c>
      <c r="D95" s="236" t="s">
        <v>1487</v>
      </c>
      <c r="E95" s="236" t="s">
        <v>198</v>
      </c>
      <c r="F95" s="237" t="s">
        <v>199</v>
      </c>
      <c r="G95" s="235" t="s">
        <v>200</v>
      </c>
      <c r="H95" s="236" t="s">
        <v>201</v>
      </c>
      <c r="I95" s="236" t="s">
        <v>202</v>
      </c>
      <c r="J95" s="236" t="s">
        <v>203</v>
      </c>
      <c r="K95" s="236" t="s">
        <v>204</v>
      </c>
      <c r="L95" s="236" t="s">
        <v>205</v>
      </c>
      <c r="M95" s="236" t="s">
        <v>206</v>
      </c>
      <c r="N95" s="236" t="s">
        <v>207</v>
      </c>
      <c r="O95" s="236" t="s">
        <v>208</v>
      </c>
      <c r="P95" s="236" t="s">
        <v>209</v>
      </c>
      <c r="Q95" s="237" t="s">
        <v>210</v>
      </c>
      <c r="R95" s="240" t="s">
        <v>1505</v>
      </c>
      <c r="S95" s="238" t="s">
        <v>1506</v>
      </c>
      <c r="T95" s="238" t="s">
        <v>1507</v>
      </c>
      <c r="U95" s="238" t="s">
        <v>1508</v>
      </c>
      <c r="V95" s="238" t="s">
        <v>1509</v>
      </c>
      <c r="W95" s="238" t="s">
        <v>1510</v>
      </c>
      <c r="X95" s="238" t="s">
        <v>1511</v>
      </c>
      <c r="Y95" s="238" t="s">
        <v>1512</v>
      </c>
      <c r="Z95" s="238" t="s">
        <v>1513</v>
      </c>
      <c r="AA95" s="239" t="s">
        <v>1514</v>
      </c>
    </row>
    <row r="96" spans="2:27" x14ac:dyDescent="0.2">
      <c r="B96" s="228" t="s">
        <v>1635</v>
      </c>
      <c r="C96" s="41" t="s">
        <v>1636</v>
      </c>
      <c r="D96" s="48" t="s">
        <v>1490</v>
      </c>
      <c r="E96" s="282" t="s">
        <v>1516</v>
      </c>
      <c r="F96" s="270">
        <v>3</v>
      </c>
      <c r="G96" s="384"/>
      <c r="H96" s="385"/>
      <c r="I96" s="385"/>
      <c r="J96" s="385"/>
      <c r="K96" s="385"/>
      <c r="L96" s="385"/>
      <c r="M96" s="288">
        <v>0</v>
      </c>
      <c r="N96" s="288">
        <v>0</v>
      </c>
      <c r="O96" s="288">
        <v>0</v>
      </c>
      <c r="P96" s="288">
        <v>0</v>
      </c>
      <c r="Q96" s="288">
        <v>0</v>
      </c>
      <c r="R96" s="288">
        <f>SUM(M97:Q97)</f>
        <v>14.401886630000003</v>
      </c>
      <c r="S96" s="288">
        <f>R96+R97</f>
        <v>24.454473260000004</v>
      </c>
      <c r="T96" s="288">
        <f>S96+S97</f>
        <v>35.09295989000001</v>
      </c>
      <c r="U96" s="288">
        <f>T96+T97</f>
        <v>120.02000000000001</v>
      </c>
      <c r="V96" s="288">
        <f t="shared" ref="V96:AA96" si="48">V21</f>
        <v>48.260000000000005</v>
      </c>
      <c r="W96" s="288">
        <f t="shared" si="48"/>
        <v>48.260000000000005</v>
      </c>
      <c r="X96" s="288">
        <f t="shared" si="48"/>
        <v>48.260000000000005</v>
      </c>
      <c r="Y96" s="288">
        <f t="shared" si="48"/>
        <v>48.260000000000005</v>
      </c>
      <c r="Z96" s="288">
        <f t="shared" si="48"/>
        <v>48.260000000000005</v>
      </c>
      <c r="AA96" s="288">
        <f t="shared" si="48"/>
        <v>48.260000000000005</v>
      </c>
    </row>
    <row r="97" spans="1:27" ht="15" thickBot="1" x14ac:dyDescent="0.25">
      <c r="B97" s="229" t="s">
        <v>1637</v>
      </c>
      <c r="C97" s="42" t="s">
        <v>1638</v>
      </c>
      <c r="D97" s="50" t="s">
        <v>1490</v>
      </c>
      <c r="E97" s="282" t="s">
        <v>1516</v>
      </c>
      <c r="F97" s="271">
        <v>3</v>
      </c>
      <c r="G97" s="388"/>
      <c r="H97" s="389"/>
      <c r="I97" s="389"/>
      <c r="J97" s="389"/>
      <c r="K97" s="389"/>
      <c r="L97" s="389"/>
      <c r="M97" s="291">
        <f t="shared" ref="M97:Q97" si="49">M21</f>
        <v>2.8803773260000005</v>
      </c>
      <c r="N97" s="291">
        <f t="shared" si="49"/>
        <v>2.8803773260000005</v>
      </c>
      <c r="O97" s="291">
        <f t="shared" si="49"/>
        <v>2.8803773260000005</v>
      </c>
      <c r="P97" s="291">
        <f t="shared" si="49"/>
        <v>2.8803773260000005</v>
      </c>
      <c r="Q97" s="291">
        <f t="shared" si="49"/>
        <v>2.8803773260000005</v>
      </c>
      <c r="R97" s="291">
        <f>R21-R96</f>
        <v>10.05258663</v>
      </c>
      <c r="S97" s="291">
        <f>S21-S96</f>
        <v>10.638486630000006</v>
      </c>
      <c r="T97" s="291">
        <f>T21-T96</f>
        <v>84.927040110000007</v>
      </c>
      <c r="U97" s="291">
        <f>U21-U96</f>
        <v>293.36</v>
      </c>
      <c r="V97" s="291">
        <v>0</v>
      </c>
      <c r="W97" s="291">
        <v>0</v>
      </c>
      <c r="X97" s="291">
        <v>0</v>
      </c>
      <c r="Y97" s="291">
        <v>0</v>
      </c>
      <c r="Z97" s="291">
        <v>0</v>
      </c>
      <c r="AA97" s="291">
        <v>0</v>
      </c>
    </row>
    <row r="98" spans="1:27" ht="15" x14ac:dyDescent="0.25">
      <c r="B98" s="224"/>
      <c r="C98" s="243"/>
      <c r="D98" s="243"/>
      <c r="E98" s="243"/>
      <c r="F98" s="243"/>
    </row>
    <row r="99" spans="1:27" ht="15" thickBot="1" x14ac:dyDescent="0.25"/>
    <row r="100" spans="1:27" ht="30.75" thickBot="1" x14ac:dyDescent="0.25">
      <c r="B100" s="395" t="s">
        <v>62</v>
      </c>
      <c r="C100" s="57" t="str">
        <f>'TITLE PAGE'!$D$18</f>
        <v>Northumbrian Water</v>
      </c>
      <c r="D100" s="393" t="s">
        <v>2</v>
      </c>
      <c r="E100" s="1374">
        <f>E2</f>
        <v>6</v>
      </c>
      <c r="G100" s="1191" t="s">
        <v>61</v>
      </c>
    </row>
    <row r="101" spans="1:27" ht="29.25" thickBot="1" x14ac:dyDescent="0.25">
      <c r="B101" s="394" t="s">
        <v>192</v>
      </c>
      <c r="C101" s="1209" t="s">
        <v>1639</v>
      </c>
      <c r="D101" s="390" t="s">
        <v>1500</v>
      </c>
      <c r="E101" s="1522">
        <f>E3</f>
        <v>1003.6791665475857</v>
      </c>
    </row>
    <row r="102" spans="1:27" ht="15" thickBot="1" x14ac:dyDescent="0.25"/>
    <row r="103" spans="1:27" ht="45.75" thickBot="1" x14ac:dyDescent="0.25">
      <c r="B103" s="194" t="s">
        <v>1501</v>
      </c>
      <c r="G103" s="1597" t="s">
        <v>1502</v>
      </c>
      <c r="H103" s="1652"/>
      <c r="I103" s="1652"/>
      <c r="J103" s="1652"/>
      <c r="K103" s="1652"/>
      <c r="L103" s="1652"/>
      <c r="M103" s="1652"/>
      <c r="N103" s="1652"/>
      <c r="O103" s="1652"/>
      <c r="P103" s="1652"/>
      <c r="Q103" s="1598"/>
      <c r="R103" s="1597" t="s">
        <v>1503</v>
      </c>
      <c r="S103" s="1652"/>
      <c r="T103" s="1652"/>
      <c r="U103" s="1652"/>
      <c r="V103" s="1652"/>
      <c r="W103" s="1652"/>
      <c r="X103" s="1652"/>
      <c r="Y103" s="1652"/>
      <c r="Z103" s="1652"/>
      <c r="AA103" s="1598"/>
    </row>
    <row r="104" spans="1:27" ht="45.75" thickBot="1" x14ac:dyDescent="0.25">
      <c r="B104" s="235" t="s">
        <v>1504</v>
      </c>
      <c r="C104" s="236" t="s">
        <v>1486</v>
      </c>
      <c r="D104" s="236" t="s">
        <v>1487</v>
      </c>
      <c r="E104" s="236" t="s">
        <v>198</v>
      </c>
      <c r="F104" s="237" t="s">
        <v>199</v>
      </c>
      <c r="G104" s="235" t="s">
        <v>200</v>
      </c>
      <c r="H104" s="236" t="s">
        <v>201</v>
      </c>
      <c r="I104" s="236" t="s">
        <v>202</v>
      </c>
      <c r="J104" s="236" t="s">
        <v>203</v>
      </c>
      <c r="K104" s="236" t="s">
        <v>204</v>
      </c>
      <c r="L104" s="236" t="s">
        <v>205</v>
      </c>
      <c r="M104" s="236" t="s">
        <v>206</v>
      </c>
      <c r="N104" s="236" t="s">
        <v>207</v>
      </c>
      <c r="O104" s="236" t="s">
        <v>208</v>
      </c>
      <c r="P104" s="236" t="s">
        <v>209</v>
      </c>
      <c r="Q104" s="237" t="s">
        <v>210</v>
      </c>
      <c r="R104" s="240" t="s">
        <v>1505</v>
      </c>
      <c r="S104" s="238" t="s">
        <v>1506</v>
      </c>
      <c r="T104" s="238" t="s">
        <v>1507</v>
      </c>
      <c r="U104" s="238" t="s">
        <v>1508</v>
      </c>
      <c r="V104" s="238" t="s">
        <v>1509</v>
      </c>
      <c r="W104" s="238" t="s">
        <v>1510</v>
      </c>
      <c r="X104" s="238" t="s">
        <v>1511</v>
      </c>
      <c r="Y104" s="238" t="s">
        <v>1512</v>
      </c>
      <c r="Z104" s="238" t="s">
        <v>1513</v>
      </c>
      <c r="AA104" s="239" t="s">
        <v>1514</v>
      </c>
    </row>
    <row r="105" spans="1:27" x14ac:dyDescent="0.2">
      <c r="A105" s="355"/>
      <c r="B105" s="234" t="s">
        <v>1515</v>
      </c>
      <c r="C105" s="225" t="s">
        <v>1489</v>
      </c>
      <c r="D105" s="226" t="s">
        <v>1490</v>
      </c>
      <c r="E105" s="282" t="s">
        <v>1516</v>
      </c>
      <c r="F105" s="281">
        <v>3</v>
      </c>
      <c r="G105" s="380"/>
      <c r="H105" s="381"/>
      <c r="I105" s="381"/>
      <c r="J105" s="381"/>
      <c r="K105" s="381"/>
      <c r="L105" s="381"/>
      <c r="M105" s="283">
        <f>M126+M169</f>
        <v>14.178058691858258</v>
      </c>
      <c r="N105" s="283">
        <f t="shared" ref="N105:AA105" si="50">N126+N169</f>
        <v>14.776207866597561</v>
      </c>
      <c r="O105" s="283">
        <f t="shared" si="50"/>
        <v>15.092237999130869</v>
      </c>
      <c r="P105" s="283">
        <f t="shared" si="50"/>
        <v>15.405265484019836</v>
      </c>
      <c r="Q105" s="283">
        <f t="shared" si="50"/>
        <v>15.690897322935463</v>
      </c>
      <c r="R105" s="283">
        <f t="shared" si="50"/>
        <v>82.095101575088876</v>
      </c>
      <c r="S105" s="283">
        <f t="shared" si="50"/>
        <v>46.753284848000007</v>
      </c>
      <c r="T105" s="283">
        <f t="shared" si="50"/>
        <v>126.76094000000001</v>
      </c>
      <c r="U105" s="283">
        <f t="shared" si="50"/>
        <v>419.85130299999997</v>
      </c>
      <c r="V105" s="283">
        <f t="shared" si="50"/>
        <v>48.260000000000005</v>
      </c>
      <c r="W105" s="283">
        <f t="shared" si="50"/>
        <v>48.260000000000005</v>
      </c>
      <c r="X105" s="283">
        <f t="shared" si="50"/>
        <v>48.260000000000005</v>
      </c>
      <c r="Y105" s="283">
        <f t="shared" si="50"/>
        <v>48.260000000000005</v>
      </c>
      <c r="Z105" s="283">
        <f t="shared" si="50"/>
        <v>48.260000000000005</v>
      </c>
      <c r="AA105" s="283">
        <f t="shared" si="50"/>
        <v>48.260000000000005</v>
      </c>
    </row>
    <row r="106" spans="1:27" x14ac:dyDescent="0.2">
      <c r="A106" s="355"/>
      <c r="B106" s="228" t="s">
        <v>1517</v>
      </c>
      <c r="C106" s="41" t="s">
        <v>1492</v>
      </c>
      <c r="D106" s="48" t="s">
        <v>1490</v>
      </c>
      <c r="E106" s="282" t="s">
        <v>1516</v>
      </c>
      <c r="F106" s="270">
        <v>3</v>
      </c>
      <c r="G106" s="382"/>
      <c r="H106" s="383"/>
      <c r="I106" s="383"/>
      <c r="J106" s="383"/>
      <c r="K106" s="383"/>
      <c r="L106" s="383"/>
      <c r="M106" s="284"/>
      <c r="N106" s="284"/>
      <c r="O106" s="284"/>
      <c r="P106" s="284"/>
      <c r="Q106" s="284"/>
      <c r="R106" s="284"/>
      <c r="S106" s="284"/>
      <c r="T106" s="284"/>
      <c r="U106" s="284"/>
      <c r="V106" s="284"/>
      <c r="W106" s="284"/>
      <c r="X106" s="284"/>
      <c r="Y106" s="284"/>
      <c r="Z106" s="284"/>
      <c r="AA106" s="286"/>
    </row>
    <row r="107" spans="1:27" ht="15" thickBot="1" x14ac:dyDescent="0.25">
      <c r="A107" s="355"/>
      <c r="B107" s="229" t="s">
        <v>1518</v>
      </c>
      <c r="C107" s="42" t="s">
        <v>1519</v>
      </c>
      <c r="D107" s="50" t="s">
        <v>1490</v>
      </c>
      <c r="E107" s="282" t="s">
        <v>1516</v>
      </c>
      <c r="F107" s="271">
        <v>3</v>
      </c>
      <c r="G107" s="285">
        <f t="shared" ref="G107:AA107" si="51">SUM(G105:G106)</f>
        <v>0</v>
      </c>
      <c r="H107" s="285">
        <f t="shared" si="51"/>
        <v>0</v>
      </c>
      <c r="I107" s="285">
        <f t="shared" si="51"/>
        <v>0</v>
      </c>
      <c r="J107" s="285">
        <f t="shared" si="51"/>
        <v>0</v>
      </c>
      <c r="K107" s="285">
        <f t="shared" si="51"/>
        <v>0</v>
      </c>
      <c r="L107" s="285">
        <f t="shared" si="51"/>
        <v>0</v>
      </c>
      <c r="M107" s="285">
        <f t="shared" si="51"/>
        <v>14.178058691858258</v>
      </c>
      <c r="N107" s="285">
        <f t="shared" si="51"/>
        <v>14.776207866597561</v>
      </c>
      <c r="O107" s="285">
        <f t="shared" si="51"/>
        <v>15.092237999130869</v>
      </c>
      <c r="P107" s="285">
        <f t="shared" si="51"/>
        <v>15.405265484019836</v>
      </c>
      <c r="Q107" s="285">
        <f t="shared" si="51"/>
        <v>15.690897322935463</v>
      </c>
      <c r="R107" s="285">
        <f t="shared" si="51"/>
        <v>82.095101575088876</v>
      </c>
      <c r="S107" s="285">
        <f t="shared" si="51"/>
        <v>46.753284848000007</v>
      </c>
      <c r="T107" s="285">
        <f t="shared" si="51"/>
        <v>126.76094000000001</v>
      </c>
      <c r="U107" s="285">
        <f t="shared" si="51"/>
        <v>419.85130299999997</v>
      </c>
      <c r="V107" s="285">
        <f t="shared" si="51"/>
        <v>48.260000000000005</v>
      </c>
      <c r="W107" s="285">
        <f t="shared" si="51"/>
        <v>48.260000000000005</v>
      </c>
      <c r="X107" s="285">
        <f t="shared" si="51"/>
        <v>48.260000000000005</v>
      </c>
      <c r="Y107" s="285">
        <f t="shared" si="51"/>
        <v>48.260000000000005</v>
      </c>
      <c r="Z107" s="285">
        <f t="shared" si="51"/>
        <v>48.260000000000005</v>
      </c>
      <c r="AA107" s="285">
        <f t="shared" si="51"/>
        <v>48.260000000000005</v>
      </c>
    </row>
    <row r="108" spans="1:27" ht="15" thickBot="1" x14ac:dyDescent="0.25">
      <c r="B108" s="230"/>
      <c r="C108" s="231"/>
      <c r="D108" s="52"/>
      <c r="E108" s="232"/>
      <c r="F108" s="233"/>
      <c r="G108" s="242"/>
      <c r="H108" s="242"/>
      <c r="I108" s="242"/>
      <c r="J108" s="242"/>
      <c r="K108" s="242"/>
      <c r="L108" s="242"/>
      <c r="M108" s="242"/>
      <c r="N108" s="242"/>
      <c r="O108" s="242"/>
      <c r="P108" s="242"/>
      <c r="Q108" s="242"/>
      <c r="R108" s="242"/>
      <c r="S108" s="242"/>
      <c r="T108" s="242"/>
      <c r="U108" s="242"/>
      <c r="V108" s="242"/>
      <c r="W108" s="242"/>
      <c r="X108" s="242"/>
      <c r="Y108" s="242"/>
      <c r="Z108" s="242"/>
      <c r="AA108" s="242"/>
    </row>
    <row r="109" spans="1:27" ht="60.75" thickBot="1" x14ac:dyDescent="0.25">
      <c r="B109" s="194" t="s">
        <v>1520</v>
      </c>
      <c r="G109" s="1597" t="s">
        <v>1502</v>
      </c>
      <c r="H109" s="1652"/>
      <c r="I109" s="1652"/>
      <c r="J109" s="1652"/>
      <c r="K109" s="1652"/>
      <c r="L109" s="1652"/>
      <c r="M109" s="1652"/>
      <c r="N109" s="1652"/>
      <c r="O109" s="1652"/>
      <c r="P109" s="1652"/>
      <c r="Q109" s="1598"/>
      <c r="R109" s="1597" t="s">
        <v>1503</v>
      </c>
      <c r="S109" s="1652"/>
      <c r="T109" s="1652"/>
      <c r="U109" s="1652"/>
      <c r="V109" s="1652"/>
      <c r="W109" s="1652"/>
      <c r="X109" s="1652"/>
      <c r="Y109" s="1652"/>
      <c r="Z109" s="1652"/>
      <c r="AA109" s="1598"/>
    </row>
    <row r="110" spans="1:27" ht="45.75" thickBot="1" x14ac:dyDescent="0.25">
      <c r="B110" s="235" t="s">
        <v>1504</v>
      </c>
      <c r="C110" s="236" t="s">
        <v>1486</v>
      </c>
      <c r="D110" s="236" t="s">
        <v>1487</v>
      </c>
      <c r="E110" s="236" t="s">
        <v>198</v>
      </c>
      <c r="F110" s="237" t="s">
        <v>199</v>
      </c>
      <c r="G110" s="235" t="s">
        <v>200</v>
      </c>
      <c r="H110" s="236" t="s">
        <v>201</v>
      </c>
      <c r="I110" s="236" t="s">
        <v>202</v>
      </c>
      <c r="J110" s="236" t="s">
        <v>203</v>
      </c>
      <c r="K110" s="236" t="s">
        <v>204</v>
      </c>
      <c r="L110" s="236" t="s">
        <v>205</v>
      </c>
      <c r="M110" s="236" t="s">
        <v>206</v>
      </c>
      <c r="N110" s="236" t="s">
        <v>207</v>
      </c>
      <c r="O110" s="236" t="s">
        <v>208</v>
      </c>
      <c r="P110" s="236" t="s">
        <v>209</v>
      </c>
      <c r="Q110" s="237" t="s">
        <v>210</v>
      </c>
      <c r="R110" s="240" t="s">
        <v>1505</v>
      </c>
      <c r="S110" s="238" t="s">
        <v>1506</v>
      </c>
      <c r="T110" s="238" t="s">
        <v>1507</v>
      </c>
      <c r="U110" s="238" t="s">
        <v>1508</v>
      </c>
      <c r="V110" s="238" t="s">
        <v>1509</v>
      </c>
      <c r="W110" s="238" t="s">
        <v>1510</v>
      </c>
      <c r="X110" s="238" t="s">
        <v>1511</v>
      </c>
      <c r="Y110" s="238" t="s">
        <v>1512</v>
      </c>
      <c r="Z110" s="238" t="s">
        <v>1513</v>
      </c>
      <c r="AA110" s="239" t="s">
        <v>1514</v>
      </c>
    </row>
    <row r="111" spans="1:27" x14ac:dyDescent="0.2">
      <c r="B111" s="227" t="s">
        <v>1521</v>
      </c>
      <c r="C111" s="41" t="s">
        <v>1522</v>
      </c>
      <c r="D111" s="48" t="s">
        <v>1285</v>
      </c>
      <c r="E111" s="282" t="s">
        <v>1516</v>
      </c>
      <c r="F111" s="270">
        <v>3</v>
      </c>
      <c r="G111" s="382"/>
      <c r="H111" s="383"/>
      <c r="I111" s="383"/>
      <c r="J111" s="383"/>
      <c r="K111" s="383"/>
      <c r="L111" s="383"/>
      <c r="M111" s="284"/>
      <c r="N111" s="284"/>
      <c r="O111" s="284"/>
      <c r="P111" s="284"/>
      <c r="Q111" s="284"/>
      <c r="R111" s="284"/>
      <c r="S111" s="284"/>
      <c r="T111" s="284"/>
      <c r="U111" s="284"/>
      <c r="V111" s="284"/>
      <c r="W111" s="284"/>
      <c r="X111" s="284"/>
      <c r="Y111" s="284"/>
      <c r="Z111" s="284"/>
      <c r="AA111" s="286"/>
    </row>
    <row r="112" spans="1:27" x14ac:dyDescent="0.2">
      <c r="B112" s="228" t="s">
        <v>1523</v>
      </c>
      <c r="C112" s="41" t="s">
        <v>1522</v>
      </c>
      <c r="D112" s="48" t="s">
        <v>1280</v>
      </c>
      <c r="E112" s="282" t="s">
        <v>1516</v>
      </c>
      <c r="F112" s="270">
        <v>3</v>
      </c>
      <c r="G112" s="382"/>
      <c r="H112" s="383"/>
      <c r="I112" s="383"/>
      <c r="J112" s="383"/>
      <c r="K112" s="383"/>
      <c r="L112" s="383"/>
      <c r="M112" s="284"/>
      <c r="N112" s="284"/>
      <c r="O112" s="284"/>
      <c r="P112" s="284"/>
      <c r="Q112" s="284"/>
      <c r="R112" s="284"/>
      <c r="S112" s="284"/>
      <c r="T112" s="284"/>
      <c r="U112" s="284"/>
      <c r="V112" s="284"/>
      <c r="W112" s="284"/>
      <c r="X112" s="284"/>
      <c r="Y112" s="284"/>
      <c r="Z112" s="284"/>
      <c r="AA112" s="286"/>
    </row>
    <row r="113" spans="2:27" x14ac:dyDescent="0.2">
      <c r="B113" s="228" t="s">
        <v>1524</v>
      </c>
      <c r="C113" s="41" t="s">
        <v>1522</v>
      </c>
      <c r="D113" s="48" t="s">
        <v>1490</v>
      </c>
      <c r="E113" s="282" t="s">
        <v>1516</v>
      </c>
      <c r="F113" s="270">
        <v>3</v>
      </c>
      <c r="G113" s="287">
        <f t="shared" ref="G113:AA113" si="52">SUM(G111:G112)</f>
        <v>0</v>
      </c>
      <c r="H113" s="287">
        <f t="shared" si="52"/>
        <v>0</v>
      </c>
      <c r="I113" s="287">
        <f t="shared" si="52"/>
        <v>0</v>
      </c>
      <c r="J113" s="287">
        <f t="shared" si="52"/>
        <v>0</v>
      </c>
      <c r="K113" s="287">
        <f t="shared" si="52"/>
        <v>0</v>
      </c>
      <c r="L113" s="287">
        <f t="shared" si="52"/>
        <v>0</v>
      </c>
      <c r="M113" s="287">
        <f t="shared" si="52"/>
        <v>0</v>
      </c>
      <c r="N113" s="287">
        <f t="shared" si="52"/>
        <v>0</v>
      </c>
      <c r="O113" s="287">
        <f t="shared" si="52"/>
        <v>0</v>
      </c>
      <c r="P113" s="287">
        <f t="shared" si="52"/>
        <v>0</v>
      </c>
      <c r="Q113" s="287">
        <f t="shared" si="52"/>
        <v>0</v>
      </c>
      <c r="R113" s="287">
        <f t="shared" si="52"/>
        <v>0</v>
      </c>
      <c r="S113" s="287">
        <f t="shared" si="52"/>
        <v>0</v>
      </c>
      <c r="T113" s="287">
        <f t="shared" si="52"/>
        <v>0</v>
      </c>
      <c r="U113" s="287">
        <f t="shared" si="52"/>
        <v>0</v>
      </c>
      <c r="V113" s="287">
        <f t="shared" si="52"/>
        <v>0</v>
      </c>
      <c r="W113" s="287">
        <f t="shared" si="52"/>
        <v>0</v>
      </c>
      <c r="X113" s="287">
        <f t="shared" si="52"/>
        <v>0</v>
      </c>
      <c r="Y113" s="287">
        <f t="shared" si="52"/>
        <v>0</v>
      </c>
      <c r="Z113" s="287">
        <f t="shared" si="52"/>
        <v>0</v>
      </c>
      <c r="AA113" s="287">
        <f t="shared" si="52"/>
        <v>0</v>
      </c>
    </row>
    <row r="114" spans="2:27" x14ac:dyDescent="0.2">
      <c r="B114" s="227" t="s">
        <v>1525</v>
      </c>
      <c r="C114" s="41" t="s">
        <v>1526</v>
      </c>
      <c r="D114" s="48" t="s">
        <v>1285</v>
      </c>
      <c r="E114" s="282" t="s">
        <v>1516</v>
      </c>
      <c r="F114" s="270">
        <v>3</v>
      </c>
      <c r="G114" s="382"/>
      <c r="H114" s="383"/>
      <c r="I114" s="383"/>
      <c r="J114" s="383"/>
      <c r="K114" s="383"/>
      <c r="L114" s="383"/>
      <c r="M114" s="284">
        <v>0</v>
      </c>
      <c r="N114" s="284">
        <v>0</v>
      </c>
      <c r="O114" s="284">
        <v>0</v>
      </c>
      <c r="P114" s="284">
        <v>0</v>
      </c>
      <c r="Q114" s="284">
        <v>0</v>
      </c>
      <c r="R114" s="284">
        <v>0</v>
      </c>
      <c r="S114" s="284">
        <v>0</v>
      </c>
      <c r="T114" s="284">
        <v>0</v>
      </c>
      <c r="U114" s="284">
        <v>0</v>
      </c>
      <c r="V114" s="284">
        <v>0</v>
      </c>
      <c r="W114" s="284">
        <v>0</v>
      </c>
      <c r="X114" s="284">
        <v>0</v>
      </c>
      <c r="Y114" s="284">
        <v>0</v>
      </c>
      <c r="Z114" s="284">
        <v>0</v>
      </c>
      <c r="AA114" s="284">
        <v>0</v>
      </c>
    </row>
    <row r="115" spans="2:27" x14ac:dyDescent="0.2">
      <c r="B115" s="228" t="s">
        <v>1527</v>
      </c>
      <c r="C115" s="41" t="s">
        <v>1526</v>
      </c>
      <c r="D115" s="48" t="s">
        <v>1280</v>
      </c>
      <c r="E115" s="282" t="s">
        <v>1516</v>
      </c>
      <c r="F115" s="270">
        <v>3</v>
      </c>
      <c r="G115" s="382"/>
      <c r="H115" s="383"/>
      <c r="I115" s="383"/>
      <c r="J115" s="383"/>
      <c r="K115" s="383"/>
      <c r="L115" s="383"/>
      <c r="M115" s="284">
        <v>3.1470210731472514</v>
      </c>
      <c r="N115" s="284">
        <v>3.3146216011472514</v>
      </c>
      <c r="O115" s="284">
        <v>3.3146216011472514</v>
      </c>
      <c r="P115" s="284">
        <v>3.3261520354712513</v>
      </c>
      <c r="Q115" s="284">
        <v>3.3276788132802513</v>
      </c>
      <c r="R115" s="284">
        <v>17.091174289934997</v>
      </c>
      <c r="S115" s="284">
        <v>11.660324958</v>
      </c>
      <c r="T115" s="284">
        <v>6.7409400000000002</v>
      </c>
      <c r="U115" s="284">
        <v>6.4713029999999989</v>
      </c>
      <c r="V115" s="284"/>
      <c r="W115" s="284"/>
      <c r="X115" s="284"/>
      <c r="Y115" s="284"/>
      <c r="Z115" s="284"/>
      <c r="AA115" s="286"/>
    </row>
    <row r="116" spans="2:27" x14ac:dyDescent="0.2">
      <c r="B116" s="228" t="s">
        <v>1528</v>
      </c>
      <c r="C116" s="41" t="s">
        <v>1526</v>
      </c>
      <c r="D116" s="48" t="s">
        <v>1490</v>
      </c>
      <c r="E116" s="282" t="s">
        <v>1516</v>
      </c>
      <c r="F116" s="270">
        <v>3</v>
      </c>
      <c r="G116" s="287">
        <f t="shared" ref="G116:AA116" si="53">SUM(G114:G115)</f>
        <v>0</v>
      </c>
      <c r="H116" s="287">
        <f t="shared" si="53"/>
        <v>0</v>
      </c>
      <c r="I116" s="287">
        <f t="shared" si="53"/>
        <v>0</v>
      </c>
      <c r="J116" s="287">
        <f t="shared" si="53"/>
        <v>0</v>
      </c>
      <c r="K116" s="287">
        <f t="shared" si="53"/>
        <v>0</v>
      </c>
      <c r="L116" s="287">
        <f t="shared" si="53"/>
        <v>0</v>
      </c>
      <c r="M116" s="287">
        <f t="shared" si="53"/>
        <v>3.1470210731472514</v>
      </c>
      <c r="N116" s="287">
        <f t="shared" si="53"/>
        <v>3.3146216011472514</v>
      </c>
      <c r="O116" s="287">
        <f t="shared" si="53"/>
        <v>3.3146216011472514</v>
      </c>
      <c r="P116" s="287">
        <f t="shared" si="53"/>
        <v>3.3261520354712513</v>
      </c>
      <c r="Q116" s="287">
        <f t="shared" si="53"/>
        <v>3.3276788132802513</v>
      </c>
      <c r="R116" s="287">
        <f t="shared" si="53"/>
        <v>17.091174289934997</v>
      </c>
      <c r="S116" s="287">
        <f t="shared" si="53"/>
        <v>11.660324958</v>
      </c>
      <c r="T116" s="287">
        <f t="shared" si="53"/>
        <v>6.7409400000000002</v>
      </c>
      <c r="U116" s="287">
        <f t="shared" si="53"/>
        <v>6.4713029999999989</v>
      </c>
      <c r="V116" s="287">
        <f t="shared" si="53"/>
        <v>0</v>
      </c>
      <c r="W116" s="287">
        <f t="shared" si="53"/>
        <v>0</v>
      </c>
      <c r="X116" s="287">
        <f t="shared" si="53"/>
        <v>0</v>
      </c>
      <c r="Y116" s="287">
        <f t="shared" si="53"/>
        <v>0</v>
      </c>
      <c r="Z116" s="287">
        <f t="shared" si="53"/>
        <v>0</v>
      </c>
      <c r="AA116" s="287">
        <f t="shared" si="53"/>
        <v>0</v>
      </c>
    </row>
    <row r="117" spans="2:27" x14ac:dyDescent="0.2">
      <c r="B117" s="227" t="s">
        <v>1529</v>
      </c>
      <c r="C117" s="41" t="s">
        <v>1530</v>
      </c>
      <c r="D117" s="48" t="s">
        <v>1285</v>
      </c>
      <c r="E117" s="282" t="s">
        <v>1516</v>
      </c>
      <c r="F117" s="270">
        <v>3</v>
      </c>
      <c r="G117" s="382"/>
      <c r="H117" s="383"/>
      <c r="I117" s="383"/>
      <c r="J117" s="383"/>
      <c r="K117" s="383"/>
      <c r="L117" s="383"/>
      <c r="M117" s="1550">
        <v>1.0855999999999999</v>
      </c>
      <c r="N117" s="284">
        <v>1.0855999999999999</v>
      </c>
      <c r="O117" s="284">
        <v>1.0855999999999999</v>
      </c>
      <c r="P117" s="284">
        <v>1.0855999999999999</v>
      </c>
      <c r="Q117" s="284">
        <v>1.0855999999999999</v>
      </c>
      <c r="R117" s="284">
        <v>8.0500000000000007</v>
      </c>
      <c r="S117" s="284">
        <v>11.05</v>
      </c>
      <c r="T117" s="284">
        <v>87.18</v>
      </c>
      <c r="U117" s="284">
        <v>380.29</v>
      </c>
      <c r="V117" s="284">
        <v>16.09</v>
      </c>
      <c r="W117" s="284">
        <v>16.09</v>
      </c>
      <c r="X117" s="284">
        <v>16.09</v>
      </c>
      <c r="Y117" s="284">
        <v>16.09</v>
      </c>
      <c r="Z117" s="284">
        <v>16.09</v>
      </c>
      <c r="AA117" s="284">
        <v>16.09</v>
      </c>
    </row>
    <row r="118" spans="2:27" x14ac:dyDescent="0.2">
      <c r="B118" s="228" t="s">
        <v>1531</v>
      </c>
      <c r="C118" s="41" t="s">
        <v>1530</v>
      </c>
      <c r="D118" s="48" t="s">
        <v>1280</v>
      </c>
      <c r="E118" s="282" t="s">
        <v>1516</v>
      </c>
      <c r="F118" s="270">
        <v>3</v>
      </c>
      <c r="G118" s="382"/>
      <c r="H118" s="383"/>
      <c r="I118" s="383"/>
      <c r="J118" s="383"/>
      <c r="K118" s="383"/>
      <c r="L118" s="383"/>
      <c r="M118" s="284">
        <v>1.7947773260000006</v>
      </c>
      <c r="N118" s="284">
        <v>1.7947773260000006</v>
      </c>
      <c r="O118" s="284">
        <v>1.7947773260000006</v>
      </c>
      <c r="P118" s="284">
        <v>1.7947773260000006</v>
      </c>
      <c r="Q118" s="284">
        <v>1.7947773260000006</v>
      </c>
      <c r="R118" s="284">
        <v>16.404473260000003</v>
      </c>
      <c r="S118" s="284">
        <v>24.042959890000009</v>
      </c>
      <c r="T118" s="284">
        <v>32.840000000000003</v>
      </c>
      <c r="U118" s="284">
        <v>33.090000000000003</v>
      </c>
      <c r="V118" s="284">
        <v>32.17</v>
      </c>
      <c r="W118" s="284">
        <v>32.17</v>
      </c>
      <c r="X118" s="284">
        <v>32.17</v>
      </c>
      <c r="Y118" s="284">
        <v>32.17</v>
      </c>
      <c r="Z118" s="284">
        <v>32.17</v>
      </c>
      <c r="AA118" s="284">
        <v>32.17</v>
      </c>
    </row>
    <row r="119" spans="2:27" x14ac:dyDescent="0.2">
      <c r="B119" s="228" t="s">
        <v>1532</v>
      </c>
      <c r="C119" s="41" t="s">
        <v>1530</v>
      </c>
      <c r="D119" s="48" t="s">
        <v>1490</v>
      </c>
      <c r="E119" s="282" t="s">
        <v>1516</v>
      </c>
      <c r="F119" s="270">
        <v>3</v>
      </c>
      <c r="G119" s="287">
        <f t="shared" ref="G119:AA119" si="54">SUM(G117:G118)</f>
        <v>0</v>
      </c>
      <c r="H119" s="287">
        <f t="shared" si="54"/>
        <v>0</v>
      </c>
      <c r="I119" s="287">
        <f t="shared" si="54"/>
        <v>0</v>
      </c>
      <c r="J119" s="287">
        <f t="shared" si="54"/>
        <v>0</v>
      </c>
      <c r="K119" s="287">
        <f t="shared" si="54"/>
        <v>0</v>
      </c>
      <c r="L119" s="287">
        <f t="shared" si="54"/>
        <v>0</v>
      </c>
      <c r="M119" s="287">
        <f t="shared" si="54"/>
        <v>2.8803773260000005</v>
      </c>
      <c r="N119" s="287">
        <f t="shared" si="54"/>
        <v>2.8803773260000005</v>
      </c>
      <c r="O119" s="287">
        <f t="shared" si="54"/>
        <v>2.8803773260000005</v>
      </c>
      <c r="P119" s="287">
        <f t="shared" si="54"/>
        <v>2.8803773260000005</v>
      </c>
      <c r="Q119" s="287">
        <f t="shared" si="54"/>
        <v>2.8803773260000005</v>
      </c>
      <c r="R119" s="287">
        <f t="shared" si="54"/>
        <v>24.454473260000004</v>
      </c>
      <c r="S119" s="287">
        <f t="shared" si="54"/>
        <v>35.09295989000001</v>
      </c>
      <c r="T119" s="287">
        <f t="shared" si="54"/>
        <v>120.02000000000001</v>
      </c>
      <c r="U119" s="287">
        <f t="shared" si="54"/>
        <v>413.38</v>
      </c>
      <c r="V119" s="287">
        <f t="shared" si="54"/>
        <v>48.260000000000005</v>
      </c>
      <c r="W119" s="287">
        <f t="shared" si="54"/>
        <v>48.260000000000005</v>
      </c>
      <c r="X119" s="287">
        <f t="shared" si="54"/>
        <v>48.260000000000005</v>
      </c>
      <c r="Y119" s="287">
        <f t="shared" si="54"/>
        <v>48.260000000000005</v>
      </c>
      <c r="Z119" s="287">
        <f t="shared" si="54"/>
        <v>48.260000000000005</v>
      </c>
      <c r="AA119" s="287">
        <f t="shared" si="54"/>
        <v>48.260000000000005</v>
      </c>
    </row>
    <row r="120" spans="2:27" x14ac:dyDescent="0.2">
      <c r="B120" s="227" t="s">
        <v>1533</v>
      </c>
      <c r="C120" s="41" t="s">
        <v>1534</v>
      </c>
      <c r="D120" s="48" t="s">
        <v>1285</v>
      </c>
      <c r="E120" s="282" t="s">
        <v>1516</v>
      </c>
      <c r="F120" s="270">
        <v>3</v>
      </c>
      <c r="G120" s="382"/>
      <c r="H120" s="383"/>
      <c r="I120" s="383"/>
      <c r="J120" s="383"/>
      <c r="K120" s="383"/>
      <c r="L120" s="383"/>
      <c r="M120" s="284"/>
      <c r="N120" s="284"/>
      <c r="O120" s="284"/>
      <c r="P120" s="284"/>
      <c r="Q120" s="284"/>
      <c r="R120" s="284"/>
      <c r="S120" s="284"/>
      <c r="T120" s="284"/>
      <c r="U120" s="284"/>
      <c r="V120" s="284"/>
      <c r="W120" s="284"/>
      <c r="X120" s="284"/>
      <c r="Y120" s="284"/>
      <c r="Z120" s="284"/>
      <c r="AA120" s="286"/>
    </row>
    <row r="121" spans="2:27" x14ac:dyDescent="0.2">
      <c r="B121" s="228" t="s">
        <v>1535</v>
      </c>
      <c r="C121" s="41" t="s">
        <v>1534</v>
      </c>
      <c r="D121" s="48" t="s">
        <v>1280</v>
      </c>
      <c r="E121" s="282" t="s">
        <v>1516</v>
      </c>
      <c r="F121" s="270">
        <v>3</v>
      </c>
      <c r="G121" s="382"/>
      <c r="H121" s="383"/>
      <c r="I121" s="383"/>
      <c r="J121" s="383"/>
      <c r="K121" s="383"/>
      <c r="L121" s="383"/>
      <c r="M121" s="284"/>
      <c r="N121" s="284"/>
      <c r="O121" s="284"/>
      <c r="P121" s="284"/>
      <c r="Q121" s="284"/>
      <c r="R121" s="284"/>
      <c r="S121" s="284"/>
      <c r="T121" s="284"/>
      <c r="U121" s="284"/>
      <c r="V121" s="284"/>
      <c r="W121" s="284"/>
      <c r="X121" s="284"/>
      <c r="Y121" s="284"/>
      <c r="Z121" s="284"/>
      <c r="AA121" s="286"/>
    </row>
    <row r="122" spans="2:27" x14ac:dyDescent="0.2">
      <c r="B122" s="228" t="s">
        <v>1536</v>
      </c>
      <c r="C122" s="41" t="s">
        <v>1534</v>
      </c>
      <c r="D122" s="48" t="s">
        <v>1490</v>
      </c>
      <c r="E122" s="282" t="s">
        <v>1516</v>
      </c>
      <c r="F122" s="270">
        <v>3</v>
      </c>
      <c r="G122" s="287">
        <f t="shared" ref="G122:AA122" si="55">SUM(G120:G121)</f>
        <v>0</v>
      </c>
      <c r="H122" s="287">
        <f t="shared" si="55"/>
        <v>0</v>
      </c>
      <c r="I122" s="287">
        <f t="shared" si="55"/>
        <v>0</v>
      </c>
      <c r="J122" s="287">
        <f t="shared" si="55"/>
        <v>0</v>
      </c>
      <c r="K122" s="287">
        <f t="shared" si="55"/>
        <v>0</v>
      </c>
      <c r="L122" s="287">
        <f t="shared" si="55"/>
        <v>0</v>
      </c>
      <c r="M122" s="287">
        <f t="shared" si="55"/>
        <v>0</v>
      </c>
      <c r="N122" s="287">
        <f t="shared" si="55"/>
        <v>0</v>
      </c>
      <c r="O122" s="287">
        <f t="shared" si="55"/>
        <v>0</v>
      </c>
      <c r="P122" s="287">
        <f t="shared" si="55"/>
        <v>0</v>
      </c>
      <c r="Q122" s="287">
        <f t="shared" si="55"/>
        <v>0</v>
      </c>
      <c r="R122" s="287">
        <f t="shared" si="55"/>
        <v>0</v>
      </c>
      <c r="S122" s="287">
        <f t="shared" si="55"/>
        <v>0</v>
      </c>
      <c r="T122" s="287">
        <f t="shared" si="55"/>
        <v>0</v>
      </c>
      <c r="U122" s="287">
        <f t="shared" si="55"/>
        <v>0</v>
      </c>
      <c r="V122" s="287">
        <f t="shared" si="55"/>
        <v>0</v>
      </c>
      <c r="W122" s="287">
        <f t="shared" si="55"/>
        <v>0</v>
      </c>
      <c r="X122" s="287">
        <f t="shared" si="55"/>
        <v>0</v>
      </c>
      <c r="Y122" s="287">
        <f t="shared" si="55"/>
        <v>0</v>
      </c>
      <c r="Z122" s="287">
        <f t="shared" si="55"/>
        <v>0</v>
      </c>
      <c r="AA122" s="287">
        <f t="shared" si="55"/>
        <v>0</v>
      </c>
    </row>
    <row r="123" spans="2:27" x14ac:dyDescent="0.2">
      <c r="B123" s="227" t="s">
        <v>1537</v>
      </c>
      <c r="C123" s="41" t="s">
        <v>1538</v>
      </c>
      <c r="D123" s="48" t="s">
        <v>1285</v>
      </c>
      <c r="E123" s="282" t="s">
        <v>1516</v>
      </c>
      <c r="F123" s="270">
        <v>3</v>
      </c>
      <c r="G123" s="382"/>
      <c r="H123" s="383"/>
      <c r="I123" s="383"/>
      <c r="J123" s="383"/>
      <c r="K123" s="383"/>
      <c r="L123" s="383"/>
      <c r="M123" s="284"/>
      <c r="N123" s="284"/>
      <c r="O123" s="284"/>
      <c r="P123" s="284"/>
      <c r="Q123" s="284"/>
      <c r="R123" s="284"/>
      <c r="S123" s="284"/>
      <c r="T123" s="284"/>
      <c r="U123" s="284"/>
      <c r="V123" s="284"/>
      <c r="W123" s="284"/>
      <c r="X123" s="284"/>
      <c r="Y123" s="284"/>
      <c r="Z123" s="284"/>
      <c r="AA123" s="286"/>
    </row>
    <row r="124" spans="2:27" x14ac:dyDescent="0.2">
      <c r="B124" s="228" t="s">
        <v>1539</v>
      </c>
      <c r="C124" s="41" t="s">
        <v>1538</v>
      </c>
      <c r="D124" s="48" t="s">
        <v>1280</v>
      </c>
      <c r="E124" s="282" t="s">
        <v>1516</v>
      </c>
      <c r="F124" s="270">
        <v>3</v>
      </c>
      <c r="G124" s="382"/>
      <c r="H124" s="383"/>
      <c r="I124" s="383"/>
      <c r="J124" s="383"/>
      <c r="K124" s="383"/>
      <c r="L124" s="383"/>
      <c r="M124" s="284"/>
      <c r="N124" s="284"/>
      <c r="O124" s="284"/>
      <c r="P124" s="284"/>
      <c r="Q124" s="284"/>
      <c r="R124" s="284"/>
      <c r="S124" s="284"/>
      <c r="T124" s="284"/>
      <c r="U124" s="284"/>
      <c r="V124" s="284"/>
      <c r="W124" s="284"/>
      <c r="X124" s="284"/>
      <c r="Y124" s="284"/>
      <c r="Z124" s="284"/>
      <c r="AA124" s="286"/>
    </row>
    <row r="125" spans="2:27" x14ac:dyDescent="0.2">
      <c r="B125" s="228" t="s">
        <v>1540</v>
      </c>
      <c r="C125" s="41" t="s">
        <v>1538</v>
      </c>
      <c r="D125" s="48" t="s">
        <v>1490</v>
      </c>
      <c r="E125" s="282" t="s">
        <v>1516</v>
      </c>
      <c r="F125" s="270">
        <v>3</v>
      </c>
      <c r="G125" s="287">
        <f t="shared" ref="G125:AA125" si="56">SUM(G123:G124)</f>
        <v>0</v>
      </c>
      <c r="H125" s="287">
        <f t="shared" si="56"/>
        <v>0</v>
      </c>
      <c r="I125" s="287">
        <f t="shared" si="56"/>
        <v>0</v>
      </c>
      <c r="J125" s="287">
        <f t="shared" si="56"/>
        <v>0</v>
      </c>
      <c r="K125" s="287">
        <f t="shared" si="56"/>
        <v>0</v>
      </c>
      <c r="L125" s="287">
        <f t="shared" si="56"/>
        <v>0</v>
      </c>
      <c r="M125" s="287">
        <f t="shared" si="56"/>
        <v>0</v>
      </c>
      <c r="N125" s="287">
        <f t="shared" si="56"/>
        <v>0</v>
      </c>
      <c r="O125" s="287">
        <f t="shared" si="56"/>
        <v>0</v>
      </c>
      <c r="P125" s="287">
        <f t="shared" si="56"/>
        <v>0</v>
      </c>
      <c r="Q125" s="287">
        <f t="shared" si="56"/>
        <v>0</v>
      </c>
      <c r="R125" s="287">
        <f t="shared" si="56"/>
        <v>0</v>
      </c>
      <c r="S125" s="287">
        <f t="shared" si="56"/>
        <v>0</v>
      </c>
      <c r="T125" s="287">
        <f t="shared" si="56"/>
        <v>0</v>
      </c>
      <c r="U125" s="287">
        <f t="shared" si="56"/>
        <v>0</v>
      </c>
      <c r="V125" s="287">
        <f t="shared" si="56"/>
        <v>0</v>
      </c>
      <c r="W125" s="287">
        <f t="shared" si="56"/>
        <v>0</v>
      </c>
      <c r="X125" s="287">
        <f t="shared" si="56"/>
        <v>0</v>
      </c>
      <c r="Y125" s="287">
        <f t="shared" si="56"/>
        <v>0</v>
      </c>
      <c r="Z125" s="287">
        <f t="shared" si="56"/>
        <v>0</v>
      </c>
      <c r="AA125" s="287">
        <f t="shared" si="56"/>
        <v>0</v>
      </c>
    </row>
    <row r="126" spans="2:27" ht="15" thickBot="1" x14ac:dyDescent="0.25">
      <c r="B126" s="229" t="s">
        <v>1541</v>
      </c>
      <c r="C126" s="42" t="s">
        <v>1542</v>
      </c>
      <c r="D126" s="50" t="s">
        <v>1490</v>
      </c>
      <c r="E126" s="282" t="s">
        <v>1516</v>
      </c>
      <c r="F126" s="271">
        <v>3</v>
      </c>
      <c r="G126" s="285">
        <f t="shared" ref="G126:AA126" si="57">SUM(G125,G122,G119,G116,G113)</f>
        <v>0</v>
      </c>
      <c r="H126" s="285">
        <f t="shared" si="57"/>
        <v>0</v>
      </c>
      <c r="I126" s="285">
        <f t="shared" si="57"/>
        <v>0</v>
      </c>
      <c r="J126" s="285">
        <f t="shared" si="57"/>
        <v>0</v>
      </c>
      <c r="K126" s="285">
        <f t="shared" si="57"/>
        <v>0</v>
      </c>
      <c r="L126" s="285">
        <f t="shared" si="57"/>
        <v>0</v>
      </c>
      <c r="M126" s="285">
        <f t="shared" si="57"/>
        <v>6.027398399147252</v>
      </c>
      <c r="N126" s="285">
        <f t="shared" si="57"/>
        <v>6.1949989271472514</v>
      </c>
      <c r="O126" s="285">
        <f t="shared" si="57"/>
        <v>6.1949989271472514</v>
      </c>
      <c r="P126" s="285">
        <f t="shared" si="57"/>
        <v>6.2065293614712518</v>
      </c>
      <c r="Q126" s="285">
        <f t="shared" si="57"/>
        <v>6.2080561392802522</v>
      </c>
      <c r="R126" s="285">
        <f t="shared" si="57"/>
        <v>41.545647549934998</v>
      </c>
      <c r="S126" s="285">
        <f t="shared" si="57"/>
        <v>46.753284848000007</v>
      </c>
      <c r="T126" s="285">
        <f t="shared" si="57"/>
        <v>126.76094000000001</v>
      </c>
      <c r="U126" s="285">
        <f t="shared" si="57"/>
        <v>419.85130299999997</v>
      </c>
      <c r="V126" s="285">
        <f t="shared" si="57"/>
        <v>48.260000000000005</v>
      </c>
      <c r="W126" s="285">
        <f t="shared" si="57"/>
        <v>48.260000000000005</v>
      </c>
      <c r="X126" s="285">
        <f t="shared" si="57"/>
        <v>48.260000000000005</v>
      </c>
      <c r="Y126" s="285">
        <f t="shared" si="57"/>
        <v>48.260000000000005</v>
      </c>
      <c r="Z126" s="285">
        <f t="shared" si="57"/>
        <v>48.260000000000005</v>
      </c>
      <c r="AA126" s="285">
        <f t="shared" si="57"/>
        <v>48.260000000000005</v>
      </c>
    </row>
    <row r="127" spans="2:27" ht="15" thickBot="1" x14ac:dyDescent="0.25">
      <c r="B127" s="230"/>
      <c r="C127" s="231"/>
      <c r="D127" s="52"/>
      <c r="E127" s="232"/>
      <c r="F127" s="233"/>
      <c r="G127" s="242"/>
      <c r="H127" s="242"/>
      <c r="I127" s="242"/>
      <c r="J127" s="242"/>
      <c r="K127" s="242"/>
      <c r="L127" s="242"/>
      <c r="M127" s="242"/>
      <c r="N127" s="242"/>
      <c r="O127" s="242"/>
      <c r="P127" s="242"/>
      <c r="Q127" s="242"/>
      <c r="R127" s="242"/>
      <c r="S127" s="242"/>
      <c r="T127" s="242"/>
      <c r="U127" s="242"/>
      <c r="V127" s="242"/>
      <c r="W127" s="242"/>
      <c r="X127" s="242"/>
      <c r="Y127" s="242"/>
      <c r="Z127" s="242"/>
      <c r="AA127" s="242"/>
    </row>
    <row r="128" spans="2:27" ht="60.75" thickBot="1" x14ac:dyDescent="0.25">
      <c r="B128" s="194" t="s">
        <v>1640</v>
      </c>
      <c r="G128" s="1597" t="s">
        <v>1502</v>
      </c>
      <c r="H128" s="1652"/>
      <c r="I128" s="1652"/>
      <c r="J128" s="1652"/>
      <c r="K128" s="1652"/>
      <c r="L128" s="1652"/>
      <c r="M128" s="1652"/>
      <c r="N128" s="1652"/>
      <c r="O128" s="1652"/>
      <c r="P128" s="1652"/>
      <c r="Q128" s="1598"/>
      <c r="R128" s="1597" t="s">
        <v>1503</v>
      </c>
      <c r="S128" s="1652"/>
      <c r="T128" s="1652"/>
      <c r="U128" s="1652"/>
      <c r="V128" s="1652"/>
      <c r="W128" s="1652"/>
      <c r="X128" s="1652"/>
      <c r="Y128" s="1652"/>
      <c r="Z128" s="1652"/>
      <c r="AA128" s="1598"/>
    </row>
    <row r="129" spans="2:27" ht="45.75" thickBot="1" x14ac:dyDescent="0.25">
      <c r="B129" s="1128" t="s">
        <v>1504</v>
      </c>
      <c r="C129" s="1129" t="s">
        <v>1486</v>
      </c>
      <c r="D129" s="1129" t="s">
        <v>1487</v>
      </c>
      <c r="E129" s="1129" t="s">
        <v>198</v>
      </c>
      <c r="F129" s="1130" t="s">
        <v>199</v>
      </c>
      <c r="G129" s="235" t="s">
        <v>200</v>
      </c>
      <c r="H129" s="236" t="s">
        <v>201</v>
      </c>
      <c r="I129" s="236" t="s">
        <v>202</v>
      </c>
      <c r="J129" s="236" t="s">
        <v>203</v>
      </c>
      <c r="K129" s="236" t="s">
        <v>204</v>
      </c>
      <c r="L129" s="236" t="s">
        <v>205</v>
      </c>
      <c r="M129" s="236" t="s">
        <v>206</v>
      </c>
      <c r="N129" s="236" t="s">
        <v>207</v>
      </c>
      <c r="O129" s="236" t="s">
        <v>208</v>
      </c>
      <c r="P129" s="236" t="s">
        <v>209</v>
      </c>
      <c r="Q129" s="237" t="s">
        <v>210</v>
      </c>
      <c r="R129" s="240" t="s">
        <v>1505</v>
      </c>
      <c r="S129" s="238" t="s">
        <v>1506</v>
      </c>
      <c r="T129" s="238" t="s">
        <v>1507</v>
      </c>
      <c r="U129" s="238" t="s">
        <v>1508</v>
      </c>
      <c r="V129" s="238" t="s">
        <v>1509</v>
      </c>
      <c r="W129" s="238" t="s">
        <v>1510</v>
      </c>
      <c r="X129" s="238" t="s">
        <v>1511</v>
      </c>
      <c r="Y129" s="238" t="s">
        <v>1512</v>
      </c>
      <c r="Z129" s="238" t="s">
        <v>1513</v>
      </c>
      <c r="AA129" s="239" t="s">
        <v>1514</v>
      </c>
    </row>
    <row r="130" spans="2:27" x14ac:dyDescent="0.2">
      <c r="B130" s="1121" t="s">
        <v>1544</v>
      </c>
      <c r="C130" s="1122" t="s">
        <v>1545</v>
      </c>
      <c r="D130" s="1123" t="s">
        <v>1285</v>
      </c>
      <c r="E130" s="1131" t="s">
        <v>1516</v>
      </c>
      <c r="F130" s="1125">
        <v>3</v>
      </c>
      <c r="G130" s="384"/>
      <c r="H130" s="385"/>
      <c r="I130" s="385"/>
      <c r="J130" s="385"/>
      <c r="K130" s="385"/>
      <c r="L130" s="385"/>
      <c r="M130" s="288">
        <f>SUM(M131:M133)</f>
        <v>5.102804610622786</v>
      </c>
      <c r="N130" s="288">
        <f t="shared" ref="N130" si="58">SUM(N131:N133)</f>
        <v>5.1767588252338772</v>
      </c>
      <c r="O130" s="288">
        <f t="shared" ref="O130" si="59">SUM(O131:O133)</f>
        <v>5.1767588252338772</v>
      </c>
      <c r="P130" s="288">
        <f t="shared" ref="P130" si="60">SUM(P131:P133)</f>
        <v>5.1758678873530322</v>
      </c>
      <c r="Q130" s="288">
        <f t="shared" ref="Q130" si="61">SUM(Q131:Q133)</f>
        <v>5.1760276174540687</v>
      </c>
      <c r="R130" s="288">
        <f t="shared" ref="R130" si="62">SUM(R131:R133)</f>
        <v>22.900878524639477</v>
      </c>
      <c r="S130" s="288"/>
      <c r="T130" s="288"/>
      <c r="U130" s="288"/>
      <c r="V130" s="288"/>
      <c r="W130" s="288"/>
      <c r="X130" s="288"/>
      <c r="Y130" s="288"/>
      <c r="Z130" s="288"/>
      <c r="AA130" s="289"/>
    </row>
    <row r="131" spans="2:27" x14ac:dyDescent="0.2">
      <c r="B131" s="228" t="s">
        <v>1546</v>
      </c>
      <c r="C131" s="41" t="s">
        <v>1547</v>
      </c>
      <c r="D131" s="48" t="s">
        <v>1285</v>
      </c>
      <c r="E131" s="282" t="s">
        <v>1516</v>
      </c>
      <c r="F131" s="270">
        <v>3</v>
      </c>
      <c r="G131" s="382"/>
      <c r="H131" s="382"/>
      <c r="I131" s="382"/>
      <c r="J131" s="382"/>
      <c r="K131" s="382"/>
      <c r="L131" s="382"/>
      <c r="M131" s="1126">
        <v>0</v>
      </c>
      <c r="N131" s="1126">
        <v>0</v>
      </c>
      <c r="O131" s="1126">
        <v>0</v>
      </c>
      <c r="P131" s="1126">
        <v>0</v>
      </c>
      <c r="Q131" s="1126">
        <v>0</v>
      </c>
      <c r="R131" s="1126">
        <v>0</v>
      </c>
      <c r="S131" s="1126"/>
      <c r="T131" s="1126"/>
      <c r="U131" s="1126"/>
      <c r="V131" s="1126"/>
      <c r="W131" s="1126"/>
      <c r="X131" s="1126"/>
      <c r="Y131" s="1126"/>
      <c r="Z131" s="1126"/>
      <c r="AA131" s="1127"/>
    </row>
    <row r="132" spans="2:27" x14ac:dyDescent="0.2">
      <c r="B132" s="228" t="s">
        <v>1548</v>
      </c>
      <c r="C132" s="41" t="s">
        <v>1549</v>
      </c>
      <c r="D132" s="48" t="s">
        <v>1285</v>
      </c>
      <c r="E132" s="282" t="s">
        <v>1516</v>
      </c>
      <c r="F132" s="270">
        <v>3</v>
      </c>
      <c r="G132" s="382"/>
      <c r="H132" s="382"/>
      <c r="I132" s="382"/>
      <c r="J132" s="382"/>
      <c r="K132" s="382"/>
      <c r="L132" s="382"/>
      <c r="M132" s="1126">
        <v>0</v>
      </c>
      <c r="N132" s="1126">
        <v>0</v>
      </c>
      <c r="O132" s="1126">
        <v>0</v>
      </c>
      <c r="P132" s="1126">
        <v>0</v>
      </c>
      <c r="Q132" s="1126">
        <v>0</v>
      </c>
      <c r="R132" s="1126">
        <v>0</v>
      </c>
      <c r="S132" s="1126"/>
      <c r="T132" s="1126"/>
      <c r="U132" s="1126"/>
      <c r="V132" s="1126"/>
      <c r="W132" s="1126"/>
      <c r="X132" s="1126"/>
      <c r="Y132" s="1126"/>
      <c r="Z132" s="1126"/>
      <c r="AA132" s="1127"/>
    </row>
    <row r="133" spans="2:27" x14ac:dyDescent="0.2">
      <c r="B133" s="228" t="s">
        <v>1550</v>
      </c>
      <c r="C133" s="41" t="s">
        <v>1551</v>
      </c>
      <c r="D133" s="48" t="s">
        <v>1285</v>
      </c>
      <c r="E133" s="282" t="s">
        <v>1516</v>
      </c>
      <c r="F133" s="270">
        <v>3</v>
      </c>
      <c r="G133" s="382"/>
      <c r="H133" s="382"/>
      <c r="I133" s="382"/>
      <c r="J133" s="382"/>
      <c r="K133" s="382"/>
      <c r="L133" s="382"/>
      <c r="M133" s="1406">
        <v>5.102804610622786</v>
      </c>
      <c r="N133" s="1406">
        <v>5.1767588252338772</v>
      </c>
      <c r="O133" s="1406">
        <v>5.1767588252338772</v>
      </c>
      <c r="P133" s="1406">
        <v>5.1758678873530322</v>
      </c>
      <c r="Q133" s="1406">
        <v>5.1760276174540687</v>
      </c>
      <c r="R133" s="1126">
        <v>22.900878524639477</v>
      </c>
      <c r="S133" s="1126"/>
      <c r="T133" s="1126"/>
      <c r="U133" s="1126"/>
      <c r="V133" s="1126"/>
      <c r="W133" s="1126"/>
      <c r="X133" s="1126"/>
      <c r="Y133" s="1126"/>
      <c r="Z133" s="1126"/>
      <c r="AA133" s="1127"/>
    </row>
    <row r="134" spans="2:27" x14ac:dyDescent="0.2">
      <c r="B134" s="228" t="s">
        <v>1552</v>
      </c>
      <c r="C134" s="41" t="s">
        <v>1545</v>
      </c>
      <c r="D134" s="48" t="s">
        <v>1280</v>
      </c>
      <c r="E134" s="282" t="s">
        <v>1516</v>
      </c>
      <c r="F134" s="270">
        <v>3</v>
      </c>
      <c r="G134" s="384"/>
      <c r="H134" s="385"/>
      <c r="I134" s="385"/>
      <c r="J134" s="385"/>
      <c r="K134" s="385"/>
      <c r="L134" s="385"/>
      <c r="M134" s="288">
        <f>SUM(M135:M137)</f>
        <v>0.18254567916197545</v>
      </c>
      <c r="N134" s="288">
        <f t="shared" ref="N134" si="63">SUM(N135:N137)</f>
        <v>0.14176602911124736</v>
      </c>
      <c r="O134" s="288">
        <f t="shared" ref="O134" si="64">SUM(O135:O137)</f>
        <v>0.14176602911124736</v>
      </c>
      <c r="P134" s="288">
        <f t="shared" ref="P134" si="65">SUM(P135:P137)</f>
        <v>0.1396246834715783</v>
      </c>
      <c r="Q134" s="288">
        <f t="shared" ref="Q134" si="66">SUM(Q135:Q137)</f>
        <v>0.13935315151931815</v>
      </c>
      <c r="R134" s="288">
        <f t="shared" ref="R134" si="67">SUM(R135:R137)</f>
        <v>0.74505557237536657</v>
      </c>
      <c r="S134" s="288"/>
      <c r="T134" s="288"/>
      <c r="U134" s="288"/>
      <c r="V134" s="288"/>
      <c r="W134" s="288"/>
      <c r="X134" s="288"/>
      <c r="Y134" s="288"/>
      <c r="Z134" s="288"/>
      <c r="AA134" s="289"/>
    </row>
    <row r="135" spans="2:27" x14ac:dyDescent="0.2">
      <c r="B135" s="228" t="s">
        <v>1553</v>
      </c>
      <c r="C135" s="41" t="s">
        <v>1547</v>
      </c>
      <c r="D135" s="48" t="s">
        <v>1280</v>
      </c>
      <c r="E135" s="282" t="s">
        <v>1516</v>
      </c>
      <c r="F135" s="270">
        <v>3</v>
      </c>
      <c r="G135" s="382"/>
      <c r="H135" s="382"/>
      <c r="I135" s="382"/>
      <c r="J135" s="382"/>
      <c r="K135" s="382"/>
      <c r="L135" s="382"/>
      <c r="M135" s="1126">
        <v>0</v>
      </c>
      <c r="N135" s="1126">
        <v>0</v>
      </c>
      <c r="O135" s="1126">
        <v>0</v>
      </c>
      <c r="P135" s="1126">
        <v>0</v>
      </c>
      <c r="Q135" s="1126">
        <v>0</v>
      </c>
      <c r="R135" s="1126">
        <v>0</v>
      </c>
      <c r="S135" s="1126"/>
      <c r="T135" s="1126"/>
      <c r="U135" s="1126"/>
      <c r="V135" s="1126"/>
      <c r="W135" s="1126"/>
      <c r="X135" s="1126"/>
      <c r="Y135" s="1126"/>
      <c r="Z135" s="1126"/>
      <c r="AA135" s="1127"/>
    </row>
    <row r="136" spans="2:27" x14ac:dyDescent="0.2">
      <c r="B136" s="228" t="s">
        <v>1554</v>
      </c>
      <c r="C136" s="41" t="s">
        <v>1549</v>
      </c>
      <c r="D136" s="48" t="s">
        <v>1280</v>
      </c>
      <c r="E136" s="282" t="s">
        <v>1516</v>
      </c>
      <c r="F136" s="270">
        <v>3</v>
      </c>
      <c r="G136" s="382"/>
      <c r="H136" s="382"/>
      <c r="I136" s="382"/>
      <c r="J136" s="382"/>
      <c r="K136" s="382"/>
      <c r="L136" s="382"/>
      <c r="M136" s="1126">
        <v>0</v>
      </c>
      <c r="N136" s="1126">
        <v>0</v>
      </c>
      <c r="O136" s="1126">
        <v>0</v>
      </c>
      <c r="P136" s="1126">
        <v>0</v>
      </c>
      <c r="Q136" s="1126">
        <v>0</v>
      </c>
      <c r="R136" s="1126">
        <v>0</v>
      </c>
      <c r="S136" s="1126"/>
      <c r="T136" s="1126"/>
      <c r="U136" s="1126"/>
      <c r="V136" s="1126"/>
      <c r="W136" s="1126"/>
      <c r="X136" s="1126"/>
      <c r="Y136" s="1126"/>
      <c r="Z136" s="1126"/>
      <c r="AA136" s="1127"/>
    </row>
    <row r="137" spans="2:27" x14ac:dyDescent="0.2">
      <c r="B137" s="228" t="s">
        <v>1555</v>
      </c>
      <c r="C137" s="41" t="s">
        <v>1551</v>
      </c>
      <c r="D137" s="48" t="s">
        <v>1280</v>
      </c>
      <c r="E137" s="282" t="s">
        <v>1516</v>
      </c>
      <c r="F137" s="270">
        <v>3</v>
      </c>
      <c r="G137" s="382"/>
      <c r="H137" s="382"/>
      <c r="I137" s="382"/>
      <c r="J137" s="382"/>
      <c r="K137" s="382"/>
      <c r="L137" s="382"/>
      <c r="M137" s="1126">
        <v>0.18254567916197545</v>
      </c>
      <c r="N137" s="1126">
        <v>0.14176602911124736</v>
      </c>
      <c r="O137" s="1126">
        <v>0.14176602911124736</v>
      </c>
      <c r="P137" s="1126">
        <v>0.1396246834715783</v>
      </c>
      <c r="Q137" s="1126">
        <v>0.13935315151931815</v>
      </c>
      <c r="R137" s="1126">
        <v>0.74505557237536657</v>
      </c>
      <c r="S137" s="1126"/>
      <c r="T137" s="1126"/>
      <c r="U137" s="1126"/>
      <c r="V137" s="1126"/>
      <c r="W137" s="1126"/>
      <c r="X137" s="1126"/>
      <c r="Y137" s="1126"/>
      <c r="Z137" s="1126"/>
      <c r="AA137" s="1127"/>
    </row>
    <row r="138" spans="2:27" x14ac:dyDescent="0.2">
      <c r="B138" s="228" t="s">
        <v>1556</v>
      </c>
      <c r="C138" s="41" t="s">
        <v>1545</v>
      </c>
      <c r="D138" s="48" t="s">
        <v>1490</v>
      </c>
      <c r="E138" s="282" t="s">
        <v>1516</v>
      </c>
      <c r="F138" s="270">
        <v>3</v>
      </c>
      <c r="G138" s="287">
        <f t="shared" ref="G138:AA138" si="68">SUM(G130, G134)</f>
        <v>0</v>
      </c>
      <c r="H138" s="287">
        <f t="shared" si="68"/>
        <v>0</v>
      </c>
      <c r="I138" s="287">
        <f t="shared" si="68"/>
        <v>0</v>
      </c>
      <c r="J138" s="287">
        <f t="shared" si="68"/>
        <v>0</v>
      </c>
      <c r="K138" s="287">
        <f t="shared" si="68"/>
        <v>0</v>
      </c>
      <c r="L138" s="287">
        <f t="shared" si="68"/>
        <v>0</v>
      </c>
      <c r="M138" s="287">
        <f t="shared" si="68"/>
        <v>5.2853502897847617</v>
      </c>
      <c r="N138" s="287">
        <f t="shared" si="68"/>
        <v>5.3185248543451245</v>
      </c>
      <c r="O138" s="287">
        <f t="shared" si="68"/>
        <v>5.3185248543451245</v>
      </c>
      <c r="P138" s="287">
        <f t="shared" si="68"/>
        <v>5.3154925708246106</v>
      </c>
      <c r="Q138" s="287">
        <f t="shared" si="68"/>
        <v>5.3153807689733865</v>
      </c>
      <c r="R138" s="287">
        <f t="shared" si="68"/>
        <v>23.645934097014845</v>
      </c>
      <c r="S138" s="287">
        <f t="shared" si="68"/>
        <v>0</v>
      </c>
      <c r="T138" s="287">
        <f t="shared" si="68"/>
        <v>0</v>
      </c>
      <c r="U138" s="287">
        <f t="shared" si="68"/>
        <v>0</v>
      </c>
      <c r="V138" s="287">
        <f t="shared" si="68"/>
        <v>0</v>
      </c>
      <c r="W138" s="287">
        <f t="shared" si="68"/>
        <v>0</v>
      </c>
      <c r="X138" s="287">
        <f t="shared" si="68"/>
        <v>0</v>
      </c>
      <c r="Y138" s="287">
        <f t="shared" si="68"/>
        <v>0</v>
      </c>
      <c r="Z138" s="287">
        <f t="shared" si="68"/>
        <v>0</v>
      </c>
      <c r="AA138" s="287">
        <f t="shared" si="68"/>
        <v>0</v>
      </c>
    </row>
    <row r="139" spans="2:27" x14ac:dyDescent="0.2">
      <c r="B139" s="228" t="s">
        <v>1557</v>
      </c>
      <c r="C139" s="41" t="s">
        <v>1558</v>
      </c>
      <c r="D139" s="48" t="s">
        <v>1285</v>
      </c>
      <c r="E139" s="282" t="s">
        <v>1516</v>
      </c>
      <c r="F139" s="270">
        <v>3</v>
      </c>
      <c r="G139" s="384"/>
      <c r="H139" s="385"/>
      <c r="I139" s="385"/>
      <c r="J139" s="385"/>
      <c r="K139" s="385"/>
      <c r="L139" s="385"/>
      <c r="M139" s="288">
        <f>SUM(M140:M142)</f>
        <v>0.38889432859942702</v>
      </c>
      <c r="N139" s="288">
        <f t="shared" ref="N139" si="69">SUM(N140:N142)</f>
        <v>0.35280226217545824</v>
      </c>
      <c r="O139" s="288">
        <f t="shared" ref="O139" si="70">SUM(O140:O142)</f>
        <v>0.35280226217545824</v>
      </c>
      <c r="P139" s="288">
        <f t="shared" ref="P139" si="71">SUM(P140:P142)</f>
        <v>0.3525182714971038</v>
      </c>
      <c r="Q139" s="288">
        <f t="shared" ref="Q139:R139" si="72">SUM(Q140:Q142)</f>
        <v>0.3524812583698107</v>
      </c>
      <c r="R139" s="288">
        <f t="shared" si="72"/>
        <v>1.792697252599698</v>
      </c>
      <c r="S139" s="288"/>
      <c r="T139" s="288"/>
      <c r="U139" s="288"/>
      <c r="V139" s="288"/>
      <c r="W139" s="288"/>
      <c r="X139" s="288"/>
      <c r="Y139" s="288"/>
      <c r="Z139" s="288"/>
      <c r="AA139" s="289"/>
    </row>
    <row r="140" spans="2:27" x14ac:dyDescent="0.2">
      <c r="B140" s="228" t="s">
        <v>1559</v>
      </c>
      <c r="C140" s="41" t="s">
        <v>1560</v>
      </c>
      <c r="D140" s="48" t="s">
        <v>1285</v>
      </c>
      <c r="E140" s="282" t="s">
        <v>1516</v>
      </c>
      <c r="F140" s="270">
        <v>3</v>
      </c>
      <c r="G140" s="382"/>
      <c r="H140" s="382"/>
      <c r="I140" s="382"/>
      <c r="J140" s="382"/>
      <c r="K140" s="382"/>
      <c r="L140" s="382"/>
      <c r="M140" s="1126">
        <v>0</v>
      </c>
      <c r="N140" s="1126">
        <v>0</v>
      </c>
      <c r="O140" s="1126">
        <v>0</v>
      </c>
      <c r="P140" s="1126">
        <v>0</v>
      </c>
      <c r="Q140" s="1126">
        <v>0</v>
      </c>
      <c r="R140" s="1126">
        <v>0</v>
      </c>
      <c r="S140" s="1126"/>
      <c r="T140" s="1126"/>
      <c r="U140" s="1126"/>
      <c r="V140" s="1126"/>
      <c r="W140" s="1126"/>
      <c r="X140" s="1126"/>
      <c r="Y140" s="1126"/>
      <c r="Z140" s="1126"/>
      <c r="AA140" s="1127"/>
    </row>
    <row r="141" spans="2:27" x14ac:dyDescent="0.2">
      <c r="B141" s="228" t="s">
        <v>1561</v>
      </c>
      <c r="C141" s="41" t="s">
        <v>1562</v>
      </c>
      <c r="D141" s="48" t="s">
        <v>1285</v>
      </c>
      <c r="E141" s="282" t="s">
        <v>1516</v>
      </c>
      <c r="F141" s="270">
        <v>3</v>
      </c>
      <c r="G141" s="382"/>
      <c r="H141" s="382"/>
      <c r="I141" s="382"/>
      <c r="J141" s="382"/>
      <c r="K141" s="382"/>
      <c r="L141" s="382"/>
      <c r="M141" s="1126">
        <v>0</v>
      </c>
      <c r="N141" s="1126">
        <v>0</v>
      </c>
      <c r="O141" s="1126">
        <v>0</v>
      </c>
      <c r="P141" s="1126">
        <v>0</v>
      </c>
      <c r="Q141" s="1126">
        <v>0</v>
      </c>
      <c r="R141" s="1126">
        <v>0</v>
      </c>
      <c r="S141" s="1126"/>
      <c r="T141" s="1126"/>
      <c r="U141" s="1126"/>
      <c r="V141" s="1126"/>
      <c r="W141" s="1126"/>
      <c r="X141" s="1126"/>
      <c r="Y141" s="1126"/>
      <c r="Z141" s="1126"/>
      <c r="AA141" s="1127"/>
    </row>
    <row r="142" spans="2:27" x14ac:dyDescent="0.2">
      <c r="B142" s="228" t="s">
        <v>1563</v>
      </c>
      <c r="C142" s="41" t="s">
        <v>1564</v>
      </c>
      <c r="D142" s="48" t="s">
        <v>1285</v>
      </c>
      <c r="E142" s="282" t="s">
        <v>1516</v>
      </c>
      <c r="F142" s="270">
        <v>3</v>
      </c>
      <c r="G142" s="382"/>
      <c r="H142" s="382"/>
      <c r="I142" s="382"/>
      <c r="J142" s="382"/>
      <c r="K142" s="382"/>
      <c r="L142" s="382"/>
      <c r="M142" s="1126">
        <v>0.38889432859942702</v>
      </c>
      <c r="N142" s="1126">
        <v>0.35280226217545824</v>
      </c>
      <c r="O142" s="1126">
        <v>0.35280226217545824</v>
      </c>
      <c r="P142" s="1126">
        <v>0.3525182714971038</v>
      </c>
      <c r="Q142" s="1126">
        <v>0.3524812583698107</v>
      </c>
      <c r="R142" s="1126">
        <v>1.792697252599698</v>
      </c>
      <c r="S142" s="1126"/>
      <c r="T142" s="1126"/>
      <c r="U142" s="1126"/>
      <c r="V142" s="1126"/>
      <c r="W142" s="1126"/>
      <c r="X142" s="1126"/>
      <c r="Y142" s="1126"/>
      <c r="Z142" s="1126"/>
      <c r="AA142" s="1127"/>
    </row>
    <row r="143" spans="2:27" x14ac:dyDescent="0.2">
      <c r="B143" s="228" t="s">
        <v>1565</v>
      </c>
      <c r="C143" s="41" t="s">
        <v>1558</v>
      </c>
      <c r="D143" s="48" t="s">
        <v>1280</v>
      </c>
      <c r="E143" s="282" t="s">
        <v>1516</v>
      </c>
      <c r="F143" s="270">
        <v>3</v>
      </c>
      <c r="G143" s="384"/>
      <c r="H143" s="385"/>
      <c r="I143" s="385"/>
      <c r="J143" s="385"/>
      <c r="K143" s="385"/>
      <c r="L143" s="385"/>
      <c r="M143" s="288">
        <f>SUM(M144:M146)</f>
        <v>4.2802869809129493E-2</v>
      </c>
      <c r="N143" s="288">
        <f t="shared" ref="N143:R143" si="73">SUM(N144:N146)</f>
        <v>3.3240955991194747E-2</v>
      </c>
      <c r="O143" s="288">
        <f t="shared" si="73"/>
        <v>3.3240955991194747E-2</v>
      </c>
      <c r="P143" s="288">
        <f t="shared" si="73"/>
        <v>3.2736811492961017E-2</v>
      </c>
      <c r="Q143" s="288">
        <f t="shared" si="73"/>
        <v>3.267110460753004E-2</v>
      </c>
      <c r="R143" s="288">
        <f t="shared" si="73"/>
        <v>0.17469269789201003</v>
      </c>
      <c r="S143" s="288"/>
      <c r="T143" s="288"/>
      <c r="U143" s="288"/>
      <c r="V143" s="288"/>
      <c r="W143" s="288"/>
      <c r="X143" s="288"/>
      <c r="Y143" s="288"/>
      <c r="Z143" s="288"/>
      <c r="AA143" s="289"/>
    </row>
    <row r="144" spans="2:27" x14ac:dyDescent="0.2">
      <c r="B144" s="228" t="s">
        <v>1566</v>
      </c>
      <c r="C144" s="41" t="s">
        <v>1567</v>
      </c>
      <c r="D144" s="48" t="s">
        <v>1280</v>
      </c>
      <c r="E144" s="282" t="s">
        <v>1516</v>
      </c>
      <c r="F144" s="270">
        <v>3</v>
      </c>
      <c r="G144" s="382"/>
      <c r="H144" s="382"/>
      <c r="I144" s="382"/>
      <c r="J144" s="382"/>
      <c r="K144" s="382"/>
      <c r="L144" s="382"/>
      <c r="M144" s="1126">
        <v>0</v>
      </c>
      <c r="N144" s="1126">
        <v>0</v>
      </c>
      <c r="O144" s="1126">
        <v>0</v>
      </c>
      <c r="P144" s="1126">
        <v>0</v>
      </c>
      <c r="Q144" s="1126">
        <v>0</v>
      </c>
      <c r="R144" s="1126">
        <v>0</v>
      </c>
      <c r="S144" s="1126"/>
      <c r="T144" s="1126"/>
      <c r="U144" s="1126"/>
      <c r="V144" s="1126"/>
      <c r="W144" s="1126"/>
      <c r="X144" s="1126"/>
      <c r="Y144" s="1126"/>
      <c r="Z144" s="1126"/>
      <c r="AA144" s="1127"/>
    </row>
    <row r="145" spans="2:27" x14ac:dyDescent="0.2">
      <c r="B145" s="228" t="s">
        <v>1568</v>
      </c>
      <c r="C145" s="41" t="s">
        <v>1569</v>
      </c>
      <c r="D145" s="48" t="s">
        <v>1280</v>
      </c>
      <c r="E145" s="282" t="s">
        <v>1516</v>
      </c>
      <c r="F145" s="270">
        <v>3</v>
      </c>
      <c r="G145" s="382"/>
      <c r="H145" s="382"/>
      <c r="I145" s="382"/>
      <c r="J145" s="382"/>
      <c r="K145" s="382"/>
      <c r="L145" s="382"/>
      <c r="M145" s="1126">
        <v>0</v>
      </c>
      <c r="N145" s="1126">
        <v>0</v>
      </c>
      <c r="O145" s="1126">
        <v>0</v>
      </c>
      <c r="P145" s="1126">
        <v>0</v>
      </c>
      <c r="Q145" s="1126">
        <v>0</v>
      </c>
      <c r="R145" s="1126">
        <v>0</v>
      </c>
      <c r="S145" s="1126"/>
      <c r="T145" s="1126"/>
      <c r="U145" s="1126"/>
      <c r="V145" s="1126"/>
      <c r="W145" s="1126"/>
      <c r="X145" s="1126"/>
      <c r="Y145" s="1126"/>
      <c r="Z145" s="1126"/>
      <c r="AA145" s="1127"/>
    </row>
    <row r="146" spans="2:27" x14ac:dyDescent="0.2">
      <c r="B146" s="228" t="s">
        <v>1570</v>
      </c>
      <c r="C146" s="41" t="s">
        <v>1564</v>
      </c>
      <c r="D146" s="48" t="s">
        <v>1280</v>
      </c>
      <c r="E146" s="282" t="s">
        <v>1516</v>
      </c>
      <c r="F146" s="270">
        <v>3</v>
      </c>
      <c r="G146" s="382"/>
      <c r="H146" s="382"/>
      <c r="I146" s="382"/>
      <c r="J146" s="382"/>
      <c r="K146" s="382"/>
      <c r="L146" s="382"/>
      <c r="M146" s="1126">
        <v>4.2802869809129493E-2</v>
      </c>
      <c r="N146" s="1126">
        <v>3.3240955991194747E-2</v>
      </c>
      <c r="O146" s="1126">
        <v>3.3240955991194747E-2</v>
      </c>
      <c r="P146" s="1126">
        <v>3.2736811492961017E-2</v>
      </c>
      <c r="Q146" s="1126">
        <v>3.267110460753004E-2</v>
      </c>
      <c r="R146" s="1126">
        <v>0.17469269789201003</v>
      </c>
      <c r="S146" s="1126"/>
      <c r="T146" s="1126"/>
      <c r="U146" s="1126"/>
      <c r="V146" s="1126"/>
      <c r="W146" s="1126"/>
      <c r="X146" s="1126"/>
      <c r="Y146" s="1126"/>
      <c r="Z146" s="1126"/>
      <c r="AA146" s="1127"/>
    </row>
    <row r="147" spans="2:27" x14ac:dyDescent="0.2">
      <c r="B147" s="228" t="s">
        <v>1571</v>
      </c>
      <c r="C147" s="41" t="s">
        <v>1558</v>
      </c>
      <c r="D147" s="48" t="s">
        <v>1490</v>
      </c>
      <c r="E147" s="282" t="s">
        <v>1516</v>
      </c>
      <c r="F147" s="270">
        <v>3</v>
      </c>
      <c r="G147" s="287">
        <f t="shared" ref="G147:AA147" si="74">SUM(G139,G143)</f>
        <v>0</v>
      </c>
      <c r="H147" s="287">
        <f t="shared" si="74"/>
        <v>0</v>
      </c>
      <c r="I147" s="287">
        <f t="shared" si="74"/>
        <v>0</v>
      </c>
      <c r="J147" s="287">
        <f t="shared" si="74"/>
        <v>0</v>
      </c>
      <c r="K147" s="287">
        <f t="shared" si="74"/>
        <v>0</v>
      </c>
      <c r="L147" s="287">
        <f t="shared" si="74"/>
        <v>0</v>
      </c>
      <c r="M147" s="287">
        <f t="shared" si="74"/>
        <v>0.43169719840855653</v>
      </c>
      <c r="N147" s="287">
        <f t="shared" si="74"/>
        <v>0.38604321816665299</v>
      </c>
      <c r="O147" s="287">
        <f t="shared" si="74"/>
        <v>0.38604321816665299</v>
      </c>
      <c r="P147" s="287">
        <f t="shared" si="74"/>
        <v>0.38525508299006483</v>
      </c>
      <c r="Q147" s="287">
        <f t="shared" si="74"/>
        <v>0.38515236297734073</v>
      </c>
      <c r="R147" s="287">
        <f t="shared" si="74"/>
        <v>1.9673899504917081</v>
      </c>
      <c r="S147" s="287">
        <f t="shared" si="74"/>
        <v>0</v>
      </c>
      <c r="T147" s="287">
        <f t="shared" si="74"/>
        <v>0</v>
      </c>
      <c r="U147" s="287">
        <f t="shared" si="74"/>
        <v>0</v>
      </c>
      <c r="V147" s="287">
        <f t="shared" si="74"/>
        <v>0</v>
      </c>
      <c r="W147" s="287">
        <f t="shared" si="74"/>
        <v>0</v>
      </c>
      <c r="X147" s="287">
        <f t="shared" si="74"/>
        <v>0</v>
      </c>
      <c r="Y147" s="287">
        <f t="shared" si="74"/>
        <v>0</v>
      </c>
      <c r="Z147" s="287">
        <f t="shared" si="74"/>
        <v>0</v>
      </c>
      <c r="AA147" s="287">
        <f t="shared" si="74"/>
        <v>0</v>
      </c>
    </row>
    <row r="148" spans="2:27" x14ac:dyDescent="0.2">
      <c r="B148" s="228" t="s">
        <v>1572</v>
      </c>
      <c r="C148" s="41" t="s">
        <v>1573</v>
      </c>
      <c r="D148" s="48" t="s">
        <v>1285</v>
      </c>
      <c r="E148" s="282" t="s">
        <v>1516</v>
      </c>
      <c r="F148" s="270">
        <v>3</v>
      </c>
      <c r="G148" s="384"/>
      <c r="H148" s="385"/>
      <c r="I148" s="385"/>
      <c r="J148" s="385"/>
      <c r="K148" s="385"/>
      <c r="L148" s="385"/>
      <c r="M148" s="288">
        <f>SUM(M149:M151)</f>
        <v>0.60683406329300049</v>
      </c>
      <c r="N148" s="288">
        <f t="shared" ref="N148:R148" si="75">SUM(N149:N151)</f>
        <v>0.59929681664516987</v>
      </c>
      <c r="O148" s="288">
        <f t="shared" si="75"/>
        <v>0.59710036592108062</v>
      </c>
      <c r="P148" s="288">
        <f t="shared" si="75"/>
        <v>0.5970994587654691</v>
      </c>
      <c r="Q148" s="288">
        <f t="shared" si="75"/>
        <v>0.5970994587654691</v>
      </c>
      <c r="R148" s="288">
        <f t="shared" si="75"/>
        <v>2.9915478611352242</v>
      </c>
      <c r="S148" s="288"/>
      <c r="T148" s="288"/>
      <c r="U148" s="288"/>
      <c r="V148" s="288"/>
      <c r="W148" s="288"/>
      <c r="X148" s="288"/>
      <c r="Y148" s="288"/>
      <c r="Z148" s="288"/>
      <c r="AA148" s="289"/>
    </row>
    <row r="149" spans="2:27" x14ac:dyDescent="0.2">
      <c r="B149" s="228" t="s">
        <v>1574</v>
      </c>
      <c r="C149" s="41" t="s">
        <v>1575</v>
      </c>
      <c r="D149" s="48" t="s">
        <v>1285</v>
      </c>
      <c r="E149" s="282" t="s">
        <v>1516</v>
      </c>
      <c r="F149" s="270">
        <v>3</v>
      </c>
      <c r="G149" s="382"/>
      <c r="H149" s="382"/>
      <c r="I149" s="382"/>
      <c r="J149" s="382"/>
      <c r="K149" s="382"/>
      <c r="L149" s="382"/>
      <c r="M149" s="1126">
        <v>0</v>
      </c>
      <c r="N149" s="1126">
        <v>0</v>
      </c>
      <c r="O149" s="1126">
        <v>0</v>
      </c>
      <c r="P149" s="1126">
        <v>0</v>
      </c>
      <c r="Q149" s="1126">
        <v>0</v>
      </c>
      <c r="R149" s="1126">
        <v>0</v>
      </c>
      <c r="S149" s="1126"/>
      <c r="T149" s="1126"/>
      <c r="U149" s="1126"/>
      <c r="V149" s="1126"/>
      <c r="W149" s="1126"/>
      <c r="X149" s="1126"/>
      <c r="Y149" s="1126"/>
      <c r="Z149" s="1126"/>
      <c r="AA149" s="1127"/>
    </row>
    <row r="150" spans="2:27" x14ac:dyDescent="0.2">
      <c r="B150" s="228" t="s">
        <v>1576</v>
      </c>
      <c r="C150" s="41" t="s">
        <v>1577</v>
      </c>
      <c r="D150" s="48" t="s">
        <v>1285</v>
      </c>
      <c r="E150" s="282" t="s">
        <v>1516</v>
      </c>
      <c r="F150" s="270">
        <v>3</v>
      </c>
      <c r="G150" s="382"/>
      <c r="H150" s="382"/>
      <c r="I150" s="382"/>
      <c r="J150" s="382"/>
      <c r="K150" s="382"/>
      <c r="L150" s="382"/>
      <c r="M150" s="1126">
        <v>0</v>
      </c>
      <c r="N150" s="1126">
        <v>0</v>
      </c>
      <c r="O150" s="1126">
        <v>0</v>
      </c>
      <c r="P150" s="1126">
        <v>0</v>
      </c>
      <c r="Q150" s="1126">
        <v>0</v>
      </c>
      <c r="R150" s="1126">
        <v>0</v>
      </c>
      <c r="S150" s="1126"/>
      <c r="T150" s="1126"/>
      <c r="U150" s="1126"/>
      <c r="V150" s="1126"/>
      <c r="W150" s="1126"/>
      <c r="X150" s="1126"/>
      <c r="Y150" s="1126"/>
      <c r="Z150" s="1126"/>
      <c r="AA150" s="1127"/>
    </row>
    <row r="151" spans="2:27" x14ac:dyDescent="0.2">
      <c r="B151" s="228" t="s">
        <v>1578</v>
      </c>
      <c r="C151" s="41" t="s">
        <v>1579</v>
      </c>
      <c r="D151" s="48" t="s">
        <v>1285</v>
      </c>
      <c r="E151" s="282" t="s">
        <v>1516</v>
      </c>
      <c r="F151" s="270">
        <v>3</v>
      </c>
      <c r="G151" s="382"/>
      <c r="H151" s="382"/>
      <c r="I151" s="382"/>
      <c r="J151" s="382"/>
      <c r="K151" s="382"/>
      <c r="L151" s="382"/>
      <c r="M151" s="1126">
        <v>0.60683406329300049</v>
      </c>
      <c r="N151" s="1126">
        <v>0.59929681664516987</v>
      </c>
      <c r="O151" s="1126">
        <v>0.59710036592108062</v>
      </c>
      <c r="P151" s="1126">
        <v>0.5970994587654691</v>
      </c>
      <c r="Q151" s="1126">
        <v>0.5970994587654691</v>
      </c>
      <c r="R151" s="1126">
        <v>2.9915478611352242</v>
      </c>
      <c r="S151" s="1126"/>
      <c r="T151" s="1126"/>
      <c r="U151" s="1126"/>
      <c r="V151" s="1126"/>
      <c r="W151" s="1126"/>
      <c r="X151" s="1126"/>
      <c r="Y151" s="1126"/>
      <c r="Z151" s="1126"/>
      <c r="AA151" s="1127"/>
    </row>
    <row r="152" spans="2:27" x14ac:dyDescent="0.2">
      <c r="B152" s="228" t="s">
        <v>1580</v>
      </c>
      <c r="C152" s="41" t="s">
        <v>1573</v>
      </c>
      <c r="D152" s="48" t="s">
        <v>1280</v>
      </c>
      <c r="E152" s="282" t="s">
        <v>1516</v>
      </c>
      <c r="F152" s="270">
        <v>3</v>
      </c>
      <c r="G152" s="384"/>
      <c r="H152" s="385"/>
      <c r="I152" s="385"/>
      <c r="J152" s="385"/>
      <c r="K152" s="385"/>
      <c r="L152" s="385"/>
      <c r="M152" s="288">
        <f>SUM(M153:M155)</f>
        <v>0</v>
      </c>
      <c r="N152" s="288">
        <f t="shared" ref="N152:R152" si="76">SUM(N153:N155)</f>
        <v>0</v>
      </c>
      <c r="O152" s="288">
        <f t="shared" si="76"/>
        <v>0</v>
      </c>
      <c r="P152" s="288">
        <f t="shared" si="76"/>
        <v>0</v>
      </c>
      <c r="Q152" s="288">
        <f t="shared" si="76"/>
        <v>0</v>
      </c>
      <c r="R152" s="288">
        <f t="shared" si="76"/>
        <v>0</v>
      </c>
      <c r="S152" s="288"/>
      <c r="T152" s="288"/>
      <c r="U152" s="288"/>
      <c r="V152" s="288"/>
      <c r="W152" s="288"/>
      <c r="X152" s="288"/>
      <c r="Y152" s="288"/>
      <c r="Z152" s="288"/>
      <c r="AA152" s="289"/>
    </row>
    <row r="153" spans="2:27" x14ac:dyDescent="0.2">
      <c r="B153" s="228" t="s">
        <v>1581</v>
      </c>
      <c r="C153" s="41" t="s">
        <v>1575</v>
      </c>
      <c r="D153" s="48" t="s">
        <v>1280</v>
      </c>
      <c r="E153" s="282" t="s">
        <v>1516</v>
      </c>
      <c r="F153" s="270">
        <v>3</v>
      </c>
      <c r="G153" s="382"/>
      <c r="H153" s="382"/>
      <c r="I153" s="382"/>
      <c r="J153" s="382"/>
      <c r="K153" s="382"/>
      <c r="L153" s="382"/>
      <c r="M153" s="1126">
        <v>0</v>
      </c>
      <c r="N153" s="1126">
        <v>0</v>
      </c>
      <c r="O153" s="1126">
        <v>0</v>
      </c>
      <c r="P153" s="1126">
        <v>0</v>
      </c>
      <c r="Q153" s="1126">
        <v>0</v>
      </c>
      <c r="R153" s="1126">
        <v>0</v>
      </c>
      <c r="S153" s="1126"/>
      <c r="T153" s="1126"/>
      <c r="U153" s="1126"/>
      <c r="V153" s="1126"/>
      <c r="W153" s="1126"/>
      <c r="X153" s="1126"/>
      <c r="Y153" s="1126"/>
      <c r="Z153" s="1126"/>
      <c r="AA153" s="1127"/>
    </row>
    <row r="154" spans="2:27" x14ac:dyDescent="0.2">
      <c r="B154" s="228" t="s">
        <v>1582</v>
      </c>
      <c r="C154" s="41" t="s">
        <v>1577</v>
      </c>
      <c r="D154" s="48" t="s">
        <v>1280</v>
      </c>
      <c r="E154" s="282" t="s">
        <v>1516</v>
      </c>
      <c r="F154" s="270">
        <v>3</v>
      </c>
      <c r="G154" s="382"/>
      <c r="H154" s="382"/>
      <c r="I154" s="382"/>
      <c r="J154" s="382"/>
      <c r="K154" s="382"/>
      <c r="L154" s="382"/>
      <c r="M154" s="1126">
        <v>0</v>
      </c>
      <c r="N154" s="1126">
        <v>0</v>
      </c>
      <c r="O154" s="1126">
        <v>0</v>
      </c>
      <c r="P154" s="1126">
        <v>0</v>
      </c>
      <c r="Q154" s="1126">
        <v>0</v>
      </c>
      <c r="R154" s="1126">
        <v>0</v>
      </c>
      <c r="S154" s="1126"/>
      <c r="T154" s="1126"/>
      <c r="U154" s="1126"/>
      <c r="V154" s="1126"/>
      <c r="W154" s="1126"/>
      <c r="X154" s="1126"/>
      <c r="Y154" s="1126"/>
      <c r="Z154" s="1126"/>
      <c r="AA154" s="1127"/>
    </row>
    <row r="155" spans="2:27" x14ac:dyDescent="0.2">
      <c r="B155" s="228" t="s">
        <v>1583</v>
      </c>
      <c r="C155" s="41" t="s">
        <v>1579</v>
      </c>
      <c r="D155" s="48" t="s">
        <v>1280</v>
      </c>
      <c r="E155" s="282" t="s">
        <v>1516</v>
      </c>
      <c r="F155" s="270">
        <v>3</v>
      </c>
      <c r="G155" s="382"/>
      <c r="H155" s="382"/>
      <c r="I155" s="382"/>
      <c r="J155" s="382"/>
      <c r="K155" s="382"/>
      <c r="L155" s="382"/>
      <c r="M155" s="1126">
        <v>0</v>
      </c>
      <c r="N155" s="1126">
        <v>0</v>
      </c>
      <c r="O155" s="1126">
        <v>0</v>
      </c>
      <c r="P155" s="1126">
        <v>0</v>
      </c>
      <c r="Q155" s="1126">
        <v>0</v>
      </c>
      <c r="R155" s="1126">
        <v>0</v>
      </c>
      <c r="S155" s="1126"/>
      <c r="T155" s="1126"/>
      <c r="U155" s="1126"/>
      <c r="V155" s="1126"/>
      <c r="W155" s="1126"/>
      <c r="X155" s="1126"/>
      <c r="Y155" s="1126"/>
      <c r="Z155" s="1126"/>
      <c r="AA155" s="1127"/>
    </row>
    <row r="156" spans="2:27" x14ac:dyDescent="0.2">
      <c r="B156" s="228" t="s">
        <v>1584</v>
      </c>
      <c r="C156" s="41" t="s">
        <v>1575</v>
      </c>
      <c r="D156" s="48" t="s">
        <v>1490</v>
      </c>
      <c r="E156" s="282" t="s">
        <v>1516</v>
      </c>
      <c r="F156" s="270">
        <v>3</v>
      </c>
      <c r="G156" s="287">
        <f t="shared" ref="G156:AA156" si="77">SUM(G148,G152)</f>
        <v>0</v>
      </c>
      <c r="H156" s="287">
        <f t="shared" si="77"/>
        <v>0</v>
      </c>
      <c r="I156" s="287">
        <f t="shared" si="77"/>
        <v>0</v>
      </c>
      <c r="J156" s="287">
        <f t="shared" si="77"/>
        <v>0</v>
      </c>
      <c r="K156" s="287">
        <f t="shared" si="77"/>
        <v>0</v>
      </c>
      <c r="L156" s="287">
        <f t="shared" si="77"/>
        <v>0</v>
      </c>
      <c r="M156" s="287">
        <f t="shared" si="77"/>
        <v>0.60683406329300049</v>
      </c>
      <c r="N156" s="287">
        <f t="shared" si="77"/>
        <v>0.59929681664516987</v>
      </c>
      <c r="O156" s="287">
        <f t="shared" si="77"/>
        <v>0.59710036592108062</v>
      </c>
      <c r="P156" s="287">
        <f t="shared" si="77"/>
        <v>0.5970994587654691</v>
      </c>
      <c r="Q156" s="287">
        <f t="shared" si="77"/>
        <v>0.5970994587654691</v>
      </c>
      <c r="R156" s="287">
        <f t="shared" si="77"/>
        <v>2.9915478611352242</v>
      </c>
      <c r="S156" s="287">
        <f t="shared" si="77"/>
        <v>0</v>
      </c>
      <c r="T156" s="287">
        <f t="shared" si="77"/>
        <v>0</v>
      </c>
      <c r="U156" s="287">
        <f t="shared" si="77"/>
        <v>0</v>
      </c>
      <c r="V156" s="287">
        <f t="shared" si="77"/>
        <v>0</v>
      </c>
      <c r="W156" s="287">
        <f t="shared" si="77"/>
        <v>0</v>
      </c>
      <c r="X156" s="287">
        <f t="shared" si="77"/>
        <v>0</v>
      </c>
      <c r="Y156" s="287">
        <f t="shared" si="77"/>
        <v>0</v>
      </c>
      <c r="Z156" s="287">
        <f t="shared" si="77"/>
        <v>0</v>
      </c>
      <c r="AA156" s="287">
        <f t="shared" si="77"/>
        <v>0</v>
      </c>
    </row>
    <row r="157" spans="2:27" x14ac:dyDescent="0.2">
      <c r="B157" s="228" t="s">
        <v>1585</v>
      </c>
      <c r="C157" s="41" t="s">
        <v>1586</v>
      </c>
      <c r="D157" s="48" t="s">
        <v>1285</v>
      </c>
      <c r="E157" s="282" t="s">
        <v>1516</v>
      </c>
      <c r="F157" s="270">
        <v>3</v>
      </c>
      <c r="G157" s="382"/>
      <c r="H157" s="382"/>
      <c r="I157" s="382"/>
      <c r="J157" s="382"/>
      <c r="K157" s="382"/>
      <c r="L157" s="382"/>
      <c r="M157" s="1126">
        <v>0</v>
      </c>
      <c r="N157" s="1126">
        <v>0</v>
      </c>
      <c r="O157" s="1126">
        <v>0</v>
      </c>
      <c r="P157" s="1126">
        <v>0</v>
      </c>
      <c r="Q157" s="1126">
        <v>0</v>
      </c>
      <c r="R157" s="1126">
        <v>0</v>
      </c>
      <c r="S157" s="1126"/>
      <c r="T157" s="1126"/>
      <c r="U157" s="1126"/>
      <c r="V157" s="1126"/>
      <c r="W157" s="1126"/>
      <c r="X157" s="1126"/>
      <c r="Y157" s="1126"/>
      <c r="Z157" s="1126"/>
      <c r="AA157" s="1127"/>
    </row>
    <row r="158" spans="2:27" x14ac:dyDescent="0.2">
      <c r="B158" s="228" t="s">
        <v>1587</v>
      </c>
      <c r="C158" s="41" t="s">
        <v>1588</v>
      </c>
      <c r="D158" s="48" t="s">
        <v>1285</v>
      </c>
      <c r="E158" s="282" t="s">
        <v>1516</v>
      </c>
      <c r="F158" s="270">
        <v>3</v>
      </c>
      <c r="G158" s="382"/>
      <c r="H158" s="382"/>
      <c r="I158" s="382"/>
      <c r="J158" s="382"/>
      <c r="K158" s="382"/>
      <c r="L158" s="382"/>
      <c r="M158" s="1406">
        <v>0.98665786296471836</v>
      </c>
      <c r="N158" s="1406">
        <v>1.3702283086181162</v>
      </c>
      <c r="O158" s="1406">
        <v>1.4112576489827922</v>
      </c>
      <c r="P158" s="1406">
        <v>1.4341296592067094</v>
      </c>
      <c r="Q158" s="1406">
        <v>1.4371373974240735</v>
      </c>
      <c r="R158" s="1126">
        <v>6.2189065616516839</v>
      </c>
      <c r="S158" s="1126"/>
      <c r="T158" s="1126"/>
      <c r="U158" s="1126"/>
      <c r="V158" s="1126"/>
      <c r="W158" s="1126"/>
      <c r="X158" s="1126"/>
      <c r="Y158" s="1126"/>
      <c r="Z158" s="1126"/>
      <c r="AA158" s="1127"/>
    </row>
    <row r="159" spans="2:27" x14ac:dyDescent="0.2">
      <c r="B159" s="228" t="s">
        <v>1589</v>
      </c>
      <c r="C159" s="41" t="s">
        <v>1590</v>
      </c>
      <c r="D159" s="48" t="s">
        <v>1285</v>
      </c>
      <c r="E159" s="282" t="s">
        <v>1516</v>
      </c>
      <c r="F159" s="270">
        <v>3</v>
      </c>
      <c r="G159" s="382"/>
      <c r="H159" s="382"/>
      <c r="I159" s="382"/>
      <c r="J159" s="382"/>
      <c r="K159" s="382"/>
      <c r="L159" s="382"/>
      <c r="M159" s="1406">
        <v>7.1825226241480744E-2</v>
      </c>
      <c r="N159" s="1406">
        <v>9.975916104194682E-2</v>
      </c>
      <c r="O159" s="1406">
        <v>0.10029277140135998</v>
      </c>
      <c r="P159" s="1406">
        <v>0.10215346882113546</v>
      </c>
      <c r="Q159" s="1406">
        <v>0.10239839440539791</v>
      </c>
      <c r="R159" s="1126">
        <v>0.44188758579955262</v>
      </c>
      <c r="S159" s="1126"/>
      <c r="T159" s="1126"/>
      <c r="U159" s="1126"/>
      <c r="V159" s="1126"/>
      <c r="W159" s="1126"/>
      <c r="X159" s="1126"/>
      <c r="Y159" s="1126"/>
      <c r="Z159" s="1126"/>
      <c r="AA159" s="1127"/>
    </row>
    <row r="160" spans="2:27" x14ac:dyDescent="0.2">
      <c r="B160" s="228" t="s">
        <v>1591</v>
      </c>
      <c r="C160" s="41" t="s">
        <v>1592</v>
      </c>
      <c r="D160" s="48" t="s">
        <v>1285</v>
      </c>
      <c r="E160" s="282" t="s">
        <v>1516</v>
      </c>
      <c r="F160" s="270">
        <v>3</v>
      </c>
      <c r="G160" s="382"/>
      <c r="H160" s="382"/>
      <c r="I160" s="382"/>
      <c r="J160" s="382"/>
      <c r="K160" s="382"/>
      <c r="L160" s="382"/>
      <c r="M160" s="1126">
        <v>0.25</v>
      </c>
      <c r="N160" s="1126">
        <v>0</v>
      </c>
      <c r="O160" s="1126">
        <v>0</v>
      </c>
      <c r="P160" s="1126">
        <v>0</v>
      </c>
      <c r="Q160" s="1126">
        <v>0</v>
      </c>
      <c r="R160" s="1126">
        <v>0</v>
      </c>
      <c r="S160" s="1126"/>
      <c r="T160" s="1126"/>
      <c r="U160" s="1126"/>
      <c r="V160" s="1126"/>
      <c r="W160" s="1126"/>
      <c r="X160" s="1126"/>
      <c r="Y160" s="1126"/>
      <c r="Z160" s="1126"/>
      <c r="AA160" s="1127"/>
    </row>
    <row r="161" spans="2:27" x14ac:dyDescent="0.2">
      <c r="B161" s="228" t="s">
        <v>1593</v>
      </c>
      <c r="C161" s="41" t="s">
        <v>1586</v>
      </c>
      <c r="D161" s="48" t="s">
        <v>1280</v>
      </c>
      <c r="E161" s="282" t="s">
        <v>1516</v>
      </c>
      <c r="F161" s="270">
        <v>3</v>
      </c>
      <c r="G161" s="382"/>
      <c r="H161" s="382"/>
      <c r="I161" s="382"/>
      <c r="J161" s="382"/>
      <c r="K161" s="382"/>
      <c r="L161" s="382"/>
      <c r="M161" s="1126">
        <v>0</v>
      </c>
      <c r="N161" s="1126">
        <v>0</v>
      </c>
      <c r="O161" s="1126">
        <v>0</v>
      </c>
      <c r="P161" s="1126">
        <v>0</v>
      </c>
      <c r="Q161" s="1126">
        <v>0</v>
      </c>
      <c r="R161" s="1126">
        <v>0</v>
      </c>
      <c r="S161" s="1126"/>
      <c r="T161" s="1126"/>
      <c r="U161" s="1126"/>
      <c r="V161" s="1126"/>
      <c r="W161" s="1126"/>
      <c r="X161" s="1126"/>
      <c r="Y161" s="1126"/>
      <c r="Z161" s="1126"/>
      <c r="AA161" s="1127"/>
    </row>
    <row r="162" spans="2:27" x14ac:dyDescent="0.2">
      <c r="B162" s="228" t="s">
        <v>1594</v>
      </c>
      <c r="C162" s="41" t="s">
        <v>1588</v>
      </c>
      <c r="D162" s="48" t="s">
        <v>1280</v>
      </c>
      <c r="E162" s="282" t="s">
        <v>1516</v>
      </c>
      <c r="F162" s="270">
        <v>3</v>
      </c>
      <c r="G162" s="382"/>
      <c r="H162" s="382"/>
      <c r="I162" s="382"/>
      <c r="J162" s="382"/>
      <c r="K162" s="382"/>
      <c r="L162" s="382"/>
      <c r="M162" s="1126">
        <v>0.38312087825996777</v>
      </c>
      <c r="N162" s="1126">
        <v>0.43011574167524519</v>
      </c>
      <c r="O162" s="1126">
        <v>0.43031298456796724</v>
      </c>
      <c r="P162" s="1126">
        <v>0.43275935076172795</v>
      </c>
      <c r="Q162" s="1126">
        <v>0.43307119551494089</v>
      </c>
      <c r="R162" s="1126">
        <v>2.1096755548604182</v>
      </c>
      <c r="S162" s="1126"/>
      <c r="T162" s="1126"/>
      <c r="U162" s="1126"/>
      <c r="V162" s="1126"/>
      <c r="W162" s="1126"/>
      <c r="X162" s="1126"/>
      <c r="Y162" s="1126"/>
      <c r="Z162" s="1126"/>
      <c r="AA162" s="1127"/>
    </row>
    <row r="163" spans="2:27" x14ac:dyDescent="0.2">
      <c r="B163" s="228" t="s">
        <v>1595</v>
      </c>
      <c r="C163" s="41" t="s">
        <v>1590</v>
      </c>
      <c r="D163" s="48" t="s">
        <v>1280</v>
      </c>
      <c r="E163" s="282" t="s">
        <v>1516</v>
      </c>
      <c r="F163" s="270">
        <v>3</v>
      </c>
      <c r="G163" s="382"/>
      <c r="H163" s="382"/>
      <c r="I163" s="382"/>
      <c r="J163" s="382"/>
      <c r="K163" s="382"/>
      <c r="L163" s="382"/>
      <c r="M163" s="1126">
        <v>3.0824051729633126E-2</v>
      </c>
      <c r="N163" s="1126">
        <v>3.462061976754225E-2</v>
      </c>
      <c r="O163" s="1126">
        <v>3.4623217698246798E-2</v>
      </c>
      <c r="P163" s="1126">
        <v>3.4822424178601631E-2</v>
      </c>
      <c r="Q163" s="1126">
        <v>3.4847818263079776E-2</v>
      </c>
      <c r="R163" s="1126">
        <v>0.16974202247099152</v>
      </c>
      <c r="S163" s="1126"/>
      <c r="T163" s="1126"/>
      <c r="U163" s="1126"/>
      <c r="V163" s="1126"/>
      <c r="W163" s="1126"/>
      <c r="X163" s="1126"/>
      <c r="Y163" s="1126"/>
      <c r="Z163" s="1126"/>
      <c r="AA163" s="1127"/>
    </row>
    <row r="164" spans="2:27" x14ac:dyDescent="0.2">
      <c r="B164" s="228" t="s">
        <v>1596</v>
      </c>
      <c r="C164" s="41" t="s">
        <v>1592</v>
      </c>
      <c r="D164" s="48" t="s">
        <v>1280</v>
      </c>
      <c r="E164" s="282" t="s">
        <v>1516</v>
      </c>
      <c r="F164" s="270">
        <v>3</v>
      </c>
      <c r="G164" s="382"/>
      <c r="H164" s="382"/>
      <c r="I164" s="382"/>
      <c r="J164" s="382"/>
      <c r="K164" s="382"/>
      <c r="L164" s="382"/>
      <c r="M164" s="1407">
        <v>0.20699999999999999</v>
      </c>
      <c r="N164" s="1407">
        <v>0.47699999999999998</v>
      </c>
      <c r="O164" s="1407">
        <v>0.754</v>
      </c>
      <c r="P164" s="1407">
        <v>1.034</v>
      </c>
      <c r="Q164" s="1407">
        <v>1.3149999999999999</v>
      </c>
      <c r="R164" s="1407">
        <v>3.6160000000000001</v>
      </c>
      <c r="S164" s="1126"/>
      <c r="T164" s="1126"/>
      <c r="U164" s="1126"/>
      <c r="V164" s="1126"/>
      <c r="W164" s="1126"/>
      <c r="X164" s="1126"/>
      <c r="Y164" s="1126"/>
      <c r="Z164" s="1126"/>
      <c r="AA164" s="1127"/>
    </row>
    <row r="165" spans="2:27" x14ac:dyDescent="0.2">
      <c r="B165" s="228" t="s">
        <v>1597</v>
      </c>
      <c r="C165" s="41" t="s">
        <v>1586</v>
      </c>
      <c r="D165" s="48" t="s">
        <v>1490</v>
      </c>
      <c r="E165" s="282" t="s">
        <v>1516</v>
      </c>
      <c r="F165" s="270">
        <v>3</v>
      </c>
      <c r="G165" s="287">
        <f>SUM(G157,G161)</f>
        <v>0</v>
      </c>
      <c r="H165" s="287">
        <f t="shared" ref="H165:AA165" si="78">SUM(H157,H161)</f>
        <v>0</v>
      </c>
      <c r="I165" s="287">
        <f t="shared" si="78"/>
        <v>0</v>
      </c>
      <c r="J165" s="287">
        <f t="shared" si="78"/>
        <v>0</v>
      </c>
      <c r="K165" s="287">
        <f t="shared" si="78"/>
        <v>0</v>
      </c>
      <c r="L165" s="287">
        <f t="shared" si="78"/>
        <v>0</v>
      </c>
      <c r="M165" s="287">
        <f t="shared" si="78"/>
        <v>0</v>
      </c>
      <c r="N165" s="287">
        <f t="shared" si="78"/>
        <v>0</v>
      </c>
      <c r="O165" s="287">
        <f t="shared" si="78"/>
        <v>0</v>
      </c>
      <c r="P165" s="287">
        <f t="shared" si="78"/>
        <v>0</v>
      </c>
      <c r="Q165" s="287">
        <f t="shared" si="78"/>
        <v>0</v>
      </c>
      <c r="R165" s="287">
        <f t="shared" si="78"/>
        <v>0</v>
      </c>
      <c r="S165" s="287">
        <f t="shared" si="78"/>
        <v>0</v>
      </c>
      <c r="T165" s="287">
        <f t="shared" si="78"/>
        <v>0</v>
      </c>
      <c r="U165" s="287">
        <f t="shared" si="78"/>
        <v>0</v>
      </c>
      <c r="V165" s="287">
        <f t="shared" si="78"/>
        <v>0</v>
      </c>
      <c r="W165" s="287">
        <f t="shared" si="78"/>
        <v>0</v>
      </c>
      <c r="X165" s="287">
        <f t="shared" si="78"/>
        <v>0</v>
      </c>
      <c r="Y165" s="287">
        <f t="shared" si="78"/>
        <v>0</v>
      </c>
      <c r="Z165" s="287">
        <f t="shared" si="78"/>
        <v>0</v>
      </c>
      <c r="AA165" s="287">
        <f t="shared" si="78"/>
        <v>0</v>
      </c>
    </row>
    <row r="166" spans="2:27" x14ac:dyDescent="0.2">
      <c r="B166" s="228" t="s">
        <v>1598</v>
      </c>
      <c r="C166" s="41" t="s">
        <v>1588</v>
      </c>
      <c r="D166" s="48" t="s">
        <v>1490</v>
      </c>
      <c r="E166" s="282" t="s">
        <v>1516</v>
      </c>
      <c r="F166" s="270">
        <v>3</v>
      </c>
      <c r="G166" s="287">
        <f t="shared" ref="G166:G167" si="79">SUM(G158,G162)</f>
        <v>0</v>
      </c>
      <c r="H166" s="287">
        <f t="shared" ref="H166:AA166" si="80">SUM(H158,H162)</f>
        <v>0</v>
      </c>
      <c r="I166" s="287">
        <f t="shared" si="80"/>
        <v>0</v>
      </c>
      <c r="J166" s="287">
        <f t="shared" si="80"/>
        <v>0</v>
      </c>
      <c r="K166" s="287">
        <f t="shared" si="80"/>
        <v>0</v>
      </c>
      <c r="L166" s="287">
        <f t="shared" si="80"/>
        <v>0</v>
      </c>
      <c r="M166" s="287">
        <f t="shared" si="80"/>
        <v>1.3697787412246862</v>
      </c>
      <c r="N166" s="287">
        <f t="shared" si="80"/>
        <v>1.8003440502933614</v>
      </c>
      <c r="O166" s="287">
        <f t="shared" si="80"/>
        <v>1.8415706335507593</v>
      </c>
      <c r="P166" s="287">
        <f t="shared" si="80"/>
        <v>1.8668890099684374</v>
      </c>
      <c r="Q166" s="287">
        <f t="shared" si="80"/>
        <v>1.8702085929390144</v>
      </c>
      <c r="R166" s="287">
        <f t="shared" si="80"/>
        <v>8.3285821165121021</v>
      </c>
      <c r="S166" s="287">
        <f t="shared" si="80"/>
        <v>0</v>
      </c>
      <c r="T166" s="287">
        <f t="shared" si="80"/>
        <v>0</v>
      </c>
      <c r="U166" s="287">
        <f t="shared" si="80"/>
        <v>0</v>
      </c>
      <c r="V166" s="287">
        <f t="shared" si="80"/>
        <v>0</v>
      </c>
      <c r="W166" s="287">
        <f t="shared" si="80"/>
        <v>0</v>
      </c>
      <c r="X166" s="287">
        <f t="shared" si="80"/>
        <v>0</v>
      </c>
      <c r="Y166" s="287">
        <f t="shared" si="80"/>
        <v>0</v>
      </c>
      <c r="Z166" s="287">
        <f t="shared" si="80"/>
        <v>0</v>
      </c>
      <c r="AA166" s="287">
        <f t="shared" si="80"/>
        <v>0</v>
      </c>
    </row>
    <row r="167" spans="2:27" x14ac:dyDescent="0.2">
      <c r="B167" s="228" t="s">
        <v>1599</v>
      </c>
      <c r="C167" s="41" t="s">
        <v>1590</v>
      </c>
      <c r="D167" s="48" t="s">
        <v>1490</v>
      </c>
      <c r="E167" s="282" t="s">
        <v>1516</v>
      </c>
      <c r="F167" s="270">
        <v>3</v>
      </c>
      <c r="G167" s="287">
        <f t="shared" si="79"/>
        <v>0</v>
      </c>
      <c r="H167" s="287">
        <f t="shared" ref="H167:AA167" si="81">SUM(H159,H163)</f>
        <v>0</v>
      </c>
      <c r="I167" s="287">
        <f t="shared" si="81"/>
        <v>0</v>
      </c>
      <c r="J167" s="287">
        <f t="shared" si="81"/>
        <v>0</v>
      </c>
      <c r="K167" s="287">
        <f t="shared" si="81"/>
        <v>0</v>
      </c>
      <c r="L167" s="287">
        <f t="shared" si="81"/>
        <v>0</v>
      </c>
      <c r="M167" s="287">
        <f t="shared" si="81"/>
        <v>0.10264927797111387</v>
      </c>
      <c r="N167" s="287">
        <f t="shared" si="81"/>
        <v>0.13437978080948906</v>
      </c>
      <c r="O167" s="287">
        <f t="shared" si="81"/>
        <v>0.13491598909960678</v>
      </c>
      <c r="P167" s="287">
        <f t="shared" si="81"/>
        <v>0.13697589299973709</v>
      </c>
      <c r="Q167" s="287">
        <f t="shared" si="81"/>
        <v>0.1372462126684777</v>
      </c>
      <c r="R167" s="287">
        <f t="shared" si="81"/>
        <v>0.61162960827054413</v>
      </c>
      <c r="S167" s="287">
        <f t="shared" si="81"/>
        <v>0</v>
      </c>
      <c r="T167" s="287">
        <f t="shared" si="81"/>
        <v>0</v>
      </c>
      <c r="U167" s="287">
        <f t="shared" si="81"/>
        <v>0</v>
      </c>
      <c r="V167" s="287">
        <f t="shared" si="81"/>
        <v>0</v>
      </c>
      <c r="W167" s="287">
        <f t="shared" si="81"/>
        <v>0</v>
      </c>
      <c r="X167" s="287">
        <f t="shared" si="81"/>
        <v>0</v>
      </c>
      <c r="Y167" s="287">
        <f t="shared" si="81"/>
        <v>0</v>
      </c>
      <c r="Z167" s="287">
        <f t="shared" si="81"/>
        <v>0</v>
      </c>
      <c r="AA167" s="287">
        <f t="shared" si="81"/>
        <v>0</v>
      </c>
    </row>
    <row r="168" spans="2:27" x14ac:dyDescent="0.2">
      <c r="B168" s="228" t="s">
        <v>1600</v>
      </c>
      <c r="C168" s="41" t="s">
        <v>1592</v>
      </c>
      <c r="D168" s="48" t="s">
        <v>1490</v>
      </c>
      <c r="E168" s="282" t="s">
        <v>1516</v>
      </c>
      <c r="F168" s="270">
        <v>3</v>
      </c>
      <c r="G168" s="287">
        <f t="shared" ref="G168" si="82">SUM(G160,G164)</f>
        <v>0</v>
      </c>
      <c r="H168" s="287">
        <f t="shared" ref="H168:AA168" si="83">SUM(H160,H164)</f>
        <v>0</v>
      </c>
      <c r="I168" s="287">
        <f t="shared" si="83"/>
        <v>0</v>
      </c>
      <c r="J168" s="287">
        <f t="shared" si="83"/>
        <v>0</v>
      </c>
      <c r="K168" s="287">
        <f t="shared" si="83"/>
        <v>0</v>
      </c>
      <c r="L168" s="287">
        <f t="shared" si="83"/>
        <v>0</v>
      </c>
      <c r="M168" s="287">
        <f t="shared" si="83"/>
        <v>0.45699999999999996</v>
      </c>
      <c r="N168" s="287">
        <f t="shared" si="83"/>
        <v>0.47699999999999998</v>
      </c>
      <c r="O168" s="287">
        <f t="shared" si="83"/>
        <v>0.754</v>
      </c>
      <c r="P168" s="287">
        <f t="shared" si="83"/>
        <v>1.034</v>
      </c>
      <c r="Q168" s="287">
        <f t="shared" si="83"/>
        <v>1.3149999999999999</v>
      </c>
      <c r="R168" s="287">
        <f t="shared" si="83"/>
        <v>3.6160000000000001</v>
      </c>
      <c r="S168" s="287">
        <f t="shared" si="83"/>
        <v>0</v>
      </c>
      <c r="T168" s="287">
        <f t="shared" si="83"/>
        <v>0</v>
      </c>
      <c r="U168" s="287">
        <f t="shared" si="83"/>
        <v>0</v>
      </c>
      <c r="V168" s="287">
        <f t="shared" si="83"/>
        <v>0</v>
      </c>
      <c r="W168" s="287">
        <f t="shared" si="83"/>
        <v>0</v>
      </c>
      <c r="X168" s="287">
        <f t="shared" si="83"/>
        <v>0</v>
      </c>
      <c r="Y168" s="287">
        <f t="shared" si="83"/>
        <v>0</v>
      </c>
      <c r="Z168" s="287">
        <f t="shared" si="83"/>
        <v>0</v>
      </c>
      <c r="AA168" s="287">
        <f t="shared" si="83"/>
        <v>0</v>
      </c>
    </row>
    <row r="169" spans="2:27" x14ac:dyDescent="0.2">
      <c r="B169" s="228" t="s">
        <v>1601</v>
      </c>
      <c r="C169" s="41" t="s">
        <v>1602</v>
      </c>
      <c r="D169" s="48" t="s">
        <v>1490</v>
      </c>
      <c r="E169" s="282" t="s">
        <v>1516</v>
      </c>
      <c r="F169" s="270">
        <v>3</v>
      </c>
      <c r="G169" s="285">
        <f>SUM(G156,G147,G138,G165,G166,G168)</f>
        <v>0</v>
      </c>
      <c r="H169" s="285">
        <f t="shared" ref="H169:AA169" si="84">SUM(H156,H147,H138,H165,H166,H168)</f>
        <v>0</v>
      </c>
      <c r="I169" s="285">
        <f t="shared" si="84"/>
        <v>0</v>
      </c>
      <c r="J169" s="285">
        <f t="shared" si="84"/>
        <v>0</v>
      </c>
      <c r="K169" s="285">
        <f t="shared" si="84"/>
        <v>0</v>
      </c>
      <c r="L169" s="285">
        <f t="shared" si="84"/>
        <v>0</v>
      </c>
      <c r="M169" s="285">
        <f t="shared" si="84"/>
        <v>8.1506602927110059</v>
      </c>
      <c r="N169" s="285">
        <f t="shared" si="84"/>
        <v>8.5812089394503097</v>
      </c>
      <c r="O169" s="285">
        <f t="shared" si="84"/>
        <v>8.8972390719836181</v>
      </c>
      <c r="P169" s="285">
        <f t="shared" si="84"/>
        <v>9.1987361225485831</v>
      </c>
      <c r="Q169" s="285">
        <f t="shared" si="84"/>
        <v>9.4828411836552107</v>
      </c>
      <c r="R169" s="285">
        <f t="shared" si="84"/>
        <v>40.549454025153878</v>
      </c>
      <c r="S169" s="285">
        <f t="shared" si="84"/>
        <v>0</v>
      </c>
      <c r="T169" s="285">
        <f t="shared" si="84"/>
        <v>0</v>
      </c>
      <c r="U169" s="285">
        <f t="shared" si="84"/>
        <v>0</v>
      </c>
      <c r="V169" s="285">
        <f t="shared" si="84"/>
        <v>0</v>
      </c>
      <c r="W169" s="285">
        <f t="shared" si="84"/>
        <v>0</v>
      </c>
      <c r="X169" s="285">
        <f t="shared" si="84"/>
        <v>0</v>
      </c>
      <c r="Y169" s="285">
        <f t="shared" si="84"/>
        <v>0</v>
      </c>
      <c r="Z169" s="285">
        <f t="shared" si="84"/>
        <v>0</v>
      </c>
      <c r="AA169" s="285">
        <f t="shared" si="84"/>
        <v>0</v>
      </c>
    </row>
    <row r="170" spans="2:27" ht="15" thickBot="1" x14ac:dyDescent="0.25">
      <c r="B170" s="230"/>
      <c r="C170" s="231"/>
      <c r="D170" s="52"/>
      <c r="E170" s="232"/>
      <c r="F170" s="233"/>
      <c r="G170" s="242"/>
      <c r="H170" s="242"/>
      <c r="I170" s="242"/>
      <c r="J170" s="242"/>
      <c r="K170" s="242"/>
      <c r="L170" s="242"/>
      <c r="M170" s="242"/>
      <c r="N170" s="242"/>
      <c r="O170" s="242"/>
      <c r="P170" s="242"/>
      <c r="Q170" s="242"/>
      <c r="R170" s="242"/>
      <c r="S170" s="242"/>
      <c r="T170" s="242"/>
      <c r="U170" s="242"/>
      <c r="V170" s="242"/>
      <c r="W170" s="242"/>
      <c r="X170" s="242"/>
      <c r="Y170" s="242"/>
      <c r="Z170" s="242"/>
      <c r="AA170" s="242"/>
    </row>
    <row r="171" spans="2:27" ht="60.75" thickBot="1" x14ac:dyDescent="0.25">
      <c r="B171" s="194" t="s">
        <v>1603</v>
      </c>
      <c r="G171" s="1597" t="s">
        <v>1502</v>
      </c>
      <c r="H171" s="1652"/>
      <c r="I171" s="1652"/>
      <c r="J171" s="1652"/>
      <c r="K171" s="1652"/>
      <c r="L171" s="1652"/>
      <c r="M171" s="1652"/>
      <c r="N171" s="1652"/>
      <c r="O171" s="1652"/>
      <c r="P171" s="1652"/>
      <c r="Q171" s="1598"/>
      <c r="R171" s="1597" t="s">
        <v>1503</v>
      </c>
      <c r="S171" s="1652"/>
      <c r="T171" s="1652"/>
      <c r="U171" s="1652"/>
      <c r="V171" s="1652"/>
      <c r="W171" s="1652"/>
      <c r="X171" s="1652"/>
      <c r="Y171" s="1652"/>
      <c r="Z171" s="1652"/>
      <c r="AA171" s="1598"/>
    </row>
    <row r="172" spans="2:27" ht="45.75" thickBot="1" x14ac:dyDescent="0.25">
      <c r="B172" s="235" t="s">
        <v>1504</v>
      </c>
      <c r="C172" s="236" t="s">
        <v>1486</v>
      </c>
      <c r="D172" s="236" t="s">
        <v>1487</v>
      </c>
      <c r="E172" s="236" t="s">
        <v>198</v>
      </c>
      <c r="F172" s="237" t="s">
        <v>199</v>
      </c>
      <c r="G172" s="235" t="s">
        <v>200</v>
      </c>
      <c r="H172" s="236" t="s">
        <v>201</v>
      </c>
      <c r="I172" s="236" t="s">
        <v>202</v>
      </c>
      <c r="J172" s="236" t="s">
        <v>203</v>
      </c>
      <c r="K172" s="236" t="s">
        <v>204</v>
      </c>
      <c r="L172" s="236" t="s">
        <v>205</v>
      </c>
      <c r="M172" s="236" t="s">
        <v>206</v>
      </c>
      <c r="N172" s="236" t="s">
        <v>207</v>
      </c>
      <c r="O172" s="236" t="s">
        <v>208</v>
      </c>
      <c r="P172" s="236" t="s">
        <v>209</v>
      </c>
      <c r="Q172" s="237" t="s">
        <v>210</v>
      </c>
      <c r="R172" s="240" t="s">
        <v>1505</v>
      </c>
      <c r="S172" s="238" t="s">
        <v>1506</v>
      </c>
      <c r="T172" s="238" t="s">
        <v>1507</v>
      </c>
      <c r="U172" s="238" t="s">
        <v>1508</v>
      </c>
      <c r="V172" s="238" t="s">
        <v>1509</v>
      </c>
      <c r="W172" s="238" t="s">
        <v>1510</v>
      </c>
      <c r="X172" s="238" t="s">
        <v>1511</v>
      </c>
      <c r="Y172" s="238" t="s">
        <v>1512</v>
      </c>
      <c r="Z172" s="238" t="s">
        <v>1513</v>
      </c>
      <c r="AA172" s="239" t="s">
        <v>1514</v>
      </c>
    </row>
    <row r="173" spans="2:27" x14ac:dyDescent="0.2">
      <c r="B173" s="228" t="s">
        <v>1604</v>
      </c>
      <c r="C173" s="41" t="s">
        <v>1605</v>
      </c>
      <c r="D173" s="48" t="s">
        <v>1285</v>
      </c>
      <c r="E173" s="282" t="s">
        <v>1516</v>
      </c>
      <c r="F173" s="270">
        <v>3</v>
      </c>
      <c r="G173" s="287">
        <f t="shared" ref="G173" si="85">SUM(G111,G114,G117,G120,G123,G130,G139,G148)</f>
        <v>0</v>
      </c>
      <c r="H173" s="287">
        <f t="shared" ref="H173:AA173" si="86">SUM(H111,H114,H117,H120,H123,H130,H139,H148)</f>
        <v>0</v>
      </c>
      <c r="I173" s="287">
        <f t="shared" si="86"/>
        <v>0</v>
      </c>
      <c r="J173" s="287">
        <f t="shared" si="86"/>
        <v>0</v>
      </c>
      <c r="K173" s="287">
        <f t="shared" si="86"/>
        <v>0</v>
      </c>
      <c r="L173" s="287">
        <f t="shared" si="86"/>
        <v>0</v>
      </c>
      <c r="M173" s="287">
        <f t="shared" si="86"/>
        <v>7.1841330025152139</v>
      </c>
      <c r="N173" s="287">
        <f t="shared" si="86"/>
        <v>7.2144579040545045</v>
      </c>
      <c r="O173" s="287">
        <f t="shared" si="86"/>
        <v>7.2122614533304148</v>
      </c>
      <c r="P173" s="287">
        <f t="shared" si="86"/>
        <v>7.2110856176156046</v>
      </c>
      <c r="Q173" s="287">
        <f t="shared" si="86"/>
        <v>7.2112083345893492</v>
      </c>
      <c r="R173" s="287">
        <f t="shared" si="86"/>
        <v>35.735123638374397</v>
      </c>
      <c r="S173" s="287">
        <f t="shared" si="86"/>
        <v>11.05</v>
      </c>
      <c r="T173" s="287">
        <f t="shared" si="86"/>
        <v>87.18</v>
      </c>
      <c r="U173" s="287">
        <f t="shared" si="86"/>
        <v>380.29</v>
      </c>
      <c r="V173" s="287">
        <f t="shared" si="86"/>
        <v>16.09</v>
      </c>
      <c r="W173" s="287">
        <f t="shared" si="86"/>
        <v>16.09</v>
      </c>
      <c r="X173" s="287">
        <f t="shared" si="86"/>
        <v>16.09</v>
      </c>
      <c r="Y173" s="287">
        <f t="shared" si="86"/>
        <v>16.09</v>
      </c>
      <c r="Z173" s="287">
        <f t="shared" si="86"/>
        <v>16.09</v>
      </c>
      <c r="AA173" s="287">
        <f t="shared" si="86"/>
        <v>16.09</v>
      </c>
    </row>
    <row r="174" spans="2:27" x14ac:dyDescent="0.2">
      <c r="B174" s="228" t="s">
        <v>1606</v>
      </c>
      <c r="C174" s="41" t="s">
        <v>1605</v>
      </c>
      <c r="D174" s="48" t="s">
        <v>1280</v>
      </c>
      <c r="E174" s="282" t="s">
        <v>1516</v>
      </c>
      <c r="F174" s="270">
        <v>3</v>
      </c>
      <c r="G174" s="287">
        <f t="shared" ref="G174" si="87">SUM(G112,G115,G118,G121,G124,G134,G143,G152)</f>
        <v>0</v>
      </c>
      <c r="H174" s="287">
        <f t="shared" ref="H174:AA174" si="88">SUM(H112,H115,H118,H121,H124,H134,H143,H152)</f>
        <v>0</v>
      </c>
      <c r="I174" s="287">
        <f t="shared" si="88"/>
        <v>0</v>
      </c>
      <c r="J174" s="287">
        <f t="shared" si="88"/>
        <v>0</v>
      </c>
      <c r="K174" s="287">
        <f t="shared" si="88"/>
        <v>0</v>
      </c>
      <c r="L174" s="287">
        <f t="shared" si="88"/>
        <v>0</v>
      </c>
      <c r="M174" s="287">
        <f t="shared" si="88"/>
        <v>5.1671469481183578</v>
      </c>
      <c r="N174" s="287">
        <f t="shared" si="88"/>
        <v>5.284405912249694</v>
      </c>
      <c r="O174" s="287">
        <f t="shared" si="88"/>
        <v>5.284405912249694</v>
      </c>
      <c r="P174" s="287">
        <f t="shared" si="88"/>
        <v>5.2932908564357906</v>
      </c>
      <c r="Q174" s="287">
        <f t="shared" si="88"/>
        <v>5.2944803954071</v>
      </c>
      <c r="R174" s="287">
        <f t="shared" si="88"/>
        <v>34.415395820202377</v>
      </c>
      <c r="S174" s="287">
        <f t="shared" si="88"/>
        <v>35.70328484800001</v>
      </c>
      <c r="T174" s="287">
        <f t="shared" si="88"/>
        <v>39.580940000000005</v>
      </c>
      <c r="U174" s="287">
        <f t="shared" si="88"/>
        <v>39.561303000000002</v>
      </c>
      <c r="V174" s="287">
        <f t="shared" si="88"/>
        <v>32.17</v>
      </c>
      <c r="W174" s="287">
        <f t="shared" si="88"/>
        <v>32.17</v>
      </c>
      <c r="X174" s="287">
        <f t="shared" si="88"/>
        <v>32.17</v>
      </c>
      <c r="Y174" s="287">
        <f t="shared" si="88"/>
        <v>32.17</v>
      </c>
      <c r="Z174" s="287">
        <f t="shared" si="88"/>
        <v>32.17</v>
      </c>
      <c r="AA174" s="287">
        <f t="shared" si="88"/>
        <v>32.17</v>
      </c>
    </row>
    <row r="175" spans="2:27" ht="15" thickBot="1" x14ac:dyDescent="0.25">
      <c r="B175" s="229" t="s">
        <v>1607</v>
      </c>
      <c r="C175" s="42" t="s">
        <v>1605</v>
      </c>
      <c r="D175" s="50" t="s">
        <v>1490</v>
      </c>
      <c r="E175" s="282" t="s">
        <v>1516</v>
      </c>
      <c r="F175" s="271">
        <v>3</v>
      </c>
      <c r="G175" s="285">
        <f t="shared" ref="G175" si="89">SUM(G173:G174)</f>
        <v>0</v>
      </c>
      <c r="H175" s="285">
        <f t="shared" ref="H175:AA175" si="90">SUM(H173:H174)</f>
        <v>0</v>
      </c>
      <c r="I175" s="285">
        <f t="shared" si="90"/>
        <v>0</v>
      </c>
      <c r="J175" s="285">
        <f t="shared" si="90"/>
        <v>0</v>
      </c>
      <c r="K175" s="285">
        <f t="shared" si="90"/>
        <v>0</v>
      </c>
      <c r="L175" s="285">
        <f t="shared" si="90"/>
        <v>0</v>
      </c>
      <c r="M175" s="285">
        <f t="shared" si="90"/>
        <v>12.351279950633572</v>
      </c>
      <c r="N175" s="285">
        <f t="shared" si="90"/>
        <v>12.498863816304198</v>
      </c>
      <c r="O175" s="285">
        <f t="shared" si="90"/>
        <v>12.496667365580109</v>
      </c>
      <c r="P175" s="285">
        <f t="shared" si="90"/>
        <v>12.504376474051394</v>
      </c>
      <c r="Q175" s="285">
        <f t="shared" si="90"/>
        <v>12.50568872999645</v>
      </c>
      <c r="R175" s="285">
        <f t="shared" si="90"/>
        <v>70.150519458576781</v>
      </c>
      <c r="S175" s="285">
        <f t="shared" si="90"/>
        <v>46.753284848000007</v>
      </c>
      <c r="T175" s="285">
        <f t="shared" si="90"/>
        <v>126.76094000000001</v>
      </c>
      <c r="U175" s="285">
        <f t="shared" si="90"/>
        <v>419.85130300000003</v>
      </c>
      <c r="V175" s="285">
        <f t="shared" si="90"/>
        <v>48.260000000000005</v>
      </c>
      <c r="W175" s="285">
        <f t="shared" si="90"/>
        <v>48.260000000000005</v>
      </c>
      <c r="X175" s="285">
        <f t="shared" si="90"/>
        <v>48.260000000000005</v>
      </c>
      <c r="Y175" s="285">
        <f t="shared" si="90"/>
        <v>48.260000000000005</v>
      </c>
      <c r="Z175" s="285">
        <f t="shared" si="90"/>
        <v>48.260000000000005</v>
      </c>
      <c r="AA175" s="285">
        <f t="shared" si="90"/>
        <v>48.260000000000005</v>
      </c>
    </row>
    <row r="176" spans="2:27" ht="15" thickBot="1" x14ac:dyDescent="0.25">
      <c r="B176" s="230"/>
      <c r="C176" s="231"/>
      <c r="D176" s="52"/>
      <c r="E176" s="232"/>
      <c r="F176" s="233"/>
      <c r="G176" s="242"/>
      <c r="H176" s="242"/>
      <c r="I176" s="242"/>
      <c r="J176" s="242"/>
      <c r="K176" s="242"/>
      <c r="L176" s="242"/>
      <c r="M176" s="242"/>
      <c r="N176" s="242"/>
      <c r="O176" s="242"/>
      <c r="P176" s="242"/>
      <c r="Q176" s="242"/>
      <c r="R176" s="242"/>
      <c r="S176" s="242"/>
      <c r="T176" s="242"/>
      <c r="U176" s="242"/>
      <c r="V176" s="242"/>
      <c r="W176" s="242"/>
      <c r="X176" s="242"/>
      <c r="Y176" s="242"/>
      <c r="Z176" s="242"/>
      <c r="AA176" s="242"/>
    </row>
    <row r="177" spans="2:27" ht="45.75" thickBot="1" x14ac:dyDescent="0.25">
      <c r="B177" s="194" t="s">
        <v>1608</v>
      </c>
      <c r="G177" s="1597" t="s">
        <v>1502</v>
      </c>
      <c r="H177" s="1652"/>
      <c r="I177" s="1652"/>
      <c r="J177" s="1652"/>
      <c r="K177" s="1652"/>
      <c r="L177" s="1652"/>
      <c r="M177" s="1652"/>
      <c r="N177" s="1652"/>
      <c r="O177" s="1652"/>
      <c r="P177" s="1652"/>
      <c r="Q177" s="1598"/>
      <c r="R177" s="1597" t="s">
        <v>1503</v>
      </c>
      <c r="S177" s="1652"/>
      <c r="T177" s="1652"/>
      <c r="U177" s="1652"/>
      <c r="V177" s="1652"/>
      <c r="W177" s="1652"/>
      <c r="X177" s="1652"/>
      <c r="Y177" s="1652"/>
      <c r="Z177" s="1652"/>
      <c r="AA177" s="1598"/>
    </row>
    <row r="178" spans="2:27" ht="45.75" thickBot="1" x14ac:dyDescent="0.25">
      <c r="B178" s="235" t="s">
        <v>1504</v>
      </c>
      <c r="C178" s="236" t="s">
        <v>1609</v>
      </c>
      <c r="D178" s="236" t="s">
        <v>1487</v>
      </c>
      <c r="E178" s="236" t="s">
        <v>198</v>
      </c>
      <c r="F178" s="237" t="s">
        <v>199</v>
      </c>
      <c r="G178" s="235" t="s">
        <v>200</v>
      </c>
      <c r="H178" s="236" t="s">
        <v>201</v>
      </c>
      <c r="I178" s="236" t="s">
        <v>202</v>
      </c>
      <c r="J178" s="236" t="s">
        <v>203</v>
      </c>
      <c r="K178" s="236" t="s">
        <v>204</v>
      </c>
      <c r="L178" s="236" t="s">
        <v>205</v>
      </c>
      <c r="M178" s="236" t="s">
        <v>206</v>
      </c>
      <c r="N178" s="236" t="s">
        <v>207</v>
      </c>
      <c r="O178" s="236" t="s">
        <v>208</v>
      </c>
      <c r="P178" s="236" t="s">
        <v>209</v>
      </c>
      <c r="Q178" s="237" t="s">
        <v>210</v>
      </c>
      <c r="R178" s="240" t="s">
        <v>1505</v>
      </c>
      <c r="S178" s="238" t="s">
        <v>1506</v>
      </c>
      <c r="T178" s="238" t="s">
        <v>1507</v>
      </c>
      <c r="U178" s="238" t="s">
        <v>1508</v>
      </c>
      <c r="V178" s="238" t="s">
        <v>1509</v>
      </c>
      <c r="W178" s="238" t="s">
        <v>1510</v>
      </c>
      <c r="X178" s="238" t="s">
        <v>1511</v>
      </c>
      <c r="Y178" s="238" t="s">
        <v>1512</v>
      </c>
      <c r="Z178" s="238" t="s">
        <v>1513</v>
      </c>
      <c r="AA178" s="239" t="s">
        <v>1514</v>
      </c>
    </row>
    <row r="179" spans="2:27" x14ac:dyDescent="0.2">
      <c r="B179" s="1121" t="s">
        <v>1610</v>
      </c>
      <c r="C179" s="1122" t="s">
        <v>1611</v>
      </c>
      <c r="D179" s="1123" t="s">
        <v>1612</v>
      </c>
      <c r="E179" s="1124" t="s">
        <v>231</v>
      </c>
      <c r="F179" s="1125">
        <v>2</v>
      </c>
      <c r="G179" s="386"/>
      <c r="H179" s="387"/>
      <c r="I179" s="387"/>
      <c r="J179" s="387"/>
      <c r="K179" s="387"/>
      <c r="L179" s="387"/>
      <c r="M179" s="290"/>
      <c r="N179" s="290"/>
      <c r="O179" s="290"/>
      <c r="P179" s="290"/>
      <c r="Q179" s="290"/>
      <c r="R179" s="290"/>
      <c r="S179" s="290"/>
      <c r="T179" s="290"/>
      <c r="U179" s="290"/>
      <c r="V179" s="290"/>
      <c r="W179" s="290"/>
      <c r="X179" s="290"/>
      <c r="Y179" s="290"/>
      <c r="Z179" s="290"/>
      <c r="AA179" s="290"/>
    </row>
    <row r="180" spans="2:27" x14ac:dyDescent="0.2">
      <c r="B180" s="228" t="s">
        <v>1613</v>
      </c>
      <c r="C180" s="41" t="s">
        <v>1614</v>
      </c>
      <c r="D180" s="48" t="s">
        <v>1612</v>
      </c>
      <c r="E180" s="49" t="s">
        <v>231</v>
      </c>
      <c r="F180" s="270">
        <v>2</v>
      </c>
      <c r="G180" s="386"/>
      <c r="H180" s="387"/>
      <c r="I180" s="387">
        <v>0</v>
      </c>
      <c r="J180" s="387">
        <v>0</v>
      </c>
      <c r="K180" s="387">
        <v>0</v>
      </c>
      <c r="L180" s="387">
        <v>0</v>
      </c>
      <c r="M180" s="290">
        <v>3.9885351441259047</v>
      </c>
      <c r="N180" s="290">
        <v>8.1488116446174494</v>
      </c>
      <c r="O180" s="290">
        <v>12.31357668705353</v>
      </c>
      <c r="P180" s="290">
        <v>16.459043314045449</v>
      </c>
      <c r="Q180" s="290">
        <v>20.585370210107232</v>
      </c>
      <c r="R180" s="290">
        <v>165.52564340703526</v>
      </c>
      <c r="S180" s="290">
        <v>257.21701482737626</v>
      </c>
      <c r="T180" s="290">
        <v>315.03311292034766</v>
      </c>
      <c r="U180" s="290">
        <v>327.17062384754269</v>
      </c>
      <c r="V180" s="290">
        <v>326.04572723859155</v>
      </c>
      <c r="W180" s="290">
        <v>324.9996444915937</v>
      </c>
      <c r="X180" s="290">
        <v>323.81977164507737</v>
      </c>
      <c r="Y180" s="290">
        <v>321.84850445067821</v>
      </c>
      <c r="Z180" s="290">
        <v>319.98066636126066</v>
      </c>
      <c r="AA180" s="290">
        <v>318.54593342518717</v>
      </c>
    </row>
    <row r="181" spans="2:27" x14ac:dyDescent="0.2">
      <c r="B181" s="228" t="s">
        <v>1615</v>
      </c>
      <c r="C181" s="41" t="s">
        <v>1530</v>
      </c>
      <c r="D181" s="48" t="s">
        <v>1612</v>
      </c>
      <c r="E181" s="49" t="s">
        <v>231</v>
      </c>
      <c r="F181" s="270">
        <v>2</v>
      </c>
      <c r="G181" s="386"/>
      <c r="H181" s="387"/>
      <c r="I181" s="387">
        <v>0</v>
      </c>
      <c r="J181" s="387">
        <v>0</v>
      </c>
      <c r="K181" s="387">
        <v>0</v>
      </c>
      <c r="L181" s="387">
        <v>0</v>
      </c>
      <c r="M181" s="290">
        <v>1.8672000000000066</v>
      </c>
      <c r="N181" s="290">
        <v>3.7344000000000177</v>
      </c>
      <c r="O181" s="290">
        <v>5.601600000000003</v>
      </c>
      <c r="P181" s="290">
        <v>7.4688000000000123</v>
      </c>
      <c r="Q181" s="290">
        <v>9.3360000000000269</v>
      </c>
      <c r="R181" s="290">
        <v>74.688000000000159</v>
      </c>
      <c r="S181" s="290">
        <v>121.36800000000028</v>
      </c>
      <c r="T181" s="290">
        <v>178.2330000000002</v>
      </c>
      <c r="U181" s="290">
        <v>241.88800000000012</v>
      </c>
      <c r="V181" s="290">
        <v>267.35000000000002</v>
      </c>
      <c r="W181" s="290">
        <v>267.35000000000002</v>
      </c>
      <c r="X181" s="290">
        <v>267.35000000000002</v>
      </c>
      <c r="Y181" s="290">
        <v>267.35000000000002</v>
      </c>
      <c r="Z181" s="290">
        <v>267.35000000000008</v>
      </c>
      <c r="AA181" s="290">
        <v>267.35000000000002</v>
      </c>
    </row>
    <row r="182" spans="2:27" x14ac:dyDescent="0.2">
      <c r="B182" s="228" t="s">
        <v>1616</v>
      </c>
      <c r="C182" s="41" t="s">
        <v>1617</v>
      </c>
      <c r="D182" s="48" t="s">
        <v>1612</v>
      </c>
      <c r="E182" s="49" t="s">
        <v>231</v>
      </c>
      <c r="F182" s="270">
        <v>2</v>
      </c>
      <c r="G182" s="386"/>
      <c r="H182" s="387"/>
      <c r="I182" s="387"/>
      <c r="J182" s="387"/>
      <c r="K182" s="387"/>
      <c r="L182" s="387"/>
      <c r="M182" s="290"/>
      <c r="N182" s="290"/>
      <c r="O182" s="290"/>
      <c r="P182" s="290"/>
      <c r="Q182" s="290"/>
      <c r="R182" s="290"/>
      <c r="S182" s="290"/>
      <c r="T182" s="290"/>
      <c r="U182" s="290"/>
      <c r="V182" s="290"/>
      <c r="W182" s="290"/>
      <c r="X182" s="290"/>
      <c r="Y182" s="290"/>
      <c r="Z182" s="290"/>
      <c r="AA182" s="290"/>
    </row>
    <row r="183" spans="2:27" x14ac:dyDescent="0.2">
      <c r="B183" s="228" t="s">
        <v>1618</v>
      </c>
      <c r="C183" s="41" t="s">
        <v>1619</v>
      </c>
      <c r="D183" s="48" t="s">
        <v>1612</v>
      </c>
      <c r="E183" s="49" t="s">
        <v>231</v>
      </c>
      <c r="F183" s="270">
        <v>2</v>
      </c>
      <c r="G183" s="1120">
        <f t="shared" ref="G183:AA183" si="91">SUM(G184:G190)</f>
        <v>0</v>
      </c>
      <c r="H183" s="1120">
        <f t="shared" si="91"/>
        <v>0</v>
      </c>
      <c r="I183" s="1120">
        <f t="shared" si="91"/>
        <v>0</v>
      </c>
      <c r="J183" s="1120">
        <f t="shared" si="91"/>
        <v>0</v>
      </c>
      <c r="K183" s="1120">
        <f t="shared" si="91"/>
        <v>0</v>
      </c>
      <c r="L183" s="1120">
        <f t="shared" si="91"/>
        <v>0</v>
      </c>
      <c r="M183" s="1120">
        <f t="shared" si="91"/>
        <v>0.52351171307061684</v>
      </c>
      <c r="N183" s="1120">
        <f t="shared" si="91"/>
        <v>1.6823294477211945</v>
      </c>
      <c r="O183" s="1120">
        <f t="shared" si="91"/>
        <v>2.5857753869286935</v>
      </c>
      <c r="P183" s="1120">
        <f t="shared" si="91"/>
        <v>3.4866112446638184</v>
      </c>
      <c r="Q183" s="1120">
        <f t="shared" si="91"/>
        <v>4.3639581417657123</v>
      </c>
      <c r="R183" s="1120">
        <f t="shared" si="91"/>
        <v>34.808913827613658</v>
      </c>
      <c r="S183" s="1120">
        <f t="shared" si="91"/>
        <v>44.419726983060109</v>
      </c>
      <c r="T183" s="1120">
        <f t="shared" si="91"/>
        <v>44.012797183636231</v>
      </c>
      <c r="U183" s="1120">
        <f t="shared" si="91"/>
        <v>44.428255830217232</v>
      </c>
      <c r="V183" s="1120">
        <f t="shared" si="91"/>
        <v>37.387163810849799</v>
      </c>
      <c r="W183" s="1120">
        <f t="shared" si="91"/>
        <v>37.511995414105236</v>
      </c>
      <c r="X183" s="1120">
        <f t="shared" si="91"/>
        <v>37.582717631313962</v>
      </c>
      <c r="Y183" s="1120">
        <f t="shared" si="91"/>
        <v>37.569294374390708</v>
      </c>
      <c r="Z183" s="1120">
        <f t="shared" si="91"/>
        <v>37.560045844768631</v>
      </c>
      <c r="AA183" s="1120">
        <f t="shared" si="91"/>
        <v>37.609561256487503</v>
      </c>
    </row>
    <row r="184" spans="2:27" x14ac:dyDescent="0.2">
      <c r="B184" s="228" t="s">
        <v>1620</v>
      </c>
      <c r="C184" s="41" t="s">
        <v>1621</v>
      </c>
      <c r="D184" s="48" t="s">
        <v>1612</v>
      </c>
      <c r="E184" s="49" t="s">
        <v>231</v>
      </c>
      <c r="F184" s="270">
        <v>2</v>
      </c>
      <c r="G184" s="386"/>
      <c r="H184" s="387"/>
      <c r="I184" s="387">
        <v>0</v>
      </c>
      <c r="J184" s="387">
        <v>0</v>
      </c>
      <c r="K184" s="387">
        <v>0</v>
      </c>
      <c r="L184" s="387">
        <v>0</v>
      </c>
      <c r="M184" s="290">
        <v>0</v>
      </c>
      <c r="N184" s="290">
        <v>0</v>
      </c>
      <c r="O184" s="290">
        <v>0</v>
      </c>
      <c r="P184" s="290">
        <v>0</v>
      </c>
      <c r="Q184" s="290">
        <v>0</v>
      </c>
      <c r="R184" s="290">
        <v>0</v>
      </c>
      <c r="S184" s="290">
        <v>0</v>
      </c>
      <c r="T184" s="290">
        <v>0</v>
      </c>
      <c r="U184" s="290">
        <v>0</v>
      </c>
      <c r="V184" s="290">
        <v>0</v>
      </c>
      <c r="W184" s="290">
        <v>0</v>
      </c>
      <c r="X184" s="290">
        <v>0</v>
      </c>
      <c r="Y184" s="290">
        <v>0</v>
      </c>
      <c r="Z184" s="290">
        <v>0</v>
      </c>
      <c r="AA184" s="290">
        <v>0</v>
      </c>
    </row>
    <row r="185" spans="2:27" x14ac:dyDescent="0.2">
      <c r="B185" s="228" t="s">
        <v>1622</v>
      </c>
      <c r="C185" s="41" t="s">
        <v>1623</v>
      </c>
      <c r="D185" s="48" t="s">
        <v>1612</v>
      </c>
      <c r="E185" s="49" t="s">
        <v>231</v>
      </c>
      <c r="F185" s="270">
        <v>2</v>
      </c>
      <c r="G185" s="386"/>
      <c r="H185" s="387"/>
      <c r="I185" s="387">
        <v>0</v>
      </c>
      <c r="J185" s="387">
        <v>0</v>
      </c>
      <c r="K185" s="387">
        <v>0</v>
      </c>
      <c r="L185" s="387">
        <v>0</v>
      </c>
      <c r="M185" s="290">
        <v>0</v>
      </c>
      <c r="N185" s="290">
        <v>0</v>
      </c>
      <c r="O185" s="290">
        <v>0</v>
      </c>
      <c r="P185" s="290">
        <v>0</v>
      </c>
      <c r="Q185" s="290">
        <v>0</v>
      </c>
      <c r="R185" s="290">
        <v>0</v>
      </c>
      <c r="S185" s="290">
        <v>0</v>
      </c>
      <c r="T185" s="290">
        <v>0</v>
      </c>
      <c r="U185" s="290">
        <v>0</v>
      </c>
      <c r="V185" s="290">
        <v>0</v>
      </c>
      <c r="W185" s="290">
        <v>0</v>
      </c>
      <c r="X185" s="290">
        <v>0</v>
      </c>
      <c r="Y185" s="290">
        <v>0</v>
      </c>
      <c r="Z185" s="290">
        <v>0</v>
      </c>
      <c r="AA185" s="290">
        <v>0</v>
      </c>
    </row>
    <row r="186" spans="2:27" x14ac:dyDescent="0.2">
      <c r="B186" s="228" t="s">
        <v>1624</v>
      </c>
      <c r="C186" s="41" t="s">
        <v>1625</v>
      </c>
      <c r="D186" s="48" t="s">
        <v>1612</v>
      </c>
      <c r="E186" s="49" t="s">
        <v>231</v>
      </c>
      <c r="F186" s="270">
        <v>2</v>
      </c>
      <c r="G186" s="386"/>
      <c r="H186" s="387"/>
      <c r="I186" s="387">
        <v>0</v>
      </c>
      <c r="J186" s="387">
        <v>0</v>
      </c>
      <c r="K186" s="387">
        <v>0</v>
      </c>
      <c r="L186" s="387">
        <v>0</v>
      </c>
      <c r="M186" s="290">
        <v>0.21684992404339454</v>
      </c>
      <c r="N186" s="290">
        <v>0.66456603161968175</v>
      </c>
      <c r="O186" s="290">
        <v>1.1292259460464367</v>
      </c>
      <c r="P186" s="290">
        <v>1.5955570230615805</v>
      </c>
      <c r="Q186" s="290">
        <v>2.0603998514361104</v>
      </c>
      <c r="R186" s="290">
        <v>18.192362346518557</v>
      </c>
      <c r="S186" s="290">
        <v>24.99597561364105</v>
      </c>
      <c r="T186" s="290">
        <v>25.080616171923062</v>
      </c>
      <c r="U186" s="290">
        <v>25.170329108346486</v>
      </c>
      <c r="V186" s="290">
        <v>25.292641579830068</v>
      </c>
      <c r="W186" s="290">
        <v>25.426480887305711</v>
      </c>
      <c r="X186" s="290">
        <v>25.561959797689312</v>
      </c>
      <c r="Y186" s="290">
        <v>25.682812682548601</v>
      </c>
      <c r="Z186" s="290">
        <v>25.789421587786922</v>
      </c>
      <c r="AA186" s="290">
        <v>25.876748125386332</v>
      </c>
    </row>
    <row r="187" spans="2:27" ht="28.5" x14ac:dyDescent="0.2">
      <c r="B187" s="228" t="s">
        <v>1626</v>
      </c>
      <c r="C187" s="41" t="s">
        <v>1627</v>
      </c>
      <c r="D187" s="48" t="s">
        <v>1612</v>
      </c>
      <c r="E187" s="49" t="s">
        <v>231</v>
      </c>
      <c r="F187" s="270">
        <v>2</v>
      </c>
      <c r="G187" s="386"/>
      <c r="H187" s="387"/>
      <c r="I187" s="387">
        <v>0</v>
      </c>
      <c r="J187" s="387">
        <v>0</v>
      </c>
      <c r="K187" s="387">
        <v>0</v>
      </c>
      <c r="L187" s="387">
        <v>0</v>
      </c>
      <c r="M187" s="290">
        <v>0</v>
      </c>
      <c r="N187" s="290">
        <v>0</v>
      </c>
      <c r="O187" s="290">
        <v>0</v>
      </c>
      <c r="P187" s="290">
        <v>0</v>
      </c>
      <c r="Q187" s="290">
        <v>0</v>
      </c>
      <c r="R187" s="290">
        <v>0</v>
      </c>
      <c r="S187" s="290">
        <v>0</v>
      </c>
      <c r="T187" s="290">
        <v>0</v>
      </c>
      <c r="U187" s="290">
        <v>0</v>
      </c>
      <c r="V187" s="290">
        <v>0</v>
      </c>
      <c r="W187" s="290">
        <v>0</v>
      </c>
      <c r="X187" s="290">
        <v>0</v>
      </c>
      <c r="Y187" s="290">
        <v>0</v>
      </c>
      <c r="Z187" s="290">
        <v>0</v>
      </c>
      <c r="AA187" s="290">
        <v>0</v>
      </c>
    </row>
    <row r="188" spans="2:27" ht="28.5" x14ac:dyDescent="0.2">
      <c r="B188" s="228" t="s">
        <v>1628</v>
      </c>
      <c r="C188" s="41" t="s">
        <v>1629</v>
      </c>
      <c r="D188" s="48" t="s">
        <v>1612</v>
      </c>
      <c r="E188" s="49" t="s">
        <v>231</v>
      </c>
      <c r="F188" s="270">
        <v>2</v>
      </c>
      <c r="G188" s="386"/>
      <c r="H188" s="387"/>
      <c r="I188" s="387">
        <v>0</v>
      </c>
      <c r="J188" s="387">
        <v>0</v>
      </c>
      <c r="K188" s="387">
        <v>0</v>
      </c>
      <c r="L188" s="387">
        <v>0</v>
      </c>
      <c r="M188" s="290">
        <v>0.3066617890272223</v>
      </c>
      <c r="N188" s="290">
        <v>1.0177634161015128</v>
      </c>
      <c r="O188" s="290">
        <v>1.4565494408822566</v>
      </c>
      <c r="P188" s="290">
        <v>1.8910542216022379</v>
      </c>
      <c r="Q188" s="290">
        <v>2.3035582903296024</v>
      </c>
      <c r="R188" s="290">
        <v>16.616551481095101</v>
      </c>
      <c r="S188" s="290">
        <v>19.423751369419058</v>
      </c>
      <c r="T188" s="290">
        <v>18.932181011713169</v>
      </c>
      <c r="U188" s="290">
        <v>19.257926721870746</v>
      </c>
      <c r="V188" s="290">
        <v>12.094522231019731</v>
      </c>
      <c r="W188" s="290">
        <v>12.085514526799525</v>
      </c>
      <c r="X188" s="290">
        <v>12.02075783362465</v>
      </c>
      <c r="Y188" s="290">
        <v>11.886481691842107</v>
      </c>
      <c r="Z188" s="290">
        <v>11.770624256981709</v>
      </c>
      <c r="AA188" s="290">
        <v>11.732813131101171</v>
      </c>
    </row>
    <row r="189" spans="2:27" ht="28.5" x14ac:dyDescent="0.2">
      <c r="B189" s="228" t="s">
        <v>1630</v>
      </c>
      <c r="C189" s="41" t="s">
        <v>1631</v>
      </c>
      <c r="D189" s="48" t="s">
        <v>1612</v>
      </c>
      <c r="E189" s="49" t="s">
        <v>231</v>
      </c>
      <c r="F189" s="270">
        <v>2</v>
      </c>
      <c r="G189" s="386"/>
      <c r="H189" s="387"/>
      <c r="I189" s="387">
        <v>0</v>
      </c>
      <c r="J189" s="387">
        <v>0</v>
      </c>
      <c r="K189" s="387">
        <v>0</v>
      </c>
      <c r="L189" s="387">
        <v>0</v>
      </c>
      <c r="M189" s="290">
        <v>0</v>
      </c>
      <c r="N189" s="290">
        <v>0</v>
      </c>
      <c r="O189" s="290">
        <v>0</v>
      </c>
      <c r="P189" s="290">
        <v>0</v>
      </c>
      <c r="Q189" s="290">
        <v>0</v>
      </c>
      <c r="R189" s="290">
        <v>0</v>
      </c>
      <c r="S189" s="290">
        <v>0</v>
      </c>
      <c r="T189" s="290">
        <v>0</v>
      </c>
      <c r="U189" s="290">
        <v>0</v>
      </c>
      <c r="V189" s="290">
        <v>0</v>
      </c>
      <c r="W189" s="290">
        <v>0</v>
      </c>
      <c r="X189" s="290">
        <v>0</v>
      </c>
      <c r="Y189" s="290">
        <v>0</v>
      </c>
      <c r="Z189" s="290">
        <v>0</v>
      </c>
      <c r="AA189" s="290">
        <v>0</v>
      </c>
    </row>
    <row r="190" spans="2:27" ht="29.25" thickBot="1" x14ac:dyDescent="0.25">
      <c r="B190" s="229" t="s">
        <v>1632</v>
      </c>
      <c r="C190" s="42" t="s">
        <v>1633</v>
      </c>
      <c r="D190" s="50" t="s">
        <v>1612</v>
      </c>
      <c r="E190" s="51" t="s">
        <v>231</v>
      </c>
      <c r="F190" s="271">
        <v>2</v>
      </c>
      <c r="G190" s="386"/>
      <c r="H190" s="387"/>
      <c r="I190" s="387">
        <v>0</v>
      </c>
      <c r="J190" s="387">
        <v>0</v>
      </c>
      <c r="K190" s="387">
        <v>0</v>
      </c>
      <c r="L190" s="387">
        <v>0</v>
      </c>
      <c r="M190" s="290">
        <v>0</v>
      </c>
      <c r="N190" s="290">
        <v>0</v>
      </c>
      <c r="O190" s="290">
        <v>0</v>
      </c>
      <c r="P190" s="290">
        <v>0</v>
      </c>
      <c r="Q190" s="290">
        <v>0</v>
      </c>
      <c r="R190" s="290">
        <v>0</v>
      </c>
      <c r="S190" s="290">
        <v>0</v>
      </c>
      <c r="T190" s="290">
        <v>0</v>
      </c>
      <c r="U190" s="290">
        <v>0</v>
      </c>
      <c r="V190" s="290">
        <v>0</v>
      </c>
      <c r="W190" s="290">
        <v>0</v>
      </c>
      <c r="X190" s="290">
        <v>0</v>
      </c>
      <c r="Y190" s="290">
        <v>0</v>
      </c>
      <c r="Z190" s="290">
        <v>0</v>
      </c>
      <c r="AA190" s="290">
        <v>0</v>
      </c>
    </row>
    <row r="191" spans="2:27" ht="15" thickBot="1" x14ac:dyDescent="0.25">
      <c r="B191" s="230"/>
      <c r="C191" s="231"/>
      <c r="D191" s="52"/>
      <c r="E191" s="232"/>
      <c r="F191" s="233"/>
      <c r="G191" s="242"/>
      <c r="H191" s="242"/>
      <c r="I191" s="242"/>
      <c r="J191" s="242"/>
      <c r="K191" s="242"/>
      <c r="L191" s="242"/>
      <c r="M191" s="242"/>
      <c r="N191" s="242"/>
      <c r="O191" s="242"/>
      <c r="P191" s="242"/>
      <c r="Q191" s="242"/>
      <c r="R191" s="242"/>
      <c r="S191" s="242"/>
      <c r="T191" s="242"/>
      <c r="U191" s="242"/>
      <c r="V191" s="242"/>
      <c r="W191" s="242"/>
      <c r="X191" s="242"/>
      <c r="Y191" s="242"/>
      <c r="Z191" s="242"/>
      <c r="AA191" s="242"/>
    </row>
    <row r="192" spans="2:27" ht="45.75" thickBot="1" x14ac:dyDescent="0.25">
      <c r="B192" s="194" t="s">
        <v>1634</v>
      </c>
      <c r="G192" s="1597" t="s">
        <v>1502</v>
      </c>
      <c r="H192" s="1652"/>
      <c r="I192" s="1652"/>
      <c r="J192" s="1652"/>
      <c r="K192" s="1652"/>
      <c r="L192" s="1652"/>
      <c r="M192" s="1652"/>
      <c r="N192" s="1652"/>
      <c r="O192" s="1652"/>
      <c r="P192" s="1652"/>
      <c r="Q192" s="1598"/>
      <c r="R192" s="1597" t="s">
        <v>1503</v>
      </c>
      <c r="S192" s="1652"/>
      <c r="T192" s="1652"/>
      <c r="U192" s="1652"/>
      <c r="V192" s="1652"/>
      <c r="W192" s="1652"/>
      <c r="X192" s="1652"/>
      <c r="Y192" s="1652"/>
      <c r="Z192" s="1652"/>
      <c r="AA192" s="1598"/>
    </row>
    <row r="193" spans="1:27" ht="45.75" thickBot="1" x14ac:dyDescent="0.25">
      <c r="B193" s="235" t="s">
        <v>1504</v>
      </c>
      <c r="C193" s="236" t="s">
        <v>1486</v>
      </c>
      <c r="D193" s="236" t="s">
        <v>1487</v>
      </c>
      <c r="E193" s="236" t="s">
        <v>198</v>
      </c>
      <c r="F193" s="237" t="s">
        <v>199</v>
      </c>
      <c r="G193" s="235" t="s">
        <v>200</v>
      </c>
      <c r="H193" s="236" t="s">
        <v>201</v>
      </c>
      <c r="I193" s="236" t="s">
        <v>202</v>
      </c>
      <c r="J193" s="236" t="s">
        <v>203</v>
      </c>
      <c r="K193" s="236" t="s">
        <v>204</v>
      </c>
      <c r="L193" s="236" t="s">
        <v>205</v>
      </c>
      <c r="M193" s="236" t="s">
        <v>206</v>
      </c>
      <c r="N193" s="236" t="s">
        <v>207</v>
      </c>
      <c r="O193" s="236" t="s">
        <v>208</v>
      </c>
      <c r="P193" s="236" t="s">
        <v>209</v>
      </c>
      <c r="Q193" s="237" t="s">
        <v>210</v>
      </c>
      <c r="R193" s="240" t="s">
        <v>1505</v>
      </c>
      <c r="S193" s="238" t="s">
        <v>1506</v>
      </c>
      <c r="T193" s="238" t="s">
        <v>1507</v>
      </c>
      <c r="U193" s="238" t="s">
        <v>1508</v>
      </c>
      <c r="V193" s="238" t="s">
        <v>1509</v>
      </c>
      <c r="W193" s="238" t="s">
        <v>1510</v>
      </c>
      <c r="X193" s="238" t="s">
        <v>1511</v>
      </c>
      <c r="Y193" s="238" t="s">
        <v>1512</v>
      </c>
      <c r="Z193" s="238" t="s">
        <v>1513</v>
      </c>
      <c r="AA193" s="239" t="s">
        <v>1514</v>
      </c>
    </row>
    <row r="194" spans="1:27" x14ac:dyDescent="0.2">
      <c r="B194" s="228" t="s">
        <v>1635</v>
      </c>
      <c r="C194" s="41" t="s">
        <v>1636</v>
      </c>
      <c r="D194" s="48" t="s">
        <v>1490</v>
      </c>
      <c r="E194" s="282" t="s">
        <v>1516</v>
      </c>
      <c r="F194" s="270">
        <v>3</v>
      </c>
      <c r="G194" s="384"/>
      <c r="H194" s="385"/>
      <c r="I194" s="385"/>
      <c r="J194" s="385"/>
      <c r="K194" s="385"/>
      <c r="L194" s="385"/>
      <c r="M194" s="288">
        <v>0</v>
      </c>
      <c r="N194" s="288">
        <v>0</v>
      </c>
      <c r="O194" s="288">
        <v>0</v>
      </c>
      <c r="P194" s="288">
        <v>0</v>
      </c>
      <c r="Q194" s="288">
        <v>0</v>
      </c>
      <c r="R194" s="288">
        <f>SUM(M195:Q195)</f>
        <v>14.401886630000003</v>
      </c>
      <c r="S194" s="288">
        <f>R194+R195</f>
        <v>24.454473260000004</v>
      </c>
      <c r="T194" s="288">
        <f>S194+S195</f>
        <v>35.09295989000001</v>
      </c>
      <c r="U194" s="288">
        <f>T194+T195</f>
        <v>120.02000000000001</v>
      </c>
      <c r="V194" s="288">
        <f t="shared" ref="V194:AA194" si="92">V119</f>
        <v>48.260000000000005</v>
      </c>
      <c r="W194" s="288">
        <f t="shared" si="92"/>
        <v>48.260000000000005</v>
      </c>
      <c r="X194" s="288">
        <f t="shared" si="92"/>
        <v>48.260000000000005</v>
      </c>
      <c r="Y194" s="288">
        <f t="shared" si="92"/>
        <v>48.260000000000005</v>
      </c>
      <c r="Z194" s="288">
        <f t="shared" si="92"/>
        <v>48.260000000000005</v>
      </c>
      <c r="AA194" s="288">
        <f t="shared" si="92"/>
        <v>48.260000000000005</v>
      </c>
    </row>
    <row r="195" spans="1:27" ht="15" thickBot="1" x14ac:dyDescent="0.25">
      <c r="B195" s="229" t="s">
        <v>1637</v>
      </c>
      <c r="C195" s="42" t="s">
        <v>1638</v>
      </c>
      <c r="D195" s="50" t="s">
        <v>1490</v>
      </c>
      <c r="E195" s="282" t="s">
        <v>1516</v>
      </c>
      <c r="F195" s="271">
        <v>3</v>
      </c>
      <c r="G195" s="388"/>
      <c r="H195" s="389"/>
      <c r="I195" s="389"/>
      <c r="J195" s="389"/>
      <c r="K195" s="389"/>
      <c r="L195" s="389"/>
      <c r="M195" s="291">
        <f>M119</f>
        <v>2.8803773260000005</v>
      </c>
      <c r="N195" s="291">
        <f>N119</f>
        <v>2.8803773260000005</v>
      </c>
      <c r="O195" s="291">
        <f>O119</f>
        <v>2.8803773260000005</v>
      </c>
      <c r="P195" s="291">
        <f>P119</f>
        <v>2.8803773260000005</v>
      </c>
      <c r="Q195" s="291">
        <f>Q119</f>
        <v>2.8803773260000005</v>
      </c>
      <c r="R195" s="291">
        <f>R119-R194</f>
        <v>10.05258663</v>
      </c>
      <c r="S195" s="291">
        <f>S119-S194</f>
        <v>10.638486630000006</v>
      </c>
      <c r="T195" s="291">
        <f>T119-T194</f>
        <v>84.927040110000007</v>
      </c>
      <c r="U195" s="291">
        <f>U119-U194</f>
        <v>293.36</v>
      </c>
      <c r="V195" s="291">
        <v>0</v>
      </c>
      <c r="W195" s="291">
        <v>0</v>
      </c>
      <c r="X195" s="291">
        <v>0</v>
      </c>
      <c r="Y195" s="291">
        <v>0</v>
      </c>
      <c r="Z195" s="291">
        <v>0</v>
      </c>
      <c r="AA195" s="291">
        <v>0</v>
      </c>
    </row>
    <row r="196" spans="1:27" ht="15" x14ac:dyDescent="0.25">
      <c r="B196" s="224"/>
      <c r="C196" s="243"/>
      <c r="D196" s="243"/>
      <c r="E196" s="243"/>
      <c r="F196" s="243"/>
    </row>
    <row r="197" spans="1:27" ht="15" thickBot="1" x14ac:dyDescent="0.25"/>
    <row r="198" spans="1:27" ht="30.75" thickBot="1" x14ac:dyDescent="0.25">
      <c r="B198" s="395" t="s">
        <v>62</v>
      </c>
      <c r="C198" s="57" t="str">
        <f>'TITLE PAGE'!$D$18</f>
        <v>Northumbrian Water</v>
      </c>
      <c r="D198" s="393" t="s">
        <v>2</v>
      </c>
      <c r="E198" s="1374">
        <f>E2</f>
        <v>6</v>
      </c>
      <c r="G198" s="1191" t="s">
        <v>61</v>
      </c>
    </row>
    <row r="199" spans="1:27" ht="29.25" thickBot="1" x14ac:dyDescent="0.25">
      <c r="B199" s="394" t="s">
        <v>192</v>
      </c>
      <c r="C199" s="1209" t="s">
        <v>1641</v>
      </c>
      <c r="D199" s="390" t="s">
        <v>1500</v>
      </c>
      <c r="E199" s="1522">
        <f>E3</f>
        <v>1003.6791665475857</v>
      </c>
    </row>
    <row r="200" spans="1:27" ht="15" thickBot="1" x14ac:dyDescent="0.25"/>
    <row r="201" spans="1:27" ht="45.75" thickBot="1" x14ac:dyDescent="0.25">
      <c r="B201" s="194" t="s">
        <v>1501</v>
      </c>
      <c r="G201" s="1597" t="s">
        <v>1502</v>
      </c>
      <c r="H201" s="1652"/>
      <c r="I201" s="1652"/>
      <c r="J201" s="1652"/>
      <c r="K201" s="1652"/>
      <c r="L201" s="1652"/>
      <c r="M201" s="1652"/>
      <c r="N201" s="1652"/>
      <c r="O201" s="1652"/>
      <c r="P201" s="1652"/>
      <c r="Q201" s="1598"/>
      <c r="R201" s="1597" t="s">
        <v>1503</v>
      </c>
      <c r="S201" s="1652"/>
      <c r="T201" s="1652"/>
      <c r="U201" s="1652"/>
      <c r="V201" s="1652"/>
      <c r="W201" s="1652"/>
      <c r="X201" s="1652"/>
      <c r="Y201" s="1652"/>
      <c r="Z201" s="1652"/>
      <c r="AA201" s="1598"/>
    </row>
    <row r="202" spans="1:27" ht="45.75" thickBot="1" x14ac:dyDescent="0.25">
      <c r="B202" s="235" t="s">
        <v>1504</v>
      </c>
      <c r="C202" s="236" t="s">
        <v>1486</v>
      </c>
      <c r="D202" s="236" t="s">
        <v>1487</v>
      </c>
      <c r="E202" s="236" t="s">
        <v>198</v>
      </c>
      <c r="F202" s="237" t="s">
        <v>199</v>
      </c>
      <c r="G202" s="235" t="s">
        <v>200</v>
      </c>
      <c r="H202" s="236" t="s">
        <v>201</v>
      </c>
      <c r="I202" s="236" t="s">
        <v>202</v>
      </c>
      <c r="J202" s="236" t="s">
        <v>203</v>
      </c>
      <c r="K202" s="236" t="s">
        <v>204</v>
      </c>
      <c r="L202" s="236" t="s">
        <v>205</v>
      </c>
      <c r="M202" s="236" t="s">
        <v>206</v>
      </c>
      <c r="N202" s="236" t="s">
        <v>207</v>
      </c>
      <c r="O202" s="236" t="s">
        <v>208</v>
      </c>
      <c r="P202" s="236" t="s">
        <v>209</v>
      </c>
      <c r="Q202" s="237" t="s">
        <v>210</v>
      </c>
      <c r="R202" s="240" t="s">
        <v>1505</v>
      </c>
      <c r="S202" s="238" t="s">
        <v>1506</v>
      </c>
      <c r="T202" s="238" t="s">
        <v>1507</v>
      </c>
      <c r="U202" s="238" t="s">
        <v>1508</v>
      </c>
      <c r="V202" s="238" t="s">
        <v>1509</v>
      </c>
      <c r="W202" s="238" t="s">
        <v>1510</v>
      </c>
      <c r="X202" s="238" t="s">
        <v>1511</v>
      </c>
      <c r="Y202" s="238" t="s">
        <v>1512</v>
      </c>
      <c r="Z202" s="238" t="s">
        <v>1513</v>
      </c>
      <c r="AA202" s="239" t="s">
        <v>1514</v>
      </c>
    </row>
    <row r="203" spans="1:27" x14ac:dyDescent="0.2">
      <c r="A203" s="355"/>
      <c r="B203" s="234" t="s">
        <v>1515</v>
      </c>
      <c r="C203" s="225" t="s">
        <v>1489</v>
      </c>
      <c r="D203" s="226" t="s">
        <v>1490</v>
      </c>
      <c r="E203" s="282" t="s">
        <v>1516</v>
      </c>
      <c r="F203" s="281">
        <v>3</v>
      </c>
      <c r="G203" s="380"/>
      <c r="H203" s="381"/>
      <c r="I203" s="381"/>
      <c r="J203" s="381"/>
      <c r="K203" s="381"/>
      <c r="L203" s="381"/>
      <c r="M203" s="283">
        <f t="shared" ref="M203:AA203" si="93">M224+M267</f>
        <v>14.178058691858258</v>
      </c>
      <c r="N203" s="283">
        <f t="shared" si="93"/>
        <v>14.776207866597561</v>
      </c>
      <c r="O203" s="283">
        <f t="shared" si="93"/>
        <v>15.092237999130869</v>
      </c>
      <c r="P203" s="283">
        <f t="shared" si="93"/>
        <v>15.405265484019836</v>
      </c>
      <c r="Q203" s="283">
        <f t="shared" si="93"/>
        <v>15.690897322935463</v>
      </c>
      <c r="R203" s="283">
        <f t="shared" si="93"/>
        <v>82.095101575088876</v>
      </c>
      <c r="S203" s="283">
        <f t="shared" si="93"/>
        <v>46.753284848000007</v>
      </c>
      <c r="T203" s="283">
        <f t="shared" si="93"/>
        <v>126.76094000000001</v>
      </c>
      <c r="U203" s="283">
        <f t="shared" si="93"/>
        <v>419.85130299999997</v>
      </c>
      <c r="V203" s="283">
        <f t="shared" si="93"/>
        <v>48.260000000000005</v>
      </c>
      <c r="W203" s="283">
        <f t="shared" si="93"/>
        <v>48.260000000000005</v>
      </c>
      <c r="X203" s="283">
        <f t="shared" si="93"/>
        <v>48.260000000000005</v>
      </c>
      <c r="Y203" s="283">
        <f t="shared" si="93"/>
        <v>48.260000000000005</v>
      </c>
      <c r="Z203" s="283">
        <f t="shared" si="93"/>
        <v>48.260000000000005</v>
      </c>
      <c r="AA203" s="283">
        <f t="shared" si="93"/>
        <v>48.260000000000005</v>
      </c>
    </row>
    <row r="204" spans="1:27" x14ac:dyDescent="0.2">
      <c r="A204" s="355"/>
      <c r="B204" s="228" t="s">
        <v>1517</v>
      </c>
      <c r="C204" s="41" t="s">
        <v>1492</v>
      </c>
      <c r="D204" s="48" t="s">
        <v>1490</v>
      </c>
      <c r="E204" s="282" t="s">
        <v>1516</v>
      </c>
      <c r="F204" s="270">
        <v>3</v>
      </c>
      <c r="G204" s="382"/>
      <c r="H204" s="383"/>
      <c r="I204" s="383"/>
      <c r="J204" s="383"/>
      <c r="K204" s="383"/>
      <c r="L204" s="383"/>
      <c r="M204" s="284"/>
      <c r="N204" s="284"/>
      <c r="O204" s="284"/>
      <c r="P204" s="284"/>
      <c r="Q204" s="284"/>
      <c r="R204" s="284"/>
      <c r="S204" s="284"/>
      <c r="T204" s="284"/>
      <c r="U204" s="284"/>
      <c r="V204" s="284"/>
      <c r="W204" s="284"/>
      <c r="X204" s="284"/>
      <c r="Y204" s="284"/>
      <c r="Z204" s="284"/>
      <c r="AA204" s="286"/>
    </row>
    <row r="205" spans="1:27" ht="15" thickBot="1" x14ac:dyDescent="0.25">
      <c r="A205" s="355"/>
      <c r="B205" s="229" t="s">
        <v>1518</v>
      </c>
      <c r="C205" s="42" t="s">
        <v>1519</v>
      </c>
      <c r="D205" s="50" t="s">
        <v>1490</v>
      </c>
      <c r="E205" s="282" t="s">
        <v>1516</v>
      </c>
      <c r="F205" s="271">
        <v>3</v>
      </c>
      <c r="G205" s="285">
        <f t="shared" ref="G205:AA205" si="94">SUM(G203:G204)</f>
        <v>0</v>
      </c>
      <c r="H205" s="285">
        <f t="shared" si="94"/>
        <v>0</v>
      </c>
      <c r="I205" s="285">
        <f t="shared" si="94"/>
        <v>0</v>
      </c>
      <c r="J205" s="285">
        <f t="shared" si="94"/>
        <v>0</v>
      </c>
      <c r="K205" s="285">
        <f t="shared" si="94"/>
        <v>0</v>
      </c>
      <c r="L205" s="285">
        <f t="shared" si="94"/>
        <v>0</v>
      </c>
      <c r="M205" s="285">
        <f t="shared" si="94"/>
        <v>14.178058691858258</v>
      </c>
      <c r="N205" s="285">
        <f t="shared" si="94"/>
        <v>14.776207866597561</v>
      </c>
      <c r="O205" s="285">
        <f t="shared" si="94"/>
        <v>15.092237999130869</v>
      </c>
      <c r="P205" s="285">
        <f t="shared" si="94"/>
        <v>15.405265484019836</v>
      </c>
      <c r="Q205" s="285">
        <f t="shared" si="94"/>
        <v>15.690897322935463</v>
      </c>
      <c r="R205" s="285">
        <f t="shared" si="94"/>
        <v>82.095101575088876</v>
      </c>
      <c r="S205" s="285">
        <f t="shared" si="94"/>
        <v>46.753284848000007</v>
      </c>
      <c r="T205" s="285">
        <f t="shared" si="94"/>
        <v>126.76094000000001</v>
      </c>
      <c r="U205" s="285">
        <f t="shared" si="94"/>
        <v>419.85130299999997</v>
      </c>
      <c r="V205" s="285">
        <f t="shared" si="94"/>
        <v>48.260000000000005</v>
      </c>
      <c r="W205" s="285">
        <f t="shared" si="94"/>
        <v>48.260000000000005</v>
      </c>
      <c r="X205" s="285">
        <f t="shared" si="94"/>
        <v>48.260000000000005</v>
      </c>
      <c r="Y205" s="285">
        <f t="shared" si="94"/>
        <v>48.260000000000005</v>
      </c>
      <c r="Z205" s="285">
        <f t="shared" si="94"/>
        <v>48.260000000000005</v>
      </c>
      <c r="AA205" s="285">
        <f t="shared" si="94"/>
        <v>48.260000000000005</v>
      </c>
    </row>
    <row r="206" spans="1:27" ht="15" thickBot="1" x14ac:dyDescent="0.25">
      <c r="B206" s="230"/>
      <c r="C206" s="231"/>
      <c r="D206" s="52"/>
      <c r="E206" s="232"/>
      <c r="F206" s="233"/>
      <c r="G206" s="242"/>
      <c r="H206" s="242"/>
      <c r="I206" s="242"/>
      <c r="J206" s="242"/>
      <c r="K206" s="242"/>
      <c r="L206" s="242"/>
      <c r="M206" s="242"/>
      <c r="N206" s="242"/>
      <c r="O206" s="242"/>
      <c r="P206" s="242"/>
      <c r="Q206" s="242"/>
      <c r="R206" s="242"/>
      <c r="S206" s="242"/>
      <c r="T206" s="242"/>
      <c r="U206" s="242"/>
      <c r="V206" s="242"/>
      <c r="W206" s="242"/>
      <c r="X206" s="242"/>
      <c r="Y206" s="242"/>
      <c r="Z206" s="242"/>
      <c r="AA206" s="242"/>
    </row>
    <row r="207" spans="1:27" ht="60.75" thickBot="1" x14ac:dyDescent="0.25">
      <c r="B207" s="194" t="s">
        <v>1520</v>
      </c>
      <c r="G207" s="1597" t="s">
        <v>1502</v>
      </c>
      <c r="H207" s="1652"/>
      <c r="I207" s="1652"/>
      <c r="J207" s="1652"/>
      <c r="K207" s="1652"/>
      <c r="L207" s="1652"/>
      <c r="M207" s="1652"/>
      <c r="N207" s="1652"/>
      <c r="O207" s="1652"/>
      <c r="P207" s="1652"/>
      <c r="Q207" s="1598"/>
      <c r="R207" s="1597" t="s">
        <v>1503</v>
      </c>
      <c r="S207" s="1652"/>
      <c r="T207" s="1652"/>
      <c r="U207" s="1652"/>
      <c r="V207" s="1652"/>
      <c r="W207" s="1652"/>
      <c r="X207" s="1652"/>
      <c r="Y207" s="1652"/>
      <c r="Z207" s="1652"/>
      <c r="AA207" s="1598"/>
    </row>
    <row r="208" spans="1:27" ht="45.75" thickBot="1" x14ac:dyDescent="0.25">
      <c r="B208" s="235" t="s">
        <v>1504</v>
      </c>
      <c r="C208" s="236" t="s">
        <v>1486</v>
      </c>
      <c r="D208" s="236" t="s">
        <v>1487</v>
      </c>
      <c r="E208" s="236" t="s">
        <v>198</v>
      </c>
      <c r="F208" s="237" t="s">
        <v>199</v>
      </c>
      <c r="G208" s="235" t="s">
        <v>200</v>
      </c>
      <c r="H208" s="236" t="s">
        <v>201</v>
      </c>
      <c r="I208" s="236" t="s">
        <v>202</v>
      </c>
      <c r="J208" s="236" t="s">
        <v>203</v>
      </c>
      <c r="K208" s="236" t="s">
        <v>204</v>
      </c>
      <c r="L208" s="236" t="s">
        <v>205</v>
      </c>
      <c r="M208" s="236" t="s">
        <v>206</v>
      </c>
      <c r="N208" s="236" t="s">
        <v>207</v>
      </c>
      <c r="O208" s="236" t="s">
        <v>208</v>
      </c>
      <c r="P208" s="236" t="s">
        <v>209</v>
      </c>
      <c r="Q208" s="237" t="s">
        <v>210</v>
      </c>
      <c r="R208" s="240" t="s">
        <v>1505</v>
      </c>
      <c r="S208" s="238" t="s">
        <v>1506</v>
      </c>
      <c r="T208" s="238" t="s">
        <v>1507</v>
      </c>
      <c r="U208" s="238" t="s">
        <v>1508</v>
      </c>
      <c r="V208" s="238" t="s">
        <v>1509</v>
      </c>
      <c r="W208" s="238" t="s">
        <v>1510</v>
      </c>
      <c r="X208" s="238" t="s">
        <v>1511</v>
      </c>
      <c r="Y208" s="238" t="s">
        <v>1512</v>
      </c>
      <c r="Z208" s="238" t="s">
        <v>1513</v>
      </c>
      <c r="AA208" s="239" t="s">
        <v>1514</v>
      </c>
    </row>
    <row r="209" spans="2:27" x14ac:dyDescent="0.2">
      <c r="B209" s="227" t="s">
        <v>1521</v>
      </c>
      <c r="C209" s="41" t="s">
        <v>1522</v>
      </c>
      <c r="D209" s="48" t="s">
        <v>1285</v>
      </c>
      <c r="E209" s="282" t="s">
        <v>1516</v>
      </c>
      <c r="F209" s="270">
        <v>3</v>
      </c>
      <c r="G209" s="382"/>
      <c r="H209" s="383"/>
      <c r="I209" s="383"/>
      <c r="J209" s="383"/>
      <c r="K209" s="383"/>
      <c r="L209" s="383"/>
      <c r="M209" s="284"/>
      <c r="N209" s="284"/>
      <c r="O209" s="284"/>
      <c r="P209" s="284"/>
      <c r="Q209" s="284"/>
      <c r="R209" s="284"/>
      <c r="S209" s="284"/>
      <c r="T209" s="284"/>
      <c r="U209" s="284"/>
      <c r="V209" s="284"/>
      <c r="W209" s="284"/>
      <c r="X209" s="284"/>
      <c r="Y209" s="284"/>
      <c r="Z209" s="284"/>
      <c r="AA209" s="286"/>
    </row>
    <row r="210" spans="2:27" x14ac:dyDescent="0.2">
      <c r="B210" s="228" t="s">
        <v>1523</v>
      </c>
      <c r="C210" s="41" t="s">
        <v>1522</v>
      </c>
      <c r="D210" s="48" t="s">
        <v>1280</v>
      </c>
      <c r="E210" s="282" t="s">
        <v>1516</v>
      </c>
      <c r="F210" s="270">
        <v>3</v>
      </c>
      <c r="G210" s="382"/>
      <c r="H210" s="383"/>
      <c r="I210" s="383"/>
      <c r="J210" s="383"/>
      <c r="K210" s="383"/>
      <c r="L210" s="383"/>
      <c r="M210" s="284"/>
      <c r="N210" s="284"/>
      <c r="O210" s="284"/>
      <c r="P210" s="284"/>
      <c r="Q210" s="284"/>
      <c r="R210" s="284"/>
      <c r="S210" s="284"/>
      <c r="T210" s="284"/>
      <c r="U210" s="284"/>
      <c r="V210" s="284"/>
      <c r="W210" s="284"/>
      <c r="X210" s="284"/>
      <c r="Y210" s="284"/>
      <c r="Z210" s="284"/>
      <c r="AA210" s="286"/>
    </row>
    <row r="211" spans="2:27" x14ac:dyDescent="0.2">
      <c r="B211" s="228" t="s">
        <v>1524</v>
      </c>
      <c r="C211" s="41" t="s">
        <v>1522</v>
      </c>
      <c r="D211" s="48" t="s">
        <v>1490</v>
      </c>
      <c r="E211" s="282" t="s">
        <v>1516</v>
      </c>
      <c r="F211" s="270">
        <v>3</v>
      </c>
      <c r="G211" s="287">
        <f t="shared" ref="G211:AA211" si="95">SUM(G209:G210)</f>
        <v>0</v>
      </c>
      <c r="H211" s="287">
        <f t="shared" si="95"/>
        <v>0</v>
      </c>
      <c r="I211" s="287">
        <f t="shared" si="95"/>
        <v>0</v>
      </c>
      <c r="J211" s="287">
        <f t="shared" si="95"/>
        <v>0</v>
      </c>
      <c r="K211" s="287">
        <f t="shared" si="95"/>
        <v>0</v>
      </c>
      <c r="L211" s="287">
        <f t="shared" si="95"/>
        <v>0</v>
      </c>
      <c r="M211" s="287">
        <f t="shared" si="95"/>
        <v>0</v>
      </c>
      <c r="N211" s="287">
        <f t="shared" si="95"/>
        <v>0</v>
      </c>
      <c r="O211" s="287">
        <f t="shared" si="95"/>
        <v>0</v>
      </c>
      <c r="P211" s="287">
        <f t="shared" si="95"/>
        <v>0</v>
      </c>
      <c r="Q211" s="287">
        <f t="shared" si="95"/>
        <v>0</v>
      </c>
      <c r="R211" s="287">
        <f t="shared" si="95"/>
        <v>0</v>
      </c>
      <c r="S211" s="287">
        <f t="shared" si="95"/>
        <v>0</v>
      </c>
      <c r="T211" s="287">
        <f t="shared" si="95"/>
        <v>0</v>
      </c>
      <c r="U211" s="287">
        <f t="shared" si="95"/>
        <v>0</v>
      </c>
      <c r="V211" s="287">
        <f t="shared" si="95"/>
        <v>0</v>
      </c>
      <c r="W211" s="287">
        <f t="shared" si="95"/>
        <v>0</v>
      </c>
      <c r="X211" s="287">
        <f t="shared" si="95"/>
        <v>0</v>
      </c>
      <c r="Y211" s="287">
        <f t="shared" si="95"/>
        <v>0</v>
      </c>
      <c r="Z211" s="287">
        <f t="shared" si="95"/>
        <v>0</v>
      </c>
      <c r="AA211" s="287">
        <f t="shared" si="95"/>
        <v>0</v>
      </c>
    </row>
    <row r="212" spans="2:27" x14ac:dyDescent="0.2">
      <c r="B212" s="227" t="s">
        <v>1525</v>
      </c>
      <c r="C212" s="41" t="s">
        <v>1526</v>
      </c>
      <c r="D212" s="48" t="s">
        <v>1285</v>
      </c>
      <c r="E212" s="282" t="s">
        <v>1516</v>
      </c>
      <c r="F212" s="270">
        <v>3</v>
      </c>
      <c r="G212" s="382"/>
      <c r="H212" s="383"/>
      <c r="I212" s="383"/>
      <c r="J212" s="383"/>
      <c r="K212" s="383"/>
      <c r="L212" s="383"/>
      <c r="M212" s="284">
        <v>0</v>
      </c>
      <c r="N212" s="284">
        <v>0</v>
      </c>
      <c r="O212" s="284">
        <v>0</v>
      </c>
      <c r="P212" s="284">
        <v>0</v>
      </c>
      <c r="Q212" s="284">
        <v>0</v>
      </c>
      <c r="R212" s="284">
        <v>0</v>
      </c>
      <c r="S212" s="284">
        <v>0</v>
      </c>
      <c r="T212" s="284">
        <v>0</v>
      </c>
      <c r="U212" s="284">
        <v>0</v>
      </c>
      <c r="V212" s="284">
        <v>0</v>
      </c>
      <c r="W212" s="284">
        <v>0</v>
      </c>
      <c r="X212" s="284">
        <v>0</v>
      </c>
      <c r="Y212" s="284">
        <v>0</v>
      </c>
      <c r="Z212" s="284">
        <v>0</v>
      </c>
      <c r="AA212" s="284">
        <v>0</v>
      </c>
    </row>
    <row r="213" spans="2:27" x14ac:dyDescent="0.2">
      <c r="B213" s="228" t="s">
        <v>1527</v>
      </c>
      <c r="C213" s="41" t="s">
        <v>1526</v>
      </c>
      <c r="D213" s="48" t="s">
        <v>1280</v>
      </c>
      <c r="E213" s="282" t="s">
        <v>1516</v>
      </c>
      <c r="F213" s="270">
        <v>3</v>
      </c>
      <c r="G213" s="382"/>
      <c r="H213" s="383"/>
      <c r="I213" s="383"/>
      <c r="J213" s="383"/>
      <c r="K213" s="383"/>
      <c r="L213" s="383"/>
      <c r="M213" s="284">
        <v>3.1470210731472514</v>
      </c>
      <c r="N213" s="284">
        <v>3.3146216011472514</v>
      </c>
      <c r="O213" s="284">
        <v>3.3146216011472514</v>
      </c>
      <c r="P213" s="284">
        <v>3.3261520354712513</v>
      </c>
      <c r="Q213" s="284">
        <v>3.3276788132802513</v>
      </c>
      <c r="R213" s="284">
        <v>17.091174289934997</v>
      </c>
      <c r="S213" s="284">
        <v>11.660324958</v>
      </c>
      <c r="T213" s="284">
        <v>6.7409400000000002</v>
      </c>
      <c r="U213" s="284">
        <v>6.4713029999999989</v>
      </c>
      <c r="V213" s="284"/>
      <c r="W213" s="284"/>
      <c r="X213" s="284"/>
      <c r="Y213" s="284"/>
      <c r="Z213" s="284"/>
      <c r="AA213" s="286"/>
    </row>
    <row r="214" spans="2:27" x14ac:dyDescent="0.2">
      <c r="B214" s="228" t="s">
        <v>1528</v>
      </c>
      <c r="C214" s="41" t="s">
        <v>1526</v>
      </c>
      <c r="D214" s="48" t="s">
        <v>1490</v>
      </c>
      <c r="E214" s="282" t="s">
        <v>1516</v>
      </c>
      <c r="F214" s="270">
        <v>3</v>
      </c>
      <c r="G214" s="287">
        <f t="shared" ref="G214:AA214" si="96">SUM(G212:G213)</f>
        <v>0</v>
      </c>
      <c r="H214" s="287">
        <f t="shared" si="96"/>
        <v>0</v>
      </c>
      <c r="I214" s="287">
        <f t="shared" si="96"/>
        <v>0</v>
      </c>
      <c r="J214" s="287">
        <f t="shared" si="96"/>
        <v>0</v>
      </c>
      <c r="K214" s="287">
        <f t="shared" si="96"/>
        <v>0</v>
      </c>
      <c r="L214" s="287">
        <f t="shared" si="96"/>
        <v>0</v>
      </c>
      <c r="M214" s="287">
        <f t="shared" si="96"/>
        <v>3.1470210731472514</v>
      </c>
      <c r="N214" s="287">
        <f t="shared" si="96"/>
        <v>3.3146216011472514</v>
      </c>
      <c r="O214" s="287">
        <f t="shared" si="96"/>
        <v>3.3146216011472514</v>
      </c>
      <c r="P214" s="287">
        <f t="shared" si="96"/>
        <v>3.3261520354712513</v>
      </c>
      <c r="Q214" s="287">
        <f t="shared" si="96"/>
        <v>3.3276788132802513</v>
      </c>
      <c r="R214" s="287">
        <f t="shared" si="96"/>
        <v>17.091174289934997</v>
      </c>
      <c r="S214" s="287">
        <f t="shared" si="96"/>
        <v>11.660324958</v>
      </c>
      <c r="T214" s="287">
        <f t="shared" si="96"/>
        <v>6.7409400000000002</v>
      </c>
      <c r="U214" s="287">
        <f t="shared" si="96"/>
        <v>6.4713029999999989</v>
      </c>
      <c r="V214" s="287">
        <f t="shared" si="96"/>
        <v>0</v>
      </c>
      <c r="W214" s="287">
        <f t="shared" si="96"/>
        <v>0</v>
      </c>
      <c r="X214" s="287">
        <f t="shared" si="96"/>
        <v>0</v>
      </c>
      <c r="Y214" s="287">
        <f t="shared" si="96"/>
        <v>0</v>
      </c>
      <c r="Z214" s="287">
        <f t="shared" si="96"/>
        <v>0</v>
      </c>
      <c r="AA214" s="287">
        <f t="shared" si="96"/>
        <v>0</v>
      </c>
    </row>
    <row r="215" spans="2:27" x14ac:dyDescent="0.2">
      <c r="B215" s="227" t="s">
        <v>1529</v>
      </c>
      <c r="C215" s="41" t="s">
        <v>1530</v>
      </c>
      <c r="D215" s="48" t="s">
        <v>1285</v>
      </c>
      <c r="E215" s="282" t="s">
        <v>1516</v>
      </c>
      <c r="F215" s="270">
        <v>3</v>
      </c>
      <c r="G215" s="382"/>
      <c r="H215" s="383"/>
      <c r="I215" s="383"/>
      <c r="J215" s="383"/>
      <c r="K215" s="383"/>
      <c r="L215" s="383"/>
      <c r="M215" s="1550">
        <v>1.0855999999999999</v>
      </c>
      <c r="N215" s="284">
        <v>1.0855999999999999</v>
      </c>
      <c r="O215" s="284">
        <v>1.0855999999999999</v>
      </c>
      <c r="P215" s="284">
        <v>1.0855999999999999</v>
      </c>
      <c r="Q215" s="284">
        <v>1.0855999999999999</v>
      </c>
      <c r="R215" s="284">
        <v>8.0500000000000007</v>
      </c>
      <c r="S215" s="284">
        <v>11.05</v>
      </c>
      <c r="T215" s="284">
        <v>87.18</v>
      </c>
      <c r="U215" s="284">
        <v>380.29</v>
      </c>
      <c r="V215" s="284">
        <v>16.09</v>
      </c>
      <c r="W215" s="284">
        <v>16.09</v>
      </c>
      <c r="X215" s="284">
        <v>16.09</v>
      </c>
      <c r="Y215" s="284">
        <v>16.09</v>
      </c>
      <c r="Z215" s="284">
        <v>16.09</v>
      </c>
      <c r="AA215" s="284">
        <v>16.09</v>
      </c>
    </row>
    <row r="216" spans="2:27" x14ac:dyDescent="0.2">
      <c r="B216" s="228" t="s">
        <v>1531</v>
      </c>
      <c r="C216" s="41" t="s">
        <v>1530</v>
      </c>
      <c r="D216" s="48" t="s">
        <v>1280</v>
      </c>
      <c r="E216" s="282" t="s">
        <v>1516</v>
      </c>
      <c r="F216" s="270">
        <v>3</v>
      </c>
      <c r="G216" s="382"/>
      <c r="H216" s="383"/>
      <c r="I216" s="383"/>
      <c r="J216" s="383"/>
      <c r="K216" s="383"/>
      <c r="L216" s="383"/>
      <c r="M216" s="284">
        <v>1.7947773260000006</v>
      </c>
      <c r="N216" s="284">
        <v>1.7947773260000006</v>
      </c>
      <c r="O216" s="284">
        <v>1.7947773260000006</v>
      </c>
      <c r="P216" s="284">
        <v>1.7947773260000006</v>
      </c>
      <c r="Q216" s="284">
        <v>1.7947773260000006</v>
      </c>
      <c r="R216" s="284">
        <v>16.404473260000003</v>
      </c>
      <c r="S216" s="284">
        <v>24.042959890000009</v>
      </c>
      <c r="T216" s="284">
        <v>32.840000000000003</v>
      </c>
      <c r="U216" s="284">
        <v>33.090000000000003</v>
      </c>
      <c r="V216" s="284">
        <v>32.17</v>
      </c>
      <c r="W216" s="284">
        <v>32.17</v>
      </c>
      <c r="X216" s="284">
        <v>32.17</v>
      </c>
      <c r="Y216" s="284">
        <v>32.17</v>
      </c>
      <c r="Z216" s="284">
        <v>32.17</v>
      </c>
      <c r="AA216" s="284">
        <v>32.17</v>
      </c>
    </row>
    <row r="217" spans="2:27" x14ac:dyDescent="0.2">
      <c r="B217" s="228" t="s">
        <v>1532</v>
      </c>
      <c r="C217" s="41" t="s">
        <v>1530</v>
      </c>
      <c r="D217" s="48" t="s">
        <v>1490</v>
      </c>
      <c r="E217" s="282" t="s">
        <v>1516</v>
      </c>
      <c r="F217" s="270">
        <v>3</v>
      </c>
      <c r="G217" s="287">
        <f t="shared" ref="G217:AA217" si="97">SUM(G215:G216)</f>
        <v>0</v>
      </c>
      <c r="H217" s="287">
        <f t="shared" si="97"/>
        <v>0</v>
      </c>
      <c r="I217" s="287">
        <f t="shared" si="97"/>
        <v>0</v>
      </c>
      <c r="J217" s="287">
        <f t="shared" si="97"/>
        <v>0</v>
      </c>
      <c r="K217" s="287">
        <f t="shared" si="97"/>
        <v>0</v>
      </c>
      <c r="L217" s="287">
        <f t="shared" si="97"/>
        <v>0</v>
      </c>
      <c r="M217" s="287">
        <f t="shared" si="97"/>
        <v>2.8803773260000005</v>
      </c>
      <c r="N217" s="287">
        <f t="shared" si="97"/>
        <v>2.8803773260000005</v>
      </c>
      <c r="O217" s="287">
        <f t="shared" si="97"/>
        <v>2.8803773260000005</v>
      </c>
      <c r="P217" s="287">
        <f t="shared" si="97"/>
        <v>2.8803773260000005</v>
      </c>
      <c r="Q217" s="287">
        <f t="shared" si="97"/>
        <v>2.8803773260000005</v>
      </c>
      <c r="R217" s="287">
        <f t="shared" si="97"/>
        <v>24.454473260000004</v>
      </c>
      <c r="S217" s="287">
        <f t="shared" si="97"/>
        <v>35.09295989000001</v>
      </c>
      <c r="T217" s="287">
        <f t="shared" si="97"/>
        <v>120.02000000000001</v>
      </c>
      <c r="U217" s="287">
        <f t="shared" si="97"/>
        <v>413.38</v>
      </c>
      <c r="V217" s="287">
        <f t="shared" si="97"/>
        <v>48.260000000000005</v>
      </c>
      <c r="W217" s="287">
        <f t="shared" si="97"/>
        <v>48.260000000000005</v>
      </c>
      <c r="X217" s="287">
        <f t="shared" si="97"/>
        <v>48.260000000000005</v>
      </c>
      <c r="Y217" s="287">
        <f t="shared" si="97"/>
        <v>48.260000000000005</v>
      </c>
      <c r="Z217" s="287">
        <f t="shared" si="97"/>
        <v>48.260000000000005</v>
      </c>
      <c r="AA217" s="287">
        <f t="shared" si="97"/>
        <v>48.260000000000005</v>
      </c>
    </row>
    <row r="218" spans="2:27" x14ac:dyDescent="0.2">
      <c r="B218" s="227" t="s">
        <v>1533</v>
      </c>
      <c r="C218" s="41" t="s">
        <v>1534</v>
      </c>
      <c r="D218" s="48" t="s">
        <v>1285</v>
      </c>
      <c r="E218" s="282" t="s">
        <v>1516</v>
      </c>
      <c r="F218" s="270">
        <v>3</v>
      </c>
      <c r="G218" s="382"/>
      <c r="H218" s="383"/>
      <c r="I218" s="383"/>
      <c r="J218" s="383"/>
      <c r="K218" s="383"/>
      <c r="L218" s="383"/>
      <c r="M218" s="284"/>
      <c r="N218" s="284"/>
      <c r="O218" s="284"/>
      <c r="P218" s="284"/>
      <c r="Q218" s="284"/>
      <c r="R218" s="284"/>
      <c r="S218" s="284"/>
      <c r="T218" s="284"/>
      <c r="U218" s="284"/>
      <c r="V218" s="284"/>
      <c r="W218" s="284"/>
      <c r="X218" s="284"/>
      <c r="Y218" s="284"/>
      <c r="Z218" s="284"/>
      <c r="AA218" s="286"/>
    </row>
    <row r="219" spans="2:27" x14ac:dyDescent="0.2">
      <c r="B219" s="228" t="s">
        <v>1535</v>
      </c>
      <c r="C219" s="41" t="s">
        <v>1534</v>
      </c>
      <c r="D219" s="48" t="s">
        <v>1280</v>
      </c>
      <c r="E219" s="282" t="s">
        <v>1516</v>
      </c>
      <c r="F219" s="270">
        <v>3</v>
      </c>
      <c r="G219" s="382"/>
      <c r="H219" s="383"/>
      <c r="I219" s="383"/>
      <c r="J219" s="383"/>
      <c r="K219" s="383"/>
      <c r="L219" s="383"/>
      <c r="M219" s="284"/>
      <c r="N219" s="284"/>
      <c r="O219" s="284"/>
      <c r="P219" s="284"/>
      <c r="Q219" s="284"/>
      <c r="R219" s="284"/>
      <c r="S219" s="284"/>
      <c r="T219" s="284"/>
      <c r="U219" s="284"/>
      <c r="V219" s="284"/>
      <c r="W219" s="284"/>
      <c r="X219" s="284"/>
      <c r="Y219" s="284"/>
      <c r="Z219" s="284"/>
      <c r="AA219" s="286"/>
    </row>
    <row r="220" spans="2:27" x14ac:dyDescent="0.2">
      <c r="B220" s="228" t="s">
        <v>1536</v>
      </c>
      <c r="C220" s="41" t="s">
        <v>1534</v>
      </c>
      <c r="D220" s="48" t="s">
        <v>1490</v>
      </c>
      <c r="E220" s="282" t="s">
        <v>1516</v>
      </c>
      <c r="F220" s="270">
        <v>3</v>
      </c>
      <c r="G220" s="287">
        <f t="shared" ref="G220:AA220" si="98">SUM(G218:G219)</f>
        <v>0</v>
      </c>
      <c r="H220" s="287">
        <f t="shared" si="98"/>
        <v>0</v>
      </c>
      <c r="I220" s="287">
        <f t="shared" si="98"/>
        <v>0</v>
      </c>
      <c r="J220" s="287">
        <f t="shared" si="98"/>
        <v>0</v>
      </c>
      <c r="K220" s="287">
        <f t="shared" si="98"/>
        <v>0</v>
      </c>
      <c r="L220" s="287">
        <f t="shared" si="98"/>
        <v>0</v>
      </c>
      <c r="M220" s="287">
        <f t="shared" si="98"/>
        <v>0</v>
      </c>
      <c r="N220" s="287">
        <f t="shared" si="98"/>
        <v>0</v>
      </c>
      <c r="O220" s="287">
        <f t="shared" si="98"/>
        <v>0</v>
      </c>
      <c r="P220" s="287">
        <f t="shared" si="98"/>
        <v>0</v>
      </c>
      <c r="Q220" s="287">
        <f t="shared" si="98"/>
        <v>0</v>
      </c>
      <c r="R220" s="287">
        <f t="shared" si="98"/>
        <v>0</v>
      </c>
      <c r="S220" s="287">
        <f t="shared" si="98"/>
        <v>0</v>
      </c>
      <c r="T220" s="287">
        <f t="shared" si="98"/>
        <v>0</v>
      </c>
      <c r="U220" s="287">
        <f t="shared" si="98"/>
        <v>0</v>
      </c>
      <c r="V220" s="287">
        <f t="shared" si="98"/>
        <v>0</v>
      </c>
      <c r="W220" s="287">
        <f t="shared" si="98"/>
        <v>0</v>
      </c>
      <c r="X220" s="287">
        <f t="shared" si="98"/>
        <v>0</v>
      </c>
      <c r="Y220" s="287">
        <f t="shared" si="98"/>
        <v>0</v>
      </c>
      <c r="Z220" s="287">
        <f t="shared" si="98"/>
        <v>0</v>
      </c>
      <c r="AA220" s="287">
        <f t="shared" si="98"/>
        <v>0</v>
      </c>
    </row>
    <row r="221" spans="2:27" x14ac:dyDescent="0.2">
      <c r="B221" s="227" t="s">
        <v>1537</v>
      </c>
      <c r="C221" s="41" t="s">
        <v>1538</v>
      </c>
      <c r="D221" s="48" t="s">
        <v>1285</v>
      </c>
      <c r="E221" s="282" t="s">
        <v>1516</v>
      </c>
      <c r="F221" s="270">
        <v>3</v>
      </c>
      <c r="G221" s="382"/>
      <c r="H221" s="383"/>
      <c r="I221" s="383"/>
      <c r="J221" s="383"/>
      <c r="K221" s="383"/>
      <c r="L221" s="383"/>
      <c r="M221" s="284"/>
      <c r="N221" s="284"/>
      <c r="O221" s="284"/>
      <c r="P221" s="284"/>
      <c r="Q221" s="284"/>
      <c r="R221" s="284"/>
      <c r="S221" s="284"/>
      <c r="T221" s="284"/>
      <c r="U221" s="284"/>
      <c r="V221" s="284"/>
      <c r="W221" s="284"/>
      <c r="X221" s="284"/>
      <c r="Y221" s="284"/>
      <c r="Z221" s="284"/>
      <c r="AA221" s="286"/>
    </row>
    <row r="222" spans="2:27" x14ac:dyDescent="0.2">
      <c r="B222" s="228" t="s">
        <v>1539</v>
      </c>
      <c r="C222" s="41" t="s">
        <v>1538</v>
      </c>
      <c r="D222" s="48" t="s">
        <v>1280</v>
      </c>
      <c r="E222" s="282" t="s">
        <v>1516</v>
      </c>
      <c r="F222" s="270">
        <v>3</v>
      </c>
      <c r="G222" s="382"/>
      <c r="H222" s="383"/>
      <c r="I222" s="383"/>
      <c r="J222" s="383"/>
      <c r="K222" s="383"/>
      <c r="L222" s="383"/>
      <c r="M222" s="284"/>
      <c r="N222" s="284"/>
      <c r="O222" s="284"/>
      <c r="P222" s="284"/>
      <c r="Q222" s="284"/>
      <c r="R222" s="284"/>
      <c r="S222" s="284"/>
      <c r="T222" s="284"/>
      <c r="U222" s="284"/>
      <c r="V222" s="284"/>
      <c r="W222" s="284"/>
      <c r="X222" s="284"/>
      <c r="Y222" s="284"/>
      <c r="Z222" s="284"/>
      <c r="AA222" s="286"/>
    </row>
    <row r="223" spans="2:27" x14ac:dyDescent="0.2">
      <c r="B223" s="228" t="s">
        <v>1540</v>
      </c>
      <c r="C223" s="41" t="s">
        <v>1538</v>
      </c>
      <c r="D223" s="48" t="s">
        <v>1490</v>
      </c>
      <c r="E223" s="282" t="s">
        <v>1516</v>
      </c>
      <c r="F223" s="270">
        <v>3</v>
      </c>
      <c r="G223" s="287">
        <f t="shared" ref="G223" si="99">SUM(G221:G222)</f>
        <v>0</v>
      </c>
      <c r="H223" s="287">
        <f t="shared" ref="H223:AA223" si="100">SUM(H221:H222)</f>
        <v>0</v>
      </c>
      <c r="I223" s="287">
        <f t="shared" si="100"/>
        <v>0</v>
      </c>
      <c r="J223" s="287">
        <f t="shared" si="100"/>
        <v>0</v>
      </c>
      <c r="K223" s="287">
        <f t="shared" si="100"/>
        <v>0</v>
      </c>
      <c r="L223" s="287">
        <f t="shared" si="100"/>
        <v>0</v>
      </c>
      <c r="M223" s="287">
        <f t="shared" si="100"/>
        <v>0</v>
      </c>
      <c r="N223" s="287">
        <f t="shared" si="100"/>
        <v>0</v>
      </c>
      <c r="O223" s="287">
        <f t="shared" si="100"/>
        <v>0</v>
      </c>
      <c r="P223" s="287">
        <f t="shared" si="100"/>
        <v>0</v>
      </c>
      <c r="Q223" s="287">
        <f t="shared" si="100"/>
        <v>0</v>
      </c>
      <c r="R223" s="287">
        <f t="shared" si="100"/>
        <v>0</v>
      </c>
      <c r="S223" s="287">
        <f t="shared" si="100"/>
        <v>0</v>
      </c>
      <c r="T223" s="287">
        <f t="shared" si="100"/>
        <v>0</v>
      </c>
      <c r="U223" s="287">
        <f t="shared" si="100"/>
        <v>0</v>
      </c>
      <c r="V223" s="287">
        <f t="shared" si="100"/>
        <v>0</v>
      </c>
      <c r="W223" s="287">
        <f t="shared" si="100"/>
        <v>0</v>
      </c>
      <c r="X223" s="287">
        <f t="shared" si="100"/>
        <v>0</v>
      </c>
      <c r="Y223" s="287">
        <f t="shared" si="100"/>
        <v>0</v>
      </c>
      <c r="Z223" s="287">
        <f t="shared" si="100"/>
        <v>0</v>
      </c>
      <c r="AA223" s="287">
        <f t="shared" si="100"/>
        <v>0</v>
      </c>
    </row>
    <row r="224" spans="2:27" ht="15" thickBot="1" x14ac:dyDescent="0.25">
      <c r="B224" s="229" t="s">
        <v>1541</v>
      </c>
      <c r="C224" s="42" t="s">
        <v>1542</v>
      </c>
      <c r="D224" s="50" t="s">
        <v>1490</v>
      </c>
      <c r="E224" s="282" t="s">
        <v>1516</v>
      </c>
      <c r="F224" s="271">
        <v>3</v>
      </c>
      <c r="G224" s="285">
        <f t="shared" ref="G224" si="101">SUM(G223,G220,G217,G214,G211)</f>
        <v>0</v>
      </c>
      <c r="H224" s="285">
        <f t="shared" ref="H224:AA224" si="102">SUM(H223,H220,H217,H214,H211)</f>
        <v>0</v>
      </c>
      <c r="I224" s="285">
        <f t="shared" si="102"/>
        <v>0</v>
      </c>
      <c r="J224" s="285">
        <f t="shared" si="102"/>
        <v>0</v>
      </c>
      <c r="K224" s="285">
        <f t="shared" si="102"/>
        <v>0</v>
      </c>
      <c r="L224" s="285">
        <f t="shared" si="102"/>
        <v>0</v>
      </c>
      <c r="M224" s="285">
        <f t="shared" si="102"/>
        <v>6.027398399147252</v>
      </c>
      <c r="N224" s="285">
        <f t="shared" si="102"/>
        <v>6.1949989271472514</v>
      </c>
      <c r="O224" s="285">
        <f t="shared" si="102"/>
        <v>6.1949989271472514</v>
      </c>
      <c r="P224" s="285">
        <f t="shared" si="102"/>
        <v>6.2065293614712518</v>
      </c>
      <c r="Q224" s="285">
        <f t="shared" si="102"/>
        <v>6.2080561392802522</v>
      </c>
      <c r="R224" s="285">
        <f t="shared" si="102"/>
        <v>41.545647549934998</v>
      </c>
      <c r="S224" s="285">
        <f t="shared" si="102"/>
        <v>46.753284848000007</v>
      </c>
      <c r="T224" s="285">
        <f t="shared" si="102"/>
        <v>126.76094000000001</v>
      </c>
      <c r="U224" s="285">
        <f t="shared" si="102"/>
        <v>419.85130299999997</v>
      </c>
      <c r="V224" s="285">
        <f t="shared" si="102"/>
        <v>48.260000000000005</v>
      </c>
      <c r="W224" s="285">
        <f t="shared" si="102"/>
        <v>48.260000000000005</v>
      </c>
      <c r="X224" s="285">
        <f t="shared" si="102"/>
        <v>48.260000000000005</v>
      </c>
      <c r="Y224" s="285">
        <f t="shared" si="102"/>
        <v>48.260000000000005</v>
      </c>
      <c r="Z224" s="285">
        <f t="shared" si="102"/>
        <v>48.260000000000005</v>
      </c>
      <c r="AA224" s="285">
        <f t="shared" si="102"/>
        <v>48.260000000000005</v>
      </c>
    </row>
    <row r="225" spans="2:27" ht="15" thickBot="1" x14ac:dyDescent="0.25">
      <c r="B225" s="230"/>
      <c r="C225" s="231"/>
      <c r="D225" s="52"/>
      <c r="E225" s="232"/>
      <c r="F225" s="233"/>
      <c r="G225" s="242"/>
      <c r="H225" s="242"/>
      <c r="I225" s="242"/>
      <c r="J225" s="242"/>
      <c r="K225" s="242"/>
      <c r="L225" s="242"/>
      <c r="M225" s="242"/>
      <c r="N225" s="242"/>
      <c r="O225" s="242"/>
      <c r="P225" s="242"/>
      <c r="Q225" s="242"/>
      <c r="R225" s="242"/>
      <c r="S225" s="242"/>
      <c r="T225" s="242"/>
      <c r="U225" s="242"/>
      <c r="V225" s="242"/>
      <c r="W225" s="242"/>
      <c r="X225" s="242"/>
      <c r="Y225" s="242"/>
      <c r="Z225" s="242"/>
      <c r="AA225" s="242"/>
    </row>
    <row r="226" spans="2:27" ht="60.75" thickBot="1" x14ac:dyDescent="0.25">
      <c r="B226" s="194" t="s">
        <v>1543</v>
      </c>
      <c r="G226" s="1597" t="s">
        <v>1502</v>
      </c>
      <c r="H226" s="1652"/>
      <c r="I226" s="1652"/>
      <c r="J226" s="1652"/>
      <c r="K226" s="1652"/>
      <c r="L226" s="1652"/>
      <c r="M226" s="1652"/>
      <c r="N226" s="1652"/>
      <c r="O226" s="1652"/>
      <c r="P226" s="1652"/>
      <c r="Q226" s="1598"/>
      <c r="R226" s="1597" t="s">
        <v>1503</v>
      </c>
      <c r="S226" s="1652"/>
      <c r="T226" s="1652"/>
      <c r="U226" s="1652"/>
      <c r="V226" s="1652"/>
      <c r="W226" s="1652"/>
      <c r="X226" s="1652"/>
      <c r="Y226" s="1652"/>
      <c r="Z226" s="1652"/>
      <c r="AA226" s="1598"/>
    </row>
    <row r="227" spans="2:27" ht="45.75" thickBot="1" x14ac:dyDescent="0.25">
      <c r="B227" s="1128" t="s">
        <v>1504</v>
      </c>
      <c r="C227" s="1129" t="s">
        <v>1486</v>
      </c>
      <c r="D227" s="1129" t="s">
        <v>1487</v>
      </c>
      <c r="E227" s="1129" t="s">
        <v>198</v>
      </c>
      <c r="F227" s="1130" t="s">
        <v>199</v>
      </c>
      <c r="G227" s="235" t="s">
        <v>200</v>
      </c>
      <c r="H227" s="236" t="s">
        <v>201</v>
      </c>
      <c r="I227" s="236" t="s">
        <v>202</v>
      </c>
      <c r="J227" s="236" t="s">
        <v>203</v>
      </c>
      <c r="K227" s="236" t="s">
        <v>204</v>
      </c>
      <c r="L227" s="236" t="s">
        <v>205</v>
      </c>
      <c r="M227" s="236" t="s">
        <v>206</v>
      </c>
      <c r="N227" s="236" t="s">
        <v>207</v>
      </c>
      <c r="O227" s="236" t="s">
        <v>208</v>
      </c>
      <c r="P227" s="236" t="s">
        <v>209</v>
      </c>
      <c r="Q227" s="237" t="s">
        <v>210</v>
      </c>
      <c r="R227" s="240" t="s">
        <v>1505</v>
      </c>
      <c r="S227" s="238" t="s">
        <v>1506</v>
      </c>
      <c r="T227" s="238" t="s">
        <v>1507</v>
      </c>
      <c r="U227" s="238" t="s">
        <v>1508</v>
      </c>
      <c r="V227" s="238" t="s">
        <v>1509</v>
      </c>
      <c r="W227" s="238" t="s">
        <v>1510</v>
      </c>
      <c r="X227" s="238" t="s">
        <v>1511</v>
      </c>
      <c r="Y227" s="238" t="s">
        <v>1512</v>
      </c>
      <c r="Z227" s="238" t="s">
        <v>1513</v>
      </c>
      <c r="AA227" s="239" t="s">
        <v>1514</v>
      </c>
    </row>
    <row r="228" spans="2:27" x14ac:dyDescent="0.2">
      <c r="B228" s="1121" t="s">
        <v>1544</v>
      </c>
      <c r="C228" s="1122" t="s">
        <v>1545</v>
      </c>
      <c r="D228" s="1123" t="s">
        <v>1285</v>
      </c>
      <c r="E228" s="1131" t="s">
        <v>1516</v>
      </c>
      <c r="F228" s="1125">
        <v>3</v>
      </c>
      <c r="G228" s="384"/>
      <c r="H228" s="385"/>
      <c r="I228" s="385"/>
      <c r="J228" s="385"/>
      <c r="K228" s="385"/>
      <c r="L228" s="385"/>
      <c r="M228" s="288">
        <f>SUM(M229:M231)</f>
        <v>5.102804610622786</v>
      </c>
      <c r="N228" s="288">
        <f t="shared" ref="N228:R228" si="103">SUM(N229:N231)</f>
        <v>5.1767588252338772</v>
      </c>
      <c r="O228" s="288">
        <f t="shared" si="103"/>
        <v>5.1767588252338772</v>
      </c>
      <c r="P228" s="288">
        <f t="shared" si="103"/>
        <v>5.1758678873530322</v>
      </c>
      <c r="Q228" s="288">
        <f t="shared" si="103"/>
        <v>5.1760276174540687</v>
      </c>
      <c r="R228" s="288">
        <f t="shared" si="103"/>
        <v>22.900878524639477</v>
      </c>
      <c r="S228" s="288"/>
      <c r="T228" s="288"/>
      <c r="U228" s="288"/>
      <c r="V228" s="288"/>
      <c r="W228" s="288"/>
      <c r="X228" s="288"/>
      <c r="Y228" s="288"/>
      <c r="Z228" s="288"/>
      <c r="AA228" s="289"/>
    </row>
    <row r="229" spans="2:27" x14ac:dyDescent="0.2">
      <c r="B229" s="228" t="s">
        <v>1546</v>
      </c>
      <c r="C229" s="41" t="s">
        <v>1547</v>
      </c>
      <c r="D229" s="48" t="s">
        <v>1285</v>
      </c>
      <c r="E229" s="282" t="s">
        <v>1516</v>
      </c>
      <c r="F229" s="270">
        <v>3</v>
      </c>
      <c r="G229" s="382"/>
      <c r="H229" s="382"/>
      <c r="I229" s="382"/>
      <c r="J229" s="382"/>
      <c r="K229" s="382"/>
      <c r="L229" s="382"/>
      <c r="M229" s="1126">
        <v>0</v>
      </c>
      <c r="N229" s="1126">
        <v>0</v>
      </c>
      <c r="O229" s="1126">
        <v>0</v>
      </c>
      <c r="P229" s="1126">
        <v>0</v>
      </c>
      <c r="Q229" s="1126">
        <v>0</v>
      </c>
      <c r="R229" s="1126">
        <v>0</v>
      </c>
      <c r="S229" s="1126"/>
      <c r="T229" s="1126"/>
      <c r="U229" s="1126"/>
      <c r="V229" s="1126"/>
      <c r="W229" s="1126"/>
      <c r="X229" s="1126"/>
      <c r="Y229" s="1126"/>
      <c r="Z229" s="1126"/>
      <c r="AA229" s="1127"/>
    </row>
    <row r="230" spans="2:27" x14ac:dyDescent="0.2">
      <c r="B230" s="228" t="s">
        <v>1548</v>
      </c>
      <c r="C230" s="41" t="s">
        <v>1549</v>
      </c>
      <c r="D230" s="48" t="s">
        <v>1285</v>
      </c>
      <c r="E230" s="282" t="s">
        <v>1516</v>
      </c>
      <c r="F230" s="270">
        <v>3</v>
      </c>
      <c r="G230" s="382"/>
      <c r="H230" s="382"/>
      <c r="I230" s="382"/>
      <c r="J230" s="382"/>
      <c r="K230" s="382"/>
      <c r="L230" s="382"/>
      <c r="M230" s="1126">
        <v>0</v>
      </c>
      <c r="N230" s="1126">
        <v>0</v>
      </c>
      <c r="O230" s="1126">
        <v>0</v>
      </c>
      <c r="P230" s="1126">
        <v>0</v>
      </c>
      <c r="Q230" s="1126">
        <v>0</v>
      </c>
      <c r="R230" s="1126">
        <v>0</v>
      </c>
      <c r="S230" s="1126"/>
      <c r="T230" s="1126"/>
      <c r="U230" s="1126"/>
      <c r="V230" s="1126"/>
      <c r="W230" s="1126"/>
      <c r="X230" s="1126"/>
      <c r="Y230" s="1126"/>
      <c r="Z230" s="1126"/>
      <c r="AA230" s="1127"/>
    </row>
    <row r="231" spans="2:27" x14ac:dyDescent="0.2">
      <c r="B231" s="228" t="s">
        <v>1550</v>
      </c>
      <c r="C231" s="41" t="s">
        <v>1551</v>
      </c>
      <c r="D231" s="48" t="s">
        <v>1285</v>
      </c>
      <c r="E231" s="282" t="s">
        <v>1516</v>
      </c>
      <c r="F231" s="270">
        <v>3</v>
      </c>
      <c r="G231" s="382"/>
      <c r="H231" s="382"/>
      <c r="I231" s="382"/>
      <c r="J231" s="382"/>
      <c r="K231" s="382"/>
      <c r="L231" s="382"/>
      <c r="M231" s="1406">
        <v>5.102804610622786</v>
      </c>
      <c r="N231" s="1406">
        <v>5.1767588252338772</v>
      </c>
      <c r="O231" s="1406">
        <v>5.1767588252338772</v>
      </c>
      <c r="P231" s="1406">
        <v>5.1758678873530322</v>
      </c>
      <c r="Q231" s="1406">
        <v>5.1760276174540687</v>
      </c>
      <c r="R231" s="1126">
        <v>22.900878524639477</v>
      </c>
      <c r="S231" s="1126"/>
      <c r="T231" s="1126"/>
      <c r="U231" s="1126"/>
      <c r="V231" s="1126"/>
      <c r="W231" s="1126"/>
      <c r="X231" s="1126"/>
      <c r="Y231" s="1126"/>
      <c r="Z231" s="1126"/>
      <c r="AA231" s="1127"/>
    </row>
    <row r="232" spans="2:27" x14ac:dyDescent="0.2">
      <c r="B232" s="228" t="s">
        <v>1552</v>
      </c>
      <c r="C232" s="41" t="s">
        <v>1545</v>
      </c>
      <c r="D232" s="48" t="s">
        <v>1280</v>
      </c>
      <c r="E232" s="282" t="s">
        <v>1516</v>
      </c>
      <c r="F232" s="270">
        <v>3</v>
      </c>
      <c r="G232" s="384"/>
      <c r="H232" s="385"/>
      <c r="I232" s="385"/>
      <c r="J232" s="385"/>
      <c r="K232" s="385"/>
      <c r="L232" s="385"/>
      <c r="M232" s="288">
        <f>SUM(M233:M235)</f>
        <v>0.18254567916197545</v>
      </c>
      <c r="N232" s="288">
        <f t="shared" ref="N232" si="104">SUM(N233:N235)</f>
        <v>0.14176602911124736</v>
      </c>
      <c r="O232" s="288">
        <f t="shared" ref="O232" si="105">SUM(O233:O235)</f>
        <v>0.14176602911124736</v>
      </c>
      <c r="P232" s="288">
        <f t="shared" ref="P232" si="106">SUM(P233:P235)</f>
        <v>0.1396246834715783</v>
      </c>
      <c r="Q232" s="288">
        <f t="shared" ref="Q232" si="107">SUM(Q233:Q235)</f>
        <v>0.13935315151931815</v>
      </c>
      <c r="R232" s="288">
        <f t="shared" ref="R232" si="108">SUM(R233:R235)</f>
        <v>0.74505557237536657</v>
      </c>
      <c r="S232" s="288"/>
      <c r="T232" s="288"/>
      <c r="U232" s="288"/>
      <c r="V232" s="288"/>
      <c r="W232" s="288"/>
      <c r="X232" s="288"/>
      <c r="Y232" s="288"/>
      <c r="Z232" s="288"/>
      <c r="AA232" s="289"/>
    </row>
    <row r="233" spans="2:27" x14ac:dyDescent="0.2">
      <c r="B233" s="228" t="s">
        <v>1553</v>
      </c>
      <c r="C233" s="41" t="s">
        <v>1547</v>
      </c>
      <c r="D233" s="48" t="s">
        <v>1280</v>
      </c>
      <c r="E233" s="282" t="s">
        <v>1516</v>
      </c>
      <c r="F233" s="270">
        <v>3</v>
      </c>
      <c r="G233" s="382"/>
      <c r="H233" s="382"/>
      <c r="I233" s="382"/>
      <c r="J233" s="382"/>
      <c r="K233" s="382"/>
      <c r="L233" s="382"/>
      <c r="M233" s="1126">
        <v>0</v>
      </c>
      <c r="N233" s="1126">
        <v>0</v>
      </c>
      <c r="O233" s="1126">
        <v>0</v>
      </c>
      <c r="P233" s="1126">
        <v>0</v>
      </c>
      <c r="Q233" s="1126">
        <v>0</v>
      </c>
      <c r="R233" s="1126">
        <v>0</v>
      </c>
      <c r="S233" s="1126"/>
      <c r="T233" s="1126"/>
      <c r="U233" s="1126"/>
      <c r="V233" s="1126"/>
      <c r="W233" s="1126"/>
      <c r="X233" s="1126"/>
      <c r="Y233" s="1126"/>
      <c r="Z233" s="1126"/>
      <c r="AA233" s="1127"/>
    </row>
    <row r="234" spans="2:27" x14ac:dyDescent="0.2">
      <c r="B234" s="228" t="s">
        <v>1554</v>
      </c>
      <c r="C234" s="41" t="s">
        <v>1549</v>
      </c>
      <c r="D234" s="48" t="s">
        <v>1280</v>
      </c>
      <c r="E234" s="282" t="s">
        <v>1516</v>
      </c>
      <c r="F234" s="270">
        <v>3</v>
      </c>
      <c r="G234" s="382"/>
      <c r="H234" s="382"/>
      <c r="I234" s="382"/>
      <c r="J234" s="382"/>
      <c r="K234" s="382"/>
      <c r="L234" s="382"/>
      <c r="M234" s="1126">
        <v>0</v>
      </c>
      <c r="N234" s="1126">
        <v>0</v>
      </c>
      <c r="O234" s="1126">
        <v>0</v>
      </c>
      <c r="P234" s="1126">
        <v>0</v>
      </c>
      <c r="Q234" s="1126">
        <v>0</v>
      </c>
      <c r="R234" s="1126">
        <v>0</v>
      </c>
      <c r="S234" s="1126"/>
      <c r="T234" s="1126"/>
      <c r="U234" s="1126"/>
      <c r="V234" s="1126"/>
      <c r="W234" s="1126"/>
      <c r="X234" s="1126"/>
      <c r="Y234" s="1126"/>
      <c r="Z234" s="1126"/>
      <c r="AA234" s="1127"/>
    </row>
    <row r="235" spans="2:27" x14ac:dyDescent="0.2">
      <c r="B235" s="228" t="s">
        <v>1555</v>
      </c>
      <c r="C235" s="41" t="s">
        <v>1551</v>
      </c>
      <c r="D235" s="48" t="s">
        <v>1280</v>
      </c>
      <c r="E235" s="282" t="s">
        <v>1516</v>
      </c>
      <c r="F235" s="270">
        <v>3</v>
      </c>
      <c r="G235" s="382"/>
      <c r="H235" s="382"/>
      <c r="I235" s="382"/>
      <c r="J235" s="382"/>
      <c r="K235" s="382"/>
      <c r="L235" s="382"/>
      <c r="M235" s="1126">
        <v>0.18254567916197545</v>
      </c>
      <c r="N235" s="1126">
        <v>0.14176602911124736</v>
      </c>
      <c r="O235" s="1126">
        <v>0.14176602911124736</v>
      </c>
      <c r="P235" s="1126">
        <v>0.1396246834715783</v>
      </c>
      <c r="Q235" s="1126">
        <v>0.13935315151931815</v>
      </c>
      <c r="R235" s="1126">
        <v>0.74505557237536657</v>
      </c>
      <c r="S235" s="1126"/>
      <c r="T235" s="1126"/>
      <c r="U235" s="1126"/>
      <c r="V235" s="1126"/>
      <c r="W235" s="1126"/>
      <c r="X235" s="1126"/>
      <c r="Y235" s="1126"/>
      <c r="Z235" s="1126"/>
      <c r="AA235" s="1127"/>
    </row>
    <row r="236" spans="2:27" x14ac:dyDescent="0.2">
      <c r="B236" s="228" t="s">
        <v>1556</v>
      </c>
      <c r="C236" s="41" t="s">
        <v>1545</v>
      </c>
      <c r="D236" s="48" t="s">
        <v>1490</v>
      </c>
      <c r="E236" s="282" t="s">
        <v>1516</v>
      </c>
      <c r="F236" s="270">
        <v>3</v>
      </c>
      <c r="G236" s="287">
        <f t="shared" ref="G236:AA236" si="109">SUM(G228, G232)</f>
        <v>0</v>
      </c>
      <c r="H236" s="287">
        <f t="shared" si="109"/>
        <v>0</v>
      </c>
      <c r="I236" s="287">
        <f t="shared" si="109"/>
        <v>0</v>
      </c>
      <c r="J236" s="287">
        <f t="shared" si="109"/>
        <v>0</v>
      </c>
      <c r="K236" s="287">
        <f t="shared" si="109"/>
        <v>0</v>
      </c>
      <c r="L236" s="287">
        <f t="shared" si="109"/>
        <v>0</v>
      </c>
      <c r="M236" s="287">
        <f t="shared" si="109"/>
        <v>5.2853502897847617</v>
      </c>
      <c r="N236" s="287">
        <f t="shared" si="109"/>
        <v>5.3185248543451245</v>
      </c>
      <c r="O236" s="287">
        <f t="shared" si="109"/>
        <v>5.3185248543451245</v>
      </c>
      <c r="P236" s="287">
        <f t="shared" si="109"/>
        <v>5.3154925708246106</v>
      </c>
      <c r="Q236" s="287">
        <f t="shared" si="109"/>
        <v>5.3153807689733865</v>
      </c>
      <c r="R236" s="287">
        <f t="shared" si="109"/>
        <v>23.645934097014845</v>
      </c>
      <c r="S236" s="287">
        <f t="shared" si="109"/>
        <v>0</v>
      </c>
      <c r="T236" s="287">
        <f t="shared" si="109"/>
        <v>0</v>
      </c>
      <c r="U236" s="287">
        <f t="shared" si="109"/>
        <v>0</v>
      </c>
      <c r="V236" s="287">
        <f t="shared" si="109"/>
        <v>0</v>
      </c>
      <c r="W236" s="287">
        <f t="shared" si="109"/>
        <v>0</v>
      </c>
      <c r="X236" s="287">
        <f t="shared" si="109"/>
        <v>0</v>
      </c>
      <c r="Y236" s="287">
        <f t="shared" si="109"/>
        <v>0</v>
      </c>
      <c r="Z236" s="287">
        <f t="shared" si="109"/>
        <v>0</v>
      </c>
      <c r="AA236" s="287">
        <f t="shared" si="109"/>
        <v>0</v>
      </c>
    </row>
    <row r="237" spans="2:27" x14ac:dyDescent="0.2">
      <c r="B237" s="228" t="s">
        <v>1557</v>
      </c>
      <c r="C237" s="41" t="s">
        <v>1558</v>
      </c>
      <c r="D237" s="48" t="s">
        <v>1285</v>
      </c>
      <c r="E237" s="282" t="s">
        <v>1516</v>
      </c>
      <c r="F237" s="270">
        <v>3</v>
      </c>
      <c r="G237" s="384"/>
      <c r="H237" s="385"/>
      <c r="I237" s="385"/>
      <c r="J237" s="385"/>
      <c r="K237" s="385"/>
      <c r="L237" s="385"/>
      <c r="M237" s="288">
        <f>SUM(M238:M240)</f>
        <v>0.38889432859942702</v>
      </c>
      <c r="N237" s="288">
        <f t="shared" ref="N237" si="110">SUM(N238:N240)</f>
        <v>0.35280226217545824</v>
      </c>
      <c r="O237" s="288">
        <f t="shared" ref="O237" si="111">SUM(O238:O240)</f>
        <v>0.35280226217545824</v>
      </c>
      <c r="P237" s="288">
        <f t="shared" ref="P237" si="112">SUM(P238:P240)</f>
        <v>0.3525182714971038</v>
      </c>
      <c r="Q237" s="288">
        <f t="shared" ref="Q237" si="113">SUM(Q238:Q240)</f>
        <v>0.3524812583698107</v>
      </c>
      <c r="R237" s="288">
        <f t="shared" ref="R237" si="114">SUM(R238:R240)</f>
        <v>1.792697252599698</v>
      </c>
      <c r="S237" s="288"/>
      <c r="T237" s="288"/>
      <c r="U237" s="288"/>
      <c r="V237" s="288"/>
      <c r="W237" s="288"/>
      <c r="X237" s="288"/>
      <c r="Y237" s="288"/>
      <c r="Z237" s="288"/>
      <c r="AA237" s="289"/>
    </row>
    <row r="238" spans="2:27" x14ac:dyDescent="0.2">
      <c r="B238" s="228" t="s">
        <v>1559</v>
      </c>
      <c r="C238" s="41" t="s">
        <v>1560</v>
      </c>
      <c r="D238" s="48" t="s">
        <v>1285</v>
      </c>
      <c r="E238" s="282" t="s">
        <v>1516</v>
      </c>
      <c r="F238" s="270">
        <v>3</v>
      </c>
      <c r="G238" s="382"/>
      <c r="H238" s="382"/>
      <c r="I238" s="382"/>
      <c r="J238" s="382"/>
      <c r="K238" s="382"/>
      <c r="L238" s="382"/>
      <c r="M238" s="1126">
        <v>0</v>
      </c>
      <c r="N238" s="1126">
        <v>0</v>
      </c>
      <c r="O238" s="1126">
        <v>0</v>
      </c>
      <c r="P238" s="1126">
        <v>0</v>
      </c>
      <c r="Q238" s="1126">
        <v>0</v>
      </c>
      <c r="R238" s="1126">
        <v>0</v>
      </c>
      <c r="S238" s="1126"/>
      <c r="T238" s="1126"/>
      <c r="U238" s="1126"/>
      <c r="V238" s="1126"/>
      <c r="W238" s="1126"/>
      <c r="X238" s="1126"/>
      <c r="Y238" s="1126"/>
      <c r="Z238" s="1126"/>
      <c r="AA238" s="1127"/>
    </row>
    <row r="239" spans="2:27" x14ac:dyDescent="0.2">
      <c r="B239" s="228" t="s">
        <v>1561</v>
      </c>
      <c r="C239" s="41" t="s">
        <v>1562</v>
      </c>
      <c r="D239" s="48" t="s">
        <v>1285</v>
      </c>
      <c r="E239" s="282" t="s">
        <v>1516</v>
      </c>
      <c r="F239" s="270">
        <v>3</v>
      </c>
      <c r="G239" s="382"/>
      <c r="H239" s="382"/>
      <c r="I239" s="382"/>
      <c r="J239" s="382"/>
      <c r="K239" s="382"/>
      <c r="L239" s="382"/>
      <c r="M239" s="1126">
        <v>0</v>
      </c>
      <c r="N239" s="1126">
        <v>0</v>
      </c>
      <c r="O239" s="1126">
        <v>0</v>
      </c>
      <c r="P239" s="1126">
        <v>0</v>
      </c>
      <c r="Q239" s="1126">
        <v>0</v>
      </c>
      <c r="R239" s="1126">
        <v>0</v>
      </c>
      <c r="S239" s="1126"/>
      <c r="T239" s="1126"/>
      <c r="U239" s="1126"/>
      <c r="V239" s="1126"/>
      <c r="W239" s="1126"/>
      <c r="X239" s="1126"/>
      <c r="Y239" s="1126"/>
      <c r="Z239" s="1126"/>
      <c r="AA239" s="1127"/>
    </row>
    <row r="240" spans="2:27" x14ac:dyDescent="0.2">
      <c r="B240" s="228" t="s">
        <v>1563</v>
      </c>
      <c r="C240" s="41" t="s">
        <v>1564</v>
      </c>
      <c r="D240" s="48" t="s">
        <v>1285</v>
      </c>
      <c r="E240" s="282" t="s">
        <v>1516</v>
      </c>
      <c r="F240" s="270">
        <v>3</v>
      </c>
      <c r="G240" s="382"/>
      <c r="H240" s="382"/>
      <c r="I240" s="382"/>
      <c r="J240" s="382"/>
      <c r="K240" s="382"/>
      <c r="L240" s="382"/>
      <c r="M240" s="1126">
        <v>0.38889432859942702</v>
      </c>
      <c r="N240" s="1126">
        <v>0.35280226217545824</v>
      </c>
      <c r="O240" s="1126">
        <v>0.35280226217545824</v>
      </c>
      <c r="P240" s="1126">
        <v>0.3525182714971038</v>
      </c>
      <c r="Q240" s="1126">
        <v>0.3524812583698107</v>
      </c>
      <c r="R240" s="1126">
        <v>1.792697252599698</v>
      </c>
      <c r="S240" s="1126"/>
      <c r="T240" s="1126"/>
      <c r="U240" s="1126"/>
      <c r="V240" s="1126"/>
      <c r="W240" s="1126"/>
      <c r="X240" s="1126"/>
      <c r="Y240" s="1126"/>
      <c r="Z240" s="1126"/>
      <c r="AA240" s="1127"/>
    </row>
    <row r="241" spans="2:27" x14ac:dyDescent="0.2">
      <c r="B241" s="228" t="s">
        <v>1565</v>
      </c>
      <c r="C241" s="41" t="s">
        <v>1558</v>
      </c>
      <c r="D241" s="48" t="s">
        <v>1280</v>
      </c>
      <c r="E241" s="282" t="s">
        <v>1516</v>
      </c>
      <c r="F241" s="270">
        <v>3</v>
      </c>
      <c r="G241" s="384"/>
      <c r="H241" s="385"/>
      <c r="I241" s="385"/>
      <c r="J241" s="385"/>
      <c r="K241" s="385"/>
      <c r="L241" s="385"/>
      <c r="M241" s="288">
        <f>SUM(M242:M244)</f>
        <v>4.2802869809129493E-2</v>
      </c>
      <c r="N241" s="288">
        <f t="shared" ref="N241:R241" si="115">SUM(N242:N244)</f>
        <v>3.3240955991194747E-2</v>
      </c>
      <c r="O241" s="288">
        <f t="shared" si="115"/>
        <v>3.3240955991194747E-2</v>
      </c>
      <c r="P241" s="288">
        <f t="shared" si="115"/>
        <v>3.2736811492961017E-2</v>
      </c>
      <c r="Q241" s="288">
        <f t="shared" si="115"/>
        <v>3.267110460753004E-2</v>
      </c>
      <c r="R241" s="288">
        <f t="shared" si="115"/>
        <v>0.17469269789201003</v>
      </c>
      <c r="S241" s="288"/>
      <c r="T241" s="288"/>
      <c r="U241" s="288"/>
      <c r="V241" s="288"/>
      <c r="W241" s="288"/>
      <c r="X241" s="288"/>
      <c r="Y241" s="288"/>
      <c r="Z241" s="288"/>
      <c r="AA241" s="289"/>
    </row>
    <row r="242" spans="2:27" x14ac:dyDescent="0.2">
      <c r="B242" s="228" t="s">
        <v>1566</v>
      </c>
      <c r="C242" s="41" t="s">
        <v>1567</v>
      </c>
      <c r="D242" s="48" t="s">
        <v>1280</v>
      </c>
      <c r="E242" s="282" t="s">
        <v>1516</v>
      </c>
      <c r="F242" s="270">
        <v>3</v>
      </c>
      <c r="G242" s="382"/>
      <c r="H242" s="382"/>
      <c r="I242" s="382"/>
      <c r="J242" s="382"/>
      <c r="K242" s="382"/>
      <c r="L242" s="382"/>
      <c r="M242" s="1126">
        <v>0</v>
      </c>
      <c r="N242" s="1126">
        <v>0</v>
      </c>
      <c r="O242" s="1126">
        <v>0</v>
      </c>
      <c r="P242" s="1126">
        <v>0</v>
      </c>
      <c r="Q242" s="1126">
        <v>0</v>
      </c>
      <c r="R242" s="1126">
        <v>0</v>
      </c>
      <c r="S242" s="1126"/>
      <c r="T242" s="1126"/>
      <c r="U242" s="1126"/>
      <c r="V242" s="1126"/>
      <c r="W242" s="1126"/>
      <c r="X242" s="1126"/>
      <c r="Y242" s="1126"/>
      <c r="Z242" s="1126"/>
      <c r="AA242" s="1127"/>
    </row>
    <row r="243" spans="2:27" x14ac:dyDescent="0.2">
      <c r="B243" s="228" t="s">
        <v>1568</v>
      </c>
      <c r="C243" s="41" t="s">
        <v>1569</v>
      </c>
      <c r="D243" s="48" t="s">
        <v>1280</v>
      </c>
      <c r="E243" s="282" t="s">
        <v>1516</v>
      </c>
      <c r="F243" s="270">
        <v>3</v>
      </c>
      <c r="G243" s="382"/>
      <c r="H243" s="382"/>
      <c r="I243" s="382"/>
      <c r="J243" s="382"/>
      <c r="K243" s="382"/>
      <c r="L243" s="382"/>
      <c r="M243" s="1126">
        <v>0</v>
      </c>
      <c r="N243" s="1126">
        <v>0</v>
      </c>
      <c r="O243" s="1126">
        <v>0</v>
      </c>
      <c r="P243" s="1126">
        <v>0</v>
      </c>
      <c r="Q243" s="1126">
        <v>0</v>
      </c>
      <c r="R243" s="1126">
        <v>0</v>
      </c>
      <c r="S243" s="1126"/>
      <c r="T243" s="1126"/>
      <c r="U243" s="1126"/>
      <c r="V243" s="1126"/>
      <c r="W243" s="1126"/>
      <c r="X243" s="1126"/>
      <c r="Y243" s="1126"/>
      <c r="Z243" s="1126"/>
      <c r="AA243" s="1127"/>
    </row>
    <row r="244" spans="2:27" x14ac:dyDescent="0.2">
      <c r="B244" s="228" t="s">
        <v>1570</v>
      </c>
      <c r="C244" s="41" t="s">
        <v>1564</v>
      </c>
      <c r="D244" s="48" t="s">
        <v>1280</v>
      </c>
      <c r="E244" s="282" t="s">
        <v>1516</v>
      </c>
      <c r="F244" s="270">
        <v>3</v>
      </c>
      <c r="G244" s="382"/>
      <c r="H244" s="382"/>
      <c r="I244" s="382"/>
      <c r="J244" s="382"/>
      <c r="K244" s="382"/>
      <c r="L244" s="382"/>
      <c r="M244" s="1126">
        <v>4.2802869809129493E-2</v>
      </c>
      <c r="N244" s="1126">
        <v>3.3240955991194747E-2</v>
      </c>
      <c r="O244" s="1126">
        <v>3.3240955991194747E-2</v>
      </c>
      <c r="P244" s="1126">
        <v>3.2736811492961017E-2</v>
      </c>
      <c r="Q244" s="1126">
        <v>3.267110460753004E-2</v>
      </c>
      <c r="R244" s="1126">
        <v>0.17469269789201003</v>
      </c>
      <c r="S244" s="1126"/>
      <c r="T244" s="1126"/>
      <c r="U244" s="1126"/>
      <c r="V244" s="1126"/>
      <c r="W244" s="1126"/>
      <c r="X244" s="1126"/>
      <c r="Y244" s="1126"/>
      <c r="Z244" s="1126"/>
      <c r="AA244" s="1127"/>
    </row>
    <row r="245" spans="2:27" x14ac:dyDescent="0.2">
      <c r="B245" s="228" t="s">
        <v>1571</v>
      </c>
      <c r="C245" s="41" t="s">
        <v>1558</v>
      </c>
      <c r="D245" s="48" t="s">
        <v>1490</v>
      </c>
      <c r="E245" s="282" t="s">
        <v>1516</v>
      </c>
      <c r="F245" s="270">
        <v>3</v>
      </c>
      <c r="G245" s="287">
        <f t="shared" ref="G245:AA245" si="116">SUM(G237,G241)</f>
        <v>0</v>
      </c>
      <c r="H245" s="287">
        <f t="shared" si="116"/>
        <v>0</v>
      </c>
      <c r="I245" s="287">
        <f t="shared" si="116"/>
        <v>0</v>
      </c>
      <c r="J245" s="287">
        <f t="shared" si="116"/>
        <v>0</v>
      </c>
      <c r="K245" s="287">
        <f t="shared" si="116"/>
        <v>0</v>
      </c>
      <c r="L245" s="287">
        <f t="shared" si="116"/>
        <v>0</v>
      </c>
      <c r="M245" s="287">
        <f t="shared" si="116"/>
        <v>0.43169719840855653</v>
      </c>
      <c r="N245" s="287">
        <f t="shared" si="116"/>
        <v>0.38604321816665299</v>
      </c>
      <c r="O245" s="287">
        <f t="shared" si="116"/>
        <v>0.38604321816665299</v>
      </c>
      <c r="P245" s="287">
        <f t="shared" si="116"/>
        <v>0.38525508299006483</v>
      </c>
      <c r="Q245" s="287">
        <f t="shared" si="116"/>
        <v>0.38515236297734073</v>
      </c>
      <c r="R245" s="287">
        <f t="shared" si="116"/>
        <v>1.9673899504917081</v>
      </c>
      <c r="S245" s="287">
        <f t="shared" si="116"/>
        <v>0</v>
      </c>
      <c r="T245" s="287">
        <f t="shared" si="116"/>
        <v>0</v>
      </c>
      <c r="U245" s="287">
        <f t="shared" si="116"/>
        <v>0</v>
      </c>
      <c r="V245" s="287">
        <f t="shared" si="116"/>
        <v>0</v>
      </c>
      <c r="W245" s="287">
        <f t="shared" si="116"/>
        <v>0</v>
      </c>
      <c r="X245" s="287">
        <f t="shared" si="116"/>
        <v>0</v>
      </c>
      <c r="Y245" s="287">
        <f t="shared" si="116"/>
        <v>0</v>
      </c>
      <c r="Z245" s="287">
        <f t="shared" si="116"/>
        <v>0</v>
      </c>
      <c r="AA245" s="287">
        <f t="shared" si="116"/>
        <v>0</v>
      </c>
    </row>
    <row r="246" spans="2:27" x14ac:dyDescent="0.2">
      <c r="B246" s="228" t="s">
        <v>1572</v>
      </c>
      <c r="C246" s="41" t="s">
        <v>1573</v>
      </c>
      <c r="D246" s="48" t="s">
        <v>1285</v>
      </c>
      <c r="E246" s="282" t="s">
        <v>1516</v>
      </c>
      <c r="F246" s="270">
        <v>3</v>
      </c>
      <c r="G246" s="384"/>
      <c r="H246" s="385"/>
      <c r="I246" s="385"/>
      <c r="J246" s="385"/>
      <c r="K246" s="385"/>
      <c r="L246" s="385"/>
      <c r="M246" s="288">
        <f>SUM(M247:M249)</f>
        <v>0.60683406329300049</v>
      </c>
      <c r="N246" s="288">
        <f t="shared" ref="N246:R246" si="117">SUM(N247:N249)</f>
        <v>0.59929681664516987</v>
      </c>
      <c r="O246" s="288">
        <f t="shared" si="117"/>
        <v>0.59710036592108062</v>
      </c>
      <c r="P246" s="288">
        <f t="shared" si="117"/>
        <v>0.5970994587654691</v>
      </c>
      <c r="Q246" s="288">
        <f t="shared" si="117"/>
        <v>0.5970994587654691</v>
      </c>
      <c r="R246" s="288">
        <f t="shared" si="117"/>
        <v>2.9915478611352242</v>
      </c>
      <c r="S246" s="288"/>
      <c r="T246" s="288"/>
      <c r="U246" s="288"/>
      <c r="V246" s="288"/>
      <c r="W246" s="288"/>
      <c r="X246" s="288"/>
      <c r="Y246" s="288"/>
      <c r="Z246" s="288"/>
      <c r="AA246" s="289"/>
    </row>
    <row r="247" spans="2:27" x14ac:dyDescent="0.2">
      <c r="B247" s="228" t="s">
        <v>1574</v>
      </c>
      <c r="C247" s="41" t="s">
        <v>1575</v>
      </c>
      <c r="D247" s="48" t="s">
        <v>1285</v>
      </c>
      <c r="E247" s="282" t="s">
        <v>1516</v>
      </c>
      <c r="F247" s="270">
        <v>3</v>
      </c>
      <c r="G247" s="382"/>
      <c r="H247" s="382"/>
      <c r="I247" s="382"/>
      <c r="J247" s="382"/>
      <c r="K247" s="382"/>
      <c r="L247" s="382"/>
      <c r="M247" s="1126">
        <v>0</v>
      </c>
      <c r="N247" s="1126">
        <v>0</v>
      </c>
      <c r="O247" s="1126">
        <v>0</v>
      </c>
      <c r="P247" s="1126">
        <v>0</v>
      </c>
      <c r="Q247" s="1126">
        <v>0</v>
      </c>
      <c r="R247" s="1126">
        <v>0</v>
      </c>
      <c r="S247" s="1126"/>
      <c r="T247" s="1126"/>
      <c r="U247" s="1126"/>
      <c r="V247" s="1126"/>
      <c r="W247" s="1126"/>
      <c r="X247" s="1126"/>
      <c r="Y247" s="1126"/>
      <c r="Z247" s="1126"/>
      <c r="AA247" s="1127"/>
    </row>
    <row r="248" spans="2:27" x14ac:dyDescent="0.2">
      <c r="B248" s="228" t="s">
        <v>1576</v>
      </c>
      <c r="C248" s="41" t="s">
        <v>1577</v>
      </c>
      <c r="D248" s="48" t="s">
        <v>1285</v>
      </c>
      <c r="E248" s="282" t="s">
        <v>1516</v>
      </c>
      <c r="F248" s="270">
        <v>3</v>
      </c>
      <c r="G248" s="382"/>
      <c r="H248" s="382"/>
      <c r="I248" s="382"/>
      <c r="J248" s="382"/>
      <c r="K248" s="382"/>
      <c r="L248" s="382"/>
      <c r="M248" s="1126">
        <v>0</v>
      </c>
      <c r="N248" s="1126">
        <v>0</v>
      </c>
      <c r="O248" s="1126">
        <v>0</v>
      </c>
      <c r="P248" s="1126">
        <v>0</v>
      </c>
      <c r="Q248" s="1126">
        <v>0</v>
      </c>
      <c r="R248" s="1126">
        <v>0</v>
      </c>
      <c r="S248" s="1126"/>
      <c r="T248" s="1126"/>
      <c r="U248" s="1126"/>
      <c r="V248" s="1126"/>
      <c r="W248" s="1126"/>
      <c r="X248" s="1126"/>
      <c r="Y248" s="1126"/>
      <c r="Z248" s="1126"/>
      <c r="AA248" s="1127"/>
    </row>
    <row r="249" spans="2:27" x14ac:dyDescent="0.2">
      <c r="B249" s="228" t="s">
        <v>1578</v>
      </c>
      <c r="C249" s="41" t="s">
        <v>1579</v>
      </c>
      <c r="D249" s="48" t="s">
        <v>1285</v>
      </c>
      <c r="E249" s="282" t="s">
        <v>1516</v>
      </c>
      <c r="F249" s="270">
        <v>3</v>
      </c>
      <c r="G249" s="382"/>
      <c r="H249" s="382"/>
      <c r="I249" s="382"/>
      <c r="J249" s="382"/>
      <c r="K249" s="382"/>
      <c r="L249" s="382"/>
      <c r="M249" s="1126">
        <v>0.60683406329300049</v>
      </c>
      <c r="N249" s="1126">
        <v>0.59929681664516987</v>
      </c>
      <c r="O249" s="1126">
        <v>0.59710036592108062</v>
      </c>
      <c r="P249" s="1126">
        <v>0.5970994587654691</v>
      </c>
      <c r="Q249" s="1126">
        <v>0.5970994587654691</v>
      </c>
      <c r="R249" s="1126">
        <v>2.9915478611352242</v>
      </c>
      <c r="S249" s="1126"/>
      <c r="T249" s="1126"/>
      <c r="U249" s="1126"/>
      <c r="V249" s="1126"/>
      <c r="W249" s="1126"/>
      <c r="X249" s="1126"/>
      <c r="Y249" s="1126"/>
      <c r="Z249" s="1126"/>
      <c r="AA249" s="1127"/>
    </row>
    <row r="250" spans="2:27" x14ac:dyDescent="0.2">
      <c r="B250" s="228" t="s">
        <v>1580</v>
      </c>
      <c r="C250" s="41" t="s">
        <v>1573</v>
      </c>
      <c r="D250" s="48" t="s">
        <v>1280</v>
      </c>
      <c r="E250" s="282" t="s">
        <v>1516</v>
      </c>
      <c r="F250" s="270">
        <v>3</v>
      </c>
      <c r="G250" s="384"/>
      <c r="H250" s="385"/>
      <c r="I250" s="385"/>
      <c r="J250" s="385"/>
      <c r="K250" s="385"/>
      <c r="L250" s="385"/>
      <c r="M250" s="288">
        <f>SUM(M251:M253)</f>
        <v>0</v>
      </c>
      <c r="N250" s="288">
        <f t="shared" ref="N250:R250" si="118">SUM(N251:N253)</f>
        <v>0</v>
      </c>
      <c r="O250" s="288">
        <f t="shared" si="118"/>
        <v>0</v>
      </c>
      <c r="P250" s="288">
        <f t="shared" si="118"/>
        <v>0</v>
      </c>
      <c r="Q250" s="288">
        <f t="shared" si="118"/>
        <v>0</v>
      </c>
      <c r="R250" s="288">
        <f t="shared" si="118"/>
        <v>0</v>
      </c>
      <c r="S250" s="288"/>
      <c r="T250" s="288"/>
      <c r="U250" s="288"/>
      <c r="V250" s="288"/>
      <c r="W250" s="288"/>
      <c r="X250" s="288"/>
      <c r="Y250" s="288"/>
      <c r="Z250" s="288"/>
      <c r="AA250" s="289"/>
    </row>
    <row r="251" spans="2:27" x14ac:dyDescent="0.2">
      <c r="B251" s="228" t="s">
        <v>1581</v>
      </c>
      <c r="C251" s="41" t="s">
        <v>1575</v>
      </c>
      <c r="D251" s="48" t="s">
        <v>1280</v>
      </c>
      <c r="E251" s="282" t="s">
        <v>1516</v>
      </c>
      <c r="F251" s="270">
        <v>3</v>
      </c>
      <c r="G251" s="382"/>
      <c r="H251" s="382"/>
      <c r="I251" s="382"/>
      <c r="J251" s="382"/>
      <c r="K251" s="382"/>
      <c r="L251" s="382"/>
      <c r="M251" s="1126">
        <v>0</v>
      </c>
      <c r="N251" s="1126">
        <v>0</v>
      </c>
      <c r="O251" s="1126">
        <v>0</v>
      </c>
      <c r="P251" s="1126">
        <v>0</v>
      </c>
      <c r="Q251" s="1126">
        <v>0</v>
      </c>
      <c r="R251" s="1126">
        <v>0</v>
      </c>
      <c r="S251" s="1126"/>
      <c r="T251" s="1126"/>
      <c r="U251" s="1126"/>
      <c r="V251" s="1126"/>
      <c r="W251" s="1126"/>
      <c r="X251" s="1126"/>
      <c r="Y251" s="1126"/>
      <c r="Z251" s="1126"/>
      <c r="AA251" s="1127"/>
    </row>
    <row r="252" spans="2:27" x14ac:dyDescent="0.2">
      <c r="B252" s="228" t="s">
        <v>1582</v>
      </c>
      <c r="C252" s="41" t="s">
        <v>1577</v>
      </c>
      <c r="D252" s="48" t="s">
        <v>1280</v>
      </c>
      <c r="E252" s="282" t="s">
        <v>1516</v>
      </c>
      <c r="F252" s="270">
        <v>3</v>
      </c>
      <c r="G252" s="382"/>
      <c r="H252" s="382"/>
      <c r="I252" s="382"/>
      <c r="J252" s="382"/>
      <c r="K252" s="382"/>
      <c r="L252" s="382"/>
      <c r="M252" s="1126">
        <v>0</v>
      </c>
      <c r="N252" s="1126">
        <v>0</v>
      </c>
      <c r="O252" s="1126">
        <v>0</v>
      </c>
      <c r="P252" s="1126">
        <v>0</v>
      </c>
      <c r="Q252" s="1126">
        <v>0</v>
      </c>
      <c r="R252" s="1126">
        <v>0</v>
      </c>
      <c r="S252" s="1126"/>
      <c r="T252" s="1126"/>
      <c r="U252" s="1126"/>
      <c r="V252" s="1126"/>
      <c r="W252" s="1126"/>
      <c r="X252" s="1126"/>
      <c r="Y252" s="1126"/>
      <c r="Z252" s="1126"/>
      <c r="AA252" s="1127"/>
    </row>
    <row r="253" spans="2:27" x14ac:dyDescent="0.2">
      <c r="B253" s="228" t="s">
        <v>1583</v>
      </c>
      <c r="C253" s="41" t="s">
        <v>1579</v>
      </c>
      <c r="D253" s="48" t="s">
        <v>1280</v>
      </c>
      <c r="E253" s="282" t="s">
        <v>1516</v>
      </c>
      <c r="F253" s="270">
        <v>3</v>
      </c>
      <c r="G253" s="382"/>
      <c r="H253" s="382"/>
      <c r="I253" s="382"/>
      <c r="J253" s="382"/>
      <c r="K253" s="382"/>
      <c r="L253" s="382"/>
      <c r="M253" s="1126">
        <v>0</v>
      </c>
      <c r="N253" s="1126">
        <v>0</v>
      </c>
      <c r="O253" s="1126">
        <v>0</v>
      </c>
      <c r="P253" s="1126">
        <v>0</v>
      </c>
      <c r="Q253" s="1126">
        <v>0</v>
      </c>
      <c r="R253" s="1126">
        <v>0</v>
      </c>
      <c r="S253" s="1126"/>
      <c r="T253" s="1126"/>
      <c r="U253" s="1126"/>
      <c r="V253" s="1126"/>
      <c r="W253" s="1126"/>
      <c r="X253" s="1126"/>
      <c r="Y253" s="1126"/>
      <c r="Z253" s="1126"/>
      <c r="AA253" s="1127"/>
    </row>
    <row r="254" spans="2:27" x14ac:dyDescent="0.2">
      <c r="B254" s="228" t="s">
        <v>1584</v>
      </c>
      <c r="C254" s="41" t="s">
        <v>1575</v>
      </c>
      <c r="D254" s="48" t="s">
        <v>1490</v>
      </c>
      <c r="E254" s="282" t="s">
        <v>1516</v>
      </c>
      <c r="F254" s="270">
        <v>3</v>
      </c>
      <c r="G254" s="287">
        <f t="shared" ref="G254:AA254" si="119">SUM(G246,G250)</f>
        <v>0</v>
      </c>
      <c r="H254" s="287">
        <f t="shared" si="119"/>
        <v>0</v>
      </c>
      <c r="I254" s="287">
        <f t="shared" si="119"/>
        <v>0</v>
      </c>
      <c r="J254" s="287">
        <f t="shared" si="119"/>
        <v>0</v>
      </c>
      <c r="K254" s="287">
        <f t="shared" si="119"/>
        <v>0</v>
      </c>
      <c r="L254" s="287">
        <f t="shared" si="119"/>
        <v>0</v>
      </c>
      <c r="M254" s="287">
        <f t="shared" si="119"/>
        <v>0.60683406329300049</v>
      </c>
      <c r="N254" s="287">
        <f t="shared" si="119"/>
        <v>0.59929681664516987</v>
      </c>
      <c r="O254" s="287">
        <f t="shared" si="119"/>
        <v>0.59710036592108062</v>
      </c>
      <c r="P254" s="287">
        <f t="shared" si="119"/>
        <v>0.5970994587654691</v>
      </c>
      <c r="Q254" s="287">
        <f t="shared" si="119"/>
        <v>0.5970994587654691</v>
      </c>
      <c r="R254" s="287">
        <f t="shared" si="119"/>
        <v>2.9915478611352242</v>
      </c>
      <c r="S254" s="287">
        <f t="shared" si="119"/>
        <v>0</v>
      </c>
      <c r="T254" s="287">
        <f t="shared" si="119"/>
        <v>0</v>
      </c>
      <c r="U254" s="287">
        <f t="shared" si="119"/>
        <v>0</v>
      </c>
      <c r="V254" s="287">
        <f t="shared" si="119"/>
        <v>0</v>
      </c>
      <c r="W254" s="287">
        <f t="shared" si="119"/>
        <v>0</v>
      </c>
      <c r="X254" s="287">
        <f t="shared" si="119"/>
        <v>0</v>
      </c>
      <c r="Y254" s="287">
        <f t="shared" si="119"/>
        <v>0</v>
      </c>
      <c r="Z254" s="287">
        <f t="shared" si="119"/>
        <v>0</v>
      </c>
      <c r="AA254" s="287">
        <f t="shared" si="119"/>
        <v>0</v>
      </c>
    </row>
    <row r="255" spans="2:27" x14ac:dyDescent="0.2">
      <c r="B255" s="228" t="s">
        <v>1585</v>
      </c>
      <c r="C255" s="41" t="s">
        <v>1586</v>
      </c>
      <c r="D255" s="48" t="s">
        <v>1285</v>
      </c>
      <c r="E255" s="282" t="s">
        <v>1516</v>
      </c>
      <c r="F255" s="270">
        <v>3</v>
      </c>
      <c r="G255" s="382"/>
      <c r="H255" s="382"/>
      <c r="I255" s="382"/>
      <c r="J255" s="382"/>
      <c r="K255" s="382"/>
      <c r="L255" s="382"/>
      <c r="M255" s="1126">
        <v>0</v>
      </c>
      <c r="N255" s="1126">
        <v>0</v>
      </c>
      <c r="O255" s="1126">
        <v>0</v>
      </c>
      <c r="P255" s="1126">
        <v>0</v>
      </c>
      <c r="Q255" s="1126">
        <v>0</v>
      </c>
      <c r="R255" s="1126">
        <v>0</v>
      </c>
      <c r="S255" s="1126"/>
      <c r="T255" s="1126"/>
      <c r="U255" s="1126"/>
      <c r="V255" s="1126"/>
      <c r="W255" s="1126"/>
      <c r="X255" s="1126"/>
      <c r="Y255" s="1126"/>
      <c r="Z255" s="1126"/>
      <c r="AA255" s="1127"/>
    </row>
    <row r="256" spans="2:27" x14ac:dyDescent="0.2">
      <c r="B256" s="228" t="s">
        <v>1587</v>
      </c>
      <c r="C256" s="41" t="s">
        <v>1588</v>
      </c>
      <c r="D256" s="48" t="s">
        <v>1285</v>
      </c>
      <c r="E256" s="282" t="s">
        <v>1516</v>
      </c>
      <c r="F256" s="270">
        <v>3</v>
      </c>
      <c r="G256" s="382"/>
      <c r="H256" s="382"/>
      <c r="I256" s="382"/>
      <c r="J256" s="382"/>
      <c r="K256" s="382"/>
      <c r="L256" s="382"/>
      <c r="M256" s="1406">
        <v>0.98665786296471836</v>
      </c>
      <c r="N256" s="1406">
        <v>1.3702283086181162</v>
      </c>
      <c r="O256" s="1406">
        <v>1.4112576489827922</v>
      </c>
      <c r="P256" s="1406">
        <v>1.4341296592067094</v>
      </c>
      <c r="Q256" s="1406">
        <v>1.4371373974240735</v>
      </c>
      <c r="R256" s="1126">
        <v>6.2189065616516839</v>
      </c>
      <c r="S256" s="1126"/>
      <c r="T256" s="1126"/>
      <c r="U256" s="1126"/>
      <c r="V256" s="1126"/>
      <c r="W256" s="1126"/>
      <c r="X256" s="1126"/>
      <c r="Y256" s="1126"/>
      <c r="Z256" s="1126"/>
      <c r="AA256" s="1127"/>
    </row>
    <row r="257" spans="2:27" x14ac:dyDescent="0.2">
      <c r="B257" s="228" t="s">
        <v>1589</v>
      </c>
      <c r="C257" s="41" t="s">
        <v>1590</v>
      </c>
      <c r="D257" s="48" t="s">
        <v>1285</v>
      </c>
      <c r="E257" s="282" t="s">
        <v>1516</v>
      </c>
      <c r="F257" s="270">
        <v>3</v>
      </c>
      <c r="G257" s="382"/>
      <c r="H257" s="382"/>
      <c r="I257" s="382"/>
      <c r="J257" s="382"/>
      <c r="K257" s="382"/>
      <c r="L257" s="382"/>
      <c r="M257" s="1406">
        <v>7.1825226241480744E-2</v>
      </c>
      <c r="N257" s="1406">
        <v>9.975916104194682E-2</v>
      </c>
      <c r="O257" s="1406">
        <v>0.10029277140135998</v>
      </c>
      <c r="P257" s="1406">
        <v>0.10215346882113546</v>
      </c>
      <c r="Q257" s="1406">
        <v>0.10239839440539791</v>
      </c>
      <c r="R257" s="1126">
        <v>0.44188758579955262</v>
      </c>
      <c r="S257" s="1126"/>
      <c r="T257" s="1126"/>
      <c r="U257" s="1126"/>
      <c r="V257" s="1126"/>
      <c r="W257" s="1126"/>
      <c r="X257" s="1126"/>
      <c r="Y257" s="1126"/>
      <c r="Z257" s="1126"/>
      <c r="AA257" s="1127"/>
    </row>
    <row r="258" spans="2:27" x14ac:dyDescent="0.2">
      <c r="B258" s="228" t="s">
        <v>1591</v>
      </c>
      <c r="C258" s="41" t="s">
        <v>1592</v>
      </c>
      <c r="D258" s="48" t="s">
        <v>1285</v>
      </c>
      <c r="E258" s="282" t="s">
        <v>1516</v>
      </c>
      <c r="F258" s="270">
        <v>3</v>
      </c>
      <c r="G258" s="382"/>
      <c r="H258" s="382"/>
      <c r="I258" s="382"/>
      <c r="J258" s="382"/>
      <c r="K258" s="382"/>
      <c r="L258" s="382"/>
      <c r="M258" s="1126">
        <v>0.25</v>
      </c>
      <c r="N258" s="1126">
        <v>0</v>
      </c>
      <c r="O258" s="1126">
        <v>0</v>
      </c>
      <c r="P258" s="1126">
        <v>0</v>
      </c>
      <c r="Q258" s="1126">
        <v>0</v>
      </c>
      <c r="R258" s="1126">
        <v>0</v>
      </c>
      <c r="S258" s="1126"/>
      <c r="T258" s="1126"/>
      <c r="U258" s="1126"/>
      <c r="V258" s="1126"/>
      <c r="W258" s="1126"/>
      <c r="X258" s="1126"/>
      <c r="Y258" s="1126"/>
      <c r="Z258" s="1126"/>
      <c r="AA258" s="1127"/>
    </row>
    <row r="259" spans="2:27" x14ac:dyDescent="0.2">
      <c r="B259" s="228" t="s">
        <v>1593</v>
      </c>
      <c r="C259" s="41" t="s">
        <v>1586</v>
      </c>
      <c r="D259" s="48" t="s">
        <v>1280</v>
      </c>
      <c r="E259" s="282" t="s">
        <v>1516</v>
      </c>
      <c r="F259" s="270">
        <v>3</v>
      </c>
      <c r="G259" s="382"/>
      <c r="H259" s="382"/>
      <c r="I259" s="382"/>
      <c r="J259" s="382"/>
      <c r="K259" s="382"/>
      <c r="L259" s="382"/>
      <c r="M259" s="1126">
        <v>0</v>
      </c>
      <c r="N259" s="1126">
        <v>0</v>
      </c>
      <c r="O259" s="1126">
        <v>0</v>
      </c>
      <c r="P259" s="1126">
        <v>0</v>
      </c>
      <c r="Q259" s="1126">
        <v>0</v>
      </c>
      <c r="R259" s="1126">
        <v>0</v>
      </c>
      <c r="S259" s="1126"/>
      <c r="T259" s="1126"/>
      <c r="U259" s="1126"/>
      <c r="V259" s="1126"/>
      <c r="W259" s="1126"/>
      <c r="X259" s="1126"/>
      <c r="Y259" s="1126"/>
      <c r="Z259" s="1126"/>
      <c r="AA259" s="1127"/>
    </row>
    <row r="260" spans="2:27" x14ac:dyDescent="0.2">
      <c r="B260" s="228" t="s">
        <v>1594</v>
      </c>
      <c r="C260" s="41" t="s">
        <v>1588</v>
      </c>
      <c r="D260" s="48" t="s">
        <v>1280</v>
      </c>
      <c r="E260" s="282" t="s">
        <v>1516</v>
      </c>
      <c r="F260" s="270">
        <v>3</v>
      </c>
      <c r="G260" s="382"/>
      <c r="H260" s="382"/>
      <c r="I260" s="382"/>
      <c r="J260" s="382"/>
      <c r="K260" s="382"/>
      <c r="L260" s="382"/>
      <c r="M260" s="1126">
        <v>0.38312087825996777</v>
      </c>
      <c r="N260" s="1126">
        <v>0.43011574167524519</v>
      </c>
      <c r="O260" s="1126">
        <v>0.43031298456796724</v>
      </c>
      <c r="P260" s="1126">
        <v>0.43275935076172795</v>
      </c>
      <c r="Q260" s="1126">
        <v>0.43307119551494089</v>
      </c>
      <c r="R260" s="1126">
        <v>2.1096755548604182</v>
      </c>
      <c r="S260" s="1126"/>
      <c r="T260" s="1126"/>
      <c r="U260" s="1126"/>
      <c r="V260" s="1126"/>
      <c r="W260" s="1126"/>
      <c r="X260" s="1126"/>
      <c r="Y260" s="1126"/>
      <c r="Z260" s="1126"/>
      <c r="AA260" s="1127"/>
    </row>
    <row r="261" spans="2:27" x14ac:dyDescent="0.2">
      <c r="B261" s="228" t="s">
        <v>1595</v>
      </c>
      <c r="C261" s="41" t="s">
        <v>1590</v>
      </c>
      <c r="D261" s="48" t="s">
        <v>1280</v>
      </c>
      <c r="E261" s="282" t="s">
        <v>1516</v>
      </c>
      <c r="F261" s="270">
        <v>3</v>
      </c>
      <c r="G261" s="382"/>
      <c r="H261" s="382"/>
      <c r="I261" s="382"/>
      <c r="J261" s="382"/>
      <c r="K261" s="382"/>
      <c r="L261" s="382"/>
      <c r="M261" s="1126">
        <v>3.0824051729633126E-2</v>
      </c>
      <c r="N261" s="1126">
        <v>3.462061976754225E-2</v>
      </c>
      <c r="O261" s="1126">
        <v>3.4623217698246798E-2</v>
      </c>
      <c r="P261" s="1126">
        <v>3.4822424178601631E-2</v>
      </c>
      <c r="Q261" s="1126">
        <v>3.4847818263079776E-2</v>
      </c>
      <c r="R261" s="1126">
        <v>0.16974202247099152</v>
      </c>
      <c r="S261" s="1126"/>
      <c r="T261" s="1126"/>
      <c r="U261" s="1126"/>
      <c r="V261" s="1126"/>
      <c r="W261" s="1126"/>
      <c r="X261" s="1126"/>
      <c r="Y261" s="1126"/>
      <c r="Z261" s="1126"/>
      <c r="AA261" s="1127"/>
    </row>
    <row r="262" spans="2:27" x14ac:dyDescent="0.2">
      <c r="B262" s="228" t="s">
        <v>1596</v>
      </c>
      <c r="C262" s="41" t="s">
        <v>1592</v>
      </c>
      <c r="D262" s="48" t="s">
        <v>1280</v>
      </c>
      <c r="E262" s="282" t="s">
        <v>1516</v>
      </c>
      <c r="F262" s="270">
        <v>3</v>
      </c>
      <c r="G262" s="382"/>
      <c r="H262" s="382"/>
      <c r="I262" s="382"/>
      <c r="J262" s="382"/>
      <c r="K262" s="382"/>
      <c r="L262" s="382"/>
      <c r="M262" s="1407">
        <v>0.20699999999999999</v>
      </c>
      <c r="N262" s="1407">
        <v>0.47699999999999998</v>
      </c>
      <c r="O262" s="1407">
        <v>0.754</v>
      </c>
      <c r="P262" s="1407">
        <v>1.034</v>
      </c>
      <c r="Q262" s="1407">
        <v>1.3149999999999999</v>
      </c>
      <c r="R262" s="1407">
        <v>3.6160000000000001</v>
      </c>
      <c r="S262" s="1126"/>
      <c r="T262" s="1126"/>
      <c r="U262" s="1126"/>
      <c r="V262" s="1126"/>
      <c r="W262" s="1126"/>
      <c r="X262" s="1126"/>
      <c r="Y262" s="1126"/>
      <c r="Z262" s="1126"/>
      <c r="AA262" s="1127"/>
    </row>
    <row r="263" spans="2:27" x14ac:dyDescent="0.2">
      <c r="B263" s="228" t="s">
        <v>1597</v>
      </c>
      <c r="C263" s="41" t="s">
        <v>1586</v>
      </c>
      <c r="D263" s="48" t="s">
        <v>1490</v>
      </c>
      <c r="E263" s="282" t="s">
        <v>1516</v>
      </c>
      <c r="F263" s="270">
        <v>3</v>
      </c>
      <c r="G263" s="287">
        <f t="shared" ref="G263" si="120">SUM(G255,G259)</f>
        <v>0</v>
      </c>
      <c r="H263" s="287">
        <f t="shared" ref="H263:AA263" si="121">SUM(H255,H259)</f>
        <v>0</v>
      </c>
      <c r="I263" s="287">
        <f t="shared" si="121"/>
        <v>0</v>
      </c>
      <c r="J263" s="287">
        <f t="shared" si="121"/>
        <v>0</v>
      </c>
      <c r="K263" s="287">
        <f t="shared" si="121"/>
        <v>0</v>
      </c>
      <c r="L263" s="287">
        <f t="shared" si="121"/>
        <v>0</v>
      </c>
      <c r="M263" s="287">
        <f t="shared" si="121"/>
        <v>0</v>
      </c>
      <c r="N263" s="287">
        <f t="shared" si="121"/>
        <v>0</v>
      </c>
      <c r="O263" s="287">
        <f t="shared" si="121"/>
        <v>0</v>
      </c>
      <c r="P263" s="287">
        <f t="shared" si="121"/>
        <v>0</v>
      </c>
      <c r="Q263" s="287">
        <f t="shared" si="121"/>
        <v>0</v>
      </c>
      <c r="R263" s="287">
        <f t="shared" si="121"/>
        <v>0</v>
      </c>
      <c r="S263" s="287">
        <f t="shared" si="121"/>
        <v>0</v>
      </c>
      <c r="T263" s="287">
        <f t="shared" si="121"/>
        <v>0</v>
      </c>
      <c r="U263" s="287">
        <f t="shared" si="121"/>
        <v>0</v>
      </c>
      <c r="V263" s="287">
        <f t="shared" si="121"/>
        <v>0</v>
      </c>
      <c r="W263" s="287">
        <f t="shared" si="121"/>
        <v>0</v>
      </c>
      <c r="X263" s="287">
        <f t="shared" si="121"/>
        <v>0</v>
      </c>
      <c r="Y263" s="287">
        <f t="shared" si="121"/>
        <v>0</v>
      </c>
      <c r="Z263" s="287">
        <f t="shared" si="121"/>
        <v>0</v>
      </c>
      <c r="AA263" s="287">
        <f t="shared" si="121"/>
        <v>0</v>
      </c>
    </row>
    <row r="264" spans="2:27" x14ac:dyDescent="0.2">
      <c r="B264" s="228" t="s">
        <v>1598</v>
      </c>
      <c r="C264" s="41" t="s">
        <v>1588</v>
      </c>
      <c r="D264" s="48" t="s">
        <v>1490</v>
      </c>
      <c r="E264" s="282" t="s">
        <v>1516</v>
      </c>
      <c r="F264" s="270">
        <v>3</v>
      </c>
      <c r="G264" s="287">
        <f t="shared" ref="G264" si="122">SUM(G256,G260)</f>
        <v>0</v>
      </c>
      <c r="H264" s="287">
        <f t="shared" ref="H264:AA264" si="123">SUM(H256,H260)</f>
        <v>0</v>
      </c>
      <c r="I264" s="287">
        <f t="shared" si="123"/>
        <v>0</v>
      </c>
      <c r="J264" s="287">
        <f t="shared" si="123"/>
        <v>0</v>
      </c>
      <c r="K264" s="287">
        <f t="shared" si="123"/>
        <v>0</v>
      </c>
      <c r="L264" s="287">
        <f t="shared" si="123"/>
        <v>0</v>
      </c>
      <c r="M264" s="287">
        <f t="shared" si="123"/>
        <v>1.3697787412246862</v>
      </c>
      <c r="N264" s="287">
        <f t="shared" si="123"/>
        <v>1.8003440502933614</v>
      </c>
      <c r="O264" s="287">
        <f t="shared" si="123"/>
        <v>1.8415706335507593</v>
      </c>
      <c r="P264" s="287">
        <f t="shared" si="123"/>
        <v>1.8668890099684374</v>
      </c>
      <c r="Q264" s="287">
        <f t="shared" si="123"/>
        <v>1.8702085929390144</v>
      </c>
      <c r="R264" s="287">
        <f t="shared" si="123"/>
        <v>8.3285821165121021</v>
      </c>
      <c r="S264" s="287">
        <f t="shared" si="123"/>
        <v>0</v>
      </c>
      <c r="T264" s="287">
        <f t="shared" si="123"/>
        <v>0</v>
      </c>
      <c r="U264" s="287">
        <f t="shared" si="123"/>
        <v>0</v>
      </c>
      <c r="V264" s="287">
        <f t="shared" si="123"/>
        <v>0</v>
      </c>
      <c r="W264" s="287">
        <f t="shared" si="123"/>
        <v>0</v>
      </c>
      <c r="X264" s="287">
        <f t="shared" si="123"/>
        <v>0</v>
      </c>
      <c r="Y264" s="287">
        <f t="shared" si="123"/>
        <v>0</v>
      </c>
      <c r="Z264" s="287">
        <f t="shared" si="123"/>
        <v>0</v>
      </c>
      <c r="AA264" s="287">
        <f t="shared" si="123"/>
        <v>0</v>
      </c>
    </row>
    <row r="265" spans="2:27" x14ac:dyDescent="0.2">
      <c r="B265" s="228" t="s">
        <v>1599</v>
      </c>
      <c r="C265" s="41" t="s">
        <v>1590</v>
      </c>
      <c r="D265" s="48" t="s">
        <v>1490</v>
      </c>
      <c r="E265" s="282" t="s">
        <v>1516</v>
      </c>
      <c r="F265" s="270">
        <v>3</v>
      </c>
      <c r="G265" s="287">
        <f>SUM(G257,G261)</f>
        <v>0</v>
      </c>
      <c r="H265" s="287">
        <f t="shared" ref="H265:AA265" si="124">SUM(H257,H261)</f>
        <v>0</v>
      </c>
      <c r="I265" s="287">
        <f t="shared" si="124"/>
        <v>0</v>
      </c>
      <c r="J265" s="287">
        <f t="shared" si="124"/>
        <v>0</v>
      </c>
      <c r="K265" s="287">
        <f t="shared" si="124"/>
        <v>0</v>
      </c>
      <c r="L265" s="287">
        <f t="shared" si="124"/>
        <v>0</v>
      </c>
      <c r="M265" s="287">
        <f t="shared" si="124"/>
        <v>0.10264927797111387</v>
      </c>
      <c r="N265" s="287">
        <f t="shared" si="124"/>
        <v>0.13437978080948906</v>
      </c>
      <c r="O265" s="287">
        <f t="shared" si="124"/>
        <v>0.13491598909960678</v>
      </c>
      <c r="P265" s="287">
        <f t="shared" si="124"/>
        <v>0.13697589299973709</v>
      </c>
      <c r="Q265" s="287">
        <f t="shared" si="124"/>
        <v>0.1372462126684777</v>
      </c>
      <c r="R265" s="287">
        <f t="shared" si="124"/>
        <v>0.61162960827054413</v>
      </c>
      <c r="S265" s="287">
        <f t="shared" si="124"/>
        <v>0</v>
      </c>
      <c r="T265" s="287">
        <f t="shared" si="124"/>
        <v>0</v>
      </c>
      <c r="U265" s="287">
        <f t="shared" si="124"/>
        <v>0</v>
      </c>
      <c r="V265" s="287">
        <f t="shared" si="124"/>
        <v>0</v>
      </c>
      <c r="W265" s="287">
        <f t="shared" si="124"/>
        <v>0</v>
      </c>
      <c r="X265" s="287">
        <f t="shared" si="124"/>
        <v>0</v>
      </c>
      <c r="Y265" s="287">
        <f t="shared" si="124"/>
        <v>0</v>
      </c>
      <c r="Z265" s="287">
        <f t="shared" si="124"/>
        <v>0</v>
      </c>
      <c r="AA265" s="287">
        <f t="shared" si="124"/>
        <v>0</v>
      </c>
    </row>
    <row r="266" spans="2:27" x14ac:dyDescent="0.2">
      <c r="B266" s="228" t="s">
        <v>1600</v>
      </c>
      <c r="C266" s="41" t="s">
        <v>1592</v>
      </c>
      <c r="D266" s="48" t="s">
        <v>1490</v>
      </c>
      <c r="E266" s="282" t="s">
        <v>1516</v>
      </c>
      <c r="F266" s="270">
        <v>3</v>
      </c>
      <c r="G266" s="287">
        <f>SUM(G258,G262)</f>
        <v>0</v>
      </c>
      <c r="H266" s="287">
        <f t="shared" ref="H266:AA266" si="125">SUM(H258,H262)</f>
        <v>0</v>
      </c>
      <c r="I266" s="287">
        <f t="shared" si="125"/>
        <v>0</v>
      </c>
      <c r="J266" s="287">
        <f t="shared" si="125"/>
        <v>0</v>
      </c>
      <c r="K266" s="287">
        <f t="shared" si="125"/>
        <v>0</v>
      </c>
      <c r="L266" s="287">
        <f t="shared" si="125"/>
        <v>0</v>
      </c>
      <c r="M266" s="287">
        <f t="shared" si="125"/>
        <v>0.45699999999999996</v>
      </c>
      <c r="N266" s="287">
        <f t="shared" si="125"/>
        <v>0.47699999999999998</v>
      </c>
      <c r="O266" s="287">
        <f t="shared" si="125"/>
        <v>0.754</v>
      </c>
      <c r="P266" s="287">
        <f t="shared" si="125"/>
        <v>1.034</v>
      </c>
      <c r="Q266" s="287">
        <f t="shared" si="125"/>
        <v>1.3149999999999999</v>
      </c>
      <c r="R266" s="287">
        <f t="shared" si="125"/>
        <v>3.6160000000000001</v>
      </c>
      <c r="S266" s="287">
        <f t="shared" si="125"/>
        <v>0</v>
      </c>
      <c r="T266" s="287">
        <f t="shared" si="125"/>
        <v>0</v>
      </c>
      <c r="U266" s="287">
        <f t="shared" si="125"/>
        <v>0</v>
      </c>
      <c r="V266" s="287">
        <f t="shared" si="125"/>
        <v>0</v>
      </c>
      <c r="W266" s="287">
        <f t="shared" si="125"/>
        <v>0</v>
      </c>
      <c r="X266" s="287">
        <f t="shared" si="125"/>
        <v>0</v>
      </c>
      <c r="Y266" s="287">
        <f t="shared" si="125"/>
        <v>0</v>
      </c>
      <c r="Z266" s="287">
        <f t="shared" si="125"/>
        <v>0</v>
      </c>
      <c r="AA266" s="287">
        <f t="shared" si="125"/>
        <v>0</v>
      </c>
    </row>
    <row r="267" spans="2:27" x14ac:dyDescent="0.2">
      <c r="B267" s="228" t="s">
        <v>1601</v>
      </c>
      <c r="C267" s="41" t="s">
        <v>1602</v>
      </c>
      <c r="D267" s="48" t="s">
        <v>1490</v>
      </c>
      <c r="E267" s="282" t="s">
        <v>1516</v>
      </c>
      <c r="F267" s="270">
        <v>3</v>
      </c>
      <c r="G267" s="285">
        <f t="shared" ref="G267" si="126">SUM(G254,G245,G236,G263,G264,G266)</f>
        <v>0</v>
      </c>
      <c r="H267" s="285">
        <f t="shared" ref="H267:AA267" si="127">SUM(H254,H245,H236,H263,H264,H266)</f>
        <v>0</v>
      </c>
      <c r="I267" s="285">
        <f t="shared" si="127"/>
        <v>0</v>
      </c>
      <c r="J267" s="285">
        <f t="shared" si="127"/>
        <v>0</v>
      </c>
      <c r="K267" s="285">
        <f t="shared" si="127"/>
        <v>0</v>
      </c>
      <c r="L267" s="285">
        <f t="shared" si="127"/>
        <v>0</v>
      </c>
      <c r="M267" s="285">
        <f t="shared" si="127"/>
        <v>8.1506602927110059</v>
      </c>
      <c r="N267" s="285">
        <f t="shared" si="127"/>
        <v>8.5812089394503097</v>
      </c>
      <c r="O267" s="285">
        <f t="shared" si="127"/>
        <v>8.8972390719836181</v>
      </c>
      <c r="P267" s="285">
        <f t="shared" si="127"/>
        <v>9.1987361225485831</v>
      </c>
      <c r="Q267" s="285">
        <f t="shared" si="127"/>
        <v>9.4828411836552107</v>
      </c>
      <c r="R267" s="285">
        <f t="shared" si="127"/>
        <v>40.549454025153878</v>
      </c>
      <c r="S267" s="285">
        <f t="shared" si="127"/>
        <v>0</v>
      </c>
      <c r="T267" s="285">
        <f t="shared" si="127"/>
        <v>0</v>
      </c>
      <c r="U267" s="285">
        <f t="shared" si="127"/>
        <v>0</v>
      </c>
      <c r="V267" s="285">
        <f t="shared" si="127"/>
        <v>0</v>
      </c>
      <c r="W267" s="285">
        <f t="shared" si="127"/>
        <v>0</v>
      </c>
      <c r="X267" s="285">
        <f t="shared" si="127"/>
        <v>0</v>
      </c>
      <c r="Y267" s="285">
        <f t="shared" si="127"/>
        <v>0</v>
      </c>
      <c r="Z267" s="285">
        <f t="shared" si="127"/>
        <v>0</v>
      </c>
      <c r="AA267" s="285">
        <f t="shared" si="127"/>
        <v>0</v>
      </c>
    </row>
    <row r="268" spans="2:27" ht="15" thickBot="1" x14ac:dyDescent="0.25">
      <c r="B268" s="230"/>
      <c r="C268" s="231"/>
      <c r="D268" s="52"/>
      <c r="E268" s="232"/>
      <c r="F268" s="233"/>
      <c r="G268" s="242"/>
      <c r="H268" s="242"/>
      <c r="I268" s="242"/>
      <c r="J268" s="242"/>
      <c r="K268" s="242"/>
      <c r="L268" s="242"/>
      <c r="M268" s="242"/>
      <c r="N268" s="242"/>
      <c r="O268" s="242"/>
      <c r="P268" s="242"/>
      <c r="Q268" s="242"/>
      <c r="R268" s="242"/>
      <c r="S268" s="242"/>
      <c r="T268" s="242"/>
      <c r="U268" s="242"/>
      <c r="V268" s="242"/>
      <c r="W268" s="242"/>
      <c r="X268" s="242"/>
      <c r="Y268" s="242"/>
      <c r="Z268" s="242"/>
      <c r="AA268" s="242"/>
    </row>
    <row r="269" spans="2:27" ht="60.75" thickBot="1" x14ac:dyDescent="0.25">
      <c r="B269" s="194" t="s">
        <v>1603</v>
      </c>
      <c r="G269" s="1597" t="s">
        <v>1502</v>
      </c>
      <c r="H269" s="1652"/>
      <c r="I269" s="1652"/>
      <c r="J269" s="1652"/>
      <c r="K269" s="1652"/>
      <c r="L269" s="1652"/>
      <c r="M269" s="1652"/>
      <c r="N269" s="1652"/>
      <c r="O269" s="1652"/>
      <c r="P269" s="1652"/>
      <c r="Q269" s="1598"/>
      <c r="R269" s="1597" t="s">
        <v>1503</v>
      </c>
      <c r="S269" s="1652"/>
      <c r="T269" s="1652"/>
      <c r="U269" s="1652"/>
      <c r="V269" s="1652"/>
      <c r="W269" s="1652"/>
      <c r="X269" s="1652"/>
      <c r="Y269" s="1652"/>
      <c r="Z269" s="1652"/>
      <c r="AA269" s="1598"/>
    </row>
    <row r="270" spans="2:27" ht="45.75" thickBot="1" x14ac:dyDescent="0.25">
      <c r="B270" s="235" t="s">
        <v>1504</v>
      </c>
      <c r="C270" s="236" t="s">
        <v>1486</v>
      </c>
      <c r="D270" s="236" t="s">
        <v>1487</v>
      </c>
      <c r="E270" s="236" t="s">
        <v>198</v>
      </c>
      <c r="F270" s="237" t="s">
        <v>199</v>
      </c>
      <c r="G270" s="235" t="s">
        <v>200</v>
      </c>
      <c r="H270" s="236" t="s">
        <v>201</v>
      </c>
      <c r="I270" s="236" t="s">
        <v>202</v>
      </c>
      <c r="J270" s="236" t="s">
        <v>203</v>
      </c>
      <c r="K270" s="236" t="s">
        <v>204</v>
      </c>
      <c r="L270" s="236" t="s">
        <v>205</v>
      </c>
      <c r="M270" s="236" t="s">
        <v>206</v>
      </c>
      <c r="N270" s="236" t="s">
        <v>207</v>
      </c>
      <c r="O270" s="236" t="s">
        <v>208</v>
      </c>
      <c r="P270" s="236" t="s">
        <v>209</v>
      </c>
      <c r="Q270" s="237" t="s">
        <v>210</v>
      </c>
      <c r="R270" s="240" t="s">
        <v>1505</v>
      </c>
      <c r="S270" s="238" t="s">
        <v>1506</v>
      </c>
      <c r="T270" s="238" t="s">
        <v>1507</v>
      </c>
      <c r="U270" s="238" t="s">
        <v>1508</v>
      </c>
      <c r="V270" s="238" t="s">
        <v>1509</v>
      </c>
      <c r="W270" s="238" t="s">
        <v>1510</v>
      </c>
      <c r="X270" s="238" t="s">
        <v>1511</v>
      </c>
      <c r="Y270" s="238" t="s">
        <v>1512</v>
      </c>
      <c r="Z270" s="238" t="s">
        <v>1513</v>
      </c>
      <c r="AA270" s="239" t="s">
        <v>1514</v>
      </c>
    </row>
    <row r="271" spans="2:27" x14ac:dyDescent="0.2">
      <c r="B271" s="228" t="s">
        <v>1604</v>
      </c>
      <c r="C271" s="41" t="s">
        <v>1605</v>
      </c>
      <c r="D271" s="48" t="s">
        <v>1285</v>
      </c>
      <c r="E271" s="282" t="s">
        <v>1516</v>
      </c>
      <c r="F271" s="270">
        <v>3</v>
      </c>
      <c r="G271" s="287">
        <f t="shared" ref="G271" si="128">SUM(G209,G212,G215,G218,G221,G228,G237,G246)</f>
        <v>0</v>
      </c>
      <c r="H271" s="287">
        <f t="shared" ref="H271:AA271" si="129">SUM(H209,H212,H215,H218,H221,H228,H237,H246)</f>
        <v>0</v>
      </c>
      <c r="I271" s="287">
        <f t="shared" si="129"/>
        <v>0</v>
      </c>
      <c r="J271" s="287">
        <f t="shared" si="129"/>
        <v>0</v>
      </c>
      <c r="K271" s="287">
        <f t="shared" si="129"/>
        <v>0</v>
      </c>
      <c r="L271" s="287">
        <f t="shared" si="129"/>
        <v>0</v>
      </c>
      <c r="M271" s="287">
        <f t="shared" si="129"/>
        <v>7.1841330025152139</v>
      </c>
      <c r="N271" s="287">
        <f t="shared" si="129"/>
        <v>7.2144579040545045</v>
      </c>
      <c r="O271" s="287">
        <f t="shared" si="129"/>
        <v>7.2122614533304148</v>
      </c>
      <c r="P271" s="287">
        <f t="shared" si="129"/>
        <v>7.2110856176156046</v>
      </c>
      <c r="Q271" s="287">
        <f t="shared" si="129"/>
        <v>7.2112083345893492</v>
      </c>
      <c r="R271" s="287">
        <f t="shared" si="129"/>
        <v>35.735123638374397</v>
      </c>
      <c r="S271" s="287">
        <f t="shared" si="129"/>
        <v>11.05</v>
      </c>
      <c r="T271" s="287">
        <f t="shared" si="129"/>
        <v>87.18</v>
      </c>
      <c r="U271" s="287">
        <f t="shared" si="129"/>
        <v>380.29</v>
      </c>
      <c r="V271" s="287">
        <f t="shared" si="129"/>
        <v>16.09</v>
      </c>
      <c r="W271" s="287">
        <f t="shared" si="129"/>
        <v>16.09</v>
      </c>
      <c r="X271" s="287">
        <f t="shared" si="129"/>
        <v>16.09</v>
      </c>
      <c r="Y271" s="287">
        <f t="shared" si="129"/>
        <v>16.09</v>
      </c>
      <c r="Z271" s="287">
        <f t="shared" si="129"/>
        <v>16.09</v>
      </c>
      <c r="AA271" s="287">
        <f t="shared" si="129"/>
        <v>16.09</v>
      </c>
    </row>
    <row r="272" spans="2:27" x14ac:dyDescent="0.2">
      <c r="B272" s="228" t="s">
        <v>1606</v>
      </c>
      <c r="C272" s="41" t="s">
        <v>1605</v>
      </c>
      <c r="D272" s="48" t="s">
        <v>1280</v>
      </c>
      <c r="E272" s="282" t="s">
        <v>1516</v>
      </c>
      <c r="F272" s="270">
        <v>3</v>
      </c>
      <c r="G272" s="287">
        <f t="shared" ref="G272" si="130">SUM(G210,G213,G216,G219,G222,G232,G241,G250)</f>
        <v>0</v>
      </c>
      <c r="H272" s="287">
        <f t="shared" ref="H272:AA272" si="131">SUM(H210,H213,H216,H219,H222,H232,H241,H250)</f>
        <v>0</v>
      </c>
      <c r="I272" s="287">
        <f t="shared" si="131"/>
        <v>0</v>
      </c>
      <c r="J272" s="287">
        <f t="shared" si="131"/>
        <v>0</v>
      </c>
      <c r="K272" s="287">
        <f t="shared" si="131"/>
        <v>0</v>
      </c>
      <c r="L272" s="287">
        <f t="shared" si="131"/>
        <v>0</v>
      </c>
      <c r="M272" s="287">
        <f t="shared" si="131"/>
        <v>5.1671469481183578</v>
      </c>
      <c r="N272" s="287">
        <f t="shared" si="131"/>
        <v>5.284405912249694</v>
      </c>
      <c r="O272" s="287">
        <f t="shared" si="131"/>
        <v>5.284405912249694</v>
      </c>
      <c r="P272" s="287">
        <f t="shared" si="131"/>
        <v>5.2932908564357906</v>
      </c>
      <c r="Q272" s="287">
        <f t="shared" si="131"/>
        <v>5.2944803954071</v>
      </c>
      <c r="R272" s="287">
        <f t="shared" si="131"/>
        <v>34.415395820202377</v>
      </c>
      <c r="S272" s="287">
        <f t="shared" si="131"/>
        <v>35.70328484800001</v>
      </c>
      <c r="T272" s="287">
        <f t="shared" si="131"/>
        <v>39.580940000000005</v>
      </c>
      <c r="U272" s="287">
        <f t="shared" si="131"/>
        <v>39.561303000000002</v>
      </c>
      <c r="V272" s="287">
        <f t="shared" si="131"/>
        <v>32.17</v>
      </c>
      <c r="W272" s="287">
        <f t="shared" si="131"/>
        <v>32.17</v>
      </c>
      <c r="X272" s="287">
        <f t="shared" si="131"/>
        <v>32.17</v>
      </c>
      <c r="Y272" s="287">
        <f t="shared" si="131"/>
        <v>32.17</v>
      </c>
      <c r="Z272" s="287">
        <f t="shared" si="131"/>
        <v>32.17</v>
      </c>
      <c r="AA272" s="287">
        <f t="shared" si="131"/>
        <v>32.17</v>
      </c>
    </row>
    <row r="273" spans="2:27" ht="15" thickBot="1" x14ac:dyDescent="0.25">
      <c r="B273" s="229" t="s">
        <v>1607</v>
      </c>
      <c r="C273" s="42" t="s">
        <v>1605</v>
      </c>
      <c r="D273" s="50" t="s">
        <v>1490</v>
      </c>
      <c r="E273" s="282" t="s">
        <v>1516</v>
      </c>
      <c r="F273" s="271">
        <v>3</v>
      </c>
      <c r="G273" s="285">
        <f t="shared" ref="G273" si="132">SUM(G271:G272)</f>
        <v>0</v>
      </c>
      <c r="H273" s="285">
        <f t="shared" ref="H273:AA273" si="133">SUM(H271:H272)</f>
        <v>0</v>
      </c>
      <c r="I273" s="285">
        <f t="shared" si="133"/>
        <v>0</v>
      </c>
      <c r="J273" s="285">
        <f t="shared" si="133"/>
        <v>0</v>
      </c>
      <c r="K273" s="285">
        <f t="shared" si="133"/>
        <v>0</v>
      </c>
      <c r="L273" s="285">
        <f t="shared" si="133"/>
        <v>0</v>
      </c>
      <c r="M273" s="285">
        <f t="shared" si="133"/>
        <v>12.351279950633572</v>
      </c>
      <c r="N273" s="285">
        <f t="shared" si="133"/>
        <v>12.498863816304198</v>
      </c>
      <c r="O273" s="285">
        <f t="shared" si="133"/>
        <v>12.496667365580109</v>
      </c>
      <c r="P273" s="285">
        <f t="shared" si="133"/>
        <v>12.504376474051394</v>
      </c>
      <c r="Q273" s="285">
        <f t="shared" si="133"/>
        <v>12.50568872999645</v>
      </c>
      <c r="R273" s="285">
        <f t="shared" si="133"/>
        <v>70.150519458576781</v>
      </c>
      <c r="S273" s="285">
        <f t="shared" si="133"/>
        <v>46.753284848000007</v>
      </c>
      <c r="T273" s="285">
        <f t="shared" si="133"/>
        <v>126.76094000000001</v>
      </c>
      <c r="U273" s="285">
        <f t="shared" si="133"/>
        <v>419.85130300000003</v>
      </c>
      <c r="V273" s="285">
        <f t="shared" si="133"/>
        <v>48.260000000000005</v>
      </c>
      <c r="W273" s="285">
        <f t="shared" si="133"/>
        <v>48.260000000000005</v>
      </c>
      <c r="X273" s="285">
        <f t="shared" si="133"/>
        <v>48.260000000000005</v>
      </c>
      <c r="Y273" s="285">
        <f t="shared" si="133"/>
        <v>48.260000000000005</v>
      </c>
      <c r="Z273" s="285">
        <f t="shared" si="133"/>
        <v>48.260000000000005</v>
      </c>
      <c r="AA273" s="285">
        <f t="shared" si="133"/>
        <v>48.260000000000005</v>
      </c>
    </row>
    <row r="274" spans="2:27" ht="15" thickBot="1" x14ac:dyDescent="0.25">
      <c r="B274" s="230"/>
      <c r="C274" s="231"/>
      <c r="D274" s="52"/>
      <c r="E274" s="232"/>
      <c r="F274" s="233"/>
      <c r="G274" s="242"/>
      <c r="H274" s="242"/>
      <c r="I274" s="242"/>
      <c r="J274" s="242"/>
      <c r="K274" s="242"/>
      <c r="L274" s="242"/>
      <c r="M274" s="242"/>
      <c r="N274" s="242"/>
      <c r="O274" s="242"/>
      <c r="P274" s="242"/>
      <c r="Q274" s="242"/>
      <c r="R274" s="242"/>
      <c r="S274" s="242"/>
      <c r="T274" s="242"/>
      <c r="U274" s="242"/>
      <c r="V274" s="242"/>
      <c r="W274" s="242"/>
      <c r="X274" s="242"/>
      <c r="Y274" s="242"/>
      <c r="Z274" s="242"/>
      <c r="AA274" s="242"/>
    </row>
    <row r="275" spans="2:27" ht="45.75" thickBot="1" x14ac:dyDescent="0.25">
      <c r="B275" s="194" t="s">
        <v>1608</v>
      </c>
      <c r="G275" s="1597" t="s">
        <v>1502</v>
      </c>
      <c r="H275" s="1652"/>
      <c r="I275" s="1652"/>
      <c r="J275" s="1652"/>
      <c r="K275" s="1652"/>
      <c r="L275" s="1652"/>
      <c r="M275" s="1652"/>
      <c r="N275" s="1652"/>
      <c r="O275" s="1652"/>
      <c r="P275" s="1652"/>
      <c r="Q275" s="1598"/>
      <c r="R275" s="1597" t="s">
        <v>1503</v>
      </c>
      <c r="S275" s="1652"/>
      <c r="T275" s="1652"/>
      <c r="U275" s="1652"/>
      <c r="V275" s="1652"/>
      <c r="W275" s="1652"/>
      <c r="X275" s="1652"/>
      <c r="Y275" s="1652"/>
      <c r="Z275" s="1652"/>
      <c r="AA275" s="1598"/>
    </row>
    <row r="276" spans="2:27" ht="45.75" thickBot="1" x14ac:dyDescent="0.25">
      <c r="B276" s="235" t="s">
        <v>1504</v>
      </c>
      <c r="C276" s="236" t="s">
        <v>1609</v>
      </c>
      <c r="D276" s="236" t="s">
        <v>1487</v>
      </c>
      <c r="E276" s="236" t="s">
        <v>198</v>
      </c>
      <c r="F276" s="237" t="s">
        <v>199</v>
      </c>
      <c r="G276" s="235" t="s">
        <v>200</v>
      </c>
      <c r="H276" s="236" t="s">
        <v>201</v>
      </c>
      <c r="I276" s="236" t="s">
        <v>202</v>
      </c>
      <c r="J276" s="236" t="s">
        <v>203</v>
      </c>
      <c r="K276" s="236" t="s">
        <v>204</v>
      </c>
      <c r="L276" s="236" t="s">
        <v>205</v>
      </c>
      <c r="M276" s="236" t="s">
        <v>206</v>
      </c>
      <c r="N276" s="236" t="s">
        <v>207</v>
      </c>
      <c r="O276" s="236" t="s">
        <v>208</v>
      </c>
      <c r="P276" s="236" t="s">
        <v>209</v>
      </c>
      <c r="Q276" s="237" t="s">
        <v>210</v>
      </c>
      <c r="R276" s="240" t="s">
        <v>1505</v>
      </c>
      <c r="S276" s="238" t="s">
        <v>1506</v>
      </c>
      <c r="T276" s="238" t="s">
        <v>1507</v>
      </c>
      <c r="U276" s="238" t="s">
        <v>1508</v>
      </c>
      <c r="V276" s="238" t="s">
        <v>1509</v>
      </c>
      <c r="W276" s="238" t="s">
        <v>1510</v>
      </c>
      <c r="X276" s="238" t="s">
        <v>1511</v>
      </c>
      <c r="Y276" s="238" t="s">
        <v>1512</v>
      </c>
      <c r="Z276" s="238" t="s">
        <v>1513</v>
      </c>
      <c r="AA276" s="239" t="s">
        <v>1514</v>
      </c>
    </row>
    <row r="277" spans="2:27" x14ac:dyDescent="0.2">
      <c r="B277" s="1121" t="s">
        <v>1610</v>
      </c>
      <c r="C277" s="1122" t="s">
        <v>1611</v>
      </c>
      <c r="D277" s="1123" t="s">
        <v>1612</v>
      </c>
      <c r="E277" s="1124" t="s">
        <v>231</v>
      </c>
      <c r="F277" s="1125">
        <v>2</v>
      </c>
      <c r="G277" s="386"/>
      <c r="H277" s="387"/>
      <c r="I277" s="387"/>
      <c r="J277" s="387"/>
      <c r="K277" s="387"/>
      <c r="L277" s="387"/>
      <c r="M277" s="290"/>
      <c r="N277" s="290"/>
      <c r="O277" s="290"/>
      <c r="P277" s="290"/>
      <c r="Q277" s="290"/>
      <c r="R277" s="290"/>
      <c r="S277" s="290"/>
      <c r="T277" s="290"/>
      <c r="U277" s="290"/>
      <c r="V277" s="290"/>
      <c r="W277" s="290"/>
      <c r="X277" s="290"/>
      <c r="Y277" s="290"/>
      <c r="Z277" s="290"/>
      <c r="AA277" s="290"/>
    </row>
    <row r="278" spans="2:27" x14ac:dyDescent="0.2">
      <c r="B278" s="228" t="s">
        <v>1613</v>
      </c>
      <c r="C278" s="41" t="s">
        <v>1614</v>
      </c>
      <c r="D278" s="48" t="s">
        <v>1612</v>
      </c>
      <c r="E278" s="49" t="s">
        <v>231</v>
      </c>
      <c r="F278" s="270">
        <v>2</v>
      </c>
      <c r="G278" s="386"/>
      <c r="H278" s="387"/>
      <c r="I278" s="387">
        <v>0</v>
      </c>
      <c r="J278" s="387">
        <v>0</v>
      </c>
      <c r="K278" s="387">
        <v>0</v>
      </c>
      <c r="L278" s="387">
        <v>0</v>
      </c>
      <c r="M278" s="290">
        <v>3.9885351441259047</v>
      </c>
      <c r="N278" s="290">
        <v>8.1488116446174494</v>
      </c>
      <c r="O278" s="290">
        <v>12.31357668705353</v>
      </c>
      <c r="P278" s="290">
        <v>16.459043314045449</v>
      </c>
      <c r="Q278" s="290">
        <v>20.585370210107232</v>
      </c>
      <c r="R278" s="290">
        <v>165.52564340703526</v>
      </c>
      <c r="S278" s="290">
        <v>257.21701482737626</v>
      </c>
      <c r="T278" s="290">
        <v>315.03311292034766</v>
      </c>
      <c r="U278" s="290">
        <v>327.17062384754269</v>
      </c>
      <c r="V278" s="290">
        <v>326.04572723859155</v>
      </c>
      <c r="W278" s="290">
        <v>324.9996444915937</v>
      </c>
      <c r="X278" s="290">
        <v>323.81977164507737</v>
      </c>
      <c r="Y278" s="290">
        <v>321.84850445067821</v>
      </c>
      <c r="Z278" s="290">
        <v>319.98066636126066</v>
      </c>
      <c r="AA278" s="290">
        <v>318.54593342518717</v>
      </c>
    </row>
    <row r="279" spans="2:27" x14ac:dyDescent="0.2">
      <c r="B279" s="228" t="s">
        <v>1615</v>
      </c>
      <c r="C279" s="41" t="s">
        <v>1530</v>
      </c>
      <c r="D279" s="48" t="s">
        <v>1612</v>
      </c>
      <c r="E279" s="49" t="s">
        <v>231</v>
      </c>
      <c r="F279" s="270">
        <v>2</v>
      </c>
      <c r="G279" s="386"/>
      <c r="H279" s="387"/>
      <c r="I279" s="387">
        <v>0</v>
      </c>
      <c r="J279" s="387">
        <v>0</v>
      </c>
      <c r="K279" s="387">
        <v>0</v>
      </c>
      <c r="L279" s="387">
        <v>0</v>
      </c>
      <c r="M279" s="290">
        <v>1.8672000000000066</v>
      </c>
      <c r="N279" s="290">
        <v>3.7344000000000177</v>
      </c>
      <c r="O279" s="290">
        <v>5.601600000000003</v>
      </c>
      <c r="P279" s="290">
        <v>7.4688000000000123</v>
      </c>
      <c r="Q279" s="290">
        <v>9.3360000000000269</v>
      </c>
      <c r="R279" s="290">
        <v>74.688000000000159</v>
      </c>
      <c r="S279" s="290">
        <v>121.36800000000028</v>
      </c>
      <c r="T279" s="290">
        <v>178.2330000000002</v>
      </c>
      <c r="U279" s="290">
        <v>241.88800000000012</v>
      </c>
      <c r="V279" s="290">
        <v>267.35000000000002</v>
      </c>
      <c r="W279" s="290">
        <v>267.35000000000002</v>
      </c>
      <c r="X279" s="290">
        <v>267.35000000000002</v>
      </c>
      <c r="Y279" s="290">
        <v>267.35000000000002</v>
      </c>
      <c r="Z279" s="290">
        <v>267.35000000000008</v>
      </c>
      <c r="AA279" s="290">
        <v>267.35000000000002</v>
      </c>
    </row>
    <row r="280" spans="2:27" x14ac:dyDescent="0.2">
      <c r="B280" s="228" t="s">
        <v>1616</v>
      </c>
      <c r="C280" s="41" t="s">
        <v>1617</v>
      </c>
      <c r="D280" s="48" t="s">
        <v>1612</v>
      </c>
      <c r="E280" s="49" t="s">
        <v>231</v>
      </c>
      <c r="F280" s="270">
        <v>2</v>
      </c>
      <c r="G280" s="386"/>
      <c r="H280" s="387"/>
      <c r="I280" s="387"/>
      <c r="J280" s="387"/>
      <c r="K280" s="387"/>
      <c r="L280" s="387"/>
      <c r="M280" s="290"/>
      <c r="N280" s="290"/>
      <c r="O280" s="290"/>
      <c r="P280" s="290"/>
      <c r="Q280" s="290"/>
      <c r="R280" s="290"/>
      <c r="S280" s="290"/>
      <c r="T280" s="290"/>
      <c r="U280" s="290"/>
      <c r="V280" s="290"/>
      <c r="W280" s="290"/>
      <c r="X280" s="290"/>
      <c r="Y280" s="290"/>
      <c r="Z280" s="290"/>
      <c r="AA280" s="290"/>
    </row>
    <row r="281" spans="2:27" x14ac:dyDescent="0.2">
      <c r="B281" s="228" t="s">
        <v>1618</v>
      </c>
      <c r="C281" s="41" t="s">
        <v>1619</v>
      </c>
      <c r="D281" s="48" t="s">
        <v>1612</v>
      </c>
      <c r="E281" s="49" t="s">
        <v>231</v>
      </c>
      <c r="F281" s="270">
        <v>2</v>
      </c>
      <c r="G281" s="1120">
        <f t="shared" ref="G281:AA281" si="134">SUM(G282:G288)</f>
        <v>0</v>
      </c>
      <c r="H281" s="1120">
        <f t="shared" si="134"/>
        <v>0</v>
      </c>
      <c r="I281" s="1120">
        <f t="shared" si="134"/>
        <v>0</v>
      </c>
      <c r="J281" s="1120">
        <f t="shared" si="134"/>
        <v>0</v>
      </c>
      <c r="K281" s="1120">
        <f t="shared" si="134"/>
        <v>0</v>
      </c>
      <c r="L281" s="1120">
        <f t="shared" si="134"/>
        <v>0</v>
      </c>
      <c r="M281" s="1120">
        <f t="shared" si="134"/>
        <v>0.52351171307061684</v>
      </c>
      <c r="N281" s="1120">
        <f t="shared" si="134"/>
        <v>1.6823294477211945</v>
      </c>
      <c r="O281" s="1120">
        <f t="shared" si="134"/>
        <v>2.5857753869286935</v>
      </c>
      <c r="P281" s="1120">
        <f t="shared" si="134"/>
        <v>3.4866112446638184</v>
      </c>
      <c r="Q281" s="1120">
        <f t="shared" si="134"/>
        <v>4.3639581417657123</v>
      </c>
      <c r="R281" s="1120">
        <f t="shared" si="134"/>
        <v>34.808913827613658</v>
      </c>
      <c r="S281" s="1120">
        <f t="shared" si="134"/>
        <v>44.419726983060109</v>
      </c>
      <c r="T281" s="1120">
        <f t="shared" si="134"/>
        <v>44.012797183636231</v>
      </c>
      <c r="U281" s="1120">
        <f t="shared" si="134"/>
        <v>44.428255830217232</v>
      </c>
      <c r="V281" s="1120">
        <f t="shared" si="134"/>
        <v>37.387163810849799</v>
      </c>
      <c r="W281" s="1120">
        <f t="shared" si="134"/>
        <v>37.511995414105236</v>
      </c>
      <c r="X281" s="1120">
        <f t="shared" si="134"/>
        <v>37.582717631313962</v>
      </c>
      <c r="Y281" s="1120">
        <f t="shared" si="134"/>
        <v>37.569294374390708</v>
      </c>
      <c r="Z281" s="1120">
        <f t="shared" si="134"/>
        <v>37.560045844768631</v>
      </c>
      <c r="AA281" s="1120">
        <f t="shared" si="134"/>
        <v>37.609561256487503</v>
      </c>
    </row>
    <row r="282" spans="2:27" x14ac:dyDescent="0.2">
      <c r="B282" s="228" t="s">
        <v>1620</v>
      </c>
      <c r="C282" s="41" t="s">
        <v>1621</v>
      </c>
      <c r="D282" s="48" t="s">
        <v>1612</v>
      </c>
      <c r="E282" s="49" t="s">
        <v>231</v>
      </c>
      <c r="F282" s="270">
        <v>2</v>
      </c>
      <c r="G282" s="386"/>
      <c r="H282" s="387"/>
      <c r="I282" s="387">
        <v>0</v>
      </c>
      <c r="J282" s="387">
        <v>0</v>
      </c>
      <c r="K282" s="387">
        <v>0</v>
      </c>
      <c r="L282" s="387">
        <v>0</v>
      </c>
      <c r="M282" s="290">
        <v>0</v>
      </c>
      <c r="N282" s="290">
        <v>0</v>
      </c>
      <c r="O282" s="290">
        <v>0</v>
      </c>
      <c r="P282" s="290">
        <v>0</v>
      </c>
      <c r="Q282" s="290">
        <v>0</v>
      </c>
      <c r="R282" s="290">
        <v>0</v>
      </c>
      <c r="S282" s="290">
        <v>0</v>
      </c>
      <c r="T282" s="290">
        <v>0</v>
      </c>
      <c r="U282" s="290">
        <v>0</v>
      </c>
      <c r="V282" s="290">
        <v>0</v>
      </c>
      <c r="W282" s="290">
        <v>0</v>
      </c>
      <c r="X282" s="290">
        <v>0</v>
      </c>
      <c r="Y282" s="290">
        <v>0</v>
      </c>
      <c r="Z282" s="290">
        <v>0</v>
      </c>
      <c r="AA282" s="290">
        <v>0</v>
      </c>
    </row>
    <row r="283" spans="2:27" x14ac:dyDescent="0.2">
      <c r="B283" s="228" t="s">
        <v>1622</v>
      </c>
      <c r="C283" s="41" t="s">
        <v>1623</v>
      </c>
      <c r="D283" s="48" t="s">
        <v>1612</v>
      </c>
      <c r="E283" s="49" t="s">
        <v>231</v>
      </c>
      <c r="F283" s="270">
        <v>2</v>
      </c>
      <c r="G283" s="386"/>
      <c r="H283" s="387"/>
      <c r="I283" s="387">
        <v>0</v>
      </c>
      <c r="J283" s="387">
        <v>0</v>
      </c>
      <c r="K283" s="387">
        <v>0</v>
      </c>
      <c r="L283" s="387">
        <v>0</v>
      </c>
      <c r="M283" s="290">
        <v>0</v>
      </c>
      <c r="N283" s="290">
        <v>0</v>
      </c>
      <c r="O283" s="290">
        <v>0</v>
      </c>
      <c r="P283" s="290">
        <v>0</v>
      </c>
      <c r="Q283" s="290">
        <v>0</v>
      </c>
      <c r="R283" s="290">
        <v>0</v>
      </c>
      <c r="S283" s="290">
        <v>0</v>
      </c>
      <c r="T283" s="290">
        <v>0</v>
      </c>
      <c r="U283" s="290">
        <v>0</v>
      </c>
      <c r="V283" s="290">
        <v>0</v>
      </c>
      <c r="W283" s="290">
        <v>0</v>
      </c>
      <c r="X283" s="290">
        <v>0</v>
      </c>
      <c r="Y283" s="290">
        <v>0</v>
      </c>
      <c r="Z283" s="290">
        <v>0</v>
      </c>
      <c r="AA283" s="290">
        <v>0</v>
      </c>
    </row>
    <row r="284" spans="2:27" x14ac:dyDescent="0.2">
      <c r="B284" s="228" t="s">
        <v>1624</v>
      </c>
      <c r="C284" s="41" t="s">
        <v>1625</v>
      </c>
      <c r="D284" s="48" t="s">
        <v>1612</v>
      </c>
      <c r="E284" s="49" t="s">
        <v>231</v>
      </c>
      <c r="F284" s="270">
        <v>2</v>
      </c>
      <c r="G284" s="386"/>
      <c r="H284" s="387"/>
      <c r="I284" s="387">
        <v>0</v>
      </c>
      <c r="J284" s="387">
        <v>0</v>
      </c>
      <c r="K284" s="387">
        <v>0</v>
      </c>
      <c r="L284" s="387">
        <v>0</v>
      </c>
      <c r="M284" s="290">
        <v>0.21684992404339454</v>
      </c>
      <c r="N284" s="290">
        <v>0.66456603161968175</v>
      </c>
      <c r="O284" s="290">
        <v>1.1292259460464367</v>
      </c>
      <c r="P284" s="290">
        <v>1.5955570230615805</v>
      </c>
      <c r="Q284" s="290">
        <v>2.0603998514361104</v>
      </c>
      <c r="R284" s="290">
        <v>18.192362346518557</v>
      </c>
      <c r="S284" s="290">
        <v>24.99597561364105</v>
      </c>
      <c r="T284" s="290">
        <v>25.080616171923062</v>
      </c>
      <c r="U284" s="290">
        <v>25.170329108346486</v>
      </c>
      <c r="V284" s="290">
        <v>25.292641579830068</v>
      </c>
      <c r="W284" s="290">
        <v>25.426480887305711</v>
      </c>
      <c r="X284" s="290">
        <v>25.561959797689312</v>
      </c>
      <c r="Y284" s="290">
        <v>25.682812682548601</v>
      </c>
      <c r="Z284" s="290">
        <v>25.789421587786922</v>
      </c>
      <c r="AA284" s="290">
        <v>25.876748125386332</v>
      </c>
    </row>
    <row r="285" spans="2:27" ht="28.5" x14ac:dyDescent="0.2">
      <c r="B285" s="228" t="s">
        <v>1626</v>
      </c>
      <c r="C285" s="41" t="s">
        <v>1627</v>
      </c>
      <c r="D285" s="48" t="s">
        <v>1612</v>
      </c>
      <c r="E285" s="49" t="s">
        <v>231</v>
      </c>
      <c r="F285" s="270">
        <v>2</v>
      </c>
      <c r="G285" s="386"/>
      <c r="H285" s="387"/>
      <c r="I285" s="387">
        <v>0</v>
      </c>
      <c r="J285" s="387">
        <v>0</v>
      </c>
      <c r="K285" s="387">
        <v>0</v>
      </c>
      <c r="L285" s="387">
        <v>0</v>
      </c>
      <c r="M285" s="290">
        <v>0</v>
      </c>
      <c r="N285" s="290">
        <v>0</v>
      </c>
      <c r="O285" s="290">
        <v>0</v>
      </c>
      <c r="P285" s="290">
        <v>0</v>
      </c>
      <c r="Q285" s="290">
        <v>0</v>
      </c>
      <c r="R285" s="290">
        <v>0</v>
      </c>
      <c r="S285" s="290">
        <v>0</v>
      </c>
      <c r="T285" s="290">
        <v>0</v>
      </c>
      <c r="U285" s="290">
        <v>0</v>
      </c>
      <c r="V285" s="290">
        <v>0</v>
      </c>
      <c r="W285" s="290">
        <v>0</v>
      </c>
      <c r="X285" s="290">
        <v>0</v>
      </c>
      <c r="Y285" s="290">
        <v>0</v>
      </c>
      <c r="Z285" s="290">
        <v>0</v>
      </c>
      <c r="AA285" s="290">
        <v>0</v>
      </c>
    </row>
    <row r="286" spans="2:27" ht="28.5" x14ac:dyDescent="0.2">
      <c r="B286" s="228" t="s">
        <v>1628</v>
      </c>
      <c r="C286" s="41" t="s">
        <v>1629</v>
      </c>
      <c r="D286" s="48" t="s">
        <v>1612</v>
      </c>
      <c r="E286" s="49" t="s">
        <v>231</v>
      </c>
      <c r="F286" s="270">
        <v>2</v>
      </c>
      <c r="G286" s="386"/>
      <c r="H286" s="387"/>
      <c r="I286" s="387">
        <v>0</v>
      </c>
      <c r="J286" s="387">
        <v>0</v>
      </c>
      <c r="K286" s="387">
        <v>0</v>
      </c>
      <c r="L286" s="387">
        <v>0</v>
      </c>
      <c r="M286" s="290">
        <v>0.3066617890272223</v>
      </c>
      <c r="N286" s="290">
        <v>1.0177634161015128</v>
      </c>
      <c r="O286" s="290">
        <v>1.4565494408822566</v>
      </c>
      <c r="P286" s="290">
        <v>1.8910542216022379</v>
      </c>
      <c r="Q286" s="290">
        <v>2.3035582903296024</v>
      </c>
      <c r="R286" s="290">
        <v>16.616551481095101</v>
      </c>
      <c r="S286" s="290">
        <v>19.423751369419058</v>
      </c>
      <c r="T286" s="290">
        <v>18.932181011713169</v>
      </c>
      <c r="U286" s="290">
        <v>19.257926721870746</v>
      </c>
      <c r="V286" s="290">
        <v>12.094522231019731</v>
      </c>
      <c r="W286" s="290">
        <v>12.085514526799525</v>
      </c>
      <c r="X286" s="290">
        <v>12.02075783362465</v>
      </c>
      <c r="Y286" s="290">
        <v>11.886481691842107</v>
      </c>
      <c r="Z286" s="290">
        <v>11.770624256981709</v>
      </c>
      <c r="AA286" s="290">
        <v>11.732813131101171</v>
      </c>
    </row>
    <row r="287" spans="2:27" ht="28.5" x14ac:dyDescent="0.2">
      <c r="B287" s="228" t="s">
        <v>1630</v>
      </c>
      <c r="C287" s="41" t="s">
        <v>1631</v>
      </c>
      <c r="D287" s="48" t="s">
        <v>1612</v>
      </c>
      <c r="E287" s="49" t="s">
        <v>231</v>
      </c>
      <c r="F287" s="270">
        <v>2</v>
      </c>
      <c r="G287" s="386"/>
      <c r="H287" s="387"/>
      <c r="I287" s="387">
        <v>0</v>
      </c>
      <c r="J287" s="387">
        <v>0</v>
      </c>
      <c r="K287" s="387">
        <v>0</v>
      </c>
      <c r="L287" s="387">
        <v>0</v>
      </c>
      <c r="M287" s="290">
        <v>0</v>
      </c>
      <c r="N287" s="290">
        <v>0</v>
      </c>
      <c r="O287" s="290">
        <v>0</v>
      </c>
      <c r="P287" s="290">
        <v>0</v>
      </c>
      <c r="Q287" s="290">
        <v>0</v>
      </c>
      <c r="R287" s="290">
        <v>0</v>
      </c>
      <c r="S287" s="290">
        <v>0</v>
      </c>
      <c r="T287" s="290">
        <v>0</v>
      </c>
      <c r="U287" s="290">
        <v>0</v>
      </c>
      <c r="V287" s="290">
        <v>0</v>
      </c>
      <c r="W287" s="290">
        <v>0</v>
      </c>
      <c r="X287" s="290">
        <v>0</v>
      </c>
      <c r="Y287" s="290">
        <v>0</v>
      </c>
      <c r="Z287" s="290">
        <v>0</v>
      </c>
      <c r="AA287" s="290">
        <v>0</v>
      </c>
    </row>
    <row r="288" spans="2:27" ht="29.25" thickBot="1" x14ac:dyDescent="0.25">
      <c r="B288" s="229" t="s">
        <v>1632</v>
      </c>
      <c r="C288" s="42" t="s">
        <v>1633</v>
      </c>
      <c r="D288" s="50" t="s">
        <v>1612</v>
      </c>
      <c r="E288" s="51" t="s">
        <v>231</v>
      </c>
      <c r="F288" s="271">
        <v>2</v>
      </c>
      <c r="G288" s="386"/>
      <c r="H288" s="387"/>
      <c r="I288" s="387">
        <v>0</v>
      </c>
      <c r="J288" s="387">
        <v>0</v>
      </c>
      <c r="K288" s="387">
        <v>0</v>
      </c>
      <c r="L288" s="387">
        <v>0</v>
      </c>
      <c r="M288" s="290">
        <v>0</v>
      </c>
      <c r="N288" s="290">
        <v>0</v>
      </c>
      <c r="O288" s="290">
        <v>0</v>
      </c>
      <c r="P288" s="290">
        <v>0</v>
      </c>
      <c r="Q288" s="290">
        <v>0</v>
      </c>
      <c r="R288" s="290">
        <v>0</v>
      </c>
      <c r="S288" s="290">
        <v>0</v>
      </c>
      <c r="T288" s="290">
        <v>0</v>
      </c>
      <c r="U288" s="290">
        <v>0</v>
      </c>
      <c r="V288" s="290">
        <v>0</v>
      </c>
      <c r="W288" s="290">
        <v>0</v>
      </c>
      <c r="X288" s="290">
        <v>0</v>
      </c>
      <c r="Y288" s="290">
        <v>0</v>
      </c>
      <c r="Z288" s="290">
        <v>0</v>
      </c>
      <c r="AA288" s="290">
        <v>0</v>
      </c>
    </row>
    <row r="289" spans="2:27" ht="15" thickBot="1" x14ac:dyDescent="0.25">
      <c r="B289" s="230"/>
      <c r="C289" s="231"/>
      <c r="D289" s="52"/>
      <c r="E289" s="232"/>
      <c r="F289" s="233"/>
      <c r="G289" s="242"/>
      <c r="H289" s="242"/>
      <c r="I289" s="242"/>
      <c r="J289" s="242"/>
      <c r="K289" s="242"/>
      <c r="L289" s="242"/>
      <c r="M289" s="242"/>
      <c r="N289" s="242"/>
      <c r="O289" s="242"/>
      <c r="P289" s="242"/>
      <c r="Q289" s="242"/>
      <c r="R289" s="242"/>
      <c r="S289" s="242"/>
      <c r="T289" s="242"/>
      <c r="U289" s="242"/>
      <c r="V289" s="242"/>
      <c r="W289" s="242"/>
      <c r="X289" s="242"/>
      <c r="Y289" s="242"/>
      <c r="Z289" s="242"/>
      <c r="AA289" s="242"/>
    </row>
    <row r="290" spans="2:27" ht="45.75" thickBot="1" x14ac:dyDescent="0.25">
      <c r="B290" s="194" t="s">
        <v>1634</v>
      </c>
      <c r="G290" s="1597" t="s">
        <v>1502</v>
      </c>
      <c r="H290" s="1652"/>
      <c r="I290" s="1652"/>
      <c r="J290" s="1652"/>
      <c r="K290" s="1652"/>
      <c r="L290" s="1652"/>
      <c r="M290" s="1652"/>
      <c r="N290" s="1652"/>
      <c r="O290" s="1652"/>
      <c r="P290" s="1652"/>
      <c r="Q290" s="1598"/>
      <c r="R290" s="1597" t="s">
        <v>1503</v>
      </c>
      <c r="S290" s="1652"/>
      <c r="T290" s="1652"/>
      <c r="U290" s="1652"/>
      <c r="V290" s="1652"/>
      <c r="W290" s="1652"/>
      <c r="X290" s="1652"/>
      <c r="Y290" s="1652"/>
      <c r="Z290" s="1652"/>
      <c r="AA290" s="1598"/>
    </row>
    <row r="291" spans="2:27" ht="45.75" thickBot="1" x14ac:dyDescent="0.25">
      <c r="B291" s="235" t="s">
        <v>1504</v>
      </c>
      <c r="C291" s="236" t="s">
        <v>1486</v>
      </c>
      <c r="D291" s="236" t="s">
        <v>1487</v>
      </c>
      <c r="E291" s="236" t="s">
        <v>198</v>
      </c>
      <c r="F291" s="237" t="s">
        <v>199</v>
      </c>
      <c r="G291" s="235" t="s">
        <v>200</v>
      </c>
      <c r="H291" s="236" t="s">
        <v>201</v>
      </c>
      <c r="I291" s="236" t="s">
        <v>202</v>
      </c>
      <c r="J291" s="236" t="s">
        <v>203</v>
      </c>
      <c r="K291" s="236" t="s">
        <v>204</v>
      </c>
      <c r="L291" s="236" t="s">
        <v>205</v>
      </c>
      <c r="M291" s="236" t="s">
        <v>206</v>
      </c>
      <c r="N291" s="236" t="s">
        <v>207</v>
      </c>
      <c r="O291" s="236" t="s">
        <v>208</v>
      </c>
      <c r="P291" s="236" t="s">
        <v>209</v>
      </c>
      <c r="Q291" s="237" t="s">
        <v>210</v>
      </c>
      <c r="R291" s="240" t="s">
        <v>1505</v>
      </c>
      <c r="S291" s="238" t="s">
        <v>1506</v>
      </c>
      <c r="T291" s="238" t="s">
        <v>1507</v>
      </c>
      <c r="U291" s="238" t="s">
        <v>1508</v>
      </c>
      <c r="V291" s="238" t="s">
        <v>1509</v>
      </c>
      <c r="W291" s="238" t="s">
        <v>1510</v>
      </c>
      <c r="X291" s="238" t="s">
        <v>1511</v>
      </c>
      <c r="Y291" s="238" t="s">
        <v>1512</v>
      </c>
      <c r="Z291" s="238" t="s">
        <v>1513</v>
      </c>
      <c r="AA291" s="239" t="s">
        <v>1514</v>
      </c>
    </row>
    <row r="292" spans="2:27" x14ac:dyDescent="0.2">
      <c r="B292" s="228" t="s">
        <v>1635</v>
      </c>
      <c r="C292" s="41" t="s">
        <v>1636</v>
      </c>
      <c r="D292" s="48" t="s">
        <v>1490</v>
      </c>
      <c r="E292" s="282" t="s">
        <v>1516</v>
      </c>
      <c r="F292" s="270">
        <v>3</v>
      </c>
      <c r="G292" s="384"/>
      <c r="H292" s="385"/>
      <c r="I292" s="385"/>
      <c r="J292" s="385"/>
      <c r="K292" s="385"/>
      <c r="L292" s="385"/>
      <c r="M292" s="288">
        <v>0</v>
      </c>
      <c r="N292" s="288">
        <v>0</v>
      </c>
      <c r="O292" s="288">
        <v>0</v>
      </c>
      <c r="P292" s="288">
        <v>0</v>
      </c>
      <c r="Q292" s="288">
        <v>0</v>
      </c>
      <c r="R292" s="288">
        <f>SUM(M293:Q293)</f>
        <v>14.401886630000003</v>
      </c>
      <c r="S292" s="288">
        <f>R292+R293</f>
        <v>24.454473260000004</v>
      </c>
      <c r="T292" s="288">
        <f>S292+S293</f>
        <v>35.09295989000001</v>
      </c>
      <c r="U292" s="288">
        <f>T292+T293</f>
        <v>120.02000000000001</v>
      </c>
      <c r="V292" s="288">
        <f t="shared" ref="V292:AA292" si="135">V217</f>
        <v>48.260000000000005</v>
      </c>
      <c r="W292" s="288">
        <f t="shared" si="135"/>
        <v>48.260000000000005</v>
      </c>
      <c r="X292" s="288">
        <f t="shared" si="135"/>
        <v>48.260000000000005</v>
      </c>
      <c r="Y292" s="288">
        <f t="shared" si="135"/>
        <v>48.260000000000005</v>
      </c>
      <c r="Z292" s="288">
        <f t="shared" si="135"/>
        <v>48.260000000000005</v>
      </c>
      <c r="AA292" s="288">
        <f t="shared" si="135"/>
        <v>48.260000000000005</v>
      </c>
    </row>
    <row r="293" spans="2:27" ht="15" thickBot="1" x14ac:dyDescent="0.25">
      <c r="B293" s="229" t="s">
        <v>1637</v>
      </c>
      <c r="C293" s="42" t="s">
        <v>1638</v>
      </c>
      <c r="D293" s="50" t="s">
        <v>1490</v>
      </c>
      <c r="E293" s="282" t="s">
        <v>1516</v>
      </c>
      <c r="F293" s="271">
        <v>3</v>
      </c>
      <c r="G293" s="388"/>
      <c r="H293" s="389"/>
      <c r="I293" s="389"/>
      <c r="J293" s="389"/>
      <c r="K293" s="389"/>
      <c r="L293" s="389"/>
      <c r="M293" s="291">
        <f>M217</f>
        <v>2.8803773260000005</v>
      </c>
      <c r="N293" s="291">
        <f>N217</f>
        <v>2.8803773260000005</v>
      </c>
      <c r="O293" s="291">
        <f>O217</f>
        <v>2.8803773260000005</v>
      </c>
      <c r="P293" s="291">
        <f>P217</f>
        <v>2.8803773260000005</v>
      </c>
      <c r="Q293" s="291">
        <f>Q217</f>
        <v>2.8803773260000005</v>
      </c>
      <c r="R293" s="291">
        <f>R217-R292</f>
        <v>10.05258663</v>
      </c>
      <c r="S293" s="291">
        <f>S217-S292</f>
        <v>10.638486630000006</v>
      </c>
      <c r="T293" s="291">
        <f>T217-T292</f>
        <v>84.927040110000007</v>
      </c>
      <c r="U293" s="291">
        <f>U217-U292</f>
        <v>293.36</v>
      </c>
      <c r="V293" s="291">
        <v>0</v>
      </c>
      <c r="W293" s="291">
        <v>0</v>
      </c>
      <c r="X293" s="291">
        <v>0</v>
      </c>
      <c r="Y293" s="291">
        <v>0</v>
      </c>
      <c r="Z293" s="291">
        <v>0</v>
      </c>
      <c r="AA293" s="291">
        <v>0</v>
      </c>
    </row>
  </sheetData>
  <mergeCells count="36">
    <mergeCell ref="G290:Q290"/>
    <mergeCell ref="R290:AA290"/>
    <mergeCell ref="G5:Q5"/>
    <mergeCell ref="R5:AA5"/>
    <mergeCell ref="G11:Q11"/>
    <mergeCell ref="R11:AA11"/>
    <mergeCell ref="G30:Q30"/>
    <mergeCell ref="R30:AA30"/>
    <mergeCell ref="G73:Q73"/>
    <mergeCell ref="R73:AA73"/>
    <mergeCell ref="G79:Q79"/>
    <mergeCell ref="R79:AA79"/>
    <mergeCell ref="G94:Q94"/>
    <mergeCell ref="R94:AA94"/>
    <mergeCell ref="G103:Q103"/>
    <mergeCell ref="R103:AA103"/>
    <mergeCell ref="G109:Q109"/>
    <mergeCell ref="R109:AA109"/>
    <mergeCell ref="G128:Q128"/>
    <mergeCell ref="R128:AA128"/>
    <mergeCell ref="G269:Q269"/>
    <mergeCell ref="R269:AA269"/>
    <mergeCell ref="G275:Q275"/>
    <mergeCell ref="R275:AA275"/>
    <mergeCell ref="G171:Q171"/>
    <mergeCell ref="R171:AA171"/>
    <mergeCell ref="G177:Q177"/>
    <mergeCell ref="R177:AA177"/>
    <mergeCell ref="G192:Q192"/>
    <mergeCell ref="R192:AA192"/>
    <mergeCell ref="G201:Q201"/>
    <mergeCell ref="R201:AA201"/>
    <mergeCell ref="G207:Q207"/>
    <mergeCell ref="R207:AA207"/>
    <mergeCell ref="G226:Q226"/>
    <mergeCell ref="R226:AA226"/>
  </mergeCells>
  <phoneticPr fontId="37" type="noConversion"/>
  <pageMargins left="0.7" right="0.7" top="0.75" bottom="0.75" header="0.3" footer="0.3"/>
  <pageSetup paperSize="9" orientation="portrait" r:id="rId1"/>
  <tableParts count="1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2:Q131"/>
  <sheetViews>
    <sheetView topLeftCell="A55" zoomScale="70" zoomScaleNormal="70" workbookViewId="0">
      <selection activeCell="C129" sqref="C129"/>
    </sheetView>
  </sheetViews>
  <sheetFormatPr defaultRowHeight="15" x14ac:dyDescent="0.2"/>
  <cols>
    <col min="2" max="2" width="26.109375" customWidth="1"/>
    <col min="3" max="3" width="21" customWidth="1"/>
    <col min="5" max="5" width="21.109375" bestFit="1" customWidth="1"/>
    <col min="6" max="6" width="31.5546875" bestFit="1" customWidth="1"/>
    <col min="10" max="10" width="13.21875" customWidth="1"/>
  </cols>
  <sheetData>
    <row r="2" spans="2:17" ht="16.5" thickBot="1" x14ac:dyDescent="0.3">
      <c r="B2" s="1114" t="s">
        <v>1642</v>
      </c>
      <c r="C2" s="1114" t="s">
        <v>802</v>
      </c>
      <c r="E2" s="1326" t="s">
        <v>1643</v>
      </c>
      <c r="F2" s="1327" t="s">
        <v>1644</v>
      </c>
      <c r="G2" s="1327" t="s">
        <v>1645</v>
      </c>
      <c r="H2" s="1327" t="s">
        <v>1646</v>
      </c>
      <c r="I2" s="1327" t="s">
        <v>1647</v>
      </c>
      <c r="J2" s="1328" t="s">
        <v>1648</v>
      </c>
      <c r="L2" t="s">
        <v>18</v>
      </c>
      <c r="M2" t="s">
        <v>1649</v>
      </c>
      <c r="N2">
        <v>1</v>
      </c>
      <c r="O2" t="s">
        <v>1650</v>
      </c>
      <c r="P2" t="s">
        <v>1651</v>
      </c>
      <c r="Q2" t="s">
        <v>88</v>
      </c>
    </row>
    <row r="3" spans="2:17" ht="28.5" x14ac:dyDescent="0.25">
      <c r="B3" s="1115" t="s">
        <v>1652</v>
      </c>
      <c r="C3" s="1116" t="s">
        <v>1653</v>
      </c>
      <c r="E3" s="1329" t="s">
        <v>1654</v>
      </c>
      <c r="F3" s="1330" t="s">
        <v>1655</v>
      </c>
      <c r="G3" s="1331">
        <v>63</v>
      </c>
      <c r="H3" s="1330" t="s">
        <v>1656</v>
      </c>
      <c r="I3" s="1330" t="s">
        <v>1657</v>
      </c>
      <c r="J3" s="1332" t="s">
        <v>1658</v>
      </c>
      <c r="L3" t="s">
        <v>18</v>
      </c>
      <c r="M3" t="s">
        <v>1659</v>
      </c>
      <c r="N3">
        <v>2</v>
      </c>
      <c r="O3" t="s">
        <v>1650</v>
      </c>
      <c r="P3" t="s">
        <v>1660</v>
      </c>
      <c r="Q3" t="s">
        <v>92</v>
      </c>
    </row>
    <row r="4" spans="2:17" ht="15.75" x14ac:dyDescent="0.25">
      <c r="B4" s="1117" t="s">
        <v>1661</v>
      </c>
      <c r="C4" s="1118" t="s">
        <v>1653</v>
      </c>
      <c r="E4" s="1329" t="s">
        <v>1654</v>
      </c>
      <c r="F4" s="1330" t="s">
        <v>1662</v>
      </c>
      <c r="G4" s="1331">
        <v>62</v>
      </c>
      <c r="H4" s="1330" t="s">
        <v>1656</v>
      </c>
      <c r="I4" s="1330" t="s">
        <v>1663</v>
      </c>
      <c r="J4" s="1332" t="s">
        <v>1664</v>
      </c>
    </row>
    <row r="5" spans="2:17" ht="15.75" x14ac:dyDescent="0.25">
      <c r="B5" s="1117" t="s">
        <v>1665</v>
      </c>
      <c r="C5" s="1118" t="s">
        <v>1653</v>
      </c>
      <c r="E5" s="1329" t="s">
        <v>1654</v>
      </c>
      <c r="F5" s="1330" t="s">
        <v>1666</v>
      </c>
      <c r="G5" s="1331">
        <v>61</v>
      </c>
      <c r="H5" s="1330" t="s">
        <v>1656</v>
      </c>
      <c r="I5" s="1330" t="s">
        <v>1667</v>
      </c>
      <c r="J5" s="1332" t="s">
        <v>1668</v>
      </c>
    </row>
    <row r="6" spans="2:17" ht="15.75" x14ac:dyDescent="0.25">
      <c r="B6" s="1117" t="s">
        <v>1669</v>
      </c>
      <c r="C6" s="1118" t="s">
        <v>1653</v>
      </c>
      <c r="E6" s="1329" t="s">
        <v>1654</v>
      </c>
      <c r="F6" s="1330" t="s">
        <v>1670</v>
      </c>
      <c r="G6" s="1331">
        <v>64</v>
      </c>
      <c r="H6" s="1330" t="s">
        <v>1656</v>
      </c>
      <c r="I6" s="1330" t="s">
        <v>1671</v>
      </c>
      <c r="J6" s="1332" t="s">
        <v>1672</v>
      </c>
    </row>
    <row r="7" spans="2:17" ht="15.75" x14ac:dyDescent="0.25">
      <c r="B7" s="1117" t="s">
        <v>1673</v>
      </c>
      <c r="C7" s="1118" t="s">
        <v>1653</v>
      </c>
      <c r="E7" s="1329" t="s">
        <v>1654</v>
      </c>
      <c r="F7" s="1330" t="s">
        <v>1674</v>
      </c>
      <c r="G7" s="1331">
        <v>60</v>
      </c>
      <c r="H7" s="1330" t="s">
        <v>1656</v>
      </c>
      <c r="I7" s="1330" t="s">
        <v>1675</v>
      </c>
      <c r="J7" s="1332" t="s">
        <v>1676</v>
      </c>
    </row>
    <row r="8" spans="2:17" ht="30" x14ac:dyDescent="0.25">
      <c r="B8" s="1118" t="s">
        <v>1266</v>
      </c>
      <c r="C8" s="1118" t="s">
        <v>1653</v>
      </c>
      <c r="E8" s="1329" t="s">
        <v>1654</v>
      </c>
      <c r="F8" s="1330" t="s">
        <v>1677</v>
      </c>
      <c r="G8" s="1331">
        <v>65</v>
      </c>
      <c r="H8" s="1330" t="s">
        <v>1656</v>
      </c>
      <c r="I8" s="1330" t="s">
        <v>1678</v>
      </c>
      <c r="J8" s="1332" t="s">
        <v>1679</v>
      </c>
    </row>
    <row r="9" spans="2:17" ht="15.75" x14ac:dyDescent="0.25">
      <c r="B9" s="1118" t="s">
        <v>1680</v>
      </c>
      <c r="C9" s="1118" t="s">
        <v>1653</v>
      </c>
      <c r="E9" s="1329" t="s">
        <v>1654</v>
      </c>
      <c r="F9" s="1330" t="s">
        <v>1681</v>
      </c>
      <c r="G9" s="1331">
        <v>66</v>
      </c>
      <c r="H9" s="1330" t="s">
        <v>1656</v>
      </c>
      <c r="I9" s="1330" t="s">
        <v>1682</v>
      </c>
      <c r="J9" s="1332" t="s">
        <v>1683</v>
      </c>
    </row>
    <row r="10" spans="2:17" ht="15.75" x14ac:dyDescent="0.25">
      <c r="B10" s="1118" t="s">
        <v>1684</v>
      </c>
      <c r="C10" s="1118" t="s">
        <v>1653</v>
      </c>
      <c r="E10" s="1329" t="s">
        <v>1654</v>
      </c>
      <c r="F10" s="1330" t="s">
        <v>1685</v>
      </c>
      <c r="G10" s="1331">
        <v>59</v>
      </c>
      <c r="H10" s="1330" t="s">
        <v>1656</v>
      </c>
      <c r="I10" s="1330" t="s">
        <v>1686</v>
      </c>
      <c r="J10" s="1332" t="s">
        <v>1687</v>
      </c>
    </row>
    <row r="11" spans="2:17" ht="15.75" x14ac:dyDescent="0.25">
      <c r="B11" s="1118" t="s">
        <v>1688</v>
      </c>
      <c r="C11" s="1118" t="s">
        <v>1653</v>
      </c>
      <c r="E11" s="1329" t="s">
        <v>1689</v>
      </c>
      <c r="F11" s="1330" t="s">
        <v>1690</v>
      </c>
      <c r="G11" s="1331"/>
      <c r="H11" s="1330" t="s">
        <v>1691</v>
      </c>
      <c r="I11" s="1330" t="s">
        <v>1692</v>
      </c>
      <c r="J11" s="1332" t="s">
        <v>1693</v>
      </c>
    </row>
    <row r="12" spans="2:17" ht="15.75" x14ac:dyDescent="0.25">
      <c r="B12" s="1117" t="s">
        <v>1694</v>
      </c>
      <c r="C12" s="1118" t="s">
        <v>1653</v>
      </c>
      <c r="E12" s="1329" t="s">
        <v>1689</v>
      </c>
      <c r="F12" s="1330" t="s">
        <v>1695</v>
      </c>
      <c r="G12" s="1331"/>
      <c r="H12" s="1330" t="s">
        <v>1691</v>
      </c>
      <c r="I12" s="1330" t="s">
        <v>1696</v>
      </c>
      <c r="J12" s="1332" t="s">
        <v>1697</v>
      </c>
    </row>
    <row r="13" spans="2:17" ht="15.75" x14ac:dyDescent="0.25">
      <c r="B13" s="1118" t="s">
        <v>1698</v>
      </c>
      <c r="C13" s="1118" t="s">
        <v>1653</v>
      </c>
      <c r="E13" s="1329" t="s">
        <v>1689</v>
      </c>
      <c r="F13" s="1330" t="s">
        <v>1699</v>
      </c>
      <c r="G13" s="1331"/>
      <c r="H13" s="1330" t="s">
        <v>1691</v>
      </c>
      <c r="I13" s="1330" t="s">
        <v>1700</v>
      </c>
      <c r="J13" s="1332" t="s">
        <v>1701</v>
      </c>
    </row>
    <row r="14" spans="2:17" ht="15.75" x14ac:dyDescent="0.25">
      <c r="B14" s="1117" t="s">
        <v>1702</v>
      </c>
      <c r="C14" s="1118" t="s">
        <v>1653</v>
      </c>
      <c r="E14" s="1329" t="s">
        <v>1689</v>
      </c>
      <c r="F14" s="1330" t="s">
        <v>1703</v>
      </c>
      <c r="G14" s="1331"/>
      <c r="H14" s="1330" t="s">
        <v>1691</v>
      </c>
      <c r="I14" s="1330" t="s">
        <v>1704</v>
      </c>
      <c r="J14" s="1332" t="s">
        <v>1705</v>
      </c>
    </row>
    <row r="15" spans="2:17" ht="15.75" x14ac:dyDescent="0.25">
      <c r="B15" s="1118" t="s">
        <v>1706</v>
      </c>
      <c r="C15" s="1118" t="s">
        <v>1653</v>
      </c>
      <c r="E15" s="1329" t="s">
        <v>1689</v>
      </c>
      <c r="F15" s="1330" t="s">
        <v>1707</v>
      </c>
      <c r="G15" s="1331"/>
      <c r="H15" s="1330" t="s">
        <v>1691</v>
      </c>
      <c r="I15" s="1330" t="s">
        <v>1708</v>
      </c>
      <c r="J15" s="1332" t="s">
        <v>1709</v>
      </c>
    </row>
    <row r="16" spans="2:17" ht="15.75" x14ac:dyDescent="0.25">
      <c r="B16" s="1118" t="s">
        <v>1710</v>
      </c>
      <c r="C16" s="1118" t="s">
        <v>1653</v>
      </c>
      <c r="E16" s="1329" t="s">
        <v>1689</v>
      </c>
      <c r="F16" s="1330" t="s">
        <v>1711</v>
      </c>
      <c r="G16" s="1331"/>
      <c r="H16" s="1330" t="s">
        <v>1691</v>
      </c>
      <c r="I16" s="1330" t="s">
        <v>1712</v>
      </c>
      <c r="J16" s="1332" t="s">
        <v>1713</v>
      </c>
    </row>
    <row r="17" spans="2:10" ht="15.75" x14ac:dyDescent="0.25">
      <c r="B17" s="1118" t="s">
        <v>1714</v>
      </c>
      <c r="C17" s="1118" t="s">
        <v>1653</v>
      </c>
      <c r="E17" s="1329" t="s">
        <v>1689</v>
      </c>
      <c r="F17" s="1330" t="s">
        <v>1715</v>
      </c>
      <c r="G17" s="1331"/>
      <c r="H17" s="1330" t="s">
        <v>1691</v>
      </c>
      <c r="I17" s="1330" t="s">
        <v>1716</v>
      </c>
      <c r="J17" s="1332" t="s">
        <v>1717</v>
      </c>
    </row>
    <row r="18" spans="2:10" ht="15.75" x14ac:dyDescent="0.25">
      <c r="B18" s="1118" t="s">
        <v>1718</v>
      </c>
      <c r="C18" s="1118" t="s">
        <v>1653</v>
      </c>
      <c r="E18" s="1329" t="s">
        <v>1689</v>
      </c>
      <c r="F18" s="1330" t="s">
        <v>1719</v>
      </c>
      <c r="G18" s="1331"/>
      <c r="H18" s="1330" t="s">
        <v>1691</v>
      </c>
      <c r="I18" s="1330" t="s">
        <v>1720</v>
      </c>
      <c r="J18" s="1332" t="s">
        <v>1721</v>
      </c>
    </row>
    <row r="19" spans="2:10" ht="15.75" x14ac:dyDescent="0.25">
      <c r="B19" s="1117" t="s">
        <v>1722</v>
      </c>
      <c r="C19" s="1118" t="s">
        <v>1653</v>
      </c>
      <c r="E19" s="1329" t="s">
        <v>1689</v>
      </c>
      <c r="F19" s="1330" t="s">
        <v>1723</v>
      </c>
      <c r="G19" s="1331"/>
      <c r="H19" s="1330" t="s">
        <v>1691</v>
      </c>
      <c r="I19" s="1330" t="s">
        <v>1724</v>
      </c>
      <c r="J19" s="1332" t="s">
        <v>1725</v>
      </c>
    </row>
    <row r="20" spans="2:10" ht="15.75" x14ac:dyDescent="0.25">
      <c r="B20" s="1118" t="s">
        <v>1726</v>
      </c>
      <c r="C20" s="1118" t="s">
        <v>1653</v>
      </c>
      <c r="E20" s="1329" t="s">
        <v>1689</v>
      </c>
      <c r="F20" s="1330" t="s">
        <v>1727</v>
      </c>
      <c r="G20" s="1331"/>
      <c r="H20" s="1330" t="s">
        <v>1691</v>
      </c>
      <c r="I20" s="1330" t="s">
        <v>1728</v>
      </c>
      <c r="J20" s="1332" t="s">
        <v>1729</v>
      </c>
    </row>
    <row r="21" spans="2:10" ht="15.75" x14ac:dyDescent="0.25">
      <c r="B21" s="1117" t="s">
        <v>1730</v>
      </c>
      <c r="C21" s="1118" t="s">
        <v>1653</v>
      </c>
      <c r="E21" s="1329" t="s">
        <v>1689</v>
      </c>
      <c r="F21" s="1330" t="s">
        <v>1731</v>
      </c>
      <c r="G21" s="1331"/>
      <c r="H21" s="1330" t="s">
        <v>1691</v>
      </c>
      <c r="I21" s="1330" t="s">
        <v>1732</v>
      </c>
      <c r="J21" s="1332" t="s">
        <v>1733</v>
      </c>
    </row>
    <row r="22" spans="2:10" ht="15.75" x14ac:dyDescent="0.25">
      <c r="B22" s="1118" t="s">
        <v>1734</v>
      </c>
      <c r="C22" s="1118" t="s">
        <v>1735</v>
      </c>
      <c r="E22" s="1329" t="s">
        <v>1689</v>
      </c>
      <c r="F22" s="1330" t="s">
        <v>1736</v>
      </c>
      <c r="G22" s="1331"/>
      <c r="H22" s="1330" t="s">
        <v>1691</v>
      </c>
      <c r="I22" s="1330" t="s">
        <v>1737</v>
      </c>
      <c r="J22" s="1332" t="s">
        <v>1738</v>
      </c>
    </row>
    <row r="23" spans="2:10" x14ac:dyDescent="0.2">
      <c r="B23" s="1117" t="s">
        <v>1739</v>
      </c>
      <c r="C23" s="1117" t="s">
        <v>1735</v>
      </c>
      <c r="E23" s="1329" t="s">
        <v>1689</v>
      </c>
      <c r="F23" s="1330" t="s">
        <v>1740</v>
      </c>
      <c r="G23" s="1331"/>
      <c r="H23" s="1330" t="s">
        <v>1691</v>
      </c>
      <c r="I23" s="1330" t="s">
        <v>1741</v>
      </c>
      <c r="J23" s="1332" t="s">
        <v>1742</v>
      </c>
    </row>
    <row r="24" spans="2:10" ht="28.5" x14ac:dyDescent="0.2">
      <c r="B24" s="1117" t="s">
        <v>1743</v>
      </c>
      <c r="C24" s="1117" t="s">
        <v>1735</v>
      </c>
      <c r="E24" s="1329" t="s">
        <v>1689</v>
      </c>
      <c r="F24" s="1330" t="s">
        <v>1744</v>
      </c>
      <c r="G24" s="1331"/>
      <c r="H24" s="1330" t="s">
        <v>1691</v>
      </c>
      <c r="I24" s="1330" t="s">
        <v>1745</v>
      </c>
      <c r="J24" s="1332" t="s">
        <v>1746</v>
      </c>
    </row>
    <row r="25" spans="2:10" ht="28.5" x14ac:dyDescent="0.2">
      <c r="B25" s="1117" t="s">
        <v>1747</v>
      </c>
      <c r="C25" s="1117" t="s">
        <v>1735</v>
      </c>
      <c r="E25" s="1329" t="s">
        <v>1689</v>
      </c>
      <c r="F25" s="1330" t="s">
        <v>1748</v>
      </c>
      <c r="G25" s="1331"/>
      <c r="H25" s="1330" t="s">
        <v>1691</v>
      </c>
      <c r="I25" s="1330" t="s">
        <v>1749</v>
      </c>
      <c r="J25" s="1332" t="s">
        <v>1750</v>
      </c>
    </row>
    <row r="26" spans="2:10" x14ac:dyDescent="0.2">
      <c r="B26" s="1117" t="s">
        <v>1751</v>
      </c>
      <c r="C26" s="1117" t="s">
        <v>1752</v>
      </c>
      <c r="E26" s="1329" t="s">
        <v>1689</v>
      </c>
      <c r="F26" s="1330" t="s">
        <v>1753</v>
      </c>
      <c r="G26" s="1331"/>
      <c r="H26" s="1330" t="s">
        <v>1691</v>
      </c>
      <c r="I26" s="1330" t="s">
        <v>1754</v>
      </c>
      <c r="J26" s="1332" t="s">
        <v>1755</v>
      </c>
    </row>
    <row r="27" spans="2:10" ht="28.5" x14ac:dyDescent="0.2">
      <c r="B27" s="1117" t="s">
        <v>1756</v>
      </c>
      <c r="C27" s="1117" t="s">
        <v>1752</v>
      </c>
      <c r="E27" s="1329" t="s">
        <v>1689</v>
      </c>
      <c r="F27" s="1330" t="s">
        <v>1757</v>
      </c>
      <c r="G27" s="1331"/>
      <c r="H27" s="1330" t="s">
        <v>1691</v>
      </c>
      <c r="I27" s="1330" t="s">
        <v>1758</v>
      </c>
      <c r="J27" s="1332" t="s">
        <v>1759</v>
      </c>
    </row>
    <row r="28" spans="2:10" x14ac:dyDescent="0.2">
      <c r="B28" s="1117" t="s">
        <v>1760</v>
      </c>
      <c r="C28" s="1117" t="s">
        <v>1752</v>
      </c>
      <c r="E28" s="1329" t="s">
        <v>1689</v>
      </c>
      <c r="F28" s="1330" t="s">
        <v>1761</v>
      </c>
      <c r="G28" s="1331"/>
      <c r="H28" s="1330" t="s">
        <v>1691</v>
      </c>
      <c r="I28" s="1330" t="s">
        <v>1762</v>
      </c>
      <c r="J28" s="1332" t="s">
        <v>1763</v>
      </c>
    </row>
    <row r="29" spans="2:10" ht="28.5" x14ac:dyDescent="0.2">
      <c r="B29" s="1117" t="s">
        <v>1764</v>
      </c>
      <c r="C29" s="1117" t="s">
        <v>1752</v>
      </c>
      <c r="E29" s="1329" t="s">
        <v>1689</v>
      </c>
      <c r="F29" s="1330" t="s">
        <v>1765</v>
      </c>
      <c r="G29" s="1331"/>
      <c r="H29" s="1330" t="s">
        <v>1691</v>
      </c>
      <c r="I29" s="1330" t="s">
        <v>1766</v>
      </c>
      <c r="J29" s="1332" t="s">
        <v>1767</v>
      </c>
    </row>
    <row r="30" spans="2:10" x14ac:dyDescent="0.2">
      <c r="B30" s="1117" t="s">
        <v>893</v>
      </c>
      <c r="C30" s="1117" t="s">
        <v>1752</v>
      </c>
      <c r="E30" s="1329" t="s">
        <v>1689</v>
      </c>
      <c r="F30" s="1330" t="s">
        <v>1768</v>
      </c>
      <c r="G30" s="1331"/>
      <c r="H30" s="1330" t="s">
        <v>1691</v>
      </c>
      <c r="I30" s="1330" t="s">
        <v>1769</v>
      </c>
      <c r="J30" s="1332" t="s">
        <v>1770</v>
      </c>
    </row>
    <row r="31" spans="2:10" x14ac:dyDescent="0.2">
      <c r="B31" s="1117" t="s">
        <v>1771</v>
      </c>
      <c r="C31" s="1117" t="s">
        <v>1752</v>
      </c>
      <c r="E31" s="1329" t="s">
        <v>1689</v>
      </c>
      <c r="F31" s="1330" t="s">
        <v>1772</v>
      </c>
      <c r="G31" s="1331"/>
      <c r="H31" s="1330" t="s">
        <v>1691</v>
      </c>
      <c r="I31" s="1330" t="s">
        <v>1773</v>
      </c>
      <c r="J31" s="1332" t="s">
        <v>1774</v>
      </c>
    </row>
    <row r="32" spans="2:10" x14ac:dyDescent="0.2">
      <c r="B32" s="1117" t="s">
        <v>1775</v>
      </c>
      <c r="C32" s="1117" t="s">
        <v>1752</v>
      </c>
      <c r="E32" s="1329" t="s">
        <v>1689</v>
      </c>
      <c r="F32" s="1330" t="s">
        <v>1776</v>
      </c>
      <c r="G32" s="1331"/>
      <c r="H32" s="1330" t="s">
        <v>1691</v>
      </c>
      <c r="I32" s="1330" t="s">
        <v>1777</v>
      </c>
      <c r="J32" s="1332" t="s">
        <v>1778</v>
      </c>
    </row>
    <row r="33" spans="2:10" x14ac:dyDescent="0.2">
      <c r="B33" s="1117" t="s">
        <v>1779</v>
      </c>
      <c r="C33" s="1117" t="s">
        <v>877</v>
      </c>
      <c r="E33" s="1329" t="s">
        <v>1689</v>
      </c>
      <c r="F33" s="1330" t="s">
        <v>1780</v>
      </c>
      <c r="G33" s="1331"/>
      <c r="H33" s="1330" t="s">
        <v>1691</v>
      </c>
      <c r="I33" s="1330" t="s">
        <v>1781</v>
      </c>
      <c r="J33" s="1332" t="s">
        <v>1782</v>
      </c>
    </row>
    <row r="34" spans="2:10" x14ac:dyDescent="0.2">
      <c r="B34" s="1117" t="s">
        <v>933</v>
      </c>
      <c r="C34" s="1117" t="s">
        <v>877</v>
      </c>
      <c r="E34" s="1329" t="s">
        <v>1689</v>
      </c>
      <c r="F34" s="1330" t="s">
        <v>1783</v>
      </c>
      <c r="G34" s="1331"/>
      <c r="H34" s="1330" t="s">
        <v>1691</v>
      </c>
      <c r="I34" s="1330" t="s">
        <v>1784</v>
      </c>
      <c r="J34" s="1332" t="s">
        <v>1785</v>
      </c>
    </row>
    <row r="35" spans="2:10" x14ac:dyDescent="0.2">
      <c r="B35" s="1117" t="s">
        <v>1786</v>
      </c>
      <c r="C35" s="1117" t="s">
        <v>877</v>
      </c>
      <c r="E35" s="1329" t="s">
        <v>1689</v>
      </c>
      <c r="F35" s="1330" t="s">
        <v>1787</v>
      </c>
      <c r="G35" s="1331"/>
      <c r="H35" s="1330" t="s">
        <v>1691</v>
      </c>
      <c r="I35" s="1330" t="s">
        <v>1788</v>
      </c>
      <c r="J35" s="1332" t="s">
        <v>1789</v>
      </c>
    </row>
    <row r="36" spans="2:10" x14ac:dyDescent="0.2">
      <c r="B36" s="1117" t="s">
        <v>1790</v>
      </c>
      <c r="C36" s="1117" t="s">
        <v>877</v>
      </c>
      <c r="E36" s="1329" t="s">
        <v>1689</v>
      </c>
      <c r="F36" s="1330" t="s">
        <v>1791</v>
      </c>
      <c r="G36" s="1331"/>
      <c r="H36" s="1330" t="s">
        <v>1691</v>
      </c>
      <c r="I36" s="1330" t="s">
        <v>1792</v>
      </c>
      <c r="J36" s="1332" t="s">
        <v>1793</v>
      </c>
    </row>
    <row r="37" spans="2:10" x14ac:dyDescent="0.2">
      <c r="B37" s="1117" t="s">
        <v>1794</v>
      </c>
      <c r="C37" s="1117" t="s">
        <v>877</v>
      </c>
      <c r="E37" s="1329" t="s">
        <v>1689</v>
      </c>
      <c r="F37" s="1330" t="s">
        <v>1795</v>
      </c>
      <c r="G37" s="1331"/>
      <c r="H37" s="1330" t="s">
        <v>1691</v>
      </c>
      <c r="I37" s="1330" t="s">
        <v>1796</v>
      </c>
      <c r="J37" s="1332" t="s">
        <v>1797</v>
      </c>
    </row>
    <row r="38" spans="2:10" x14ac:dyDescent="0.2">
      <c r="B38" s="1117" t="s">
        <v>859</v>
      </c>
      <c r="C38" s="1117" t="s">
        <v>877</v>
      </c>
      <c r="E38" s="1329" t="s">
        <v>1798</v>
      </c>
      <c r="F38" s="1330" t="s">
        <v>1799</v>
      </c>
      <c r="G38" s="1331">
        <v>97</v>
      </c>
      <c r="H38" s="1330" t="s">
        <v>1800</v>
      </c>
      <c r="I38" s="1330" t="s">
        <v>1801</v>
      </c>
      <c r="J38" s="1332" t="s">
        <v>1802</v>
      </c>
    </row>
    <row r="39" spans="2:10" x14ac:dyDescent="0.2">
      <c r="B39" s="1117" t="s">
        <v>1803</v>
      </c>
      <c r="C39" s="1117" t="s">
        <v>877</v>
      </c>
      <c r="E39" s="1329" t="s">
        <v>1804</v>
      </c>
      <c r="F39" s="1330" t="s">
        <v>1805</v>
      </c>
      <c r="G39" s="1331">
        <v>54</v>
      </c>
      <c r="H39" s="1330" t="s">
        <v>1806</v>
      </c>
      <c r="I39" s="1330" t="s">
        <v>1806</v>
      </c>
      <c r="J39" s="1332" t="s">
        <v>1807</v>
      </c>
    </row>
    <row r="40" spans="2:10" x14ac:dyDescent="0.2">
      <c r="B40" s="1117" t="s">
        <v>1165</v>
      </c>
      <c r="C40" s="1117" t="s">
        <v>877</v>
      </c>
      <c r="E40" s="1329" t="s">
        <v>1808</v>
      </c>
      <c r="F40" s="1330" t="s">
        <v>1809</v>
      </c>
      <c r="G40" s="1331">
        <v>203</v>
      </c>
      <c r="H40" s="1330" t="s">
        <v>1810</v>
      </c>
      <c r="I40" s="1330" t="s">
        <v>1811</v>
      </c>
      <c r="J40" s="1332" t="s">
        <v>1812</v>
      </c>
    </row>
    <row r="41" spans="2:10" x14ac:dyDescent="0.2">
      <c r="B41" s="1117" t="s">
        <v>882</v>
      </c>
      <c r="C41" s="1117" t="s">
        <v>877</v>
      </c>
      <c r="E41" s="1329" t="s">
        <v>1808</v>
      </c>
      <c r="F41" s="1330" t="s">
        <v>1813</v>
      </c>
      <c r="G41" s="1331">
        <v>209</v>
      </c>
      <c r="H41" s="1330" t="s">
        <v>1810</v>
      </c>
      <c r="I41" s="1330" t="s">
        <v>1814</v>
      </c>
      <c r="J41" s="1332" t="s">
        <v>1815</v>
      </c>
    </row>
    <row r="42" spans="2:10" x14ac:dyDescent="0.2">
      <c r="B42" s="1117" t="s">
        <v>1158</v>
      </c>
      <c r="C42" s="1117" t="s">
        <v>877</v>
      </c>
      <c r="E42" s="1329" t="s">
        <v>1808</v>
      </c>
      <c r="F42" s="1330" t="s">
        <v>1816</v>
      </c>
      <c r="G42" s="1331">
        <v>208</v>
      </c>
      <c r="H42" s="1330" t="s">
        <v>1810</v>
      </c>
      <c r="I42" s="1330" t="s">
        <v>1817</v>
      </c>
      <c r="J42" s="1332" t="s">
        <v>1818</v>
      </c>
    </row>
    <row r="43" spans="2:10" ht="28.5" x14ac:dyDescent="0.2">
      <c r="B43" s="1117" t="s">
        <v>1819</v>
      </c>
      <c r="C43" s="1117" t="s">
        <v>877</v>
      </c>
      <c r="E43" s="1329" t="s">
        <v>1808</v>
      </c>
      <c r="F43" s="1330" t="s">
        <v>1820</v>
      </c>
      <c r="G43" s="1331">
        <v>221</v>
      </c>
      <c r="H43" s="1330" t="s">
        <v>1810</v>
      </c>
      <c r="I43" s="1330" t="s">
        <v>1821</v>
      </c>
      <c r="J43" s="1332" t="s">
        <v>1822</v>
      </c>
    </row>
    <row r="44" spans="2:10" x14ac:dyDescent="0.2">
      <c r="B44" s="1117" t="s">
        <v>912</v>
      </c>
      <c r="C44" s="1117" t="s">
        <v>877</v>
      </c>
      <c r="E44" s="1329" t="s">
        <v>1808</v>
      </c>
      <c r="F44" s="1330" t="s">
        <v>1823</v>
      </c>
      <c r="G44" s="1331">
        <v>204</v>
      </c>
      <c r="H44" s="1330" t="s">
        <v>1810</v>
      </c>
      <c r="I44" s="1330" t="s">
        <v>1824</v>
      </c>
      <c r="J44" s="1332" t="s">
        <v>1825</v>
      </c>
    </row>
    <row r="45" spans="2:10" x14ac:dyDescent="0.2">
      <c r="B45" s="1117" t="s">
        <v>985</v>
      </c>
      <c r="C45" s="1117" t="s">
        <v>877</v>
      </c>
      <c r="E45" s="1329" t="s">
        <v>1808</v>
      </c>
      <c r="F45" s="1330" t="s">
        <v>1826</v>
      </c>
      <c r="G45" s="1331">
        <v>205</v>
      </c>
      <c r="H45" s="1330" t="s">
        <v>1810</v>
      </c>
      <c r="I45" s="1330" t="s">
        <v>1827</v>
      </c>
      <c r="J45" s="1332" t="s">
        <v>1828</v>
      </c>
    </row>
    <row r="46" spans="2:10" ht="28.5" x14ac:dyDescent="0.2">
      <c r="B46" s="1117" t="s">
        <v>954</v>
      </c>
      <c r="C46" s="1117" t="s">
        <v>877</v>
      </c>
      <c r="E46" s="1329" t="s">
        <v>1808</v>
      </c>
      <c r="F46" s="1330" t="s">
        <v>1829</v>
      </c>
      <c r="G46" s="1331">
        <v>215</v>
      </c>
      <c r="H46" s="1330" t="s">
        <v>1810</v>
      </c>
      <c r="I46" s="1330" t="s">
        <v>1830</v>
      </c>
      <c r="J46" s="1332" t="s">
        <v>1831</v>
      </c>
    </row>
    <row r="47" spans="2:10" x14ac:dyDescent="0.2">
      <c r="B47" s="1117" t="s">
        <v>851</v>
      </c>
      <c r="C47" s="1117" t="s">
        <v>877</v>
      </c>
      <c r="E47" s="1329" t="s">
        <v>1808</v>
      </c>
      <c r="F47" s="1330" t="s">
        <v>1832</v>
      </c>
      <c r="G47" s="1331">
        <v>210</v>
      </c>
      <c r="H47" s="1330" t="s">
        <v>1810</v>
      </c>
      <c r="I47" s="1330" t="s">
        <v>1833</v>
      </c>
      <c r="J47" s="1332" t="s">
        <v>1834</v>
      </c>
    </row>
    <row r="48" spans="2:10" x14ac:dyDescent="0.2">
      <c r="E48" s="1329" t="s">
        <v>1808</v>
      </c>
      <c r="F48" s="1330" t="s">
        <v>1835</v>
      </c>
      <c r="G48" s="1331">
        <v>217</v>
      </c>
      <c r="H48" s="1330" t="s">
        <v>1810</v>
      </c>
      <c r="I48" s="1330" t="s">
        <v>1836</v>
      </c>
      <c r="J48" s="1332" t="s">
        <v>1837</v>
      </c>
    </row>
    <row r="49" spans="5:10" x14ac:dyDescent="0.2">
      <c r="E49" s="1329" t="s">
        <v>1808</v>
      </c>
      <c r="F49" s="1330" t="s">
        <v>1838</v>
      </c>
      <c r="G49" s="1331">
        <v>207</v>
      </c>
      <c r="H49" s="1330" t="s">
        <v>1810</v>
      </c>
      <c r="I49" s="1330" t="s">
        <v>1839</v>
      </c>
      <c r="J49" s="1332" t="s">
        <v>1840</v>
      </c>
    </row>
    <row r="50" spans="5:10" x14ac:dyDescent="0.2">
      <c r="E50" s="1329" t="s">
        <v>1808</v>
      </c>
      <c r="F50" s="1330" t="s">
        <v>1841</v>
      </c>
      <c r="G50" s="1331">
        <v>220</v>
      </c>
      <c r="H50" s="1330" t="s">
        <v>1810</v>
      </c>
      <c r="I50" s="1330" t="s">
        <v>1842</v>
      </c>
      <c r="J50" s="1332" t="s">
        <v>1843</v>
      </c>
    </row>
    <row r="51" spans="5:10" x14ac:dyDescent="0.2">
      <c r="E51" s="1329" t="s">
        <v>1808</v>
      </c>
      <c r="F51" s="1330" t="s">
        <v>1844</v>
      </c>
      <c r="G51" s="1331">
        <v>214</v>
      </c>
      <c r="H51" s="1330" t="s">
        <v>1810</v>
      </c>
      <c r="I51" s="1330" t="s">
        <v>1845</v>
      </c>
      <c r="J51" s="1332" t="s">
        <v>1846</v>
      </c>
    </row>
    <row r="52" spans="5:10" x14ac:dyDescent="0.2">
      <c r="E52" s="1329" t="s">
        <v>1808</v>
      </c>
      <c r="F52" s="1330" t="s">
        <v>1847</v>
      </c>
      <c r="G52" s="1331">
        <v>226</v>
      </c>
      <c r="H52" s="1330" t="s">
        <v>1810</v>
      </c>
      <c r="I52" s="1330" t="s">
        <v>1848</v>
      </c>
      <c r="J52" s="1332" t="s">
        <v>1849</v>
      </c>
    </row>
    <row r="53" spans="5:10" x14ac:dyDescent="0.2">
      <c r="E53" s="1329" t="s">
        <v>1808</v>
      </c>
      <c r="F53" s="1330" t="s">
        <v>1850</v>
      </c>
      <c r="G53" s="1331">
        <v>213</v>
      </c>
      <c r="H53" s="1330" t="s">
        <v>1810</v>
      </c>
      <c r="I53" s="1330" t="s">
        <v>1851</v>
      </c>
      <c r="J53" s="1332" t="s">
        <v>1852</v>
      </c>
    </row>
    <row r="54" spans="5:10" x14ac:dyDescent="0.2">
      <c r="E54" s="1329" t="s">
        <v>1808</v>
      </c>
      <c r="F54" s="1330" t="s">
        <v>1853</v>
      </c>
      <c r="G54" s="1331">
        <v>206</v>
      </c>
      <c r="H54" s="1330" t="s">
        <v>1810</v>
      </c>
      <c r="I54" s="1330" t="s">
        <v>1854</v>
      </c>
      <c r="J54" s="1332" t="s">
        <v>1855</v>
      </c>
    </row>
    <row r="55" spans="5:10" x14ac:dyDescent="0.2">
      <c r="E55" s="1329" t="s">
        <v>1808</v>
      </c>
      <c r="F55" s="1330" t="s">
        <v>1856</v>
      </c>
      <c r="G55" s="1331">
        <v>223</v>
      </c>
      <c r="H55" s="1330" t="s">
        <v>1810</v>
      </c>
      <c r="I55" s="1330" t="s">
        <v>1857</v>
      </c>
      <c r="J55" s="1332" t="s">
        <v>1858</v>
      </c>
    </row>
    <row r="56" spans="5:10" x14ac:dyDescent="0.2">
      <c r="E56" s="1329" t="s">
        <v>1808</v>
      </c>
      <c r="F56" s="1330" t="s">
        <v>1859</v>
      </c>
      <c r="G56" s="1331">
        <v>216</v>
      </c>
      <c r="H56" s="1330" t="s">
        <v>1810</v>
      </c>
      <c r="I56" s="1330" t="s">
        <v>1860</v>
      </c>
      <c r="J56" s="1332" t="s">
        <v>1861</v>
      </c>
    </row>
    <row r="57" spans="5:10" x14ac:dyDescent="0.2">
      <c r="E57" s="1329" t="s">
        <v>1808</v>
      </c>
      <c r="F57" s="1330" t="s">
        <v>1862</v>
      </c>
      <c r="G57" s="1331">
        <v>225</v>
      </c>
      <c r="H57" s="1330" t="s">
        <v>1810</v>
      </c>
      <c r="I57" s="1330" t="s">
        <v>1863</v>
      </c>
      <c r="J57" s="1332" t="s">
        <v>1864</v>
      </c>
    </row>
    <row r="58" spans="5:10" x14ac:dyDescent="0.2">
      <c r="E58" s="1329" t="s">
        <v>1808</v>
      </c>
      <c r="F58" s="1330" t="s">
        <v>1865</v>
      </c>
      <c r="G58" s="1331">
        <v>224</v>
      </c>
      <c r="H58" s="1330" t="s">
        <v>1810</v>
      </c>
      <c r="I58" s="1330" t="s">
        <v>1866</v>
      </c>
      <c r="J58" s="1332" t="s">
        <v>1867</v>
      </c>
    </row>
    <row r="59" spans="5:10" x14ac:dyDescent="0.2">
      <c r="E59" s="1329" t="s">
        <v>1808</v>
      </c>
      <c r="F59" s="1330" t="s">
        <v>1868</v>
      </c>
      <c r="G59" s="1331">
        <v>211</v>
      </c>
      <c r="H59" s="1330" t="s">
        <v>1810</v>
      </c>
      <c r="I59" s="1330" t="s">
        <v>1869</v>
      </c>
      <c r="J59" s="1332" t="s">
        <v>1870</v>
      </c>
    </row>
    <row r="60" spans="5:10" x14ac:dyDescent="0.2">
      <c r="E60" s="1329" t="s">
        <v>1808</v>
      </c>
      <c r="F60" s="1330" t="s">
        <v>1871</v>
      </c>
      <c r="G60" s="1331">
        <v>222</v>
      </c>
      <c r="H60" s="1330" t="s">
        <v>1810</v>
      </c>
      <c r="I60" s="1330" t="s">
        <v>1872</v>
      </c>
      <c r="J60" s="1332" t="s">
        <v>1873</v>
      </c>
    </row>
    <row r="61" spans="5:10" x14ac:dyDescent="0.2">
      <c r="E61" s="1329" t="s">
        <v>1808</v>
      </c>
      <c r="F61" s="1330" t="s">
        <v>1874</v>
      </c>
      <c r="G61" s="1331">
        <v>212</v>
      </c>
      <c r="H61" s="1330" t="s">
        <v>1810</v>
      </c>
      <c r="I61" s="1330" t="s">
        <v>1875</v>
      </c>
      <c r="J61" s="1332" t="s">
        <v>1876</v>
      </c>
    </row>
    <row r="62" spans="5:10" x14ac:dyDescent="0.2">
      <c r="E62" s="1329" t="s">
        <v>1808</v>
      </c>
      <c r="F62" s="1330" t="s">
        <v>1877</v>
      </c>
      <c r="G62" s="1331">
        <v>219</v>
      </c>
      <c r="H62" s="1330" t="s">
        <v>1810</v>
      </c>
      <c r="I62" s="1330" t="s">
        <v>1878</v>
      </c>
      <c r="J62" s="1332" t="s">
        <v>1879</v>
      </c>
    </row>
    <row r="63" spans="5:10" x14ac:dyDescent="0.2">
      <c r="E63" s="1329" t="s">
        <v>1808</v>
      </c>
      <c r="F63" s="1330" t="s">
        <v>1880</v>
      </c>
      <c r="G63" s="1331">
        <v>218</v>
      </c>
      <c r="H63" s="1330" t="s">
        <v>1810</v>
      </c>
      <c r="I63" s="1330" t="s">
        <v>1881</v>
      </c>
      <c r="J63" s="1332" t="s">
        <v>1882</v>
      </c>
    </row>
    <row r="64" spans="5:10" x14ac:dyDescent="0.2">
      <c r="E64" s="1329" t="s">
        <v>1883</v>
      </c>
      <c r="F64" s="1330" t="s">
        <v>1884</v>
      </c>
      <c r="G64" s="1331">
        <v>56</v>
      </c>
      <c r="H64" s="1330" t="s">
        <v>1885</v>
      </c>
      <c r="I64" s="1330" t="s">
        <v>1886</v>
      </c>
      <c r="J64" s="1332" t="s">
        <v>1887</v>
      </c>
    </row>
    <row r="65" spans="5:10" x14ac:dyDescent="0.2">
      <c r="E65" s="1329" t="s">
        <v>1883</v>
      </c>
      <c r="F65" s="1330" t="s">
        <v>1888</v>
      </c>
      <c r="G65" s="1331">
        <v>58</v>
      </c>
      <c r="H65" s="1330" t="s">
        <v>1885</v>
      </c>
      <c r="I65" s="1330" t="s">
        <v>1889</v>
      </c>
      <c r="J65" s="1332" t="s">
        <v>1890</v>
      </c>
    </row>
    <row r="66" spans="5:10" x14ac:dyDescent="0.2">
      <c r="E66" s="1329" t="s">
        <v>1883</v>
      </c>
      <c r="F66" s="1330" t="s">
        <v>1891</v>
      </c>
      <c r="G66" s="1331">
        <v>57</v>
      </c>
      <c r="H66" s="1330" t="s">
        <v>1885</v>
      </c>
      <c r="I66" s="1330" t="s">
        <v>1892</v>
      </c>
      <c r="J66" s="1332" t="s">
        <v>1893</v>
      </c>
    </row>
    <row r="67" spans="5:10" x14ac:dyDescent="0.2">
      <c r="E67" s="1329" t="s">
        <v>1883</v>
      </c>
      <c r="F67" s="1330" t="s">
        <v>1894</v>
      </c>
      <c r="G67" s="1331">
        <v>55</v>
      </c>
      <c r="H67" s="1330" t="s">
        <v>1885</v>
      </c>
      <c r="I67" s="1330" t="s">
        <v>1895</v>
      </c>
      <c r="J67" s="1332" t="s">
        <v>1896</v>
      </c>
    </row>
    <row r="68" spans="5:10" x14ac:dyDescent="0.2">
      <c r="E68" s="1329" t="s">
        <v>1897</v>
      </c>
      <c r="F68" s="1330" t="s">
        <v>1898</v>
      </c>
      <c r="G68" s="1331">
        <v>50</v>
      </c>
      <c r="H68" s="1330" t="s">
        <v>1899</v>
      </c>
      <c r="I68" s="1330" t="s">
        <v>1900</v>
      </c>
      <c r="J68" s="1332" t="s">
        <v>1901</v>
      </c>
    </row>
    <row r="69" spans="5:10" x14ac:dyDescent="0.2">
      <c r="E69" s="1329" t="s">
        <v>1897</v>
      </c>
      <c r="F69" s="1330" t="s">
        <v>1902</v>
      </c>
      <c r="G69" s="1331"/>
      <c r="H69" s="1330" t="s">
        <v>1899</v>
      </c>
      <c r="I69" s="1330" t="s">
        <v>1903</v>
      </c>
      <c r="J69" s="1332" t="s">
        <v>1904</v>
      </c>
    </row>
    <row r="70" spans="5:10" x14ac:dyDescent="0.2">
      <c r="E70" s="1329" t="s">
        <v>1897</v>
      </c>
      <c r="F70" s="1330" t="s">
        <v>1905</v>
      </c>
      <c r="G70" s="1331"/>
      <c r="H70" s="1330" t="s">
        <v>1899</v>
      </c>
      <c r="I70" s="1330" t="s">
        <v>1906</v>
      </c>
      <c r="J70" s="1332" t="s">
        <v>1907</v>
      </c>
    </row>
    <row r="71" spans="5:10" x14ac:dyDescent="0.2">
      <c r="E71" s="1329" t="s">
        <v>1897</v>
      </c>
      <c r="F71" s="1330" t="s">
        <v>1908</v>
      </c>
      <c r="G71" s="1331">
        <v>202</v>
      </c>
      <c r="H71" s="1330" t="s">
        <v>1899</v>
      </c>
      <c r="I71" s="1330" t="s">
        <v>1909</v>
      </c>
      <c r="J71" s="1332" t="s">
        <v>1910</v>
      </c>
    </row>
    <row r="72" spans="5:10" x14ac:dyDescent="0.2">
      <c r="E72" s="1329" t="s">
        <v>18</v>
      </c>
      <c r="F72" s="1330" t="s">
        <v>1649</v>
      </c>
      <c r="G72" s="1331">
        <v>1</v>
      </c>
      <c r="H72" s="1330" t="s">
        <v>1650</v>
      </c>
      <c r="I72" s="1330" t="s">
        <v>1651</v>
      </c>
      <c r="J72" s="1332" t="s">
        <v>88</v>
      </c>
    </row>
    <row r="73" spans="5:10" x14ac:dyDescent="0.2">
      <c r="E73" s="1329" t="s">
        <v>18</v>
      </c>
      <c r="F73" s="1330" t="s">
        <v>1659</v>
      </c>
      <c r="G73" s="1331">
        <v>2</v>
      </c>
      <c r="H73" s="1330" t="s">
        <v>1650</v>
      </c>
      <c r="I73" s="1330" t="s">
        <v>1660</v>
      </c>
      <c r="J73" s="1332" t="s">
        <v>92</v>
      </c>
    </row>
    <row r="74" spans="5:10" x14ac:dyDescent="0.2">
      <c r="E74" s="1329" t="s">
        <v>1911</v>
      </c>
      <c r="F74" s="1330" t="s">
        <v>1912</v>
      </c>
      <c r="G74" s="1331">
        <v>96</v>
      </c>
      <c r="H74" s="1330" t="s">
        <v>1913</v>
      </c>
      <c r="I74" s="1330" t="s">
        <v>1914</v>
      </c>
      <c r="J74" s="1332" t="s">
        <v>1915</v>
      </c>
    </row>
    <row r="75" spans="5:10" x14ac:dyDescent="0.2">
      <c r="E75" s="1329" t="s">
        <v>1916</v>
      </c>
      <c r="F75" s="1330" t="s">
        <v>1916</v>
      </c>
      <c r="G75" s="1331">
        <v>95</v>
      </c>
      <c r="H75" s="1330" t="s">
        <v>1917</v>
      </c>
      <c r="I75" s="1330" t="s">
        <v>1917</v>
      </c>
      <c r="J75" s="1332" t="s">
        <v>1918</v>
      </c>
    </row>
    <row r="76" spans="5:10" x14ac:dyDescent="0.2">
      <c r="E76" s="1329" t="s">
        <v>1919</v>
      </c>
      <c r="F76" s="1330" t="s">
        <v>1920</v>
      </c>
      <c r="G76" s="1331">
        <v>51</v>
      </c>
      <c r="H76" s="1330" t="s">
        <v>1921</v>
      </c>
      <c r="I76" s="1330" t="s">
        <v>1922</v>
      </c>
      <c r="J76" s="1332" t="s">
        <v>1923</v>
      </c>
    </row>
    <row r="77" spans="5:10" x14ac:dyDescent="0.2">
      <c r="E77" s="1329" t="s">
        <v>1919</v>
      </c>
      <c r="F77" s="1330" t="s">
        <v>1924</v>
      </c>
      <c r="G77" s="1331">
        <v>92</v>
      </c>
      <c r="H77" s="1330" t="s">
        <v>1921</v>
      </c>
      <c r="I77" s="1330" t="s">
        <v>1925</v>
      </c>
      <c r="J77" s="1332" t="s">
        <v>1926</v>
      </c>
    </row>
    <row r="78" spans="5:10" x14ac:dyDescent="0.2">
      <c r="E78" s="1329" t="s">
        <v>1919</v>
      </c>
      <c r="F78" s="1330" t="s">
        <v>1927</v>
      </c>
      <c r="G78" s="1331">
        <v>52</v>
      </c>
      <c r="H78" s="1330" t="s">
        <v>1921</v>
      </c>
      <c r="I78" s="1330" t="s">
        <v>1928</v>
      </c>
      <c r="J78" s="1332" t="s">
        <v>1929</v>
      </c>
    </row>
    <row r="79" spans="5:10" x14ac:dyDescent="0.2">
      <c r="E79" s="1329" t="s">
        <v>1919</v>
      </c>
      <c r="F79" s="1330" t="s">
        <v>1930</v>
      </c>
      <c r="G79" s="1331">
        <v>47</v>
      </c>
      <c r="H79" s="1330" t="s">
        <v>1921</v>
      </c>
      <c r="I79" s="1330" t="s">
        <v>1931</v>
      </c>
      <c r="J79" s="1332" t="s">
        <v>1932</v>
      </c>
    </row>
    <row r="80" spans="5:10" x14ac:dyDescent="0.2">
      <c r="E80" s="1329" t="s">
        <v>1919</v>
      </c>
      <c r="F80" s="1330" t="s">
        <v>1933</v>
      </c>
      <c r="G80" s="1331">
        <v>48</v>
      </c>
      <c r="H80" s="1330" t="s">
        <v>1921</v>
      </c>
      <c r="I80" s="1330" t="s">
        <v>1934</v>
      </c>
      <c r="J80" s="1332" t="s">
        <v>1935</v>
      </c>
    </row>
    <row r="81" spans="5:10" x14ac:dyDescent="0.2">
      <c r="E81" s="1329" t="s">
        <v>1919</v>
      </c>
      <c r="F81" s="1330" t="s">
        <v>1936</v>
      </c>
      <c r="G81" s="1331">
        <v>39</v>
      </c>
      <c r="H81" s="1330" t="s">
        <v>1921</v>
      </c>
      <c r="I81" s="1330" t="s">
        <v>1937</v>
      </c>
      <c r="J81" s="1332" t="s">
        <v>1938</v>
      </c>
    </row>
    <row r="82" spans="5:10" x14ac:dyDescent="0.2">
      <c r="E82" s="1329" t="s">
        <v>1919</v>
      </c>
      <c r="F82" s="1330" t="s">
        <v>1939</v>
      </c>
      <c r="G82" s="1331">
        <v>42</v>
      </c>
      <c r="H82" s="1330" t="s">
        <v>1921</v>
      </c>
      <c r="I82" s="1330" t="s">
        <v>1940</v>
      </c>
      <c r="J82" s="1332" t="s">
        <v>1941</v>
      </c>
    </row>
    <row r="83" spans="5:10" x14ac:dyDescent="0.2">
      <c r="E83" s="1329" t="s">
        <v>1919</v>
      </c>
      <c r="F83" s="1330" t="s">
        <v>1942</v>
      </c>
      <c r="G83" s="1331">
        <v>40</v>
      </c>
      <c r="H83" s="1330" t="s">
        <v>1921</v>
      </c>
      <c r="I83" s="1330" t="s">
        <v>1943</v>
      </c>
      <c r="J83" s="1332" t="s">
        <v>1944</v>
      </c>
    </row>
    <row r="84" spans="5:10" x14ac:dyDescent="0.2">
      <c r="E84" s="1329" t="s">
        <v>1919</v>
      </c>
      <c r="F84" s="1330" t="s">
        <v>1945</v>
      </c>
      <c r="G84" s="1331">
        <v>49</v>
      </c>
      <c r="H84" s="1330" t="s">
        <v>1921</v>
      </c>
      <c r="I84" s="1330" t="s">
        <v>1946</v>
      </c>
      <c r="J84" s="1332" t="s">
        <v>1947</v>
      </c>
    </row>
    <row r="85" spans="5:10" x14ac:dyDescent="0.2">
      <c r="E85" s="1329" t="s">
        <v>1919</v>
      </c>
      <c r="F85" s="1330" t="s">
        <v>1948</v>
      </c>
      <c r="G85" s="1331">
        <v>44</v>
      </c>
      <c r="H85" s="1330" t="s">
        <v>1921</v>
      </c>
      <c r="I85" s="1330" t="s">
        <v>1949</v>
      </c>
      <c r="J85" s="1332" t="s">
        <v>1950</v>
      </c>
    </row>
    <row r="86" spans="5:10" x14ac:dyDescent="0.2">
      <c r="E86" s="1329" t="s">
        <v>1919</v>
      </c>
      <c r="F86" s="1330" t="s">
        <v>1951</v>
      </c>
      <c r="G86" s="1331">
        <v>43</v>
      </c>
      <c r="H86" s="1330" t="s">
        <v>1921</v>
      </c>
      <c r="I86" s="1330" t="s">
        <v>1952</v>
      </c>
      <c r="J86" s="1332" t="s">
        <v>1953</v>
      </c>
    </row>
    <row r="87" spans="5:10" x14ac:dyDescent="0.2">
      <c r="E87" s="1329" t="s">
        <v>1919</v>
      </c>
      <c r="F87" s="1330" t="s">
        <v>1954</v>
      </c>
      <c r="G87" s="1331">
        <v>38</v>
      </c>
      <c r="H87" s="1330" t="s">
        <v>1921</v>
      </c>
      <c r="I87" s="1330" t="s">
        <v>1955</v>
      </c>
      <c r="J87" s="1332" t="s">
        <v>1956</v>
      </c>
    </row>
    <row r="88" spans="5:10" x14ac:dyDescent="0.2">
      <c r="E88" s="1329" t="s">
        <v>1919</v>
      </c>
      <c r="F88" s="1330" t="s">
        <v>1957</v>
      </c>
      <c r="G88" s="1331">
        <v>41</v>
      </c>
      <c r="H88" s="1330" t="s">
        <v>1921</v>
      </c>
      <c r="I88" s="1330" t="s">
        <v>1958</v>
      </c>
      <c r="J88" s="1332" t="s">
        <v>1959</v>
      </c>
    </row>
    <row r="89" spans="5:10" x14ac:dyDescent="0.2">
      <c r="E89" s="1329" t="s">
        <v>1919</v>
      </c>
      <c r="F89" s="1330" t="s">
        <v>1960</v>
      </c>
      <c r="G89" s="1331">
        <v>46</v>
      </c>
      <c r="H89" s="1330" t="s">
        <v>1921</v>
      </c>
      <c r="I89" s="1330" t="s">
        <v>1961</v>
      </c>
      <c r="J89" s="1332" t="s">
        <v>1962</v>
      </c>
    </row>
    <row r="90" spans="5:10" x14ac:dyDescent="0.2">
      <c r="E90" s="1329" t="s">
        <v>1919</v>
      </c>
      <c r="F90" s="1330" t="s">
        <v>1963</v>
      </c>
      <c r="G90" s="1331">
        <v>45</v>
      </c>
      <c r="H90" s="1330" t="s">
        <v>1921</v>
      </c>
      <c r="I90" s="1330" t="s">
        <v>1964</v>
      </c>
      <c r="J90" s="1332" t="s">
        <v>1965</v>
      </c>
    </row>
    <row r="91" spans="5:10" x14ac:dyDescent="0.2">
      <c r="E91" s="1329" t="s">
        <v>1966</v>
      </c>
      <c r="F91" s="1330" t="s">
        <v>1967</v>
      </c>
      <c r="G91" s="1331">
        <v>87</v>
      </c>
      <c r="H91" s="1330" t="s">
        <v>1866</v>
      </c>
      <c r="I91" s="1330" t="s">
        <v>1968</v>
      </c>
      <c r="J91" s="1332" t="s">
        <v>1969</v>
      </c>
    </row>
    <row r="92" spans="5:10" x14ac:dyDescent="0.2">
      <c r="E92" s="1329" t="s">
        <v>1966</v>
      </c>
      <c r="F92" s="1330" t="s">
        <v>1970</v>
      </c>
      <c r="G92" s="1331">
        <v>93</v>
      </c>
      <c r="H92" s="1330" t="s">
        <v>1866</v>
      </c>
      <c r="I92" s="1330" t="s">
        <v>1971</v>
      </c>
      <c r="J92" s="1332" t="s">
        <v>1972</v>
      </c>
    </row>
    <row r="93" spans="5:10" x14ac:dyDescent="0.2">
      <c r="E93" s="1329" t="s">
        <v>1966</v>
      </c>
      <c r="F93" s="1330" t="s">
        <v>1973</v>
      </c>
      <c r="G93" s="1331">
        <v>89</v>
      </c>
      <c r="H93" s="1330" t="s">
        <v>1866</v>
      </c>
      <c r="I93" s="1330" t="s">
        <v>1974</v>
      </c>
      <c r="J93" s="1332" t="s">
        <v>1975</v>
      </c>
    </row>
    <row r="94" spans="5:10" x14ac:dyDescent="0.2">
      <c r="E94" s="1329" t="s">
        <v>1966</v>
      </c>
      <c r="F94" s="1330" t="s">
        <v>1976</v>
      </c>
      <c r="G94" s="1331">
        <v>90</v>
      </c>
      <c r="H94" s="1330" t="s">
        <v>1866</v>
      </c>
      <c r="I94" s="1330" t="s">
        <v>1977</v>
      </c>
      <c r="J94" s="1332" t="s">
        <v>1978</v>
      </c>
    </row>
    <row r="95" spans="5:10" x14ac:dyDescent="0.2">
      <c r="E95" s="1329" t="s">
        <v>1966</v>
      </c>
      <c r="F95" s="1330" t="s">
        <v>1979</v>
      </c>
      <c r="G95" s="1331">
        <v>94</v>
      </c>
      <c r="H95" s="1330" t="s">
        <v>1866</v>
      </c>
      <c r="I95" s="1330" t="s">
        <v>1980</v>
      </c>
      <c r="J95" s="1332" t="s">
        <v>1981</v>
      </c>
    </row>
    <row r="96" spans="5:10" x14ac:dyDescent="0.2">
      <c r="E96" s="1329" t="s">
        <v>1966</v>
      </c>
      <c r="F96" s="1330" t="s">
        <v>1982</v>
      </c>
      <c r="G96" s="1331">
        <v>92</v>
      </c>
      <c r="H96" s="1330" t="s">
        <v>1866</v>
      </c>
      <c r="I96" s="1330" t="s">
        <v>1983</v>
      </c>
      <c r="J96" s="1332" t="s">
        <v>1984</v>
      </c>
    </row>
    <row r="97" spans="5:10" x14ac:dyDescent="0.2">
      <c r="E97" s="1329" t="s">
        <v>1966</v>
      </c>
      <c r="F97" s="1330" t="s">
        <v>1985</v>
      </c>
      <c r="G97" s="1331">
        <v>88</v>
      </c>
      <c r="H97" s="1330" t="s">
        <v>1866</v>
      </c>
      <c r="I97" s="1330" t="s">
        <v>1986</v>
      </c>
      <c r="J97" s="1332" t="s">
        <v>1987</v>
      </c>
    </row>
    <row r="98" spans="5:10" x14ac:dyDescent="0.2">
      <c r="E98" s="1329" t="s">
        <v>1966</v>
      </c>
      <c r="F98" s="1330" t="s">
        <v>1988</v>
      </c>
      <c r="G98" s="1331">
        <v>91</v>
      </c>
      <c r="H98" s="1330" t="s">
        <v>1866</v>
      </c>
      <c r="I98" s="1330" t="s">
        <v>1989</v>
      </c>
      <c r="J98" s="1332" t="s">
        <v>1990</v>
      </c>
    </row>
    <row r="99" spans="5:10" x14ac:dyDescent="0.2">
      <c r="E99" s="1329" t="s">
        <v>1991</v>
      </c>
      <c r="F99" s="1330" t="s">
        <v>1992</v>
      </c>
      <c r="G99" s="1331">
        <v>53</v>
      </c>
      <c r="H99" s="1330" t="s">
        <v>1993</v>
      </c>
      <c r="I99" s="1330" t="s">
        <v>1993</v>
      </c>
      <c r="J99" s="1332" t="s">
        <v>1994</v>
      </c>
    </row>
    <row r="100" spans="5:10" x14ac:dyDescent="0.2">
      <c r="E100" s="1329" t="s">
        <v>1995</v>
      </c>
      <c r="F100" s="1330" t="s">
        <v>1996</v>
      </c>
      <c r="G100" s="1331">
        <v>99</v>
      </c>
      <c r="H100" s="1330" t="s">
        <v>1997</v>
      </c>
      <c r="I100" s="1330" t="s">
        <v>1998</v>
      </c>
      <c r="J100" s="1332" t="s">
        <v>1999</v>
      </c>
    </row>
    <row r="101" spans="5:10" x14ac:dyDescent="0.2">
      <c r="E101" s="1329" t="s">
        <v>1995</v>
      </c>
      <c r="F101" s="1330" t="s">
        <v>2000</v>
      </c>
      <c r="G101" s="1331">
        <v>102</v>
      </c>
      <c r="H101" s="1330" t="s">
        <v>1997</v>
      </c>
      <c r="I101" s="1330" t="s">
        <v>2001</v>
      </c>
      <c r="J101" s="1332" t="s">
        <v>2002</v>
      </c>
    </row>
    <row r="102" spans="5:10" x14ac:dyDescent="0.2">
      <c r="E102" s="1329" t="s">
        <v>1995</v>
      </c>
      <c r="F102" s="1330" t="s">
        <v>2003</v>
      </c>
      <c r="G102" s="1331">
        <v>101</v>
      </c>
      <c r="H102" s="1330" t="s">
        <v>1997</v>
      </c>
      <c r="I102" s="1330" t="s">
        <v>2004</v>
      </c>
      <c r="J102" s="1332" t="s">
        <v>2005</v>
      </c>
    </row>
    <row r="103" spans="5:10" x14ac:dyDescent="0.2">
      <c r="E103" s="1329" t="s">
        <v>1995</v>
      </c>
      <c r="F103" s="1330" t="s">
        <v>2006</v>
      </c>
      <c r="G103" s="1331">
        <v>100</v>
      </c>
      <c r="H103" s="1330" t="s">
        <v>1997</v>
      </c>
      <c r="I103" s="1330" t="s">
        <v>2007</v>
      </c>
      <c r="J103" s="1332" t="s">
        <v>2008</v>
      </c>
    </row>
    <row r="104" spans="5:10" x14ac:dyDescent="0.2">
      <c r="E104" s="1329" t="s">
        <v>1995</v>
      </c>
      <c r="F104" s="1330" t="s">
        <v>2009</v>
      </c>
      <c r="G104" s="1331"/>
      <c r="H104" s="1330" t="s">
        <v>1997</v>
      </c>
      <c r="I104" s="1330" t="s">
        <v>2010</v>
      </c>
      <c r="J104" s="1332" t="s">
        <v>2011</v>
      </c>
    </row>
    <row r="105" spans="5:10" x14ac:dyDescent="0.2">
      <c r="E105" s="1329" t="s">
        <v>2012</v>
      </c>
      <c r="F105" s="1330" t="s">
        <v>2013</v>
      </c>
      <c r="G105" s="1331">
        <v>81</v>
      </c>
      <c r="H105" s="1330" t="s">
        <v>2014</v>
      </c>
      <c r="I105" s="1330" t="s">
        <v>2015</v>
      </c>
      <c r="J105" s="1332" t="s">
        <v>2016</v>
      </c>
    </row>
    <row r="106" spans="5:10" x14ac:dyDescent="0.2">
      <c r="E106" s="1329" t="s">
        <v>2012</v>
      </c>
      <c r="F106" s="1330" t="s">
        <v>2017</v>
      </c>
      <c r="G106" s="1331">
        <v>80</v>
      </c>
      <c r="H106" s="1330" t="s">
        <v>2014</v>
      </c>
      <c r="I106" s="1330" t="s">
        <v>2018</v>
      </c>
      <c r="J106" s="1332" t="s">
        <v>2019</v>
      </c>
    </row>
    <row r="107" spans="5:10" x14ac:dyDescent="0.2">
      <c r="E107" s="1329" t="s">
        <v>2012</v>
      </c>
      <c r="F107" s="1330" t="s">
        <v>2020</v>
      </c>
      <c r="G107" s="1331">
        <v>82</v>
      </c>
      <c r="H107" s="1330" t="s">
        <v>2014</v>
      </c>
      <c r="I107" s="1330" t="s">
        <v>2021</v>
      </c>
      <c r="J107" s="1332" t="s">
        <v>2022</v>
      </c>
    </row>
    <row r="108" spans="5:10" x14ac:dyDescent="0.2">
      <c r="E108" s="1329" t="s">
        <v>2012</v>
      </c>
      <c r="F108" s="1330" t="s">
        <v>2023</v>
      </c>
      <c r="G108" s="1331">
        <v>83</v>
      </c>
      <c r="H108" s="1330" t="s">
        <v>2014</v>
      </c>
      <c r="I108" s="1330" t="s">
        <v>2024</v>
      </c>
      <c r="J108" s="1332" t="s">
        <v>2025</v>
      </c>
    </row>
    <row r="109" spans="5:10" x14ac:dyDescent="0.2">
      <c r="E109" s="1329" t="s">
        <v>2012</v>
      </c>
      <c r="F109" s="1330" t="s">
        <v>2026</v>
      </c>
      <c r="G109" s="1331">
        <v>86</v>
      </c>
      <c r="H109" s="1330" t="s">
        <v>2014</v>
      </c>
      <c r="I109" s="1330" t="s">
        <v>2027</v>
      </c>
      <c r="J109" s="1332" t="s">
        <v>2028</v>
      </c>
    </row>
    <row r="110" spans="5:10" x14ac:dyDescent="0.2">
      <c r="E110" s="1329" t="s">
        <v>2012</v>
      </c>
      <c r="F110" s="1330" t="s">
        <v>2029</v>
      </c>
      <c r="G110" s="1331">
        <v>74</v>
      </c>
      <c r="H110" s="1330" t="s">
        <v>2014</v>
      </c>
      <c r="I110" s="1330" t="s">
        <v>2030</v>
      </c>
      <c r="J110" s="1332" t="s">
        <v>2031</v>
      </c>
    </row>
    <row r="111" spans="5:10" x14ac:dyDescent="0.2">
      <c r="E111" s="1329" t="s">
        <v>2012</v>
      </c>
      <c r="F111" s="1330" t="s">
        <v>2032</v>
      </c>
      <c r="G111" s="1331">
        <v>73</v>
      </c>
      <c r="H111" s="1330" t="s">
        <v>2014</v>
      </c>
      <c r="I111" s="1330" t="s">
        <v>2033</v>
      </c>
      <c r="J111" s="1332" t="s">
        <v>2034</v>
      </c>
    </row>
    <row r="112" spans="5:10" x14ac:dyDescent="0.2">
      <c r="E112" s="1329" t="s">
        <v>2012</v>
      </c>
      <c r="F112" s="1330" t="s">
        <v>2035</v>
      </c>
      <c r="G112" s="1331">
        <v>75</v>
      </c>
      <c r="H112" s="1330" t="s">
        <v>2014</v>
      </c>
      <c r="I112" s="1330" t="s">
        <v>2036</v>
      </c>
      <c r="J112" s="1332" t="s">
        <v>2037</v>
      </c>
    </row>
    <row r="113" spans="5:10" x14ac:dyDescent="0.2">
      <c r="E113" s="1329" t="s">
        <v>2012</v>
      </c>
      <c r="F113" s="1330" t="s">
        <v>2038</v>
      </c>
      <c r="G113" s="1331">
        <v>84</v>
      </c>
      <c r="H113" s="1330" t="s">
        <v>2014</v>
      </c>
      <c r="I113" s="1330" t="s">
        <v>2039</v>
      </c>
      <c r="J113" s="1332" t="s">
        <v>2040</v>
      </c>
    </row>
    <row r="114" spans="5:10" x14ac:dyDescent="0.2">
      <c r="E114" s="1329" t="s">
        <v>2012</v>
      </c>
      <c r="F114" s="1330" t="s">
        <v>2041</v>
      </c>
      <c r="G114" s="1331">
        <v>85</v>
      </c>
      <c r="H114" s="1330" t="s">
        <v>2014</v>
      </c>
      <c r="I114" s="1330" t="s">
        <v>2042</v>
      </c>
      <c r="J114" s="1332" t="s">
        <v>2043</v>
      </c>
    </row>
    <row r="115" spans="5:10" x14ac:dyDescent="0.2">
      <c r="E115" s="1329" t="s">
        <v>2012</v>
      </c>
      <c r="F115" s="1330" t="s">
        <v>2044</v>
      </c>
      <c r="G115" s="1331">
        <v>77</v>
      </c>
      <c r="H115" s="1330" t="s">
        <v>2014</v>
      </c>
      <c r="I115" s="1330" t="s">
        <v>2045</v>
      </c>
      <c r="J115" s="1332" t="s">
        <v>2046</v>
      </c>
    </row>
    <row r="116" spans="5:10" x14ac:dyDescent="0.2">
      <c r="E116" s="1329" t="s">
        <v>2012</v>
      </c>
      <c r="F116" s="1330" t="s">
        <v>2047</v>
      </c>
      <c r="G116" s="1331">
        <v>76</v>
      </c>
      <c r="H116" s="1330" t="s">
        <v>2014</v>
      </c>
      <c r="I116" s="1330" t="s">
        <v>2048</v>
      </c>
      <c r="J116" s="1332" t="s">
        <v>2049</v>
      </c>
    </row>
    <row r="117" spans="5:10" x14ac:dyDescent="0.2">
      <c r="E117" s="1329" t="s">
        <v>2012</v>
      </c>
      <c r="F117" s="1330" t="s">
        <v>2050</v>
      </c>
      <c r="G117" s="1331">
        <v>79</v>
      </c>
      <c r="H117" s="1330" t="s">
        <v>2014</v>
      </c>
      <c r="I117" s="1330" t="s">
        <v>2051</v>
      </c>
      <c r="J117" s="1332" t="s">
        <v>2052</v>
      </c>
    </row>
    <row r="118" spans="5:10" x14ac:dyDescent="0.2">
      <c r="E118" s="1329" t="s">
        <v>2012</v>
      </c>
      <c r="F118" s="1330" t="s">
        <v>2053</v>
      </c>
      <c r="G118" s="1331">
        <v>78</v>
      </c>
      <c r="H118" s="1330" t="s">
        <v>2014</v>
      </c>
      <c r="I118" s="1330" t="s">
        <v>2054</v>
      </c>
      <c r="J118" s="1332" t="s">
        <v>2055</v>
      </c>
    </row>
    <row r="119" spans="5:10" x14ac:dyDescent="0.2">
      <c r="E119" s="1329" t="s">
        <v>2056</v>
      </c>
      <c r="F119" s="1330" t="s">
        <v>2057</v>
      </c>
      <c r="G119" s="1331">
        <v>72</v>
      </c>
      <c r="H119" s="1330" t="s">
        <v>2058</v>
      </c>
      <c r="I119" s="1330" t="s">
        <v>2059</v>
      </c>
      <c r="J119" s="1332" t="s">
        <v>2060</v>
      </c>
    </row>
    <row r="120" spans="5:10" x14ac:dyDescent="0.2">
      <c r="E120" s="1329" t="s">
        <v>2056</v>
      </c>
      <c r="F120" s="1330" t="s">
        <v>2061</v>
      </c>
      <c r="G120" s="1331">
        <v>70</v>
      </c>
      <c r="H120" s="1330" t="s">
        <v>2058</v>
      </c>
      <c r="I120" s="1330" t="s">
        <v>2062</v>
      </c>
      <c r="J120" s="1332" t="s">
        <v>2063</v>
      </c>
    </row>
    <row r="121" spans="5:10" x14ac:dyDescent="0.2">
      <c r="E121" s="1329" t="s">
        <v>2056</v>
      </c>
      <c r="F121" s="1330" t="s">
        <v>2064</v>
      </c>
      <c r="G121" s="1331">
        <v>69</v>
      </c>
      <c r="H121" s="1330" t="s">
        <v>2058</v>
      </c>
      <c r="I121" s="1330" t="s">
        <v>2065</v>
      </c>
      <c r="J121" s="1332" t="s">
        <v>2066</v>
      </c>
    </row>
    <row r="122" spans="5:10" x14ac:dyDescent="0.2">
      <c r="E122" s="1329" t="s">
        <v>2056</v>
      </c>
      <c r="F122" s="1330" t="s">
        <v>2067</v>
      </c>
      <c r="G122" s="1331">
        <v>71</v>
      </c>
      <c r="H122" s="1330" t="s">
        <v>2058</v>
      </c>
      <c r="I122" s="1330" t="s">
        <v>2068</v>
      </c>
      <c r="J122" s="1332" t="s">
        <v>2069</v>
      </c>
    </row>
    <row r="123" spans="5:10" x14ac:dyDescent="0.2">
      <c r="E123" s="1329" t="s">
        <v>2056</v>
      </c>
      <c r="F123" s="1330" t="s">
        <v>2070</v>
      </c>
      <c r="G123" s="1331">
        <v>68</v>
      </c>
      <c r="H123" s="1330" t="s">
        <v>2058</v>
      </c>
      <c r="I123" s="1330" t="s">
        <v>2071</v>
      </c>
      <c r="J123" s="1332" t="s">
        <v>2072</v>
      </c>
    </row>
    <row r="124" spans="5:10" x14ac:dyDescent="0.2">
      <c r="E124" s="1329" t="s">
        <v>2056</v>
      </c>
      <c r="F124" s="1330" t="s">
        <v>2073</v>
      </c>
      <c r="G124" s="1331">
        <v>67</v>
      </c>
      <c r="H124" s="1330" t="s">
        <v>2058</v>
      </c>
      <c r="I124" s="1330" t="s">
        <v>2074</v>
      </c>
      <c r="J124" s="1332" t="s">
        <v>2075</v>
      </c>
    </row>
    <row r="125" spans="5:10" x14ac:dyDescent="0.2">
      <c r="E125" s="1329" t="s">
        <v>2076</v>
      </c>
      <c r="F125" s="1330" t="s">
        <v>2077</v>
      </c>
      <c r="G125" s="1331">
        <v>5</v>
      </c>
      <c r="H125" s="1330" t="s">
        <v>2078</v>
      </c>
      <c r="I125" s="1330" t="s">
        <v>2079</v>
      </c>
      <c r="J125" s="1332" t="s">
        <v>187</v>
      </c>
    </row>
    <row r="126" spans="5:10" x14ac:dyDescent="0.2">
      <c r="E126" s="1329" t="s">
        <v>2076</v>
      </c>
      <c r="F126" s="1330" t="s">
        <v>2080</v>
      </c>
      <c r="G126" s="1331">
        <v>6</v>
      </c>
      <c r="H126" s="1330" t="s">
        <v>2078</v>
      </c>
      <c r="I126" s="1330" t="s">
        <v>1732</v>
      </c>
      <c r="J126" s="1332" t="s">
        <v>185</v>
      </c>
    </row>
    <row r="127" spans="5:10" x14ac:dyDescent="0.2">
      <c r="E127" s="1329" t="s">
        <v>2076</v>
      </c>
      <c r="F127" s="1330" t="s">
        <v>2081</v>
      </c>
      <c r="G127" s="1331">
        <v>7</v>
      </c>
      <c r="H127" s="1330" t="s">
        <v>2078</v>
      </c>
      <c r="I127" s="1330" t="s">
        <v>2082</v>
      </c>
      <c r="J127" s="1332" t="s">
        <v>2083</v>
      </c>
    </row>
    <row r="128" spans="5:10" x14ac:dyDescent="0.2">
      <c r="E128" s="1329" t="s">
        <v>2084</v>
      </c>
      <c r="F128" s="1330" t="s">
        <v>2085</v>
      </c>
      <c r="G128" s="1331">
        <v>103</v>
      </c>
      <c r="H128" s="1330" t="s">
        <v>2086</v>
      </c>
      <c r="I128" s="1330" t="s">
        <v>2087</v>
      </c>
      <c r="J128" s="1332" t="s">
        <v>2088</v>
      </c>
    </row>
    <row r="129" spans="5:10" x14ac:dyDescent="0.2">
      <c r="E129" s="1329" t="s">
        <v>2089</v>
      </c>
      <c r="F129" s="1330" t="s">
        <v>2090</v>
      </c>
      <c r="G129" s="1331">
        <v>98</v>
      </c>
      <c r="H129" s="1330" t="s">
        <v>2091</v>
      </c>
      <c r="I129" s="1330" t="s">
        <v>2092</v>
      </c>
      <c r="J129" s="1332" t="s">
        <v>2093</v>
      </c>
    </row>
    <row r="130" spans="5:10" x14ac:dyDescent="0.2">
      <c r="E130" s="1329" t="s">
        <v>2094</v>
      </c>
      <c r="F130" s="1330" t="s">
        <v>2095</v>
      </c>
      <c r="G130" s="1331">
        <v>8</v>
      </c>
      <c r="H130" s="1330" t="s">
        <v>2096</v>
      </c>
      <c r="I130" s="1330" t="s">
        <v>2097</v>
      </c>
      <c r="J130" s="1332" t="s">
        <v>2098</v>
      </c>
    </row>
    <row r="131" spans="5:10" x14ac:dyDescent="0.2">
      <c r="E131" s="1329" t="s">
        <v>2094</v>
      </c>
      <c r="F131" s="1330" t="s">
        <v>2099</v>
      </c>
      <c r="G131" s="1331">
        <v>9</v>
      </c>
      <c r="H131" s="1330" t="s">
        <v>2096</v>
      </c>
      <c r="I131" s="1330" t="s">
        <v>2100</v>
      </c>
      <c r="J131" s="1332" t="s">
        <v>2101</v>
      </c>
    </row>
  </sheetData>
  <phoneticPr fontId="37" type="noConversion"/>
  <pageMargins left="0.7" right="0.7" top="0.75" bottom="0.75" header="0.3" footer="0.3"/>
  <pageSetup paperSize="9" orientation="portrait" horizontalDpi="90" verticalDpi="9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86"/>
  <sheetViews>
    <sheetView topLeftCell="B60" zoomScale="80" zoomScaleNormal="80" workbookViewId="0">
      <selection activeCell="G81" sqref="G81"/>
    </sheetView>
  </sheetViews>
  <sheetFormatPr defaultColWidth="8.88671875" defaultRowHeight="14.25" x14ac:dyDescent="0.2"/>
  <cols>
    <col min="1" max="1" width="13.109375" style="355" customWidth="1"/>
    <col min="2" max="2" width="22.88671875" style="8" customWidth="1"/>
    <col min="3" max="3" width="18.109375" style="8" customWidth="1"/>
    <col min="4" max="4" width="23.21875" style="8" customWidth="1"/>
    <col min="5" max="5" width="29.88671875" style="8" bestFit="1" customWidth="1"/>
    <col min="6" max="6" width="32" style="8" customWidth="1"/>
    <col min="7" max="7" width="23.5546875" style="8" customWidth="1"/>
    <col min="8" max="8" width="16.5546875" style="8" customWidth="1"/>
    <col min="9" max="10" width="26.77734375" style="8" customWidth="1"/>
    <col min="11" max="11" width="32.6640625" style="8" customWidth="1"/>
    <col min="12" max="12" width="25.44140625" style="8" customWidth="1"/>
    <col min="13" max="256" width="8.88671875" style="8"/>
    <col min="257" max="257" width="1.44140625" style="8" customWidth="1"/>
    <col min="258" max="258" width="3.77734375" style="8" customWidth="1"/>
    <col min="259" max="259" width="17.109375" style="8" customWidth="1"/>
    <col min="260" max="260" width="16.21875" style="8" customWidth="1"/>
    <col min="261" max="261" width="23.21875" style="8" customWidth="1"/>
    <col min="262" max="262" width="29.88671875" style="8" bestFit="1" customWidth="1"/>
    <col min="263" max="263" width="16.109375" style="8" customWidth="1"/>
    <col min="264" max="264" width="16.5546875" style="8" customWidth="1"/>
    <col min="265" max="265" width="16.44140625" style="8" customWidth="1"/>
    <col min="266" max="266" width="36.6640625" style="8" customWidth="1"/>
    <col min="267" max="267" width="8.88671875" style="8"/>
    <col min="268" max="268" width="2" style="8" customWidth="1"/>
    <col min="269" max="512" width="8.88671875" style="8"/>
    <col min="513" max="513" width="1.44140625" style="8" customWidth="1"/>
    <col min="514" max="514" width="3.77734375" style="8" customWidth="1"/>
    <col min="515" max="515" width="17.109375" style="8" customWidth="1"/>
    <col min="516" max="516" width="16.21875" style="8" customWidth="1"/>
    <col min="517" max="517" width="23.21875" style="8" customWidth="1"/>
    <col min="518" max="518" width="29.88671875" style="8" bestFit="1" customWidth="1"/>
    <col min="519" max="519" width="16.109375" style="8" customWidth="1"/>
    <col min="520" max="520" width="16.5546875" style="8" customWidth="1"/>
    <col min="521" max="521" width="16.44140625" style="8" customWidth="1"/>
    <col min="522" max="522" width="36.6640625" style="8" customWidth="1"/>
    <col min="523" max="523" width="8.88671875" style="8"/>
    <col min="524" max="524" width="2" style="8" customWidth="1"/>
    <col min="525" max="768" width="8.88671875" style="8"/>
    <col min="769" max="769" width="1.44140625" style="8" customWidth="1"/>
    <col min="770" max="770" width="3.77734375" style="8" customWidth="1"/>
    <col min="771" max="771" width="17.109375" style="8" customWidth="1"/>
    <col min="772" max="772" width="16.21875" style="8" customWidth="1"/>
    <col min="773" max="773" width="23.21875" style="8" customWidth="1"/>
    <col min="774" max="774" width="29.88671875" style="8" bestFit="1" customWidth="1"/>
    <col min="775" max="775" width="16.109375" style="8" customWidth="1"/>
    <col min="776" max="776" width="16.5546875" style="8" customWidth="1"/>
    <col min="777" max="777" width="16.44140625" style="8" customWidth="1"/>
    <col min="778" max="778" width="36.6640625" style="8" customWidth="1"/>
    <col min="779" max="779" width="8.88671875" style="8"/>
    <col min="780" max="780" width="2" style="8" customWidth="1"/>
    <col min="781" max="1024" width="8.88671875" style="8"/>
    <col min="1025" max="1025" width="1.44140625" style="8" customWidth="1"/>
    <col min="1026" max="1026" width="3.77734375" style="8" customWidth="1"/>
    <col min="1027" max="1027" width="17.109375" style="8" customWidth="1"/>
    <col min="1028" max="1028" width="16.21875" style="8" customWidth="1"/>
    <col min="1029" max="1029" width="23.21875" style="8" customWidth="1"/>
    <col min="1030" max="1030" width="29.88671875" style="8" bestFit="1" customWidth="1"/>
    <col min="1031" max="1031" width="16.109375" style="8" customWidth="1"/>
    <col min="1032" max="1032" width="16.5546875" style="8" customWidth="1"/>
    <col min="1033" max="1033" width="16.44140625" style="8" customWidth="1"/>
    <col min="1034" max="1034" width="36.6640625" style="8" customWidth="1"/>
    <col min="1035" max="1035" width="8.88671875" style="8"/>
    <col min="1036" max="1036" width="2" style="8" customWidth="1"/>
    <col min="1037" max="1280" width="8.88671875" style="8"/>
    <col min="1281" max="1281" width="1.44140625" style="8" customWidth="1"/>
    <col min="1282" max="1282" width="3.77734375" style="8" customWidth="1"/>
    <col min="1283" max="1283" width="17.109375" style="8" customWidth="1"/>
    <col min="1284" max="1284" width="16.21875" style="8" customWidth="1"/>
    <col min="1285" max="1285" width="23.21875" style="8" customWidth="1"/>
    <col min="1286" max="1286" width="29.88671875" style="8" bestFit="1" customWidth="1"/>
    <col min="1287" max="1287" width="16.109375" style="8" customWidth="1"/>
    <col min="1288" max="1288" width="16.5546875" style="8" customWidth="1"/>
    <col min="1289" max="1289" width="16.44140625" style="8" customWidth="1"/>
    <col min="1290" max="1290" width="36.6640625" style="8" customWidth="1"/>
    <col min="1291" max="1291" width="8.88671875" style="8"/>
    <col min="1292" max="1292" width="2" style="8" customWidth="1"/>
    <col min="1293" max="1536" width="8.88671875" style="8"/>
    <col min="1537" max="1537" width="1.44140625" style="8" customWidth="1"/>
    <col min="1538" max="1538" width="3.77734375" style="8" customWidth="1"/>
    <col min="1539" max="1539" width="17.109375" style="8" customWidth="1"/>
    <col min="1540" max="1540" width="16.21875" style="8" customWidth="1"/>
    <col min="1541" max="1541" width="23.21875" style="8" customWidth="1"/>
    <col min="1542" max="1542" width="29.88671875" style="8" bestFit="1" customWidth="1"/>
    <col min="1543" max="1543" width="16.109375" style="8" customWidth="1"/>
    <col min="1544" max="1544" width="16.5546875" style="8" customWidth="1"/>
    <col min="1545" max="1545" width="16.44140625" style="8" customWidth="1"/>
    <col min="1546" max="1546" width="36.6640625" style="8" customWidth="1"/>
    <col min="1547" max="1547" width="8.88671875" style="8"/>
    <col min="1548" max="1548" width="2" style="8" customWidth="1"/>
    <col min="1549" max="1792" width="8.88671875" style="8"/>
    <col min="1793" max="1793" width="1.44140625" style="8" customWidth="1"/>
    <col min="1794" max="1794" width="3.77734375" style="8" customWidth="1"/>
    <col min="1795" max="1795" width="17.109375" style="8" customWidth="1"/>
    <col min="1796" max="1796" width="16.21875" style="8" customWidth="1"/>
    <col min="1797" max="1797" width="23.21875" style="8" customWidth="1"/>
    <col min="1798" max="1798" width="29.88671875" style="8" bestFit="1" customWidth="1"/>
    <col min="1799" max="1799" width="16.109375" style="8" customWidth="1"/>
    <col min="1800" max="1800" width="16.5546875" style="8" customWidth="1"/>
    <col min="1801" max="1801" width="16.44140625" style="8" customWidth="1"/>
    <col min="1802" max="1802" width="36.6640625" style="8" customWidth="1"/>
    <col min="1803" max="1803" width="8.88671875" style="8"/>
    <col min="1804" max="1804" width="2" style="8" customWidth="1"/>
    <col min="1805" max="2048" width="8.88671875" style="8"/>
    <col min="2049" max="2049" width="1.44140625" style="8" customWidth="1"/>
    <col min="2050" max="2050" width="3.77734375" style="8" customWidth="1"/>
    <col min="2051" max="2051" width="17.109375" style="8" customWidth="1"/>
    <col min="2052" max="2052" width="16.21875" style="8" customWidth="1"/>
    <col min="2053" max="2053" width="23.21875" style="8" customWidth="1"/>
    <col min="2054" max="2054" width="29.88671875" style="8" bestFit="1" customWidth="1"/>
    <col min="2055" max="2055" width="16.109375" style="8" customWidth="1"/>
    <col min="2056" max="2056" width="16.5546875" style="8" customWidth="1"/>
    <col min="2057" max="2057" width="16.44140625" style="8" customWidth="1"/>
    <col min="2058" max="2058" width="36.6640625" style="8" customWidth="1"/>
    <col min="2059" max="2059" width="8.88671875" style="8"/>
    <col min="2060" max="2060" width="2" style="8" customWidth="1"/>
    <col min="2061" max="2304" width="8.88671875" style="8"/>
    <col min="2305" max="2305" width="1.44140625" style="8" customWidth="1"/>
    <col min="2306" max="2306" width="3.77734375" style="8" customWidth="1"/>
    <col min="2307" max="2307" width="17.109375" style="8" customWidth="1"/>
    <col min="2308" max="2308" width="16.21875" style="8" customWidth="1"/>
    <col min="2309" max="2309" width="23.21875" style="8" customWidth="1"/>
    <col min="2310" max="2310" width="29.88671875" style="8" bestFit="1" customWidth="1"/>
    <col min="2311" max="2311" width="16.109375" style="8" customWidth="1"/>
    <col min="2312" max="2312" width="16.5546875" style="8" customWidth="1"/>
    <col min="2313" max="2313" width="16.44140625" style="8" customWidth="1"/>
    <col min="2314" max="2314" width="36.6640625" style="8" customWidth="1"/>
    <col min="2315" max="2315" width="8.88671875" style="8"/>
    <col min="2316" max="2316" width="2" style="8" customWidth="1"/>
    <col min="2317" max="2560" width="8.88671875" style="8"/>
    <col min="2561" max="2561" width="1.44140625" style="8" customWidth="1"/>
    <col min="2562" max="2562" width="3.77734375" style="8" customWidth="1"/>
    <col min="2563" max="2563" width="17.109375" style="8" customWidth="1"/>
    <col min="2564" max="2564" width="16.21875" style="8" customWidth="1"/>
    <col min="2565" max="2565" width="23.21875" style="8" customWidth="1"/>
    <col min="2566" max="2566" width="29.88671875" style="8" bestFit="1" customWidth="1"/>
    <col min="2567" max="2567" width="16.109375" style="8" customWidth="1"/>
    <col min="2568" max="2568" width="16.5546875" style="8" customWidth="1"/>
    <col min="2569" max="2569" width="16.44140625" style="8" customWidth="1"/>
    <col min="2570" max="2570" width="36.6640625" style="8" customWidth="1"/>
    <col min="2571" max="2571" width="8.88671875" style="8"/>
    <col min="2572" max="2572" width="2" style="8" customWidth="1"/>
    <col min="2573" max="2816" width="8.88671875" style="8"/>
    <col min="2817" max="2817" width="1.44140625" style="8" customWidth="1"/>
    <col min="2818" max="2818" width="3.77734375" style="8" customWidth="1"/>
    <col min="2819" max="2819" width="17.109375" style="8" customWidth="1"/>
    <col min="2820" max="2820" width="16.21875" style="8" customWidth="1"/>
    <col min="2821" max="2821" width="23.21875" style="8" customWidth="1"/>
    <col min="2822" max="2822" width="29.88671875" style="8" bestFit="1" customWidth="1"/>
    <col min="2823" max="2823" width="16.109375" style="8" customWidth="1"/>
    <col min="2824" max="2824" width="16.5546875" style="8" customWidth="1"/>
    <col min="2825" max="2825" width="16.44140625" style="8" customWidth="1"/>
    <col min="2826" max="2826" width="36.6640625" style="8" customWidth="1"/>
    <col min="2827" max="2827" width="8.88671875" style="8"/>
    <col min="2828" max="2828" width="2" style="8" customWidth="1"/>
    <col min="2829" max="3072" width="8.88671875" style="8"/>
    <col min="3073" max="3073" width="1.44140625" style="8" customWidth="1"/>
    <col min="3074" max="3074" width="3.77734375" style="8" customWidth="1"/>
    <col min="3075" max="3075" width="17.109375" style="8" customWidth="1"/>
    <col min="3076" max="3076" width="16.21875" style="8" customWidth="1"/>
    <col min="3077" max="3077" width="23.21875" style="8" customWidth="1"/>
    <col min="3078" max="3078" width="29.88671875" style="8" bestFit="1" customWidth="1"/>
    <col min="3079" max="3079" width="16.109375" style="8" customWidth="1"/>
    <col min="3080" max="3080" width="16.5546875" style="8" customWidth="1"/>
    <col min="3081" max="3081" width="16.44140625" style="8" customWidth="1"/>
    <col min="3082" max="3082" width="36.6640625" style="8" customWidth="1"/>
    <col min="3083" max="3083" width="8.88671875" style="8"/>
    <col min="3084" max="3084" width="2" style="8" customWidth="1"/>
    <col min="3085" max="3328" width="8.88671875" style="8"/>
    <col min="3329" max="3329" width="1.44140625" style="8" customWidth="1"/>
    <col min="3330" max="3330" width="3.77734375" style="8" customWidth="1"/>
    <col min="3331" max="3331" width="17.109375" style="8" customWidth="1"/>
    <col min="3332" max="3332" width="16.21875" style="8" customWidth="1"/>
    <col min="3333" max="3333" width="23.21875" style="8" customWidth="1"/>
    <col min="3334" max="3334" width="29.88671875" style="8" bestFit="1" customWidth="1"/>
    <col min="3335" max="3335" width="16.109375" style="8" customWidth="1"/>
    <col min="3336" max="3336" width="16.5546875" style="8" customWidth="1"/>
    <col min="3337" max="3337" width="16.44140625" style="8" customWidth="1"/>
    <col min="3338" max="3338" width="36.6640625" style="8" customWidth="1"/>
    <col min="3339" max="3339" width="8.88671875" style="8"/>
    <col min="3340" max="3340" width="2" style="8" customWidth="1"/>
    <col min="3341" max="3584" width="8.88671875" style="8"/>
    <col min="3585" max="3585" width="1.44140625" style="8" customWidth="1"/>
    <col min="3586" max="3586" width="3.77734375" style="8" customWidth="1"/>
    <col min="3587" max="3587" width="17.109375" style="8" customWidth="1"/>
    <col min="3588" max="3588" width="16.21875" style="8" customWidth="1"/>
    <col min="3589" max="3589" width="23.21875" style="8" customWidth="1"/>
    <col min="3590" max="3590" width="29.88671875" style="8" bestFit="1" customWidth="1"/>
    <col min="3591" max="3591" width="16.109375" style="8" customWidth="1"/>
    <col min="3592" max="3592" width="16.5546875" style="8" customWidth="1"/>
    <col min="3593" max="3593" width="16.44140625" style="8" customWidth="1"/>
    <col min="3594" max="3594" width="36.6640625" style="8" customWidth="1"/>
    <col min="3595" max="3595" width="8.88671875" style="8"/>
    <col min="3596" max="3596" width="2" style="8" customWidth="1"/>
    <col min="3597" max="3840" width="8.88671875" style="8"/>
    <col min="3841" max="3841" width="1.44140625" style="8" customWidth="1"/>
    <col min="3842" max="3842" width="3.77734375" style="8" customWidth="1"/>
    <col min="3843" max="3843" width="17.109375" style="8" customWidth="1"/>
    <col min="3844" max="3844" width="16.21875" style="8" customWidth="1"/>
    <col min="3845" max="3845" width="23.21875" style="8" customWidth="1"/>
    <col min="3846" max="3846" width="29.88671875" style="8" bestFit="1" customWidth="1"/>
    <col min="3847" max="3847" width="16.109375" style="8" customWidth="1"/>
    <col min="3848" max="3848" width="16.5546875" style="8" customWidth="1"/>
    <col min="3849" max="3849" width="16.44140625" style="8" customWidth="1"/>
    <col min="3850" max="3850" width="36.6640625" style="8" customWidth="1"/>
    <col min="3851" max="3851" width="8.88671875" style="8"/>
    <col min="3852" max="3852" width="2" style="8" customWidth="1"/>
    <col min="3853" max="4096" width="8.88671875" style="8"/>
    <col min="4097" max="4097" width="1.44140625" style="8" customWidth="1"/>
    <col min="4098" max="4098" width="3.77734375" style="8" customWidth="1"/>
    <col min="4099" max="4099" width="17.109375" style="8" customWidth="1"/>
    <col min="4100" max="4100" width="16.21875" style="8" customWidth="1"/>
    <col min="4101" max="4101" width="23.21875" style="8" customWidth="1"/>
    <col min="4102" max="4102" width="29.88671875" style="8" bestFit="1" customWidth="1"/>
    <col min="4103" max="4103" width="16.109375" style="8" customWidth="1"/>
    <col min="4104" max="4104" width="16.5546875" style="8" customWidth="1"/>
    <col min="4105" max="4105" width="16.44140625" style="8" customWidth="1"/>
    <col min="4106" max="4106" width="36.6640625" style="8" customWidth="1"/>
    <col min="4107" max="4107" width="8.88671875" style="8"/>
    <col min="4108" max="4108" width="2" style="8" customWidth="1"/>
    <col min="4109" max="4352" width="8.88671875" style="8"/>
    <col min="4353" max="4353" width="1.44140625" style="8" customWidth="1"/>
    <col min="4354" max="4354" width="3.77734375" style="8" customWidth="1"/>
    <col min="4355" max="4355" width="17.109375" style="8" customWidth="1"/>
    <col min="4356" max="4356" width="16.21875" style="8" customWidth="1"/>
    <col min="4357" max="4357" width="23.21875" style="8" customWidth="1"/>
    <col min="4358" max="4358" width="29.88671875" style="8" bestFit="1" customWidth="1"/>
    <col min="4359" max="4359" width="16.109375" style="8" customWidth="1"/>
    <col min="4360" max="4360" width="16.5546875" style="8" customWidth="1"/>
    <col min="4361" max="4361" width="16.44140625" style="8" customWidth="1"/>
    <col min="4362" max="4362" width="36.6640625" style="8" customWidth="1"/>
    <col min="4363" max="4363" width="8.88671875" style="8"/>
    <col min="4364" max="4364" width="2" style="8" customWidth="1"/>
    <col min="4365" max="4608" width="8.88671875" style="8"/>
    <col min="4609" max="4609" width="1.44140625" style="8" customWidth="1"/>
    <col min="4610" max="4610" width="3.77734375" style="8" customWidth="1"/>
    <col min="4611" max="4611" width="17.109375" style="8" customWidth="1"/>
    <col min="4612" max="4612" width="16.21875" style="8" customWidth="1"/>
    <col min="4613" max="4613" width="23.21875" style="8" customWidth="1"/>
    <col min="4614" max="4614" width="29.88671875" style="8" bestFit="1" customWidth="1"/>
    <col min="4615" max="4615" width="16.109375" style="8" customWidth="1"/>
    <col min="4616" max="4616" width="16.5546875" style="8" customWidth="1"/>
    <col min="4617" max="4617" width="16.44140625" style="8" customWidth="1"/>
    <col min="4618" max="4618" width="36.6640625" style="8" customWidth="1"/>
    <col min="4619" max="4619" width="8.88671875" style="8"/>
    <col min="4620" max="4620" width="2" style="8" customWidth="1"/>
    <col min="4621" max="4864" width="8.88671875" style="8"/>
    <col min="4865" max="4865" width="1.44140625" style="8" customWidth="1"/>
    <col min="4866" max="4866" width="3.77734375" style="8" customWidth="1"/>
    <col min="4867" max="4867" width="17.109375" style="8" customWidth="1"/>
    <col min="4868" max="4868" width="16.21875" style="8" customWidth="1"/>
    <col min="4869" max="4869" width="23.21875" style="8" customWidth="1"/>
    <col min="4870" max="4870" width="29.88671875" style="8" bestFit="1" customWidth="1"/>
    <col min="4871" max="4871" width="16.109375" style="8" customWidth="1"/>
    <col min="4872" max="4872" width="16.5546875" style="8" customWidth="1"/>
    <col min="4873" max="4873" width="16.44140625" style="8" customWidth="1"/>
    <col min="4874" max="4874" width="36.6640625" style="8" customWidth="1"/>
    <col min="4875" max="4875" width="8.88671875" style="8"/>
    <col min="4876" max="4876" width="2" style="8" customWidth="1"/>
    <col min="4877" max="5120" width="8.88671875" style="8"/>
    <col min="5121" max="5121" width="1.44140625" style="8" customWidth="1"/>
    <col min="5122" max="5122" width="3.77734375" style="8" customWidth="1"/>
    <col min="5123" max="5123" width="17.109375" style="8" customWidth="1"/>
    <col min="5124" max="5124" width="16.21875" style="8" customWidth="1"/>
    <col min="5125" max="5125" width="23.21875" style="8" customWidth="1"/>
    <col min="5126" max="5126" width="29.88671875" style="8" bestFit="1" customWidth="1"/>
    <col min="5127" max="5127" width="16.109375" style="8" customWidth="1"/>
    <col min="5128" max="5128" width="16.5546875" style="8" customWidth="1"/>
    <col min="5129" max="5129" width="16.44140625" style="8" customWidth="1"/>
    <col min="5130" max="5130" width="36.6640625" style="8" customWidth="1"/>
    <col min="5131" max="5131" width="8.88671875" style="8"/>
    <col min="5132" max="5132" width="2" style="8" customWidth="1"/>
    <col min="5133" max="5376" width="8.88671875" style="8"/>
    <col min="5377" max="5377" width="1.44140625" style="8" customWidth="1"/>
    <col min="5378" max="5378" width="3.77734375" style="8" customWidth="1"/>
    <col min="5379" max="5379" width="17.109375" style="8" customWidth="1"/>
    <col min="5380" max="5380" width="16.21875" style="8" customWidth="1"/>
    <col min="5381" max="5381" width="23.21875" style="8" customWidth="1"/>
    <col min="5382" max="5382" width="29.88671875" style="8" bestFit="1" customWidth="1"/>
    <col min="5383" max="5383" width="16.109375" style="8" customWidth="1"/>
    <col min="5384" max="5384" width="16.5546875" style="8" customWidth="1"/>
    <col min="5385" max="5385" width="16.44140625" style="8" customWidth="1"/>
    <col min="5386" max="5386" width="36.6640625" style="8" customWidth="1"/>
    <col min="5387" max="5387" width="8.88671875" style="8"/>
    <col min="5388" max="5388" width="2" style="8" customWidth="1"/>
    <col min="5389" max="5632" width="8.88671875" style="8"/>
    <col min="5633" max="5633" width="1.44140625" style="8" customWidth="1"/>
    <col min="5634" max="5634" width="3.77734375" style="8" customWidth="1"/>
    <col min="5635" max="5635" width="17.109375" style="8" customWidth="1"/>
    <col min="5636" max="5636" width="16.21875" style="8" customWidth="1"/>
    <col min="5637" max="5637" width="23.21875" style="8" customWidth="1"/>
    <col min="5638" max="5638" width="29.88671875" style="8" bestFit="1" customWidth="1"/>
    <col min="5639" max="5639" width="16.109375" style="8" customWidth="1"/>
    <col min="5640" max="5640" width="16.5546875" style="8" customWidth="1"/>
    <col min="5641" max="5641" width="16.44140625" style="8" customWidth="1"/>
    <col min="5642" max="5642" width="36.6640625" style="8" customWidth="1"/>
    <col min="5643" max="5643" width="8.88671875" style="8"/>
    <col min="5644" max="5644" width="2" style="8" customWidth="1"/>
    <col min="5645" max="5888" width="8.88671875" style="8"/>
    <col min="5889" max="5889" width="1.44140625" style="8" customWidth="1"/>
    <col min="5890" max="5890" width="3.77734375" style="8" customWidth="1"/>
    <col min="5891" max="5891" width="17.109375" style="8" customWidth="1"/>
    <col min="5892" max="5892" width="16.21875" style="8" customWidth="1"/>
    <col min="5893" max="5893" width="23.21875" style="8" customWidth="1"/>
    <col min="5894" max="5894" width="29.88671875" style="8" bestFit="1" customWidth="1"/>
    <col min="5895" max="5895" width="16.109375" style="8" customWidth="1"/>
    <col min="5896" max="5896" width="16.5546875" style="8" customWidth="1"/>
    <col min="5897" max="5897" width="16.44140625" style="8" customWidth="1"/>
    <col min="5898" max="5898" width="36.6640625" style="8" customWidth="1"/>
    <col min="5899" max="5899" width="8.88671875" style="8"/>
    <col min="5900" max="5900" width="2" style="8" customWidth="1"/>
    <col min="5901" max="6144" width="8.88671875" style="8"/>
    <col min="6145" max="6145" width="1.44140625" style="8" customWidth="1"/>
    <col min="6146" max="6146" width="3.77734375" style="8" customWidth="1"/>
    <col min="6147" max="6147" width="17.109375" style="8" customWidth="1"/>
    <col min="6148" max="6148" width="16.21875" style="8" customWidth="1"/>
    <col min="6149" max="6149" width="23.21875" style="8" customWidth="1"/>
    <col min="6150" max="6150" width="29.88671875" style="8" bestFit="1" customWidth="1"/>
    <col min="6151" max="6151" width="16.109375" style="8" customWidth="1"/>
    <col min="6152" max="6152" width="16.5546875" style="8" customWidth="1"/>
    <col min="6153" max="6153" width="16.44140625" style="8" customWidth="1"/>
    <col min="6154" max="6154" width="36.6640625" style="8" customWidth="1"/>
    <col min="6155" max="6155" width="8.88671875" style="8"/>
    <col min="6156" max="6156" width="2" style="8" customWidth="1"/>
    <col min="6157" max="6400" width="8.88671875" style="8"/>
    <col min="6401" max="6401" width="1.44140625" style="8" customWidth="1"/>
    <col min="6402" max="6402" width="3.77734375" style="8" customWidth="1"/>
    <col min="6403" max="6403" width="17.109375" style="8" customWidth="1"/>
    <col min="6404" max="6404" width="16.21875" style="8" customWidth="1"/>
    <col min="6405" max="6405" width="23.21875" style="8" customWidth="1"/>
    <col min="6406" max="6406" width="29.88671875" style="8" bestFit="1" customWidth="1"/>
    <col min="6407" max="6407" width="16.109375" style="8" customWidth="1"/>
    <col min="6408" max="6408" width="16.5546875" style="8" customWidth="1"/>
    <col min="6409" max="6409" width="16.44140625" style="8" customWidth="1"/>
    <col min="6410" max="6410" width="36.6640625" style="8" customWidth="1"/>
    <col min="6411" max="6411" width="8.88671875" style="8"/>
    <col min="6412" max="6412" width="2" style="8" customWidth="1"/>
    <col min="6413" max="6656" width="8.88671875" style="8"/>
    <col min="6657" max="6657" width="1.44140625" style="8" customWidth="1"/>
    <col min="6658" max="6658" width="3.77734375" style="8" customWidth="1"/>
    <col min="6659" max="6659" width="17.109375" style="8" customWidth="1"/>
    <col min="6660" max="6660" width="16.21875" style="8" customWidth="1"/>
    <col min="6661" max="6661" width="23.21875" style="8" customWidth="1"/>
    <col min="6662" max="6662" width="29.88671875" style="8" bestFit="1" customWidth="1"/>
    <col min="6663" max="6663" width="16.109375" style="8" customWidth="1"/>
    <col min="6664" max="6664" width="16.5546875" style="8" customWidth="1"/>
    <col min="6665" max="6665" width="16.44140625" style="8" customWidth="1"/>
    <col min="6666" max="6666" width="36.6640625" style="8" customWidth="1"/>
    <col min="6667" max="6667" width="8.88671875" style="8"/>
    <col min="6668" max="6668" width="2" style="8" customWidth="1"/>
    <col min="6669" max="6912" width="8.88671875" style="8"/>
    <col min="6913" max="6913" width="1.44140625" style="8" customWidth="1"/>
    <col min="6914" max="6914" width="3.77734375" style="8" customWidth="1"/>
    <col min="6915" max="6915" width="17.109375" style="8" customWidth="1"/>
    <col min="6916" max="6916" width="16.21875" style="8" customWidth="1"/>
    <col min="6917" max="6917" width="23.21875" style="8" customWidth="1"/>
    <col min="6918" max="6918" width="29.88671875" style="8" bestFit="1" customWidth="1"/>
    <col min="6919" max="6919" width="16.109375" style="8" customWidth="1"/>
    <col min="6920" max="6920" width="16.5546875" style="8" customWidth="1"/>
    <col min="6921" max="6921" width="16.44140625" style="8" customWidth="1"/>
    <col min="6922" max="6922" width="36.6640625" style="8" customWidth="1"/>
    <col min="6923" max="6923" width="8.88671875" style="8"/>
    <col min="6924" max="6924" width="2" style="8" customWidth="1"/>
    <col min="6925" max="7168" width="8.88671875" style="8"/>
    <col min="7169" max="7169" width="1.44140625" style="8" customWidth="1"/>
    <col min="7170" max="7170" width="3.77734375" style="8" customWidth="1"/>
    <col min="7171" max="7171" width="17.109375" style="8" customWidth="1"/>
    <col min="7172" max="7172" width="16.21875" style="8" customWidth="1"/>
    <col min="7173" max="7173" width="23.21875" style="8" customWidth="1"/>
    <col min="7174" max="7174" width="29.88671875" style="8" bestFit="1" customWidth="1"/>
    <col min="7175" max="7175" width="16.109375" style="8" customWidth="1"/>
    <col min="7176" max="7176" width="16.5546875" style="8" customWidth="1"/>
    <col min="7177" max="7177" width="16.44140625" style="8" customWidth="1"/>
    <col min="7178" max="7178" width="36.6640625" style="8" customWidth="1"/>
    <col min="7179" max="7179" width="8.88671875" style="8"/>
    <col min="7180" max="7180" width="2" style="8" customWidth="1"/>
    <col min="7181" max="7424" width="8.88671875" style="8"/>
    <col min="7425" max="7425" width="1.44140625" style="8" customWidth="1"/>
    <col min="7426" max="7426" width="3.77734375" style="8" customWidth="1"/>
    <col min="7427" max="7427" width="17.109375" style="8" customWidth="1"/>
    <col min="7428" max="7428" width="16.21875" style="8" customWidth="1"/>
    <col min="7429" max="7429" width="23.21875" style="8" customWidth="1"/>
    <col min="7430" max="7430" width="29.88671875" style="8" bestFit="1" customWidth="1"/>
    <col min="7431" max="7431" width="16.109375" style="8" customWidth="1"/>
    <col min="7432" max="7432" width="16.5546875" style="8" customWidth="1"/>
    <col min="7433" max="7433" width="16.44140625" style="8" customWidth="1"/>
    <col min="7434" max="7434" width="36.6640625" style="8" customWidth="1"/>
    <col min="7435" max="7435" width="8.88671875" style="8"/>
    <col min="7436" max="7436" width="2" style="8" customWidth="1"/>
    <col min="7437" max="7680" width="8.88671875" style="8"/>
    <col min="7681" max="7681" width="1.44140625" style="8" customWidth="1"/>
    <col min="7682" max="7682" width="3.77734375" style="8" customWidth="1"/>
    <col min="7683" max="7683" width="17.109375" style="8" customWidth="1"/>
    <col min="7684" max="7684" width="16.21875" style="8" customWidth="1"/>
    <col min="7685" max="7685" width="23.21875" style="8" customWidth="1"/>
    <col min="7686" max="7686" width="29.88671875" style="8" bestFit="1" customWidth="1"/>
    <col min="7687" max="7687" width="16.109375" style="8" customWidth="1"/>
    <col min="7688" max="7688" width="16.5546875" style="8" customWidth="1"/>
    <col min="7689" max="7689" width="16.44140625" style="8" customWidth="1"/>
    <col min="7690" max="7690" width="36.6640625" style="8" customWidth="1"/>
    <col min="7691" max="7691" width="8.88671875" style="8"/>
    <col min="7692" max="7692" width="2" style="8" customWidth="1"/>
    <col min="7693" max="7936" width="8.88671875" style="8"/>
    <col min="7937" max="7937" width="1.44140625" style="8" customWidth="1"/>
    <col min="7938" max="7938" width="3.77734375" style="8" customWidth="1"/>
    <col min="7939" max="7939" width="17.109375" style="8" customWidth="1"/>
    <col min="7940" max="7940" width="16.21875" style="8" customWidth="1"/>
    <col min="7941" max="7941" width="23.21875" style="8" customWidth="1"/>
    <col min="7942" max="7942" width="29.88671875" style="8" bestFit="1" customWidth="1"/>
    <col min="7943" max="7943" width="16.109375" style="8" customWidth="1"/>
    <col min="7944" max="7944" width="16.5546875" style="8" customWidth="1"/>
    <col min="7945" max="7945" width="16.44140625" style="8" customWidth="1"/>
    <col min="7946" max="7946" width="36.6640625" style="8" customWidth="1"/>
    <col min="7947" max="7947" width="8.88671875" style="8"/>
    <col min="7948" max="7948" width="2" style="8" customWidth="1"/>
    <col min="7949" max="8192" width="8.88671875" style="8"/>
    <col min="8193" max="8193" width="1.44140625" style="8" customWidth="1"/>
    <col min="8194" max="8194" width="3.77734375" style="8" customWidth="1"/>
    <col min="8195" max="8195" width="17.109375" style="8" customWidth="1"/>
    <col min="8196" max="8196" width="16.21875" style="8" customWidth="1"/>
    <col min="8197" max="8197" width="23.21875" style="8" customWidth="1"/>
    <col min="8198" max="8198" width="29.88671875" style="8" bestFit="1" customWidth="1"/>
    <col min="8199" max="8199" width="16.109375" style="8" customWidth="1"/>
    <col min="8200" max="8200" width="16.5546875" style="8" customWidth="1"/>
    <col min="8201" max="8201" width="16.44140625" style="8" customWidth="1"/>
    <col min="8202" max="8202" width="36.6640625" style="8" customWidth="1"/>
    <col min="8203" max="8203" width="8.88671875" style="8"/>
    <col min="8204" max="8204" width="2" style="8" customWidth="1"/>
    <col min="8205" max="8448" width="8.88671875" style="8"/>
    <col min="8449" max="8449" width="1.44140625" style="8" customWidth="1"/>
    <col min="8450" max="8450" width="3.77734375" style="8" customWidth="1"/>
    <col min="8451" max="8451" width="17.109375" style="8" customWidth="1"/>
    <col min="8452" max="8452" width="16.21875" style="8" customWidth="1"/>
    <col min="8453" max="8453" width="23.21875" style="8" customWidth="1"/>
    <col min="8454" max="8454" width="29.88671875" style="8" bestFit="1" customWidth="1"/>
    <col min="8455" max="8455" width="16.109375" style="8" customWidth="1"/>
    <col min="8456" max="8456" width="16.5546875" style="8" customWidth="1"/>
    <col min="8457" max="8457" width="16.44140625" style="8" customWidth="1"/>
    <col min="8458" max="8458" width="36.6640625" style="8" customWidth="1"/>
    <col min="8459" max="8459" width="8.88671875" style="8"/>
    <col min="8460" max="8460" width="2" style="8" customWidth="1"/>
    <col min="8461" max="8704" width="8.88671875" style="8"/>
    <col min="8705" max="8705" width="1.44140625" style="8" customWidth="1"/>
    <col min="8706" max="8706" width="3.77734375" style="8" customWidth="1"/>
    <col min="8707" max="8707" width="17.109375" style="8" customWidth="1"/>
    <col min="8708" max="8708" width="16.21875" style="8" customWidth="1"/>
    <col min="8709" max="8709" width="23.21875" style="8" customWidth="1"/>
    <col min="8710" max="8710" width="29.88671875" style="8" bestFit="1" customWidth="1"/>
    <col min="8711" max="8711" width="16.109375" style="8" customWidth="1"/>
    <col min="8712" max="8712" width="16.5546875" style="8" customWidth="1"/>
    <col min="8713" max="8713" width="16.44140625" style="8" customWidth="1"/>
    <col min="8714" max="8714" width="36.6640625" style="8" customWidth="1"/>
    <col min="8715" max="8715" width="8.88671875" style="8"/>
    <col min="8716" max="8716" width="2" style="8" customWidth="1"/>
    <col min="8717" max="8960" width="8.88671875" style="8"/>
    <col min="8961" max="8961" width="1.44140625" style="8" customWidth="1"/>
    <col min="8962" max="8962" width="3.77734375" style="8" customWidth="1"/>
    <col min="8963" max="8963" width="17.109375" style="8" customWidth="1"/>
    <col min="8964" max="8964" width="16.21875" style="8" customWidth="1"/>
    <col min="8965" max="8965" width="23.21875" style="8" customWidth="1"/>
    <col min="8966" max="8966" width="29.88671875" style="8" bestFit="1" customWidth="1"/>
    <col min="8967" max="8967" width="16.109375" style="8" customWidth="1"/>
    <col min="8968" max="8968" width="16.5546875" style="8" customWidth="1"/>
    <col min="8969" max="8969" width="16.44140625" style="8" customWidth="1"/>
    <col min="8970" max="8970" width="36.6640625" style="8" customWidth="1"/>
    <col min="8971" max="8971" width="8.88671875" style="8"/>
    <col min="8972" max="8972" width="2" style="8" customWidth="1"/>
    <col min="8973" max="9216" width="8.88671875" style="8"/>
    <col min="9217" max="9217" width="1.44140625" style="8" customWidth="1"/>
    <col min="9218" max="9218" width="3.77734375" style="8" customWidth="1"/>
    <col min="9219" max="9219" width="17.109375" style="8" customWidth="1"/>
    <col min="9220" max="9220" width="16.21875" style="8" customWidth="1"/>
    <col min="9221" max="9221" width="23.21875" style="8" customWidth="1"/>
    <col min="9222" max="9222" width="29.88671875" style="8" bestFit="1" customWidth="1"/>
    <col min="9223" max="9223" width="16.109375" style="8" customWidth="1"/>
    <col min="9224" max="9224" width="16.5546875" style="8" customWidth="1"/>
    <col min="9225" max="9225" width="16.44140625" style="8" customWidth="1"/>
    <col min="9226" max="9226" width="36.6640625" style="8" customWidth="1"/>
    <col min="9227" max="9227" width="8.88671875" style="8"/>
    <col min="9228" max="9228" width="2" style="8" customWidth="1"/>
    <col min="9229" max="9472" width="8.88671875" style="8"/>
    <col min="9473" max="9473" width="1.44140625" style="8" customWidth="1"/>
    <col min="9474" max="9474" width="3.77734375" style="8" customWidth="1"/>
    <col min="9475" max="9475" width="17.109375" style="8" customWidth="1"/>
    <col min="9476" max="9476" width="16.21875" style="8" customWidth="1"/>
    <col min="9477" max="9477" width="23.21875" style="8" customWidth="1"/>
    <col min="9478" max="9478" width="29.88671875" style="8" bestFit="1" customWidth="1"/>
    <col min="9479" max="9479" width="16.109375" style="8" customWidth="1"/>
    <col min="9480" max="9480" width="16.5546875" style="8" customWidth="1"/>
    <col min="9481" max="9481" width="16.44140625" style="8" customWidth="1"/>
    <col min="9482" max="9482" width="36.6640625" style="8" customWidth="1"/>
    <col min="9483" max="9483" width="8.88671875" style="8"/>
    <col min="9484" max="9484" width="2" style="8" customWidth="1"/>
    <col min="9485" max="9728" width="8.88671875" style="8"/>
    <col min="9729" max="9729" width="1.44140625" style="8" customWidth="1"/>
    <col min="9730" max="9730" width="3.77734375" style="8" customWidth="1"/>
    <col min="9731" max="9731" width="17.109375" style="8" customWidth="1"/>
    <col min="9732" max="9732" width="16.21875" style="8" customWidth="1"/>
    <col min="9733" max="9733" width="23.21875" style="8" customWidth="1"/>
    <col min="9734" max="9734" width="29.88671875" style="8" bestFit="1" customWidth="1"/>
    <col min="9735" max="9735" width="16.109375" style="8" customWidth="1"/>
    <col min="9736" max="9736" width="16.5546875" style="8" customWidth="1"/>
    <col min="9737" max="9737" width="16.44140625" style="8" customWidth="1"/>
    <col min="9738" max="9738" width="36.6640625" style="8" customWidth="1"/>
    <col min="9739" max="9739" width="8.88671875" style="8"/>
    <col min="9740" max="9740" width="2" style="8" customWidth="1"/>
    <col min="9741" max="9984" width="8.88671875" style="8"/>
    <col min="9985" max="9985" width="1.44140625" style="8" customWidth="1"/>
    <col min="9986" max="9986" width="3.77734375" style="8" customWidth="1"/>
    <col min="9987" max="9987" width="17.109375" style="8" customWidth="1"/>
    <col min="9988" max="9988" width="16.21875" style="8" customWidth="1"/>
    <col min="9989" max="9989" width="23.21875" style="8" customWidth="1"/>
    <col min="9990" max="9990" width="29.88671875" style="8" bestFit="1" customWidth="1"/>
    <col min="9991" max="9991" width="16.109375" style="8" customWidth="1"/>
    <col min="9992" max="9992" width="16.5546875" style="8" customWidth="1"/>
    <col min="9993" max="9993" width="16.44140625" style="8" customWidth="1"/>
    <col min="9994" max="9994" width="36.6640625" style="8" customWidth="1"/>
    <col min="9995" max="9995" width="8.88671875" style="8"/>
    <col min="9996" max="9996" width="2" style="8" customWidth="1"/>
    <col min="9997" max="10240" width="8.88671875" style="8"/>
    <col min="10241" max="10241" width="1.44140625" style="8" customWidth="1"/>
    <col min="10242" max="10242" width="3.77734375" style="8" customWidth="1"/>
    <col min="10243" max="10243" width="17.109375" style="8" customWidth="1"/>
    <col min="10244" max="10244" width="16.21875" style="8" customWidth="1"/>
    <col min="10245" max="10245" width="23.21875" style="8" customWidth="1"/>
    <col min="10246" max="10246" width="29.88671875" style="8" bestFit="1" customWidth="1"/>
    <col min="10247" max="10247" width="16.109375" style="8" customWidth="1"/>
    <col min="10248" max="10248" width="16.5546875" style="8" customWidth="1"/>
    <col min="10249" max="10249" width="16.44140625" style="8" customWidth="1"/>
    <col min="10250" max="10250" width="36.6640625" style="8" customWidth="1"/>
    <col min="10251" max="10251" width="8.88671875" style="8"/>
    <col min="10252" max="10252" width="2" style="8" customWidth="1"/>
    <col min="10253" max="10496" width="8.88671875" style="8"/>
    <col min="10497" max="10497" width="1.44140625" style="8" customWidth="1"/>
    <col min="10498" max="10498" width="3.77734375" style="8" customWidth="1"/>
    <col min="10499" max="10499" width="17.109375" style="8" customWidth="1"/>
    <col min="10500" max="10500" width="16.21875" style="8" customWidth="1"/>
    <col min="10501" max="10501" width="23.21875" style="8" customWidth="1"/>
    <col min="10502" max="10502" width="29.88671875" style="8" bestFit="1" customWidth="1"/>
    <col min="10503" max="10503" width="16.109375" style="8" customWidth="1"/>
    <col min="10504" max="10504" width="16.5546875" style="8" customWidth="1"/>
    <col min="10505" max="10505" width="16.44140625" style="8" customWidth="1"/>
    <col min="10506" max="10506" width="36.6640625" style="8" customWidth="1"/>
    <col min="10507" max="10507" width="8.88671875" style="8"/>
    <col min="10508" max="10508" width="2" style="8" customWidth="1"/>
    <col min="10509" max="10752" width="8.88671875" style="8"/>
    <col min="10753" max="10753" width="1.44140625" style="8" customWidth="1"/>
    <col min="10754" max="10754" width="3.77734375" style="8" customWidth="1"/>
    <col min="10755" max="10755" width="17.109375" style="8" customWidth="1"/>
    <col min="10756" max="10756" width="16.21875" style="8" customWidth="1"/>
    <col min="10757" max="10757" width="23.21875" style="8" customWidth="1"/>
    <col min="10758" max="10758" width="29.88671875" style="8" bestFit="1" customWidth="1"/>
    <col min="10759" max="10759" width="16.109375" style="8" customWidth="1"/>
    <col min="10760" max="10760" width="16.5546875" style="8" customWidth="1"/>
    <col min="10761" max="10761" width="16.44140625" style="8" customWidth="1"/>
    <col min="10762" max="10762" width="36.6640625" style="8" customWidth="1"/>
    <col min="10763" max="10763" width="8.88671875" style="8"/>
    <col min="10764" max="10764" width="2" style="8" customWidth="1"/>
    <col min="10765" max="11008" width="8.88671875" style="8"/>
    <col min="11009" max="11009" width="1.44140625" style="8" customWidth="1"/>
    <col min="11010" max="11010" width="3.77734375" style="8" customWidth="1"/>
    <col min="11011" max="11011" width="17.109375" style="8" customWidth="1"/>
    <col min="11012" max="11012" width="16.21875" style="8" customWidth="1"/>
    <col min="11013" max="11013" width="23.21875" style="8" customWidth="1"/>
    <col min="11014" max="11014" width="29.88671875" style="8" bestFit="1" customWidth="1"/>
    <col min="11015" max="11015" width="16.109375" style="8" customWidth="1"/>
    <col min="11016" max="11016" width="16.5546875" style="8" customWidth="1"/>
    <col min="11017" max="11017" width="16.44140625" style="8" customWidth="1"/>
    <col min="11018" max="11018" width="36.6640625" style="8" customWidth="1"/>
    <col min="11019" max="11019" width="8.88671875" style="8"/>
    <col min="11020" max="11020" width="2" style="8" customWidth="1"/>
    <col min="11021" max="11264" width="8.88671875" style="8"/>
    <col min="11265" max="11265" width="1.44140625" style="8" customWidth="1"/>
    <col min="11266" max="11266" width="3.77734375" style="8" customWidth="1"/>
    <col min="11267" max="11267" width="17.109375" style="8" customWidth="1"/>
    <col min="11268" max="11268" width="16.21875" style="8" customWidth="1"/>
    <col min="11269" max="11269" width="23.21875" style="8" customWidth="1"/>
    <col min="11270" max="11270" width="29.88671875" style="8" bestFit="1" customWidth="1"/>
    <col min="11271" max="11271" width="16.109375" style="8" customWidth="1"/>
    <col min="11272" max="11272" width="16.5546875" style="8" customWidth="1"/>
    <col min="11273" max="11273" width="16.44140625" style="8" customWidth="1"/>
    <col min="11274" max="11274" width="36.6640625" style="8" customWidth="1"/>
    <col min="11275" max="11275" width="8.88671875" style="8"/>
    <col min="11276" max="11276" width="2" style="8" customWidth="1"/>
    <col min="11277" max="11520" width="8.88671875" style="8"/>
    <col min="11521" max="11521" width="1.44140625" style="8" customWidth="1"/>
    <col min="11522" max="11522" width="3.77734375" style="8" customWidth="1"/>
    <col min="11523" max="11523" width="17.109375" style="8" customWidth="1"/>
    <col min="11524" max="11524" width="16.21875" style="8" customWidth="1"/>
    <col min="11525" max="11525" width="23.21875" style="8" customWidth="1"/>
    <col min="11526" max="11526" width="29.88671875" style="8" bestFit="1" customWidth="1"/>
    <col min="11527" max="11527" width="16.109375" style="8" customWidth="1"/>
    <col min="11528" max="11528" width="16.5546875" style="8" customWidth="1"/>
    <col min="11529" max="11529" width="16.44140625" style="8" customWidth="1"/>
    <col min="11530" max="11530" width="36.6640625" style="8" customWidth="1"/>
    <col min="11531" max="11531" width="8.88671875" style="8"/>
    <col min="11532" max="11532" width="2" style="8" customWidth="1"/>
    <col min="11533" max="11776" width="8.88671875" style="8"/>
    <col min="11777" max="11777" width="1.44140625" style="8" customWidth="1"/>
    <col min="11778" max="11778" width="3.77734375" style="8" customWidth="1"/>
    <col min="11779" max="11779" width="17.109375" style="8" customWidth="1"/>
    <col min="11780" max="11780" width="16.21875" style="8" customWidth="1"/>
    <col min="11781" max="11781" width="23.21875" style="8" customWidth="1"/>
    <col min="11782" max="11782" width="29.88671875" style="8" bestFit="1" customWidth="1"/>
    <col min="11783" max="11783" width="16.109375" style="8" customWidth="1"/>
    <col min="11784" max="11784" width="16.5546875" style="8" customWidth="1"/>
    <col min="11785" max="11785" width="16.44140625" style="8" customWidth="1"/>
    <col min="11786" max="11786" width="36.6640625" style="8" customWidth="1"/>
    <col min="11787" max="11787" width="8.88671875" style="8"/>
    <col min="11788" max="11788" width="2" style="8" customWidth="1"/>
    <col min="11789" max="12032" width="8.88671875" style="8"/>
    <col min="12033" max="12033" width="1.44140625" style="8" customWidth="1"/>
    <col min="12034" max="12034" width="3.77734375" style="8" customWidth="1"/>
    <col min="12035" max="12035" width="17.109375" style="8" customWidth="1"/>
    <col min="12036" max="12036" width="16.21875" style="8" customWidth="1"/>
    <col min="12037" max="12037" width="23.21875" style="8" customWidth="1"/>
    <col min="12038" max="12038" width="29.88671875" style="8" bestFit="1" customWidth="1"/>
    <col min="12039" max="12039" width="16.109375" style="8" customWidth="1"/>
    <col min="12040" max="12040" width="16.5546875" style="8" customWidth="1"/>
    <col min="12041" max="12041" width="16.44140625" style="8" customWidth="1"/>
    <col min="12042" max="12042" width="36.6640625" style="8" customWidth="1"/>
    <col min="12043" max="12043" width="8.88671875" style="8"/>
    <col min="12044" max="12044" width="2" style="8" customWidth="1"/>
    <col min="12045" max="12288" width="8.88671875" style="8"/>
    <col min="12289" max="12289" width="1.44140625" style="8" customWidth="1"/>
    <col min="12290" max="12290" width="3.77734375" style="8" customWidth="1"/>
    <col min="12291" max="12291" width="17.109375" style="8" customWidth="1"/>
    <col min="12292" max="12292" width="16.21875" style="8" customWidth="1"/>
    <col min="12293" max="12293" width="23.21875" style="8" customWidth="1"/>
    <col min="12294" max="12294" width="29.88671875" style="8" bestFit="1" customWidth="1"/>
    <col min="12295" max="12295" width="16.109375" style="8" customWidth="1"/>
    <col min="12296" max="12296" width="16.5546875" style="8" customWidth="1"/>
    <col min="12297" max="12297" width="16.44140625" style="8" customWidth="1"/>
    <col min="12298" max="12298" width="36.6640625" style="8" customWidth="1"/>
    <col min="12299" max="12299" width="8.88671875" style="8"/>
    <col min="12300" max="12300" width="2" style="8" customWidth="1"/>
    <col min="12301" max="12544" width="8.88671875" style="8"/>
    <col min="12545" max="12545" width="1.44140625" style="8" customWidth="1"/>
    <col min="12546" max="12546" width="3.77734375" style="8" customWidth="1"/>
    <col min="12547" max="12547" width="17.109375" style="8" customWidth="1"/>
    <col min="12548" max="12548" width="16.21875" style="8" customWidth="1"/>
    <col min="12549" max="12549" width="23.21875" style="8" customWidth="1"/>
    <col min="12550" max="12550" width="29.88671875" style="8" bestFit="1" customWidth="1"/>
    <col min="12551" max="12551" width="16.109375" style="8" customWidth="1"/>
    <col min="12552" max="12552" width="16.5546875" style="8" customWidth="1"/>
    <col min="12553" max="12553" width="16.44140625" style="8" customWidth="1"/>
    <col min="12554" max="12554" width="36.6640625" style="8" customWidth="1"/>
    <col min="12555" max="12555" width="8.88671875" style="8"/>
    <col min="12556" max="12556" width="2" style="8" customWidth="1"/>
    <col min="12557" max="12800" width="8.88671875" style="8"/>
    <col min="12801" max="12801" width="1.44140625" style="8" customWidth="1"/>
    <col min="12802" max="12802" width="3.77734375" style="8" customWidth="1"/>
    <col min="12803" max="12803" width="17.109375" style="8" customWidth="1"/>
    <col min="12804" max="12804" width="16.21875" style="8" customWidth="1"/>
    <col min="12805" max="12805" width="23.21875" style="8" customWidth="1"/>
    <col min="12806" max="12806" width="29.88671875" style="8" bestFit="1" customWidth="1"/>
    <col min="12807" max="12807" width="16.109375" style="8" customWidth="1"/>
    <col min="12808" max="12808" width="16.5546875" style="8" customWidth="1"/>
    <col min="12809" max="12809" width="16.44140625" style="8" customWidth="1"/>
    <col min="12810" max="12810" width="36.6640625" style="8" customWidth="1"/>
    <col min="12811" max="12811" width="8.88671875" style="8"/>
    <col min="12812" max="12812" width="2" style="8" customWidth="1"/>
    <col min="12813" max="13056" width="8.88671875" style="8"/>
    <col min="13057" max="13057" width="1.44140625" style="8" customWidth="1"/>
    <col min="13058" max="13058" width="3.77734375" style="8" customWidth="1"/>
    <col min="13059" max="13059" width="17.109375" style="8" customWidth="1"/>
    <col min="13060" max="13060" width="16.21875" style="8" customWidth="1"/>
    <col min="13061" max="13061" width="23.21875" style="8" customWidth="1"/>
    <col min="13062" max="13062" width="29.88671875" style="8" bestFit="1" customWidth="1"/>
    <col min="13063" max="13063" width="16.109375" style="8" customWidth="1"/>
    <col min="13064" max="13064" width="16.5546875" style="8" customWidth="1"/>
    <col min="13065" max="13065" width="16.44140625" style="8" customWidth="1"/>
    <col min="13066" max="13066" width="36.6640625" style="8" customWidth="1"/>
    <col min="13067" max="13067" width="8.88671875" style="8"/>
    <col min="13068" max="13068" width="2" style="8" customWidth="1"/>
    <col min="13069" max="13312" width="8.88671875" style="8"/>
    <col min="13313" max="13313" width="1.44140625" style="8" customWidth="1"/>
    <col min="13314" max="13314" width="3.77734375" style="8" customWidth="1"/>
    <col min="13315" max="13315" width="17.109375" style="8" customWidth="1"/>
    <col min="13316" max="13316" width="16.21875" style="8" customWidth="1"/>
    <col min="13317" max="13317" width="23.21875" style="8" customWidth="1"/>
    <col min="13318" max="13318" width="29.88671875" style="8" bestFit="1" customWidth="1"/>
    <col min="13319" max="13319" width="16.109375" style="8" customWidth="1"/>
    <col min="13320" max="13320" width="16.5546875" style="8" customWidth="1"/>
    <col min="13321" max="13321" width="16.44140625" style="8" customWidth="1"/>
    <col min="13322" max="13322" width="36.6640625" style="8" customWidth="1"/>
    <col min="13323" max="13323" width="8.88671875" style="8"/>
    <col min="13324" max="13324" width="2" style="8" customWidth="1"/>
    <col min="13325" max="13568" width="8.88671875" style="8"/>
    <col min="13569" max="13569" width="1.44140625" style="8" customWidth="1"/>
    <col min="13570" max="13570" width="3.77734375" style="8" customWidth="1"/>
    <col min="13571" max="13571" width="17.109375" style="8" customWidth="1"/>
    <col min="13572" max="13572" width="16.21875" style="8" customWidth="1"/>
    <col min="13573" max="13573" width="23.21875" style="8" customWidth="1"/>
    <col min="13574" max="13574" width="29.88671875" style="8" bestFit="1" customWidth="1"/>
    <col min="13575" max="13575" width="16.109375" style="8" customWidth="1"/>
    <col min="13576" max="13576" width="16.5546875" style="8" customWidth="1"/>
    <col min="13577" max="13577" width="16.44140625" style="8" customWidth="1"/>
    <col min="13578" max="13578" width="36.6640625" style="8" customWidth="1"/>
    <col min="13579" max="13579" width="8.88671875" style="8"/>
    <col min="13580" max="13580" width="2" style="8" customWidth="1"/>
    <col min="13581" max="13824" width="8.88671875" style="8"/>
    <col min="13825" max="13825" width="1.44140625" style="8" customWidth="1"/>
    <col min="13826" max="13826" width="3.77734375" style="8" customWidth="1"/>
    <col min="13827" max="13827" width="17.109375" style="8" customWidth="1"/>
    <col min="13828" max="13828" width="16.21875" style="8" customWidth="1"/>
    <col min="13829" max="13829" width="23.21875" style="8" customWidth="1"/>
    <col min="13830" max="13830" width="29.88671875" style="8" bestFit="1" customWidth="1"/>
    <col min="13831" max="13831" width="16.109375" style="8" customWidth="1"/>
    <col min="13832" max="13832" width="16.5546875" style="8" customWidth="1"/>
    <col min="13833" max="13833" width="16.44140625" style="8" customWidth="1"/>
    <col min="13834" max="13834" width="36.6640625" style="8" customWidth="1"/>
    <col min="13835" max="13835" width="8.88671875" style="8"/>
    <col min="13836" max="13836" width="2" style="8" customWidth="1"/>
    <col min="13837" max="14080" width="8.88671875" style="8"/>
    <col min="14081" max="14081" width="1.44140625" style="8" customWidth="1"/>
    <col min="14082" max="14082" width="3.77734375" style="8" customWidth="1"/>
    <col min="14083" max="14083" width="17.109375" style="8" customWidth="1"/>
    <col min="14084" max="14084" width="16.21875" style="8" customWidth="1"/>
    <col min="14085" max="14085" width="23.21875" style="8" customWidth="1"/>
    <col min="14086" max="14086" width="29.88671875" style="8" bestFit="1" customWidth="1"/>
    <col min="14087" max="14087" width="16.109375" style="8" customWidth="1"/>
    <col min="14088" max="14088" width="16.5546875" style="8" customWidth="1"/>
    <col min="14089" max="14089" width="16.44140625" style="8" customWidth="1"/>
    <col min="14090" max="14090" width="36.6640625" style="8" customWidth="1"/>
    <col min="14091" max="14091" width="8.88671875" style="8"/>
    <col min="14092" max="14092" width="2" style="8" customWidth="1"/>
    <col min="14093" max="14336" width="8.88671875" style="8"/>
    <col min="14337" max="14337" width="1.44140625" style="8" customWidth="1"/>
    <col min="14338" max="14338" width="3.77734375" style="8" customWidth="1"/>
    <col min="14339" max="14339" width="17.109375" style="8" customWidth="1"/>
    <col min="14340" max="14340" width="16.21875" style="8" customWidth="1"/>
    <col min="14341" max="14341" width="23.21875" style="8" customWidth="1"/>
    <col min="14342" max="14342" width="29.88671875" style="8" bestFit="1" customWidth="1"/>
    <col min="14343" max="14343" width="16.109375" style="8" customWidth="1"/>
    <col min="14344" max="14344" width="16.5546875" style="8" customWidth="1"/>
    <col min="14345" max="14345" width="16.44140625" style="8" customWidth="1"/>
    <col min="14346" max="14346" width="36.6640625" style="8" customWidth="1"/>
    <col min="14347" max="14347" width="8.88671875" style="8"/>
    <col min="14348" max="14348" width="2" style="8" customWidth="1"/>
    <col min="14349" max="14592" width="8.88671875" style="8"/>
    <col min="14593" max="14593" width="1.44140625" style="8" customWidth="1"/>
    <col min="14594" max="14594" width="3.77734375" style="8" customWidth="1"/>
    <col min="14595" max="14595" width="17.109375" style="8" customWidth="1"/>
    <col min="14596" max="14596" width="16.21875" style="8" customWidth="1"/>
    <col min="14597" max="14597" width="23.21875" style="8" customWidth="1"/>
    <col min="14598" max="14598" width="29.88671875" style="8" bestFit="1" customWidth="1"/>
    <col min="14599" max="14599" width="16.109375" style="8" customWidth="1"/>
    <col min="14600" max="14600" width="16.5546875" style="8" customWidth="1"/>
    <col min="14601" max="14601" width="16.44140625" style="8" customWidth="1"/>
    <col min="14602" max="14602" width="36.6640625" style="8" customWidth="1"/>
    <col min="14603" max="14603" width="8.88671875" style="8"/>
    <col min="14604" max="14604" width="2" style="8" customWidth="1"/>
    <col min="14605" max="14848" width="8.88671875" style="8"/>
    <col min="14849" max="14849" width="1.44140625" style="8" customWidth="1"/>
    <col min="14850" max="14850" width="3.77734375" style="8" customWidth="1"/>
    <col min="14851" max="14851" width="17.109375" style="8" customWidth="1"/>
    <col min="14852" max="14852" width="16.21875" style="8" customWidth="1"/>
    <col min="14853" max="14853" width="23.21875" style="8" customWidth="1"/>
    <col min="14854" max="14854" width="29.88671875" style="8" bestFit="1" customWidth="1"/>
    <col min="14855" max="14855" width="16.109375" style="8" customWidth="1"/>
    <col min="14856" max="14856" width="16.5546875" style="8" customWidth="1"/>
    <col min="14857" max="14857" width="16.44140625" style="8" customWidth="1"/>
    <col min="14858" max="14858" width="36.6640625" style="8" customWidth="1"/>
    <col min="14859" max="14859" width="8.88671875" style="8"/>
    <col min="14860" max="14860" width="2" style="8" customWidth="1"/>
    <col min="14861" max="15104" width="8.88671875" style="8"/>
    <col min="15105" max="15105" width="1.44140625" style="8" customWidth="1"/>
    <col min="15106" max="15106" width="3.77734375" style="8" customWidth="1"/>
    <col min="15107" max="15107" width="17.109375" style="8" customWidth="1"/>
    <col min="15108" max="15108" width="16.21875" style="8" customWidth="1"/>
    <col min="15109" max="15109" width="23.21875" style="8" customWidth="1"/>
    <col min="15110" max="15110" width="29.88671875" style="8" bestFit="1" customWidth="1"/>
    <col min="15111" max="15111" width="16.109375" style="8" customWidth="1"/>
    <col min="15112" max="15112" width="16.5546875" style="8" customWidth="1"/>
    <col min="15113" max="15113" width="16.44140625" style="8" customWidth="1"/>
    <col min="15114" max="15114" width="36.6640625" style="8" customWidth="1"/>
    <col min="15115" max="15115" width="8.88671875" style="8"/>
    <col min="15116" max="15116" width="2" style="8" customWidth="1"/>
    <col min="15117" max="15360" width="8.88671875" style="8"/>
    <col min="15361" max="15361" width="1.44140625" style="8" customWidth="1"/>
    <col min="15362" max="15362" width="3.77734375" style="8" customWidth="1"/>
    <col min="15363" max="15363" width="17.109375" style="8" customWidth="1"/>
    <col min="15364" max="15364" width="16.21875" style="8" customWidth="1"/>
    <col min="15365" max="15365" width="23.21875" style="8" customWidth="1"/>
    <col min="15366" max="15366" width="29.88671875" style="8" bestFit="1" customWidth="1"/>
    <col min="15367" max="15367" width="16.109375" style="8" customWidth="1"/>
    <col min="15368" max="15368" width="16.5546875" style="8" customWidth="1"/>
    <col min="15369" max="15369" width="16.44140625" style="8" customWidth="1"/>
    <col min="15370" max="15370" width="36.6640625" style="8" customWidth="1"/>
    <col min="15371" max="15371" width="8.88671875" style="8"/>
    <col min="15372" max="15372" width="2" style="8" customWidth="1"/>
    <col min="15373" max="15616" width="8.88671875" style="8"/>
    <col min="15617" max="15617" width="1.44140625" style="8" customWidth="1"/>
    <col min="15618" max="15618" width="3.77734375" style="8" customWidth="1"/>
    <col min="15619" max="15619" width="17.109375" style="8" customWidth="1"/>
    <col min="15620" max="15620" width="16.21875" style="8" customWidth="1"/>
    <col min="15621" max="15621" width="23.21875" style="8" customWidth="1"/>
    <col min="15622" max="15622" width="29.88671875" style="8" bestFit="1" customWidth="1"/>
    <col min="15623" max="15623" width="16.109375" style="8" customWidth="1"/>
    <col min="15624" max="15624" width="16.5546875" style="8" customWidth="1"/>
    <col min="15625" max="15625" width="16.44140625" style="8" customWidth="1"/>
    <col min="15626" max="15626" width="36.6640625" style="8" customWidth="1"/>
    <col min="15627" max="15627" width="8.88671875" style="8"/>
    <col min="15628" max="15628" width="2" style="8" customWidth="1"/>
    <col min="15629" max="15872" width="8.88671875" style="8"/>
    <col min="15873" max="15873" width="1.44140625" style="8" customWidth="1"/>
    <col min="15874" max="15874" width="3.77734375" style="8" customWidth="1"/>
    <col min="15875" max="15875" width="17.109375" style="8" customWidth="1"/>
    <col min="15876" max="15876" width="16.21875" style="8" customWidth="1"/>
    <col min="15877" max="15877" width="23.21875" style="8" customWidth="1"/>
    <col min="15878" max="15878" width="29.88671875" style="8" bestFit="1" customWidth="1"/>
    <col min="15879" max="15879" width="16.109375" style="8" customWidth="1"/>
    <col min="15880" max="15880" width="16.5546875" style="8" customWidth="1"/>
    <col min="15881" max="15881" width="16.44140625" style="8" customWidth="1"/>
    <col min="15882" max="15882" width="36.6640625" style="8" customWidth="1"/>
    <col min="15883" max="15883" width="8.88671875" style="8"/>
    <col min="15884" max="15884" width="2" style="8" customWidth="1"/>
    <col min="15885" max="16128" width="8.88671875" style="8"/>
    <col min="16129" max="16129" width="1.44140625" style="8" customWidth="1"/>
    <col min="16130" max="16130" width="3.77734375" style="8" customWidth="1"/>
    <col min="16131" max="16131" width="17.109375" style="8" customWidth="1"/>
    <col min="16132" max="16132" width="16.21875" style="8" customWidth="1"/>
    <col min="16133" max="16133" width="23.21875" style="8" customWidth="1"/>
    <col min="16134" max="16134" width="29.88671875" style="8" bestFit="1" customWidth="1"/>
    <col min="16135" max="16135" width="16.109375" style="8" customWidth="1"/>
    <col min="16136" max="16136" width="16.5546875" style="8" customWidth="1"/>
    <col min="16137" max="16137" width="16.44140625" style="8" customWidth="1"/>
    <col min="16138" max="16138" width="36.6640625" style="8" customWidth="1"/>
    <col min="16139" max="16139" width="8.88671875" style="8"/>
    <col min="16140" max="16140" width="2" style="8" customWidth="1"/>
    <col min="16141" max="16384" width="8.88671875" style="8"/>
  </cols>
  <sheetData>
    <row r="1" spans="1:16" ht="15.75" thickBot="1" x14ac:dyDescent="0.25">
      <c r="A1" s="1375"/>
    </row>
    <row r="2" spans="1:16" ht="15.75" thickBot="1" x14ac:dyDescent="0.25">
      <c r="B2" s="1191" t="s">
        <v>61</v>
      </c>
    </row>
    <row r="5" spans="1:16" ht="15" thickBot="1" x14ac:dyDescent="0.25"/>
    <row r="6" spans="1:16" ht="35.1" customHeight="1" thickBot="1" x14ac:dyDescent="0.25">
      <c r="B6" s="428" t="s">
        <v>62</v>
      </c>
      <c r="C6" s="429" t="str">
        <f>'TITLE PAGE'!$D$18</f>
        <v>Northumbrian Water</v>
      </c>
      <c r="D6" s="427" t="s">
        <v>63</v>
      </c>
      <c r="E6" s="195" t="s">
        <v>64</v>
      </c>
    </row>
    <row r="7" spans="1:16" ht="15.75" thickBot="1" x14ac:dyDescent="0.25">
      <c r="A7" s="1376"/>
      <c r="B7" s="5"/>
      <c r="C7" s="5"/>
      <c r="D7" s="5"/>
      <c r="E7" s="4"/>
      <c r="F7" s="5"/>
      <c r="G7" s="9"/>
      <c r="H7" s="9"/>
      <c r="I7" s="6" t="s">
        <v>65</v>
      </c>
      <c r="J7" s="5"/>
      <c r="K7" s="7"/>
      <c r="L7" s="9"/>
      <c r="P7" s="1316" t="s">
        <v>66</v>
      </c>
    </row>
    <row r="8" spans="1:16" ht="58.5" customHeight="1" thickBot="1" x14ac:dyDescent="0.25">
      <c r="A8" s="1377"/>
      <c r="B8" s="510" t="s">
        <v>67</v>
      </c>
      <c r="C8" s="7"/>
      <c r="D8" s="7"/>
      <c r="E8" s="7"/>
      <c r="F8" s="7"/>
      <c r="G8" s="7"/>
      <c r="H8" s="7"/>
      <c r="I8" s="7"/>
      <c r="J8" s="7"/>
      <c r="K8" s="7"/>
      <c r="P8" s="1300" t="s">
        <v>68</v>
      </c>
    </row>
    <row r="9" spans="1:16" ht="30.75" thickBot="1" x14ac:dyDescent="0.25">
      <c r="A9" s="1378"/>
      <c r="B9" s="495" t="s">
        <v>69</v>
      </c>
      <c r="C9" s="496" t="s">
        <v>70</v>
      </c>
      <c r="D9" s="496" t="s">
        <v>71</v>
      </c>
      <c r="E9" s="496" t="s">
        <v>72</v>
      </c>
      <c r="F9" s="496" t="s">
        <v>73</v>
      </c>
      <c r="G9" s="496" t="s">
        <v>74</v>
      </c>
      <c r="H9" s="496" t="s">
        <v>75</v>
      </c>
      <c r="I9" s="1186" t="s">
        <v>76</v>
      </c>
      <c r="J9" s="496" t="s">
        <v>77</v>
      </c>
      <c r="K9" s="496" t="s">
        <v>78</v>
      </c>
      <c r="L9" s="499" t="s">
        <v>79</v>
      </c>
      <c r="P9" s="1300" t="s">
        <v>80</v>
      </c>
    </row>
    <row r="10" spans="1:16" x14ac:dyDescent="0.2">
      <c r="A10" s="1379"/>
      <c r="B10" s="497" t="s">
        <v>81</v>
      </c>
      <c r="C10" s="498" t="s">
        <v>82</v>
      </c>
      <c r="D10" s="498" t="s">
        <v>83</v>
      </c>
      <c r="E10" s="498" t="s">
        <v>83</v>
      </c>
      <c r="F10" s="498" t="s">
        <v>83</v>
      </c>
      <c r="G10" s="1299"/>
      <c r="H10" s="1119">
        <f>SUM(H11:H31)</f>
        <v>649.47</v>
      </c>
      <c r="I10" s="1119">
        <f>SUM(I11:I31)</f>
        <v>742.77</v>
      </c>
      <c r="J10" s="500">
        <f>SUM(J11:J31)</f>
        <v>2941.6899999999996</v>
      </c>
      <c r="K10" s="501" t="s">
        <v>83</v>
      </c>
      <c r="L10" s="502" t="s">
        <v>83</v>
      </c>
      <c r="P10" s="1300" t="s">
        <v>84</v>
      </c>
    </row>
    <row r="11" spans="1:16" ht="15" x14ac:dyDescent="0.2">
      <c r="A11" s="1377"/>
      <c r="B11" s="16" t="s">
        <v>83</v>
      </c>
      <c r="C11" s="10" t="s">
        <v>85</v>
      </c>
      <c r="D11" s="1391" t="s">
        <v>86</v>
      </c>
      <c r="E11" s="1392" t="s">
        <v>87</v>
      </c>
      <c r="F11" s="11" t="s">
        <v>68</v>
      </c>
      <c r="G11" s="11" t="s">
        <v>88</v>
      </c>
      <c r="H11" s="262">
        <v>3.18</v>
      </c>
      <c r="I11" s="262">
        <v>3.18</v>
      </c>
      <c r="J11" s="262">
        <v>3.64</v>
      </c>
      <c r="K11" s="11"/>
      <c r="L11" s="17"/>
      <c r="P11" s="8" t="s">
        <v>89</v>
      </c>
    </row>
    <row r="12" spans="1:16" ht="15" x14ac:dyDescent="0.2">
      <c r="A12" s="1377"/>
      <c r="B12" s="16"/>
      <c r="C12" s="10" t="s">
        <v>85</v>
      </c>
      <c r="D12" s="1391" t="s">
        <v>90</v>
      </c>
      <c r="E12" s="1392" t="s">
        <v>91</v>
      </c>
      <c r="F12" s="1393" t="s">
        <v>68</v>
      </c>
      <c r="G12" s="11" t="s">
        <v>92</v>
      </c>
      <c r="H12" s="262">
        <v>3.96</v>
      </c>
      <c r="I12" s="263">
        <v>3.96</v>
      </c>
      <c r="J12" s="1394">
        <v>6.82</v>
      </c>
      <c r="K12" s="11"/>
      <c r="L12" s="17"/>
    </row>
    <row r="13" spans="1:16" ht="15" x14ac:dyDescent="0.2">
      <c r="A13" s="1377"/>
      <c r="B13" s="16"/>
      <c r="C13" s="10" t="s">
        <v>85</v>
      </c>
      <c r="D13" s="1391" t="s">
        <v>93</v>
      </c>
      <c r="E13" s="1392" t="s">
        <v>94</v>
      </c>
      <c r="F13" s="1393" t="s">
        <v>68</v>
      </c>
      <c r="G13" s="11" t="s">
        <v>92</v>
      </c>
      <c r="H13" s="262">
        <v>0</v>
      </c>
      <c r="I13" s="263">
        <v>0</v>
      </c>
      <c r="J13" s="1394">
        <v>1.1399999999999999</v>
      </c>
      <c r="K13" s="11"/>
      <c r="L13" s="17"/>
    </row>
    <row r="14" spans="1:16" ht="15" x14ac:dyDescent="0.2">
      <c r="A14" s="1377"/>
      <c r="B14" s="16"/>
      <c r="C14" s="10" t="s">
        <v>85</v>
      </c>
      <c r="D14" s="1391" t="s">
        <v>95</v>
      </c>
      <c r="E14" s="1392" t="s">
        <v>96</v>
      </c>
      <c r="F14" s="1393" t="s">
        <v>80</v>
      </c>
      <c r="G14" s="11" t="s">
        <v>92</v>
      </c>
      <c r="H14" s="262">
        <v>15.2</v>
      </c>
      <c r="I14" s="263">
        <v>19</v>
      </c>
      <c r="J14" s="1394">
        <v>30</v>
      </c>
      <c r="K14" s="11"/>
      <c r="L14" s="17"/>
    </row>
    <row r="15" spans="1:16" ht="15" x14ac:dyDescent="0.2">
      <c r="A15" s="1377"/>
      <c r="B15" s="16"/>
      <c r="C15" s="10" t="s">
        <v>85</v>
      </c>
      <c r="D15" s="1391" t="s">
        <v>97</v>
      </c>
      <c r="E15" s="1392" t="s">
        <v>98</v>
      </c>
      <c r="F15" s="1393" t="s">
        <v>84</v>
      </c>
      <c r="G15" s="11" t="s">
        <v>92</v>
      </c>
      <c r="H15" s="262">
        <v>42.5</v>
      </c>
      <c r="I15" s="263">
        <v>42.5</v>
      </c>
      <c r="J15" s="1394">
        <v>55</v>
      </c>
      <c r="K15" s="11"/>
      <c r="L15" s="17"/>
    </row>
    <row r="16" spans="1:16" ht="15" x14ac:dyDescent="0.2">
      <c r="A16" s="1377"/>
      <c r="B16" s="16"/>
      <c r="C16" s="10" t="s">
        <v>85</v>
      </c>
      <c r="D16" s="1391" t="s">
        <v>99</v>
      </c>
      <c r="E16" s="1392" t="s">
        <v>100</v>
      </c>
      <c r="F16" s="1393" t="s">
        <v>80</v>
      </c>
      <c r="G16" s="11" t="s">
        <v>92</v>
      </c>
      <c r="H16" s="262">
        <v>97.2</v>
      </c>
      <c r="I16" s="263">
        <v>131.30000000000001</v>
      </c>
      <c r="J16" s="1394">
        <v>181.82</v>
      </c>
      <c r="K16" s="11"/>
      <c r="L16" s="17"/>
    </row>
    <row r="17" spans="1:12" ht="15" x14ac:dyDescent="0.2">
      <c r="A17" s="1377"/>
      <c r="B17" s="16"/>
      <c r="C17" s="10" t="s">
        <v>85</v>
      </c>
      <c r="D17" s="1391" t="s">
        <v>101</v>
      </c>
      <c r="E17" s="1392" t="s">
        <v>102</v>
      </c>
      <c r="F17" s="1393" t="s">
        <v>84</v>
      </c>
      <c r="G17" s="11" t="s">
        <v>92</v>
      </c>
      <c r="H17" s="262">
        <v>150</v>
      </c>
      <c r="I17" s="263">
        <v>150</v>
      </c>
      <c r="J17" s="1394">
        <v>136.38</v>
      </c>
      <c r="K17" s="11"/>
      <c r="L17" s="17"/>
    </row>
    <row r="18" spans="1:12" ht="15" x14ac:dyDescent="0.2">
      <c r="A18" s="1377"/>
      <c r="B18" s="16"/>
      <c r="C18" s="10" t="s">
        <v>85</v>
      </c>
      <c r="D18" s="1391" t="s">
        <v>103</v>
      </c>
      <c r="E18" s="1392" t="s">
        <v>104</v>
      </c>
      <c r="F18" s="1393" t="s">
        <v>84</v>
      </c>
      <c r="G18" s="11" t="s">
        <v>92</v>
      </c>
      <c r="H18" s="262">
        <v>0</v>
      </c>
      <c r="I18" s="263">
        <v>0</v>
      </c>
      <c r="J18" s="1394">
        <v>54.55</v>
      </c>
      <c r="K18" s="11"/>
      <c r="L18" s="17"/>
    </row>
    <row r="19" spans="1:12" ht="15" x14ac:dyDescent="0.2">
      <c r="A19" s="1377"/>
      <c r="B19" s="16"/>
      <c r="C19" s="10" t="s">
        <v>85</v>
      </c>
      <c r="D19" s="1391" t="s">
        <v>105</v>
      </c>
      <c r="E19" s="1392" t="s">
        <v>106</v>
      </c>
      <c r="F19" s="1393" t="s">
        <v>68</v>
      </c>
      <c r="G19" s="11" t="s">
        <v>92</v>
      </c>
      <c r="H19" s="262">
        <v>0.06</v>
      </c>
      <c r="I19" s="263">
        <v>0.06</v>
      </c>
      <c r="J19" s="1394">
        <v>0.06</v>
      </c>
      <c r="K19" s="11"/>
      <c r="L19" s="17"/>
    </row>
    <row r="20" spans="1:12" ht="15" x14ac:dyDescent="0.2">
      <c r="A20" s="1377"/>
      <c r="B20" s="16"/>
      <c r="C20" s="10" t="s">
        <v>85</v>
      </c>
      <c r="D20" s="1392" t="s">
        <v>107</v>
      </c>
      <c r="E20" s="1392" t="s">
        <v>108</v>
      </c>
      <c r="F20" s="1393" t="s">
        <v>68</v>
      </c>
      <c r="G20" s="11" t="s">
        <v>92</v>
      </c>
      <c r="H20" s="262">
        <v>0.04</v>
      </c>
      <c r="I20" s="263">
        <v>0.04</v>
      </c>
      <c r="J20" s="1394">
        <v>0.04</v>
      </c>
      <c r="K20" s="11"/>
      <c r="L20" s="17"/>
    </row>
    <row r="21" spans="1:12" ht="15" x14ac:dyDescent="0.2">
      <c r="A21" s="1377"/>
      <c r="B21" s="16"/>
      <c r="C21" s="10" t="s">
        <v>85</v>
      </c>
      <c r="D21" s="1391" t="s">
        <v>109</v>
      </c>
      <c r="E21" s="1392" t="s">
        <v>110</v>
      </c>
      <c r="F21" s="1393" t="s">
        <v>68</v>
      </c>
      <c r="G21" s="11" t="s">
        <v>92</v>
      </c>
      <c r="H21" s="262">
        <v>0.03</v>
      </c>
      <c r="I21" s="263">
        <v>0.03</v>
      </c>
      <c r="J21" s="1394">
        <v>0.03</v>
      </c>
      <c r="K21" s="11"/>
      <c r="L21" s="17"/>
    </row>
    <row r="22" spans="1:12" ht="15" x14ac:dyDescent="0.2">
      <c r="A22" s="1377"/>
      <c r="B22" s="16"/>
      <c r="C22" s="10" t="s">
        <v>85</v>
      </c>
      <c r="D22" s="1391" t="s">
        <v>111</v>
      </c>
      <c r="E22" s="1392" t="s">
        <v>112</v>
      </c>
      <c r="F22" s="1393" t="s">
        <v>80</v>
      </c>
      <c r="G22" s="11" t="s">
        <v>92</v>
      </c>
      <c r="H22" s="262">
        <v>135</v>
      </c>
      <c r="I22" s="263">
        <v>145</v>
      </c>
      <c r="J22" s="1394">
        <v>137</v>
      </c>
      <c r="K22" s="11"/>
      <c r="L22" s="17"/>
    </row>
    <row r="23" spans="1:12" ht="15" x14ac:dyDescent="0.2">
      <c r="A23" s="1377"/>
      <c r="B23" s="16"/>
      <c r="C23" s="10" t="s">
        <v>85</v>
      </c>
      <c r="D23" s="1391" t="s">
        <v>113</v>
      </c>
      <c r="E23" s="1392" t="s">
        <v>114</v>
      </c>
      <c r="F23" s="1393" t="s">
        <v>80</v>
      </c>
      <c r="G23" s="11" t="s">
        <v>92</v>
      </c>
      <c r="H23" s="262">
        <v>66.3</v>
      </c>
      <c r="I23" s="263">
        <v>77.7</v>
      </c>
      <c r="J23" s="1394">
        <v>122.74</v>
      </c>
      <c r="K23" s="11"/>
      <c r="L23" s="17"/>
    </row>
    <row r="24" spans="1:12" ht="15" x14ac:dyDescent="0.2">
      <c r="A24" s="1377"/>
      <c r="B24" s="16"/>
      <c r="C24" s="10" t="s">
        <v>85</v>
      </c>
      <c r="D24" s="1391" t="s">
        <v>115</v>
      </c>
      <c r="E24" s="1392" t="s">
        <v>116</v>
      </c>
      <c r="F24" s="1393" t="s">
        <v>84</v>
      </c>
      <c r="G24" s="11" t="s">
        <v>92</v>
      </c>
      <c r="H24" s="262">
        <v>42</v>
      </c>
      <c r="I24" s="263">
        <v>42</v>
      </c>
      <c r="J24" s="1394">
        <v>45.46</v>
      </c>
      <c r="K24" s="11"/>
      <c r="L24" s="17"/>
    </row>
    <row r="25" spans="1:12" ht="15" x14ac:dyDescent="0.2">
      <c r="A25" s="1377"/>
      <c r="B25" s="16"/>
      <c r="C25" s="10" t="s">
        <v>85</v>
      </c>
      <c r="D25" s="1391" t="s">
        <v>117</v>
      </c>
      <c r="E25" s="1392" t="s">
        <v>118</v>
      </c>
      <c r="F25" s="1393" t="s">
        <v>84</v>
      </c>
      <c r="G25" s="11" t="s">
        <v>92</v>
      </c>
      <c r="H25" s="262">
        <v>0</v>
      </c>
      <c r="I25" s="263">
        <v>0</v>
      </c>
      <c r="J25" s="1394">
        <v>909.22</v>
      </c>
      <c r="K25" s="11"/>
      <c r="L25" s="17"/>
    </row>
    <row r="26" spans="1:12" ht="15" x14ac:dyDescent="0.2">
      <c r="A26" s="1377"/>
      <c r="B26" s="16"/>
      <c r="C26" s="10" t="s">
        <v>85</v>
      </c>
      <c r="D26" s="1391" t="s">
        <v>119</v>
      </c>
      <c r="E26" s="1392" t="s">
        <v>120</v>
      </c>
      <c r="F26" s="1393" t="s">
        <v>84</v>
      </c>
      <c r="G26" s="11" t="s">
        <v>92</v>
      </c>
      <c r="H26" s="262">
        <v>0</v>
      </c>
      <c r="I26" s="263">
        <v>0</v>
      </c>
      <c r="J26" s="1394">
        <v>909.22</v>
      </c>
      <c r="K26" s="11"/>
      <c r="L26" s="17"/>
    </row>
    <row r="27" spans="1:12" ht="15" x14ac:dyDescent="0.2">
      <c r="A27" s="1377"/>
      <c r="B27" s="16"/>
      <c r="C27" s="10" t="s">
        <v>85</v>
      </c>
      <c r="D27" s="1391" t="s">
        <v>111</v>
      </c>
      <c r="E27" s="1392" t="s">
        <v>121</v>
      </c>
      <c r="F27" s="1393" t="s">
        <v>84</v>
      </c>
      <c r="G27" s="11" t="s">
        <v>92</v>
      </c>
      <c r="H27" s="262">
        <v>0</v>
      </c>
      <c r="I27" s="263">
        <v>0</v>
      </c>
      <c r="J27" s="1394">
        <v>164</v>
      </c>
      <c r="K27" s="11"/>
      <c r="L27" s="17"/>
    </row>
    <row r="28" spans="1:12" ht="15" x14ac:dyDescent="0.2">
      <c r="A28" s="1377"/>
      <c r="B28" s="16"/>
      <c r="C28" s="10" t="s">
        <v>85</v>
      </c>
      <c r="D28" s="1391" t="s">
        <v>122</v>
      </c>
      <c r="E28" s="1392" t="s">
        <v>123</v>
      </c>
      <c r="F28" s="1393" t="s">
        <v>80</v>
      </c>
      <c r="G28" s="11" t="s">
        <v>92</v>
      </c>
      <c r="H28" s="262">
        <v>94</v>
      </c>
      <c r="I28" s="263">
        <v>128</v>
      </c>
      <c r="J28" s="1394">
        <v>145.47</v>
      </c>
      <c r="K28" s="11"/>
      <c r="L28" s="17"/>
    </row>
    <row r="29" spans="1:12" ht="15" x14ac:dyDescent="0.2">
      <c r="A29" s="1377"/>
      <c r="B29" s="16"/>
      <c r="C29" s="10" t="s">
        <v>85</v>
      </c>
      <c r="D29" s="1391" t="s">
        <v>124</v>
      </c>
      <c r="E29" s="1392" t="s">
        <v>125</v>
      </c>
      <c r="F29" s="1393" t="s">
        <v>68</v>
      </c>
      <c r="G29" s="11" t="s">
        <v>92</v>
      </c>
      <c r="H29" s="262">
        <v>0</v>
      </c>
      <c r="I29" s="263">
        <v>0</v>
      </c>
      <c r="J29" s="1394">
        <v>9.1</v>
      </c>
      <c r="K29" s="11"/>
      <c r="L29" s="17"/>
    </row>
    <row r="30" spans="1:12" ht="15" x14ac:dyDescent="0.2">
      <c r="A30" s="1377"/>
      <c r="B30" s="16"/>
      <c r="C30" s="10" t="s">
        <v>85</v>
      </c>
      <c r="D30" s="1391" t="s">
        <v>126</v>
      </c>
      <c r="E30" s="1392" t="s">
        <v>127</v>
      </c>
      <c r="F30" s="1393" t="s">
        <v>84</v>
      </c>
      <c r="G30" s="11" t="s">
        <v>92</v>
      </c>
      <c r="H30" s="262">
        <v>0</v>
      </c>
      <c r="I30" s="263">
        <v>0</v>
      </c>
      <c r="J30" s="1394">
        <v>30</v>
      </c>
      <c r="K30" s="11"/>
      <c r="L30" s="17"/>
    </row>
    <row r="31" spans="1:12" ht="15" x14ac:dyDescent="0.2">
      <c r="A31" s="1377"/>
      <c r="B31" s="18" t="s">
        <v>83</v>
      </c>
      <c r="C31" s="19"/>
      <c r="D31" s="19"/>
      <c r="E31" s="20"/>
      <c r="F31" s="11"/>
      <c r="G31" s="20"/>
      <c r="H31" s="263"/>
      <c r="I31" s="263"/>
      <c r="J31" s="263"/>
      <c r="K31" s="20"/>
      <c r="L31" s="21"/>
    </row>
    <row r="32" spans="1:12" ht="15" x14ac:dyDescent="0.2">
      <c r="A32" s="1377"/>
      <c r="B32" s="54"/>
      <c r="C32" s="27"/>
      <c r="D32" s="27"/>
      <c r="E32" s="15"/>
      <c r="F32" s="15"/>
      <c r="G32" s="15"/>
      <c r="H32" s="1136"/>
      <c r="I32" s="1136"/>
      <c r="J32" s="1136"/>
      <c r="K32" s="15"/>
      <c r="L32" s="55"/>
    </row>
    <row r="33" spans="1:12" ht="15.75" thickBot="1" x14ac:dyDescent="0.25">
      <c r="A33" s="1377"/>
      <c r="B33" s="54"/>
      <c r="C33" s="27"/>
      <c r="D33" s="27"/>
      <c r="E33" s="15"/>
      <c r="F33" s="15"/>
      <c r="G33" s="15"/>
      <c r="H33" s="35"/>
      <c r="I33" s="35"/>
      <c r="J33" s="15"/>
      <c r="K33" s="55"/>
    </row>
    <row r="34" spans="1:12" ht="45.75" thickBot="1" x14ac:dyDescent="0.25">
      <c r="A34" s="1377"/>
      <c r="B34" s="511" t="s">
        <v>128</v>
      </c>
      <c r="C34" s="22"/>
      <c r="D34" s="22"/>
      <c r="E34" s="23"/>
      <c r="F34" s="23"/>
      <c r="G34" s="23"/>
      <c r="H34" s="24"/>
      <c r="I34" s="24"/>
      <c r="J34" s="23"/>
      <c r="K34" s="25"/>
    </row>
    <row r="35" spans="1:12" ht="30.75" thickBot="1" x14ac:dyDescent="0.25">
      <c r="A35" s="1380"/>
      <c r="B35" s="495" t="s">
        <v>69</v>
      </c>
      <c r="C35" s="496" t="s">
        <v>70</v>
      </c>
      <c r="D35" s="496" t="s">
        <v>71</v>
      </c>
      <c r="E35" s="496" t="s">
        <v>72</v>
      </c>
      <c r="F35" s="496" t="s">
        <v>73</v>
      </c>
      <c r="G35" s="496" t="s">
        <v>74</v>
      </c>
      <c r="H35" s="496" t="s">
        <v>75</v>
      </c>
      <c r="I35" s="496" t="s">
        <v>76</v>
      </c>
      <c r="J35" s="496" t="s">
        <v>77</v>
      </c>
      <c r="K35" s="496" t="s">
        <v>78</v>
      </c>
      <c r="L35" s="505" t="s">
        <v>79</v>
      </c>
    </row>
    <row r="36" spans="1:12" ht="15" x14ac:dyDescent="0.2">
      <c r="A36" s="1380"/>
      <c r="B36" s="503" t="s">
        <v>129</v>
      </c>
      <c r="C36" s="501" t="s">
        <v>130</v>
      </c>
      <c r="D36" s="498" t="s">
        <v>83</v>
      </c>
      <c r="E36" s="504" t="s">
        <v>131</v>
      </c>
      <c r="F36" s="498" t="s">
        <v>83</v>
      </c>
      <c r="G36" s="1299"/>
      <c r="H36" s="264">
        <f>SUM(H38:H51)</f>
        <v>199.53</v>
      </c>
      <c r="I36" s="264">
        <f>SUM(I38:I51)</f>
        <v>197.4</v>
      </c>
      <c r="J36" s="506">
        <f>SUM(J38:J49)</f>
        <v>81.22</v>
      </c>
      <c r="K36" s="501" t="s">
        <v>83</v>
      </c>
      <c r="L36" s="502" t="s">
        <v>83</v>
      </c>
    </row>
    <row r="37" spans="1:12" ht="15" x14ac:dyDescent="0.2">
      <c r="A37" s="1377"/>
      <c r="B37" s="16" t="s">
        <v>83</v>
      </c>
      <c r="C37" s="10" t="s">
        <v>83</v>
      </c>
      <c r="D37" s="12" t="s">
        <v>132</v>
      </c>
      <c r="E37" s="12" t="s">
        <v>133</v>
      </c>
      <c r="F37" s="1157" t="s">
        <v>83</v>
      </c>
      <c r="G37" s="11"/>
      <c r="H37" s="262">
        <f>SUM(H38:H51)</f>
        <v>199.53</v>
      </c>
      <c r="I37" s="262">
        <f>SUM(I38:I51)</f>
        <v>197.4</v>
      </c>
      <c r="J37" s="354" t="s">
        <v>83</v>
      </c>
      <c r="K37" s="3" t="s">
        <v>83</v>
      </c>
      <c r="L37" s="32" t="s">
        <v>83</v>
      </c>
    </row>
    <row r="38" spans="1:12" x14ac:dyDescent="0.2">
      <c r="A38" s="1377"/>
      <c r="B38" s="16" t="s">
        <v>83</v>
      </c>
      <c r="C38" s="10" t="s">
        <v>85</v>
      </c>
      <c r="D38" s="1391" t="s">
        <v>134</v>
      </c>
      <c r="E38" s="1392" t="s">
        <v>135</v>
      </c>
      <c r="F38" s="11" t="s">
        <v>68</v>
      </c>
      <c r="G38" s="20" t="s">
        <v>88</v>
      </c>
      <c r="H38" s="265">
        <v>0</v>
      </c>
      <c r="I38" s="265"/>
      <c r="J38" s="1396">
        <v>2.88</v>
      </c>
      <c r="K38" s="11"/>
      <c r="L38" s="33"/>
    </row>
    <row r="39" spans="1:12" x14ac:dyDescent="0.2">
      <c r="A39" s="1377"/>
      <c r="B39" s="16" t="s">
        <v>83</v>
      </c>
      <c r="C39" s="10" t="s">
        <v>85</v>
      </c>
      <c r="D39" s="1391" t="s">
        <v>136</v>
      </c>
      <c r="E39" s="1392" t="s">
        <v>137</v>
      </c>
      <c r="F39" s="11" t="s">
        <v>68</v>
      </c>
      <c r="G39" s="20" t="s">
        <v>88</v>
      </c>
      <c r="H39" s="265">
        <v>8.4</v>
      </c>
      <c r="I39" s="265">
        <v>8.4</v>
      </c>
      <c r="J39" s="1396">
        <v>6.82</v>
      </c>
      <c r="K39" s="11"/>
      <c r="L39" s="33"/>
    </row>
    <row r="40" spans="1:12" x14ac:dyDescent="0.2">
      <c r="A40" s="1377"/>
      <c r="B40" s="16" t="s">
        <v>83</v>
      </c>
      <c r="C40" s="10" t="s">
        <v>85</v>
      </c>
      <c r="D40" s="1391" t="s">
        <v>138</v>
      </c>
      <c r="E40" s="1392" t="s">
        <v>139</v>
      </c>
      <c r="F40" s="11" t="s">
        <v>68</v>
      </c>
      <c r="G40" s="20" t="s">
        <v>88</v>
      </c>
      <c r="H40" s="265">
        <v>0</v>
      </c>
      <c r="I40" s="265"/>
      <c r="J40" s="1396">
        <v>4.5999999999999996</v>
      </c>
      <c r="K40" s="11"/>
      <c r="L40" s="33"/>
    </row>
    <row r="41" spans="1:12" x14ac:dyDescent="0.2">
      <c r="A41" s="1377"/>
      <c r="B41" s="16" t="s">
        <v>83</v>
      </c>
      <c r="C41" s="10" t="s">
        <v>85</v>
      </c>
      <c r="D41" s="1391" t="s">
        <v>140</v>
      </c>
      <c r="E41" s="1392" t="s">
        <v>141</v>
      </c>
      <c r="F41" s="11" t="s">
        <v>68</v>
      </c>
      <c r="G41" s="20" t="s">
        <v>88</v>
      </c>
      <c r="H41" s="265">
        <v>0</v>
      </c>
      <c r="I41" s="265"/>
      <c r="J41" s="1396">
        <v>3</v>
      </c>
      <c r="K41" s="11"/>
      <c r="L41" s="33"/>
    </row>
    <row r="42" spans="1:12" x14ac:dyDescent="0.2">
      <c r="A42" s="1377"/>
      <c r="B42" s="16"/>
      <c r="C42" s="10" t="s">
        <v>85</v>
      </c>
      <c r="D42" s="1395" t="s">
        <v>142</v>
      </c>
      <c r="E42" s="1392" t="s">
        <v>143</v>
      </c>
      <c r="F42" s="1426" t="s">
        <v>68</v>
      </c>
      <c r="G42" s="1426" t="s">
        <v>92</v>
      </c>
      <c r="H42" s="265">
        <v>0</v>
      </c>
      <c r="I42" s="265"/>
      <c r="J42" s="1397">
        <v>11.82</v>
      </c>
      <c r="K42" s="11"/>
      <c r="L42" s="33"/>
    </row>
    <row r="43" spans="1:12" x14ac:dyDescent="0.2">
      <c r="A43" s="1377"/>
      <c r="B43" s="16"/>
      <c r="C43" s="10" t="s">
        <v>85</v>
      </c>
      <c r="D43" s="1395" t="s">
        <v>144</v>
      </c>
      <c r="E43" s="1392" t="s">
        <v>145</v>
      </c>
      <c r="F43" s="1426" t="s">
        <v>68</v>
      </c>
      <c r="G43" s="1426" t="s">
        <v>92</v>
      </c>
      <c r="H43" s="265">
        <v>0</v>
      </c>
      <c r="I43" s="265"/>
      <c r="J43" s="1397">
        <v>13.18</v>
      </c>
      <c r="K43" s="11"/>
      <c r="L43" s="33"/>
    </row>
    <row r="44" spans="1:12" x14ac:dyDescent="0.2">
      <c r="A44" s="1377"/>
      <c r="B44" s="16"/>
      <c r="C44" s="10" t="s">
        <v>85</v>
      </c>
      <c r="D44" s="1395" t="s">
        <v>146</v>
      </c>
      <c r="E44" s="1392" t="s">
        <v>147</v>
      </c>
      <c r="F44" s="1426" t="s">
        <v>68</v>
      </c>
      <c r="G44" s="1426" t="s">
        <v>92</v>
      </c>
      <c r="H44" s="265">
        <v>0</v>
      </c>
      <c r="I44" s="265"/>
      <c r="J44" s="1397">
        <v>5.46</v>
      </c>
      <c r="K44" s="11"/>
      <c r="L44" s="33"/>
    </row>
    <row r="45" spans="1:12" x14ac:dyDescent="0.2">
      <c r="A45" s="1377"/>
      <c r="B45" s="16"/>
      <c r="C45" s="10" t="s">
        <v>85</v>
      </c>
      <c r="D45" s="1395" t="s">
        <v>148</v>
      </c>
      <c r="E45" s="1392" t="s">
        <v>149</v>
      </c>
      <c r="F45" s="1426" t="s">
        <v>68</v>
      </c>
      <c r="G45" s="1426" t="s">
        <v>92</v>
      </c>
      <c r="H45" s="265">
        <v>0</v>
      </c>
      <c r="I45" s="265"/>
      <c r="J45" s="1397">
        <v>6.18</v>
      </c>
      <c r="K45" s="11"/>
      <c r="L45" s="33"/>
    </row>
    <row r="46" spans="1:12" x14ac:dyDescent="0.2">
      <c r="A46" s="1377"/>
      <c r="B46" s="16"/>
      <c r="C46" s="10" t="s">
        <v>85</v>
      </c>
      <c r="D46" s="1395" t="s">
        <v>150</v>
      </c>
      <c r="E46" s="1392" t="s">
        <v>151</v>
      </c>
      <c r="F46" s="1426" t="s">
        <v>68</v>
      </c>
      <c r="G46" s="1426" t="s">
        <v>92</v>
      </c>
      <c r="H46" s="265">
        <v>0</v>
      </c>
      <c r="I46" s="265"/>
      <c r="J46" s="1397">
        <v>4.55</v>
      </c>
      <c r="K46" s="11"/>
      <c r="L46" s="33"/>
    </row>
    <row r="47" spans="1:12" x14ac:dyDescent="0.2">
      <c r="A47" s="1377"/>
      <c r="B47" s="16"/>
      <c r="C47" s="10" t="s">
        <v>85</v>
      </c>
      <c r="D47" s="1395" t="s">
        <v>152</v>
      </c>
      <c r="E47" s="1392" t="s">
        <v>153</v>
      </c>
      <c r="F47" s="1426" t="s">
        <v>68</v>
      </c>
      <c r="G47" s="1426" t="s">
        <v>92</v>
      </c>
      <c r="H47" s="265">
        <v>0</v>
      </c>
      <c r="I47" s="265"/>
      <c r="J47" s="1397">
        <v>6.82</v>
      </c>
      <c r="K47" s="11"/>
      <c r="L47" s="33"/>
    </row>
    <row r="48" spans="1:12" x14ac:dyDescent="0.2">
      <c r="A48" s="1377"/>
      <c r="B48" s="16"/>
      <c r="C48" s="10" t="s">
        <v>85</v>
      </c>
      <c r="D48" s="1395" t="s">
        <v>154</v>
      </c>
      <c r="E48" s="1392" t="s">
        <v>155</v>
      </c>
      <c r="F48" s="1426" t="s">
        <v>68</v>
      </c>
      <c r="G48" s="1426" t="s">
        <v>92</v>
      </c>
      <c r="H48" s="265">
        <v>0</v>
      </c>
      <c r="I48" s="265"/>
      <c r="J48" s="1397">
        <v>10.64</v>
      </c>
      <c r="K48" s="11"/>
      <c r="L48" s="33"/>
    </row>
    <row r="49" spans="1:13" x14ac:dyDescent="0.2">
      <c r="A49" s="1377"/>
      <c r="B49" s="16"/>
      <c r="C49" s="10" t="s">
        <v>85</v>
      </c>
      <c r="D49" s="1395" t="s">
        <v>156</v>
      </c>
      <c r="E49" s="1392" t="s">
        <v>157</v>
      </c>
      <c r="F49" s="1426" t="s">
        <v>68</v>
      </c>
      <c r="G49" s="1426" t="s">
        <v>92</v>
      </c>
      <c r="H49" s="265">
        <v>41.13</v>
      </c>
      <c r="I49" s="265">
        <v>44</v>
      </c>
      <c r="J49" s="1398">
        <v>5.27</v>
      </c>
      <c r="K49" s="11"/>
      <c r="L49" s="33"/>
    </row>
    <row r="50" spans="1:13" x14ac:dyDescent="0.2">
      <c r="A50" s="1377"/>
      <c r="B50" s="16"/>
      <c r="C50" s="10" t="s">
        <v>85</v>
      </c>
      <c r="D50" s="1497" t="s">
        <v>158</v>
      </c>
      <c r="E50" s="1392" t="s">
        <v>159</v>
      </c>
      <c r="F50" s="1426" t="s">
        <v>84</v>
      </c>
      <c r="G50" s="1426" t="s">
        <v>92</v>
      </c>
      <c r="H50" s="265">
        <v>150</v>
      </c>
      <c r="I50" s="265">
        <v>145</v>
      </c>
      <c r="J50" s="1496">
        <v>295</v>
      </c>
      <c r="K50" s="11"/>
      <c r="L50" s="33"/>
    </row>
    <row r="51" spans="1:13" x14ac:dyDescent="0.2">
      <c r="A51" s="1377"/>
      <c r="B51" s="18" t="s">
        <v>83</v>
      </c>
      <c r="C51" s="19" t="s">
        <v>85</v>
      </c>
      <c r="D51" s="1498" t="s">
        <v>160</v>
      </c>
      <c r="E51" s="1392" t="s">
        <v>161</v>
      </c>
      <c r="F51" s="11" t="s">
        <v>84</v>
      </c>
      <c r="G51" s="20" t="s">
        <v>92</v>
      </c>
      <c r="H51" s="266">
        <v>0</v>
      </c>
      <c r="I51" s="266">
        <v>0</v>
      </c>
      <c r="J51" s="267">
        <v>115</v>
      </c>
      <c r="K51" s="20"/>
      <c r="L51" s="34"/>
      <c r="M51" s="9"/>
    </row>
    <row r="52" spans="1:13" x14ac:dyDescent="0.2">
      <c r="A52" s="1377"/>
      <c r="B52" s="54"/>
      <c r="C52" s="27"/>
      <c r="D52" s="28"/>
      <c r="E52" s="28"/>
      <c r="F52" s="29"/>
      <c r="G52" s="29"/>
      <c r="H52" s="1138"/>
      <c r="I52" s="1138"/>
      <c r="J52" s="1139"/>
      <c r="K52" s="15"/>
      <c r="L52" s="9"/>
      <c r="M52" s="9"/>
    </row>
    <row r="53" spans="1:13" ht="15" thickBot="1" x14ac:dyDescent="0.25">
      <c r="A53" s="1377"/>
      <c r="B53" s="54"/>
      <c r="C53" s="27"/>
      <c r="D53" s="28"/>
      <c r="E53" s="28"/>
      <c r="F53" s="29"/>
      <c r="G53" s="29"/>
      <c r="H53" s="30"/>
      <c r="I53" s="31"/>
      <c r="J53" s="15"/>
      <c r="K53" s="9"/>
      <c r="L53" s="9"/>
    </row>
    <row r="54" spans="1:13" ht="45.75" thickBot="1" x14ac:dyDescent="0.25">
      <c r="A54" s="1376"/>
      <c r="B54" s="510" t="s">
        <v>162</v>
      </c>
      <c r="C54" s="27"/>
      <c r="D54" s="28"/>
      <c r="E54" s="28"/>
      <c r="F54" s="29"/>
      <c r="G54" s="29"/>
      <c r="H54" s="30"/>
      <c r="I54" s="31"/>
      <c r="J54" s="15"/>
      <c r="K54" s="9"/>
    </row>
    <row r="55" spans="1:13" ht="30.75" thickBot="1" x14ac:dyDescent="0.25">
      <c r="A55" s="1381"/>
      <c r="B55" s="507" t="s">
        <v>69</v>
      </c>
      <c r="C55" s="496" t="s">
        <v>70</v>
      </c>
      <c r="D55" s="496" t="s">
        <v>71</v>
      </c>
      <c r="E55" s="496" t="s">
        <v>72</v>
      </c>
      <c r="F55" s="496" t="s">
        <v>73</v>
      </c>
      <c r="G55" s="496" t="s">
        <v>74</v>
      </c>
      <c r="H55" s="496" t="s">
        <v>75</v>
      </c>
      <c r="I55" s="1186" t="s">
        <v>76</v>
      </c>
      <c r="J55" s="496" t="s">
        <v>77</v>
      </c>
      <c r="K55" s="496" t="s">
        <v>163</v>
      </c>
      <c r="L55" s="499" t="s">
        <v>79</v>
      </c>
    </row>
    <row r="56" spans="1:13" x14ac:dyDescent="0.2">
      <c r="A56" s="1377"/>
      <c r="B56" s="503" t="s">
        <v>164</v>
      </c>
      <c r="C56" s="501" t="s">
        <v>165</v>
      </c>
      <c r="D56" s="501" t="s">
        <v>83</v>
      </c>
      <c r="E56" s="501" t="s">
        <v>83</v>
      </c>
      <c r="F56" s="501" t="s">
        <v>83</v>
      </c>
      <c r="G56" s="1299"/>
      <c r="H56" s="261">
        <f>SUM(H57:H58)</f>
        <v>0</v>
      </c>
      <c r="I56" s="261">
        <f t="shared" ref="I56" si="0">SUM(I57:I58)</f>
        <v>0</v>
      </c>
      <c r="J56" s="261">
        <f>SUM(J57:J58)</f>
        <v>0</v>
      </c>
      <c r="K56" s="501" t="s">
        <v>83</v>
      </c>
      <c r="L56" s="502" t="s">
        <v>83</v>
      </c>
    </row>
    <row r="57" spans="1:13" x14ac:dyDescent="0.2">
      <c r="A57" s="1377"/>
      <c r="B57" s="16" t="s">
        <v>83</v>
      </c>
      <c r="C57" s="10" t="s">
        <v>85</v>
      </c>
      <c r="D57" s="10"/>
      <c r="E57" s="11"/>
      <c r="F57" s="11"/>
      <c r="G57" s="11"/>
      <c r="H57" s="262"/>
      <c r="I57" s="262"/>
      <c r="J57" s="262"/>
      <c r="K57" s="11"/>
      <c r="L57" s="33"/>
    </row>
    <row r="58" spans="1:13" x14ac:dyDescent="0.2">
      <c r="A58" s="1377"/>
      <c r="B58" s="18" t="s">
        <v>83</v>
      </c>
      <c r="C58" s="19" t="s">
        <v>85</v>
      </c>
      <c r="D58" s="19"/>
      <c r="E58" s="20"/>
      <c r="F58" s="11"/>
      <c r="G58" s="20"/>
      <c r="H58" s="263"/>
      <c r="I58" s="263"/>
      <c r="J58" s="263"/>
      <c r="K58" s="20"/>
      <c r="L58" s="34"/>
      <c r="M58" s="9"/>
    </row>
    <row r="59" spans="1:13" x14ac:dyDescent="0.2">
      <c r="A59" s="1377"/>
      <c r="B59" s="54"/>
      <c r="C59" s="27"/>
      <c r="D59" s="27"/>
      <c r="E59" s="15"/>
      <c r="F59" s="15"/>
      <c r="G59" s="15"/>
      <c r="H59" s="1136"/>
      <c r="I59" s="1136"/>
      <c r="J59" s="1136"/>
      <c r="K59" s="15"/>
      <c r="L59" s="9"/>
      <c r="M59" s="9"/>
    </row>
    <row r="60" spans="1:13" ht="15" thickBot="1" x14ac:dyDescent="0.25">
      <c r="A60" s="1377"/>
      <c r="B60" s="54"/>
      <c r="C60" s="27"/>
      <c r="D60" s="27"/>
      <c r="E60" s="15"/>
      <c r="F60" s="15"/>
      <c r="G60" s="15"/>
      <c r="H60" s="35"/>
      <c r="I60" s="35"/>
      <c r="J60" s="15"/>
      <c r="K60" s="9"/>
      <c r="L60" s="9"/>
    </row>
    <row r="61" spans="1:13" ht="45.75" thickBot="1" x14ac:dyDescent="0.25">
      <c r="A61" s="1376"/>
      <c r="B61" s="510" t="s">
        <v>166</v>
      </c>
      <c r="C61" s="53"/>
      <c r="D61" s="27"/>
      <c r="E61" s="15"/>
      <c r="F61" s="15"/>
      <c r="G61" s="15"/>
      <c r="H61" s="35"/>
      <c r="I61" s="35"/>
      <c r="J61" s="15"/>
      <c r="K61" s="9"/>
    </row>
    <row r="62" spans="1:13" ht="30.75" thickBot="1" x14ac:dyDescent="0.25">
      <c r="A62" s="1381"/>
      <c r="B62" s="507" t="s">
        <v>69</v>
      </c>
      <c r="C62" s="496" t="s">
        <v>70</v>
      </c>
      <c r="D62" s="496" t="s">
        <v>71</v>
      </c>
      <c r="E62" s="496" t="s">
        <v>72</v>
      </c>
      <c r="F62" s="496" t="s">
        <v>73</v>
      </c>
      <c r="G62" s="496" t="s">
        <v>74</v>
      </c>
      <c r="H62" s="496" t="s">
        <v>75</v>
      </c>
      <c r="I62" s="1186" t="s">
        <v>76</v>
      </c>
      <c r="J62" s="496" t="s">
        <v>77</v>
      </c>
      <c r="K62" s="496" t="s">
        <v>163</v>
      </c>
      <c r="L62" s="499" t="s">
        <v>79</v>
      </c>
    </row>
    <row r="63" spans="1:13" x14ac:dyDescent="0.2">
      <c r="A63" s="1377"/>
      <c r="B63" s="503" t="s">
        <v>167</v>
      </c>
      <c r="C63" s="501" t="s">
        <v>168</v>
      </c>
      <c r="D63" s="501"/>
      <c r="E63" s="501"/>
      <c r="F63" s="501"/>
      <c r="G63" s="1299"/>
      <c r="H63" s="261">
        <f>SUM(H64:H65)</f>
        <v>0</v>
      </c>
      <c r="I63" s="261">
        <f t="shared" ref="I63" si="1">SUM(I64:I65)</f>
        <v>0</v>
      </c>
      <c r="J63" s="261">
        <f>SUM(J64:J65)</f>
        <v>0</v>
      </c>
      <c r="K63" s="501" t="s">
        <v>83</v>
      </c>
      <c r="L63" s="502" t="s">
        <v>83</v>
      </c>
    </row>
    <row r="64" spans="1:13" x14ac:dyDescent="0.2">
      <c r="A64" s="1377"/>
      <c r="B64" s="16" t="s">
        <v>83</v>
      </c>
      <c r="C64" s="10" t="s">
        <v>85</v>
      </c>
      <c r="D64" s="10"/>
      <c r="E64" s="11"/>
      <c r="F64" s="11"/>
      <c r="G64" s="11"/>
      <c r="H64" s="262"/>
      <c r="I64" s="262"/>
      <c r="J64" s="262"/>
      <c r="K64" s="11"/>
      <c r="L64" s="33"/>
    </row>
    <row r="65" spans="1:13" x14ac:dyDescent="0.2">
      <c r="A65" s="1377"/>
      <c r="B65" s="18" t="s">
        <v>83</v>
      </c>
      <c r="C65" s="19" t="s">
        <v>85</v>
      </c>
      <c r="D65" s="19"/>
      <c r="E65" s="20"/>
      <c r="F65" s="11"/>
      <c r="G65" s="20"/>
      <c r="H65" s="263"/>
      <c r="I65" s="263"/>
      <c r="J65" s="263"/>
      <c r="K65" s="20"/>
      <c r="L65" s="34"/>
      <c r="M65" s="9"/>
    </row>
    <row r="66" spans="1:13" x14ac:dyDescent="0.2">
      <c r="A66" s="1377"/>
      <c r="B66" s="54"/>
      <c r="C66" s="27"/>
      <c r="D66" s="27"/>
      <c r="E66" s="15"/>
      <c r="F66" s="15"/>
      <c r="G66" s="15"/>
      <c r="H66" s="1136"/>
      <c r="I66" s="1136"/>
      <c r="J66" s="1136"/>
      <c r="K66" s="15"/>
      <c r="L66" s="9"/>
      <c r="M66" s="9"/>
    </row>
    <row r="67" spans="1:13" ht="15" thickBot="1" x14ac:dyDescent="0.25">
      <c r="A67" s="1377"/>
      <c r="B67" s="54"/>
      <c r="C67" s="27"/>
      <c r="D67" s="27"/>
      <c r="E67" s="15"/>
      <c r="F67" s="15"/>
      <c r="G67" s="15"/>
      <c r="H67" s="35"/>
      <c r="I67" s="35"/>
      <c r="J67" s="15"/>
      <c r="K67" s="9"/>
      <c r="L67" s="9"/>
    </row>
    <row r="68" spans="1:13" ht="60.75" thickBot="1" x14ac:dyDescent="0.25">
      <c r="A68" s="1381"/>
      <c r="B68" s="510" t="s">
        <v>169</v>
      </c>
      <c r="C68" s="53"/>
      <c r="D68" s="27"/>
      <c r="E68" s="15"/>
      <c r="F68" s="15"/>
      <c r="G68" s="15"/>
      <c r="H68" s="35"/>
      <c r="I68" s="35"/>
      <c r="J68" s="15"/>
      <c r="K68" s="9"/>
    </row>
    <row r="69" spans="1:13" ht="30.75" thickBot="1" x14ac:dyDescent="0.25">
      <c r="A69" s="1381"/>
      <c r="B69" s="507" t="s">
        <v>69</v>
      </c>
      <c r="C69" s="496" t="s">
        <v>70</v>
      </c>
      <c r="D69" s="496" t="s">
        <v>71</v>
      </c>
      <c r="E69" s="496" t="s">
        <v>72</v>
      </c>
      <c r="F69" s="496" t="s">
        <v>73</v>
      </c>
      <c r="G69" s="496" t="s">
        <v>74</v>
      </c>
      <c r="H69" s="496" t="s">
        <v>75</v>
      </c>
      <c r="I69" s="1186" t="s">
        <v>76</v>
      </c>
      <c r="J69" s="496" t="s">
        <v>77</v>
      </c>
      <c r="K69" s="496" t="s">
        <v>170</v>
      </c>
      <c r="L69" s="499" t="s">
        <v>79</v>
      </c>
    </row>
    <row r="70" spans="1:13" x14ac:dyDescent="0.2">
      <c r="A70" s="1381"/>
      <c r="B70" s="503" t="s">
        <v>171</v>
      </c>
      <c r="C70" s="501" t="s">
        <v>172</v>
      </c>
      <c r="D70" s="501" t="s">
        <v>83</v>
      </c>
      <c r="E70" s="501" t="s">
        <v>83</v>
      </c>
      <c r="F70" s="501" t="s">
        <v>83</v>
      </c>
      <c r="G70" s="1299"/>
      <c r="H70" s="261">
        <f>SUM(H71:H72)</f>
        <v>0</v>
      </c>
      <c r="I70" s="261">
        <f t="shared" ref="I70" si="2">SUM(I71:I72)</f>
        <v>0</v>
      </c>
      <c r="J70" s="261">
        <f>SUM(J71:J72)</f>
        <v>0</v>
      </c>
      <c r="K70" s="501" t="s">
        <v>83</v>
      </c>
      <c r="L70" s="502" t="s">
        <v>83</v>
      </c>
    </row>
    <row r="71" spans="1:13" x14ac:dyDescent="0.2">
      <c r="A71" s="1381"/>
      <c r="B71" s="16" t="s">
        <v>83</v>
      </c>
      <c r="C71" s="10" t="s">
        <v>85</v>
      </c>
      <c r="D71" s="10"/>
      <c r="E71" s="11"/>
      <c r="F71" s="11"/>
      <c r="G71" s="11"/>
      <c r="H71" s="262"/>
      <c r="I71" s="262"/>
      <c r="J71" s="262"/>
      <c r="K71" s="11"/>
      <c r="L71" s="33"/>
    </row>
    <row r="72" spans="1:13" x14ac:dyDescent="0.2">
      <c r="B72" s="18" t="s">
        <v>83</v>
      </c>
      <c r="C72" s="19" t="s">
        <v>85</v>
      </c>
      <c r="D72" s="19"/>
      <c r="E72" s="20"/>
      <c r="F72" s="11"/>
      <c r="G72" s="20"/>
      <c r="H72" s="263"/>
      <c r="I72" s="263"/>
      <c r="J72" s="263"/>
      <c r="K72" s="20"/>
      <c r="L72" s="34"/>
    </row>
    <row r="73" spans="1:13" x14ac:dyDescent="0.2">
      <c r="B73" s="54"/>
      <c r="C73" s="27"/>
      <c r="D73" s="27"/>
      <c r="E73" s="15"/>
      <c r="F73" s="15"/>
      <c r="G73" s="15"/>
      <c r="H73" s="1136"/>
      <c r="I73" s="1136"/>
      <c r="J73" s="1136"/>
      <c r="K73" s="15"/>
      <c r="L73" s="9"/>
    </row>
    <row r="74" spans="1:13" ht="15.75" thickBot="1" x14ac:dyDescent="0.25">
      <c r="A74" s="1377"/>
      <c r="L74" s="7"/>
    </row>
    <row r="75" spans="1:13" ht="45.75" thickBot="1" x14ac:dyDescent="0.25">
      <c r="A75" s="1381"/>
      <c r="B75" s="511" t="s">
        <v>173</v>
      </c>
      <c r="C75" s="7"/>
      <c r="D75" s="7"/>
      <c r="E75" s="7"/>
      <c r="F75" s="7"/>
      <c r="G75" s="7"/>
      <c r="H75" s="7"/>
      <c r="I75" s="7"/>
      <c r="J75" s="7"/>
      <c r="K75" s="7"/>
    </row>
    <row r="76" spans="1:13" ht="30.75" thickBot="1" x14ac:dyDescent="0.25">
      <c r="A76" s="1377"/>
      <c r="B76" s="508" t="s">
        <v>69</v>
      </c>
      <c r="C76" s="508" t="s">
        <v>70</v>
      </c>
      <c r="D76" s="508" t="s">
        <v>174</v>
      </c>
      <c r="E76" s="508" t="s">
        <v>175</v>
      </c>
      <c r="F76" s="508" t="s">
        <v>176</v>
      </c>
      <c r="G76" s="508" t="s">
        <v>177</v>
      </c>
      <c r="H76" s="508" t="s">
        <v>75</v>
      </c>
      <c r="I76" s="508" t="s">
        <v>76</v>
      </c>
      <c r="J76" s="508" t="s">
        <v>178</v>
      </c>
      <c r="K76" s="508" t="s">
        <v>179</v>
      </c>
      <c r="L76" s="509" t="s">
        <v>79</v>
      </c>
    </row>
    <row r="77" spans="1:13" ht="15" customHeight="1" x14ac:dyDescent="0.2">
      <c r="A77" s="1377"/>
      <c r="B77" s="45" t="s">
        <v>180</v>
      </c>
      <c r="C77" s="46" t="s">
        <v>85</v>
      </c>
      <c r="D77" s="46"/>
      <c r="E77" s="46"/>
      <c r="F77" s="46"/>
      <c r="G77" s="46"/>
      <c r="H77" s="268"/>
      <c r="I77" s="268"/>
      <c r="J77" s="268"/>
      <c r="K77" s="46"/>
      <c r="L77" s="47"/>
    </row>
    <row r="78" spans="1:13" ht="15.6" customHeight="1" x14ac:dyDescent="0.2">
      <c r="B78" s="13" t="s">
        <v>83</v>
      </c>
      <c r="C78" s="10" t="s">
        <v>85</v>
      </c>
      <c r="D78" s="11"/>
      <c r="E78" s="11"/>
      <c r="F78" s="11"/>
      <c r="G78" s="11"/>
      <c r="H78" s="262"/>
      <c r="I78" s="262"/>
      <c r="J78" s="262"/>
      <c r="K78" s="12"/>
      <c r="L78" s="17"/>
    </row>
    <row r="79" spans="1:13" ht="15.6" customHeight="1" x14ac:dyDescent="0.2">
      <c r="B79" s="36" t="s">
        <v>83</v>
      </c>
      <c r="C79" s="19" t="s">
        <v>85</v>
      </c>
      <c r="D79" s="37"/>
      <c r="E79" s="37"/>
      <c r="F79" s="37"/>
      <c r="G79" s="37"/>
      <c r="H79" s="269"/>
      <c r="I79" s="269"/>
      <c r="J79" s="269"/>
      <c r="K79" s="37"/>
      <c r="L79" s="38"/>
    </row>
    <row r="80" spans="1:13" ht="15.6" customHeight="1" x14ac:dyDescent="0.2">
      <c r="B80" s="26"/>
      <c r="C80" s="27"/>
      <c r="H80" s="1137"/>
      <c r="I80" s="1137"/>
      <c r="J80" s="1137"/>
    </row>
    <row r="81" spans="1:12" ht="15.6" customHeight="1" thickBot="1" x14ac:dyDescent="0.25">
      <c r="B81" s="5"/>
      <c r="C81" s="27"/>
    </row>
    <row r="82" spans="1:12" ht="45.75" thickBot="1" x14ac:dyDescent="0.25">
      <c r="A82" s="1381"/>
      <c r="B82" s="511" t="s">
        <v>181</v>
      </c>
      <c r="C82" s="26"/>
      <c r="D82" s="27"/>
    </row>
    <row r="83" spans="1:12" ht="30.75" thickBot="1" x14ac:dyDescent="0.25">
      <c r="A83" s="1377"/>
      <c r="B83" s="508" t="s">
        <v>69</v>
      </c>
      <c r="C83" s="508" t="s">
        <v>70</v>
      </c>
      <c r="D83" s="508" t="s">
        <v>174</v>
      </c>
      <c r="E83" s="508" t="s">
        <v>175</v>
      </c>
      <c r="F83" s="508" t="s">
        <v>176</v>
      </c>
      <c r="G83" s="508" t="s">
        <v>177</v>
      </c>
      <c r="H83" s="508" t="s">
        <v>75</v>
      </c>
      <c r="I83" s="508" t="s">
        <v>76</v>
      </c>
      <c r="J83" s="508" t="s">
        <v>178</v>
      </c>
      <c r="K83" s="508" t="s">
        <v>179</v>
      </c>
      <c r="L83" s="509" t="s">
        <v>79</v>
      </c>
    </row>
    <row r="84" spans="1:12" ht="15" customHeight="1" thickBot="1" x14ac:dyDescent="0.25">
      <c r="A84" s="1377"/>
      <c r="B84" s="45" t="s">
        <v>182</v>
      </c>
      <c r="C84" s="46" t="s">
        <v>85</v>
      </c>
      <c r="D84" s="46" t="s">
        <v>183</v>
      </c>
      <c r="E84" s="46" t="s">
        <v>184</v>
      </c>
      <c r="F84" s="46" t="s">
        <v>92</v>
      </c>
      <c r="G84" s="46" t="s">
        <v>185</v>
      </c>
      <c r="H84" s="268">
        <v>1.3</v>
      </c>
      <c r="I84" s="268">
        <v>1.3</v>
      </c>
      <c r="J84" s="268">
        <v>1.3</v>
      </c>
      <c r="K84" s="46"/>
      <c r="L84" s="47"/>
    </row>
    <row r="85" spans="1:12" ht="15.6" customHeight="1" x14ac:dyDescent="0.2">
      <c r="B85" s="13" t="s">
        <v>83</v>
      </c>
      <c r="C85" s="10" t="s">
        <v>85</v>
      </c>
      <c r="D85" s="11" t="s">
        <v>186</v>
      </c>
      <c r="E85" s="46" t="s">
        <v>184</v>
      </c>
      <c r="F85" s="11" t="s">
        <v>187</v>
      </c>
      <c r="G85" s="11" t="s">
        <v>92</v>
      </c>
      <c r="H85" s="262">
        <v>0.3</v>
      </c>
      <c r="I85" s="262">
        <v>0.3</v>
      </c>
      <c r="J85" s="262">
        <v>0.3</v>
      </c>
      <c r="K85" s="12"/>
      <c r="L85" s="17"/>
    </row>
    <row r="86" spans="1:12" x14ac:dyDescent="0.2">
      <c r="B86" s="36" t="s">
        <v>83</v>
      </c>
      <c r="C86" s="19" t="s">
        <v>85</v>
      </c>
      <c r="D86" s="37"/>
      <c r="E86" s="37"/>
      <c r="F86" s="37"/>
      <c r="G86" s="37"/>
      <c r="H86" s="269"/>
      <c r="I86" s="269"/>
      <c r="J86" s="269"/>
      <c r="K86" s="37"/>
      <c r="L86" s="38"/>
    </row>
  </sheetData>
  <phoneticPr fontId="37" type="noConversion"/>
  <conditionalFormatting sqref="D11 E42:E51">
    <cfRule type="cellIs" dxfId="2560" priority="28" stopIfTrue="1" operator="equal">
      <formula>""</formula>
    </cfRule>
  </conditionalFormatting>
  <conditionalFormatting sqref="D11 E42:E51">
    <cfRule type="cellIs" dxfId="2559" priority="29" stopIfTrue="1" operator="equal">
      <formula>""</formula>
    </cfRule>
  </conditionalFormatting>
  <conditionalFormatting sqref="E11">
    <cfRule type="cellIs" dxfId="2558" priority="26" stopIfTrue="1" operator="equal">
      <formula>""</formula>
    </cfRule>
  </conditionalFormatting>
  <conditionalFormatting sqref="E11">
    <cfRule type="cellIs" dxfId="2557" priority="27" stopIfTrue="1" operator="equal">
      <formula>""</formula>
    </cfRule>
  </conditionalFormatting>
  <conditionalFormatting sqref="D38:D41">
    <cfRule type="cellIs" dxfId="2556" priority="24" stopIfTrue="1" operator="equal">
      <formula>""</formula>
    </cfRule>
  </conditionalFormatting>
  <conditionalFormatting sqref="D38:D41">
    <cfRule type="cellIs" dxfId="2555" priority="25" stopIfTrue="1" operator="equal">
      <formula>""</formula>
    </cfRule>
  </conditionalFormatting>
  <conditionalFormatting sqref="E38:E41">
    <cfRule type="cellIs" dxfId="2554" priority="22" stopIfTrue="1" operator="equal">
      <formula>""</formula>
    </cfRule>
  </conditionalFormatting>
  <conditionalFormatting sqref="E38:E41">
    <cfRule type="cellIs" dxfId="2553" priority="23" stopIfTrue="1" operator="equal">
      <formula>""</formula>
    </cfRule>
  </conditionalFormatting>
  <conditionalFormatting sqref="D12:E30">
    <cfRule type="cellIs" dxfId="2552" priority="20" stopIfTrue="1" operator="equal">
      <formula>""</formula>
    </cfRule>
  </conditionalFormatting>
  <conditionalFormatting sqref="D12:E30">
    <cfRule type="cellIs" dxfId="2551" priority="21" stopIfTrue="1" operator="equal">
      <formula>""</formula>
    </cfRule>
  </conditionalFormatting>
  <conditionalFormatting sqref="F12:F30">
    <cfRule type="cellIs" dxfId="2550" priority="14" stopIfTrue="1" operator="equal">
      <formula>""</formula>
    </cfRule>
  </conditionalFormatting>
  <conditionalFormatting sqref="F12:F30">
    <cfRule type="cellIs" dxfId="2549" priority="15" stopIfTrue="1" operator="equal">
      <formula>""</formula>
    </cfRule>
  </conditionalFormatting>
  <conditionalFormatting sqref="J12:J30">
    <cfRule type="cellIs" dxfId="2548" priority="12" stopIfTrue="1" operator="lessThan">
      <formula>0</formula>
    </cfRule>
    <cfRule type="cellIs" dxfId="2547" priority="13" stopIfTrue="1" operator="equal">
      <formula>""</formula>
    </cfRule>
  </conditionalFormatting>
  <conditionalFormatting sqref="J12:J30">
    <cfRule type="cellIs" dxfId="2546" priority="10" stopIfTrue="1" operator="equal">
      <formula>""</formula>
    </cfRule>
    <cfRule type="cellIs" dxfId="2545" priority="11" stopIfTrue="1" operator="lessThan">
      <formula>0</formula>
    </cfRule>
  </conditionalFormatting>
  <conditionalFormatting sqref="D42:D50">
    <cfRule type="cellIs" dxfId="2544" priority="8" stopIfTrue="1" operator="equal">
      <formula>""</formula>
    </cfRule>
  </conditionalFormatting>
  <conditionalFormatting sqref="D42:D50">
    <cfRule type="cellIs" dxfId="2543" priority="9" stopIfTrue="1" operator="equal">
      <formula>""</formula>
    </cfRule>
  </conditionalFormatting>
  <conditionalFormatting sqref="J42:J50">
    <cfRule type="cellIs" dxfId="2542" priority="3" stopIfTrue="1" operator="equal">
      <formula>""</formula>
    </cfRule>
  </conditionalFormatting>
  <conditionalFormatting sqref="J42:J50">
    <cfRule type="cellIs" dxfId="2541" priority="4" stopIfTrue="1" operator="lessThan">
      <formula>0</formula>
    </cfRule>
    <cfRule type="cellIs" dxfId="2540" priority="5" stopIfTrue="1" operator="equal">
      <formula>""</formula>
    </cfRule>
  </conditionalFormatting>
  <conditionalFormatting sqref="J42:J50">
    <cfRule type="cellIs" dxfId="2539" priority="1" stopIfTrue="1" operator="equal">
      <formula>""</formula>
    </cfRule>
    <cfRule type="cellIs" dxfId="2538" priority="2" stopIfTrue="1" operator="lessThan">
      <formula>0</formula>
    </cfRule>
  </conditionalFormatting>
  <dataValidations count="3">
    <dataValidation type="list" allowBlank="1" showInputMessage="1" showErrorMessage="1" sqref="G63 G33:G34 G36 G56 G10 G70 F12:F30" xr:uid="{00000000-0002-0000-0100-000000000000}">
      <formula1>Source_Types</formula1>
    </dataValidation>
    <dataValidation type="list" allowBlank="1" showInputMessage="1" showErrorMessage="1" sqref="K71:K73" xr:uid="{00000000-0002-0000-0100-000001000000}">
      <formula1>"Approved, Granted yet to be implemented, Other"</formula1>
    </dataValidation>
    <dataValidation type="list" allowBlank="1" showInputMessage="1" showErrorMessage="1" sqref="F71:F72 F57:F58 F64:F65 F11 F31 F38:F51" xr:uid="{4852FE0A-FBB7-4A95-A057-4EF3ADDCDEB8}">
      <formula1>$P$8:$P$11</formula1>
    </dataValidation>
  </dataValidations>
  <pageMargins left="0.7" right="0.7" top="0.75" bottom="0.75" header="0.3" footer="0.3"/>
  <pageSetup paperSize="9" orientation="portrait" r:id="rId1"/>
  <legacyDrawing r:id="rId2"/>
  <tableParts count="7">
    <tablePart r:id="rId3"/>
    <tablePart r:id="rId4"/>
    <tablePart r:id="rId5"/>
    <tablePart r:id="rId6"/>
    <tablePart r:id="rId7"/>
    <tablePart r:id="rId8"/>
    <tablePart r:id="rId9"/>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2000000}">
          <x14:formula1>
            <xm:f>'Option Typs_Grps'!$J$3:$J$130</xm:f>
          </x14:formula1>
          <xm:sqref>F77:G80 F84:G86</xm:sqref>
        </x14:dataValidation>
        <x14:dataValidation type="list" allowBlank="1" showInputMessage="1" showErrorMessage="1" xr:uid="{C5A20735-C515-47C7-96A1-41C8C7570C1A}">
          <x14:formula1>
            <xm:f>'Option Typs_Grps'!$Q$2:$Q$3</xm:f>
          </x14:formula1>
          <xm:sqref>G11:G32 G57:G59 G64:G66 G71:G73 G37:G52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Z91"/>
  <sheetViews>
    <sheetView topLeftCell="F29" zoomScale="85" zoomScaleNormal="85" workbookViewId="0">
      <selection activeCell="Q40" sqref="Q40"/>
    </sheetView>
  </sheetViews>
  <sheetFormatPr defaultColWidth="9.44140625" defaultRowHeight="14.25" x14ac:dyDescent="0.2"/>
  <cols>
    <col min="1" max="1" width="8.21875" style="1384" customWidth="1"/>
    <col min="2" max="2" width="22.88671875" style="1" customWidth="1"/>
    <col min="3" max="3" width="31.21875" style="1" bestFit="1" customWidth="1"/>
    <col min="4" max="4" width="38" style="1" customWidth="1"/>
    <col min="5" max="5" width="6.21875" style="1" customWidth="1"/>
    <col min="6" max="6" width="16.5546875" style="1" customWidth="1"/>
    <col min="7" max="9" width="10.21875" style="1" customWidth="1"/>
    <col min="10" max="17" width="10.5546875" style="1" customWidth="1"/>
    <col min="18" max="19" width="10.21875" style="1" customWidth="1"/>
    <col min="20" max="27" width="10.5546875" style="1" customWidth="1"/>
    <col min="28" max="29" width="10.21875" style="1" customWidth="1"/>
    <col min="30" max="37" width="10.5546875" style="1" customWidth="1"/>
    <col min="38" max="39" width="10.21875" style="1" customWidth="1"/>
    <col min="40" max="47" width="10.5546875" style="1" customWidth="1"/>
    <col min="48" max="49" width="10.21875" style="1" customWidth="1"/>
    <col min="50" max="57" width="10.5546875" style="1" customWidth="1"/>
    <col min="58" max="59" width="10.21875" style="1" customWidth="1"/>
    <col min="60" max="67" width="10.5546875" style="1" customWidth="1"/>
    <col min="68" max="69" width="10.21875" style="1" customWidth="1"/>
    <col min="70" max="77" width="10.5546875" style="1" customWidth="1"/>
    <col min="78" max="79" width="10.21875" style="1" customWidth="1"/>
    <col min="80" max="86" width="10.5546875" style="1" customWidth="1"/>
    <col min="87" max="87" width="11.33203125" style="1" customWidth="1"/>
    <col min="88" max="89" width="9.88671875" style="1" customWidth="1"/>
    <col min="90" max="92" width="10.21875" style="1" customWidth="1"/>
    <col min="93" max="16384" width="9.44140625" style="1"/>
  </cols>
  <sheetData>
    <row r="1" spans="1:104" ht="15" x14ac:dyDescent="0.2">
      <c r="A1" s="68"/>
      <c r="B1" s="1191" t="s">
        <v>61</v>
      </c>
    </row>
    <row r="2" spans="1:104" ht="39" thickBot="1" x14ac:dyDescent="0.25">
      <c r="F2" s="1368" t="s">
        <v>188</v>
      </c>
      <c r="G2" s="1371" t="s">
        <v>189</v>
      </c>
    </row>
    <row r="3" spans="1:104" ht="35.1" customHeight="1" x14ac:dyDescent="0.2">
      <c r="B3" s="428" t="s">
        <v>62</v>
      </c>
      <c r="C3" s="429" t="str">
        <f>'TITLE PAGE'!$D$18</f>
        <v>Northumbrian Water</v>
      </c>
      <c r="D3" s="427" t="s">
        <v>2</v>
      </c>
      <c r="E3" s="2"/>
      <c r="F3" s="1369" t="s">
        <v>190</v>
      </c>
      <c r="G3" s="1372" t="s">
        <v>191</v>
      </c>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row>
    <row r="4" spans="1:104" ht="77.25" thickBot="1" x14ac:dyDescent="0.25">
      <c r="B4" s="44" t="s">
        <v>192</v>
      </c>
      <c r="C4" s="438" t="s">
        <v>193</v>
      </c>
      <c r="D4" s="1373">
        <f>'TITLE PAGE'!D21</f>
        <v>6</v>
      </c>
      <c r="E4" s="15"/>
      <c r="F4" s="1370" t="s">
        <v>194</v>
      </c>
      <c r="G4" s="1372" t="s">
        <v>195</v>
      </c>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row>
    <row r="5" spans="1:104" ht="15" thickBot="1" x14ac:dyDescent="0.25"/>
    <row r="6" spans="1:104" ht="46.5" customHeight="1" thickBot="1" x14ac:dyDescent="0.25">
      <c r="B6" s="439" t="s">
        <v>188</v>
      </c>
      <c r="C6" s="1368" t="s">
        <v>196</v>
      </c>
    </row>
    <row r="7" spans="1:104" ht="15.75" thickBot="1" x14ac:dyDescent="0.25">
      <c r="B7" s="437" t="s">
        <v>69</v>
      </c>
      <c r="C7" s="435" t="s">
        <v>197</v>
      </c>
      <c r="D7" s="435" t="s">
        <v>70</v>
      </c>
      <c r="E7" s="435" t="s">
        <v>198</v>
      </c>
      <c r="F7" s="436" t="s">
        <v>199</v>
      </c>
      <c r="G7" s="1473" t="s">
        <v>200</v>
      </c>
      <c r="H7" s="1474" t="s">
        <v>201</v>
      </c>
      <c r="I7" s="1474" t="s">
        <v>202</v>
      </c>
      <c r="J7" s="1474" t="s">
        <v>203</v>
      </c>
      <c r="K7" s="1474" t="s">
        <v>204</v>
      </c>
      <c r="L7" s="1474" t="s">
        <v>205</v>
      </c>
      <c r="M7" s="1474" t="s">
        <v>206</v>
      </c>
      <c r="N7" s="1474" t="s">
        <v>207</v>
      </c>
      <c r="O7" s="1474" t="s">
        <v>208</v>
      </c>
      <c r="P7" s="1474" t="s">
        <v>209</v>
      </c>
      <c r="Q7" s="1475" t="s">
        <v>210</v>
      </c>
      <c r="R7" s="1476" t="s">
        <v>211</v>
      </c>
      <c r="S7" s="1476" t="s">
        <v>212</v>
      </c>
      <c r="T7" s="1476" t="s">
        <v>213</v>
      </c>
      <c r="U7" s="1476" t="s">
        <v>214</v>
      </c>
      <c r="V7" s="1476" t="s">
        <v>215</v>
      </c>
      <c r="W7" s="1476" t="s">
        <v>216</v>
      </c>
      <c r="X7" s="1476" t="s">
        <v>217</v>
      </c>
      <c r="Y7" s="1476" t="s">
        <v>218</v>
      </c>
      <c r="Z7" s="1476" t="s">
        <v>219</v>
      </c>
      <c r="AA7" s="1476" t="s">
        <v>220</v>
      </c>
      <c r="AB7" s="1476" t="s">
        <v>221</v>
      </c>
      <c r="AC7" s="1476" t="s">
        <v>222</v>
      </c>
      <c r="AD7" s="1476" t="s">
        <v>223</v>
      </c>
      <c r="AE7" s="1476" t="s">
        <v>224</v>
      </c>
      <c r="AF7" s="445" t="s">
        <v>225</v>
      </c>
      <c r="AG7" s="1557" t="s">
        <v>226</v>
      </c>
      <c r="AH7" s="1558" t="s">
        <v>227</v>
      </c>
      <c r="AI7" s="1559" t="s">
        <v>228</v>
      </c>
    </row>
    <row r="8" spans="1:104" ht="15" thickBot="1" x14ac:dyDescent="0.25">
      <c r="B8" s="448" t="s">
        <v>229</v>
      </c>
      <c r="C8" s="449" t="s">
        <v>230</v>
      </c>
      <c r="D8" s="450" t="s">
        <v>85</v>
      </c>
      <c r="E8" s="451" t="s">
        <v>231</v>
      </c>
      <c r="F8" s="452">
        <v>2</v>
      </c>
      <c r="G8" s="252"/>
      <c r="H8" s="253"/>
      <c r="I8" s="253">
        <v>419.8816261952631</v>
      </c>
      <c r="J8" s="253">
        <v>409.47586857402376</v>
      </c>
      <c r="K8" s="253">
        <v>402.64689715226166</v>
      </c>
      <c r="L8" s="253">
        <v>395.7320678358887</v>
      </c>
      <c r="M8" s="254">
        <v>385.78119891889486</v>
      </c>
      <c r="N8" s="254">
        <v>374.86851413081968</v>
      </c>
      <c r="O8" s="254">
        <v>369.41761596775285</v>
      </c>
      <c r="P8" s="254">
        <v>364.02111866770474</v>
      </c>
      <c r="Q8" s="1477">
        <v>358.59319979264393</v>
      </c>
      <c r="R8" s="1478">
        <v>331.97055047841263</v>
      </c>
      <c r="S8" s="1478">
        <v>309.70926974044335</v>
      </c>
      <c r="T8" s="1478">
        <v>293.32988279914986</v>
      </c>
      <c r="U8" s="1478">
        <v>290.20908228038877</v>
      </c>
      <c r="V8" s="1478">
        <v>289.3598993359214</v>
      </c>
      <c r="W8" s="1478">
        <v>291.69456002897977</v>
      </c>
      <c r="X8" s="1478">
        <v>294.81759705191814</v>
      </c>
      <c r="Y8" s="1478">
        <v>298.56508815361394</v>
      </c>
      <c r="Z8" s="1478">
        <v>302.22996603945927</v>
      </c>
      <c r="AA8" s="1478">
        <v>305.95522405628708</v>
      </c>
      <c r="AB8" s="1478">
        <v>310.15243745702406</v>
      </c>
      <c r="AC8" s="1478"/>
      <c r="AD8" s="1478"/>
      <c r="AE8" s="1478"/>
      <c r="AF8" s="254"/>
    </row>
    <row r="9" spans="1:104" ht="15" thickBot="1" x14ac:dyDescent="0.25">
      <c r="B9" s="453" t="s">
        <v>232</v>
      </c>
      <c r="C9" s="443" t="s">
        <v>233</v>
      </c>
      <c r="D9" s="444" t="s">
        <v>85</v>
      </c>
      <c r="E9" s="454" t="s">
        <v>234</v>
      </c>
      <c r="F9" s="455">
        <v>1</v>
      </c>
      <c r="G9" s="352"/>
      <c r="H9" s="253"/>
      <c r="I9" s="1543">
        <v>157.88175828456093</v>
      </c>
      <c r="J9" s="1543">
        <v>153.84126616232638</v>
      </c>
      <c r="K9" s="1543">
        <v>151.271012622656</v>
      </c>
      <c r="L9" s="1543">
        <v>148.71920268267144</v>
      </c>
      <c r="M9" s="353">
        <v>144.94251515045289</v>
      </c>
      <c r="N9" s="353">
        <v>140.66967712665021</v>
      </c>
      <c r="O9" s="353">
        <v>138.41020740911125</v>
      </c>
      <c r="P9" s="353">
        <v>136.17817827716235</v>
      </c>
      <c r="Q9" s="1544">
        <v>133.96639748623943</v>
      </c>
      <c r="R9" s="1545">
        <v>123.45406383858563</v>
      </c>
      <c r="S9" s="1545">
        <v>114.7641194056542</v>
      </c>
      <c r="T9" s="1545">
        <v>108.23253140225754</v>
      </c>
      <c r="U9" s="1545">
        <v>106.6368172230557</v>
      </c>
      <c r="V9" s="1545">
        <v>105.67830937925481</v>
      </c>
      <c r="W9" s="1545">
        <v>105.88856874815534</v>
      </c>
      <c r="X9" s="1545">
        <v>106.27254852404435</v>
      </c>
      <c r="Y9" s="1545">
        <v>106.80172615994412</v>
      </c>
      <c r="Z9" s="1545">
        <v>107.22261008660864</v>
      </c>
      <c r="AA9" s="1545">
        <v>107.63362690334867</v>
      </c>
      <c r="AB9" s="1545">
        <v>108.21670054447522</v>
      </c>
      <c r="AC9" s="1488"/>
      <c r="AD9" s="1488"/>
      <c r="AE9" s="1488"/>
      <c r="AF9" s="353"/>
    </row>
    <row r="10" spans="1:104" ht="15" thickBot="1" x14ac:dyDescent="0.25">
      <c r="B10" s="456" t="s">
        <v>235</v>
      </c>
      <c r="C10" s="457" t="s">
        <v>236</v>
      </c>
      <c r="D10" s="458" t="s">
        <v>85</v>
      </c>
      <c r="E10" s="459" t="s">
        <v>231</v>
      </c>
      <c r="F10" s="460">
        <v>2</v>
      </c>
      <c r="G10" s="255"/>
      <c r="H10" s="253"/>
      <c r="I10" s="1479">
        <v>130.56628797303509</v>
      </c>
      <c r="J10" s="1479">
        <v>126.19269665362944</v>
      </c>
      <c r="K10" s="1479">
        <v>138.54409462679033</v>
      </c>
      <c r="L10" s="1479">
        <v>148.5097214836299</v>
      </c>
      <c r="M10" s="256">
        <v>160.88074277250848</v>
      </c>
      <c r="N10" s="256">
        <v>174.4046632786891</v>
      </c>
      <c r="O10" s="256">
        <v>175.74954676365718</v>
      </c>
      <c r="P10" s="256">
        <v>179.83950472852337</v>
      </c>
      <c r="Q10" s="1480">
        <v>187.08159283249176</v>
      </c>
      <c r="R10" s="1481">
        <v>181.8947334168906</v>
      </c>
      <c r="S10" s="1481">
        <v>177.1818627580046</v>
      </c>
      <c r="T10" s="1481">
        <v>176.39247095683754</v>
      </c>
      <c r="U10" s="1481">
        <v>174.81656658366597</v>
      </c>
      <c r="V10" s="1481">
        <v>173.36973191773279</v>
      </c>
      <c r="W10" s="1481">
        <v>171.44132538803467</v>
      </c>
      <c r="X10" s="1481">
        <v>169.68873350207303</v>
      </c>
      <c r="Y10" s="1481">
        <v>168.08195962236209</v>
      </c>
      <c r="Z10" s="1481">
        <v>166.52437545139847</v>
      </c>
      <c r="AA10" s="1481">
        <v>164.96548641765455</v>
      </c>
      <c r="AB10" s="1481">
        <v>163.42357988752343</v>
      </c>
      <c r="AC10" s="1481"/>
      <c r="AD10" s="1481"/>
      <c r="AE10" s="1481"/>
      <c r="AF10" s="256"/>
      <c r="CZ10" s="8"/>
    </row>
    <row r="11" spans="1:104" ht="15" thickBot="1" x14ac:dyDescent="0.25">
      <c r="B11" s="446" t="s">
        <v>237</v>
      </c>
      <c r="C11" s="440" t="s">
        <v>238</v>
      </c>
      <c r="D11" s="441" t="s">
        <v>85</v>
      </c>
      <c r="E11" s="447" t="s">
        <v>231</v>
      </c>
      <c r="F11" s="442">
        <v>2</v>
      </c>
      <c r="G11" s="257"/>
      <c r="H11" s="253"/>
      <c r="I11" s="1482">
        <v>130.45565145371148</v>
      </c>
      <c r="J11" s="1482">
        <v>118.78</v>
      </c>
      <c r="K11" s="1482">
        <v>118.62400000000001</v>
      </c>
      <c r="L11" s="1482">
        <v>114.58000000000003</v>
      </c>
      <c r="M11" s="258">
        <v>112.71280000000002</v>
      </c>
      <c r="N11" s="258">
        <v>110.84560000000002</v>
      </c>
      <c r="O11" s="258">
        <v>108.97840000000001</v>
      </c>
      <c r="P11" s="258">
        <v>107.11120000000001</v>
      </c>
      <c r="Q11" s="1483">
        <v>105.244</v>
      </c>
      <c r="R11" s="1484">
        <v>95.907999999999987</v>
      </c>
      <c r="S11" s="1484">
        <v>86.57199999999996</v>
      </c>
      <c r="T11" s="1484">
        <v>73.84099999999998</v>
      </c>
      <c r="U11" s="1484">
        <v>61.110000000000007</v>
      </c>
      <c r="V11" s="1484">
        <v>61.110000000000007</v>
      </c>
      <c r="W11" s="1484">
        <v>61.110000000000007</v>
      </c>
      <c r="X11" s="1484">
        <v>61.110000000000007</v>
      </c>
      <c r="Y11" s="1484">
        <v>61.110000000000007</v>
      </c>
      <c r="Z11" s="1484">
        <v>61.110000000000007</v>
      </c>
      <c r="AA11" s="1484">
        <v>61.110000000000007</v>
      </c>
      <c r="AB11" s="1484">
        <v>61.110000000000007</v>
      </c>
      <c r="AC11" s="1484"/>
      <c r="AD11" s="1484"/>
      <c r="AE11" s="1484"/>
      <c r="AF11" s="258"/>
      <c r="CZ11" s="8"/>
    </row>
    <row r="12" spans="1:104" x14ac:dyDescent="0.2">
      <c r="B12" s="461" t="s">
        <v>239</v>
      </c>
      <c r="C12" s="462" t="s">
        <v>240</v>
      </c>
      <c r="D12" s="463" t="s">
        <v>85</v>
      </c>
      <c r="E12" s="464" t="s">
        <v>231</v>
      </c>
      <c r="F12" s="465">
        <v>2</v>
      </c>
      <c r="G12" s="259"/>
      <c r="H12" s="253"/>
      <c r="I12" s="1485">
        <v>705.24371723447507</v>
      </c>
      <c r="J12" s="1485">
        <v>682.81352628051195</v>
      </c>
      <c r="K12" s="1485">
        <v>684.29158194033448</v>
      </c>
      <c r="L12" s="1485">
        <v>683.29854687865009</v>
      </c>
      <c r="M12" s="260">
        <v>683.92133716660123</v>
      </c>
      <c r="N12" s="260">
        <v>684.66214882109136</v>
      </c>
      <c r="O12" s="260">
        <v>678.6877953209945</v>
      </c>
      <c r="P12" s="260">
        <v>675.51306648761044</v>
      </c>
      <c r="Q12" s="1486">
        <v>675.45945742852768</v>
      </c>
      <c r="R12" s="1487">
        <v>634.31246871899236</v>
      </c>
      <c r="S12" s="1487">
        <v>597.99554541597774</v>
      </c>
      <c r="T12" s="1487">
        <v>568.08975319902993</v>
      </c>
      <c r="U12" s="1487">
        <v>550.65828989221313</v>
      </c>
      <c r="V12" s="1487">
        <v>548.35588622709474</v>
      </c>
      <c r="W12" s="1487">
        <v>548.7507582328227</v>
      </c>
      <c r="X12" s="1487">
        <v>550.10631869625615</v>
      </c>
      <c r="Y12" s="1487">
        <v>552.22866336145296</v>
      </c>
      <c r="Z12" s="1487">
        <v>554.3187117400837</v>
      </c>
      <c r="AA12" s="1487">
        <v>556.46929570994973</v>
      </c>
      <c r="AB12" s="1487">
        <v>559.10682417096928</v>
      </c>
      <c r="AC12" s="1487"/>
      <c r="AD12" s="1487"/>
      <c r="AE12" s="1487"/>
      <c r="AF12" s="260"/>
      <c r="CZ12" s="8"/>
    </row>
    <row r="13" spans="1:104" ht="15" thickBot="1" x14ac:dyDescent="0.25"/>
    <row r="14" spans="1:104" x14ac:dyDescent="0.2">
      <c r="B14" s="43" t="s">
        <v>62</v>
      </c>
      <c r="C14" s="136" t="str">
        <f>'TITLE PAGE'!D18</f>
        <v>Northumbrian Water</v>
      </c>
      <c r="D14" s="70" t="s">
        <v>2</v>
      </c>
    </row>
    <row r="15" spans="1:104" ht="15" thickBot="1" x14ac:dyDescent="0.25">
      <c r="B15" s="44" t="s">
        <v>192</v>
      </c>
      <c r="C15" s="434" t="s">
        <v>241</v>
      </c>
      <c r="D15" s="72">
        <v>5</v>
      </c>
    </row>
    <row r="16" spans="1:104" ht="15" thickBot="1" x14ac:dyDescent="0.25"/>
    <row r="17" spans="2:88" ht="45" x14ac:dyDescent="0.2">
      <c r="B17" s="466" t="s">
        <v>190</v>
      </c>
      <c r="C17" s="1368" t="s">
        <v>196</v>
      </c>
    </row>
    <row r="18" spans="2:88" ht="15.75" thickBot="1" x14ac:dyDescent="0.25">
      <c r="B18" s="467" t="s">
        <v>69</v>
      </c>
      <c r="C18" s="432" t="s">
        <v>197</v>
      </c>
      <c r="D18" s="432" t="s">
        <v>70</v>
      </c>
      <c r="E18" s="432" t="s">
        <v>198</v>
      </c>
      <c r="F18" s="433" t="s">
        <v>199</v>
      </c>
      <c r="G18" s="431" t="s">
        <v>200</v>
      </c>
      <c r="H18" s="432" t="s">
        <v>201</v>
      </c>
      <c r="I18" s="432" t="s">
        <v>202</v>
      </c>
      <c r="J18" s="432" t="s">
        <v>203</v>
      </c>
      <c r="K18" s="432" t="s">
        <v>204</v>
      </c>
      <c r="L18" s="432" t="s">
        <v>205</v>
      </c>
      <c r="M18" s="432" t="s">
        <v>206</v>
      </c>
      <c r="N18" s="432" t="s">
        <v>207</v>
      </c>
      <c r="O18" s="432" t="s">
        <v>208</v>
      </c>
      <c r="P18" s="432" t="s">
        <v>209</v>
      </c>
      <c r="Q18" s="432" t="s">
        <v>210</v>
      </c>
      <c r="R18" s="432" t="s">
        <v>242</v>
      </c>
      <c r="S18" s="432" t="s">
        <v>243</v>
      </c>
      <c r="T18" s="432" t="s">
        <v>244</v>
      </c>
      <c r="U18" s="432" t="s">
        <v>245</v>
      </c>
      <c r="V18" s="432" t="s">
        <v>211</v>
      </c>
      <c r="W18" s="432" t="s">
        <v>246</v>
      </c>
      <c r="X18" s="432" t="s">
        <v>247</v>
      </c>
      <c r="Y18" s="432" t="s">
        <v>248</v>
      </c>
      <c r="Z18" s="432" t="s">
        <v>249</v>
      </c>
      <c r="AA18" s="432" t="s">
        <v>212</v>
      </c>
      <c r="AB18" s="432" t="s">
        <v>250</v>
      </c>
      <c r="AC18" s="432" t="s">
        <v>251</v>
      </c>
      <c r="AD18" s="432" t="s">
        <v>252</v>
      </c>
      <c r="AE18" s="432" t="s">
        <v>253</v>
      </c>
      <c r="AF18" s="432" t="s">
        <v>213</v>
      </c>
      <c r="AG18" s="432" t="s">
        <v>254</v>
      </c>
      <c r="AH18" s="432" t="s">
        <v>255</v>
      </c>
      <c r="AI18" s="432" t="s">
        <v>256</v>
      </c>
      <c r="AJ18" s="432" t="s">
        <v>257</v>
      </c>
      <c r="AK18" s="432" t="s">
        <v>214</v>
      </c>
      <c r="AL18" s="432" t="s">
        <v>258</v>
      </c>
      <c r="AM18" s="432" t="s">
        <v>259</v>
      </c>
      <c r="AN18" s="432" t="s">
        <v>260</v>
      </c>
      <c r="AO18" s="432" t="s">
        <v>261</v>
      </c>
      <c r="AP18" s="432" t="s">
        <v>215</v>
      </c>
      <c r="AQ18" s="432" t="s">
        <v>262</v>
      </c>
      <c r="AR18" s="432" t="s">
        <v>263</v>
      </c>
      <c r="AS18" s="432" t="s">
        <v>264</v>
      </c>
      <c r="AT18" s="432" t="s">
        <v>265</v>
      </c>
      <c r="AU18" s="432" t="s">
        <v>216</v>
      </c>
      <c r="AV18" s="432" t="s">
        <v>266</v>
      </c>
      <c r="AW18" s="432" t="s">
        <v>267</v>
      </c>
      <c r="AX18" s="432" t="s">
        <v>268</v>
      </c>
      <c r="AY18" s="432" t="s">
        <v>269</v>
      </c>
      <c r="AZ18" s="432" t="s">
        <v>217</v>
      </c>
      <c r="BA18" s="432" t="s">
        <v>270</v>
      </c>
      <c r="BB18" s="432" t="s">
        <v>271</v>
      </c>
      <c r="BC18" s="432" t="s">
        <v>272</v>
      </c>
      <c r="BD18" s="432" t="s">
        <v>273</v>
      </c>
      <c r="BE18" s="432" t="s">
        <v>218</v>
      </c>
      <c r="BF18" s="432" t="s">
        <v>274</v>
      </c>
      <c r="BG18" s="432" t="s">
        <v>275</v>
      </c>
      <c r="BH18" s="432" t="s">
        <v>276</v>
      </c>
      <c r="BI18" s="432" t="s">
        <v>277</v>
      </c>
      <c r="BJ18" s="432" t="s">
        <v>219</v>
      </c>
      <c r="BK18" s="432" t="s">
        <v>278</v>
      </c>
      <c r="BL18" s="432" t="s">
        <v>279</v>
      </c>
      <c r="BM18" s="432" t="s">
        <v>280</v>
      </c>
      <c r="BN18" s="432" t="s">
        <v>281</v>
      </c>
      <c r="BO18" s="432" t="s">
        <v>220</v>
      </c>
      <c r="BP18" s="432" t="s">
        <v>282</v>
      </c>
      <c r="BQ18" s="432" t="s">
        <v>283</v>
      </c>
      <c r="BR18" s="432" t="s">
        <v>284</v>
      </c>
      <c r="BS18" s="432" t="s">
        <v>285</v>
      </c>
      <c r="BT18" s="432" t="s">
        <v>221</v>
      </c>
      <c r="BU18" s="432" t="s">
        <v>286</v>
      </c>
      <c r="BV18" s="432" t="s">
        <v>287</v>
      </c>
      <c r="BW18" s="432" t="s">
        <v>288</v>
      </c>
      <c r="BX18" s="432" t="s">
        <v>289</v>
      </c>
      <c r="BY18" s="432" t="s">
        <v>222</v>
      </c>
      <c r="BZ18" s="432" t="s">
        <v>290</v>
      </c>
      <c r="CA18" s="432" t="s">
        <v>291</v>
      </c>
      <c r="CB18" s="432" t="s">
        <v>292</v>
      </c>
      <c r="CC18" s="432" t="s">
        <v>293</v>
      </c>
      <c r="CD18" s="432" t="s">
        <v>223</v>
      </c>
      <c r="CE18" s="432" t="s">
        <v>294</v>
      </c>
      <c r="CF18" s="432" t="s">
        <v>295</v>
      </c>
      <c r="CG18" s="432" t="s">
        <v>296</v>
      </c>
      <c r="CH18" s="432" t="s">
        <v>297</v>
      </c>
      <c r="CI18" s="432" t="s">
        <v>224</v>
      </c>
      <c r="CJ18" s="432" t="s">
        <v>298</v>
      </c>
    </row>
    <row r="19" spans="2:88" ht="13.9" customHeight="1" x14ac:dyDescent="0.2">
      <c r="B19" s="512" t="s">
        <v>299</v>
      </c>
      <c r="C19" s="513" t="s">
        <v>300</v>
      </c>
      <c r="D19" s="514" t="s">
        <v>301</v>
      </c>
      <c r="E19" s="514" t="s">
        <v>234</v>
      </c>
      <c r="F19" s="515">
        <v>1</v>
      </c>
      <c r="G19" s="339">
        <f>SUM(G20:G28)</f>
        <v>0</v>
      </c>
      <c r="H19" s="340">
        <f t="shared" ref="H19:BS19" si="0">SUM(H20:H28)</f>
        <v>0</v>
      </c>
      <c r="I19" s="340">
        <f t="shared" si="0"/>
        <v>146.83390564785216</v>
      </c>
      <c r="J19" s="340">
        <f t="shared" si="0"/>
        <v>143.48936463522665</v>
      </c>
      <c r="K19" s="340">
        <f t="shared" si="0"/>
        <v>140.98888250986539</v>
      </c>
      <c r="L19" s="340">
        <f t="shared" si="0"/>
        <v>138.70704077602198</v>
      </c>
      <c r="M19" s="340">
        <f t="shared" si="0"/>
        <v>134.85209884262616</v>
      </c>
      <c r="N19" s="340">
        <f t="shared" si="0"/>
        <v>132.28120394921791</v>
      </c>
      <c r="O19" s="340">
        <f t="shared" si="0"/>
        <v>130.04854363627169</v>
      </c>
      <c r="P19" s="340">
        <f t="shared" si="0"/>
        <v>127.95011456592559</v>
      </c>
      <c r="Q19" s="340">
        <f t="shared" si="0"/>
        <v>125.95991013048939</v>
      </c>
      <c r="R19" s="340">
        <f t="shared" si="0"/>
        <v>124.19065021344947</v>
      </c>
      <c r="S19" s="340">
        <f t="shared" si="0"/>
        <v>122.48577975855105</v>
      </c>
      <c r="T19" s="340">
        <f t="shared" si="0"/>
        <v>120.81959935757543</v>
      </c>
      <c r="U19" s="340">
        <f t="shared" si="0"/>
        <v>118.86950387927088</v>
      </c>
      <c r="V19" s="340">
        <f t="shared" si="0"/>
        <v>116.97690529705729</v>
      </c>
      <c r="W19" s="340">
        <f t="shared" si="0"/>
        <v>115.57340658345484</v>
      </c>
      <c r="X19" s="340">
        <f t="shared" si="0"/>
        <v>114.24004068295895</v>
      </c>
      <c r="Y19" s="340">
        <f t="shared" si="0"/>
        <v>112.88887888327093</v>
      </c>
      <c r="Z19" s="340">
        <f t="shared" si="0"/>
        <v>111.57503654668841</v>
      </c>
      <c r="AA19" s="340">
        <f t="shared" si="0"/>
        <v>110.25210644626651</v>
      </c>
      <c r="AB19" s="340">
        <f t="shared" si="0"/>
        <v>108.86892396939963</v>
      </c>
      <c r="AC19" s="340">
        <f t="shared" si="0"/>
        <v>107.62300710867174</v>
      </c>
      <c r="AD19" s="340">
        <f t="shared" si="0"/>
        <v>106.40878051783422</v>
      </c>
      <c r="AE19" s="340">
        <f t="shared" si="0"/>
        <v>105.53328327324398</v>
      </c>
      <c r="AF19" s="340">
        <f t="shared" si="0"/>
        <v>105.35217913486522</v>
      </c>
      <c r="AG19" s="340">
        <f t="shared" si="0"/>
        <v>105.18599414480708</v>
      </c>
      <c r="AH19" s="340">
        <f t="shared" si="0"/>
        <v>105.07776900512044</v>
      </c>
      <c r="AI19" s="340">
        <f t="shared" si="0"/>
        <v>104.95833144498073</v>
      </c>
      <c r="AJ19" s="340">
        <f t="shared" si="0"/>
        <v>104.82350050463707</v>
      </c>
      <c r="AK19" s="340">
        <f t="shared" si="0"/>
        <v>104.66134331906527</v>
      </c>
      <c r="AL19" s="340">
        <f t="shared" si="0"/>
        <v>103.59730458181241</v>
      </c>
      <c r="AM19" s="340">
        <f t="shared" si="0"/>
        <v>103.58789205993986</v>
      </c>
      <c r="AN19" s="340">
        <f t="shared" si="0"/>
        <v>103.58821460143463</v>
      </c>
      <c r="AO19" s="340">
        <f t="shared" si="0"/>
        <v>103.58390041411668</v>
      </c>
      <c r="AP19" s="340">
        <f t="shared" si="0"/>
        <v>103.61547577965685</v>
      </c>
      <c r="AQ19" s="340">
        <f t="shared" si="0"/>
        <v>103.64909516622455</v>
      </c>
      <c r="AR19" s="340">
        <f t="shared" si="0"/>
        <v>103.71407842435514</v>
      </c>
      <c r="AS19" s="340">
        <f t="shared" si="0"/>
        <v>103.76810353271148</v>
      </c>
      <c r="AT19" s="340">
        <f t="shared" si="0"/>
        <v>103.84084728222598</v>
      </c>
      <c r="AU19" s="340">
        <f t="shared" si="0"/>
        <v>103.90800347611021</v>
      </c>
      <c r="AV19" s="340">
        <f t="shared" si="0"/>
        <v>103.99043057354409</v>
      </c>
      <c r="AW19" s="340">
        <f t="shared" si="0"/>
        <v>104.06042544279615</v>
      </c>
      <c r="AX19" s="340">
        <f t="shared" si="0"/>
        <v>104.14731627302571</v>
      </c>
      <c r="AY19" s="340">
        <f t="shared" si="0"/>
        <v>104.25235400829591</v>
      </c>
      <c r="AZ19" s="340">
        <f t="shared" si="0"/>
        <v>104.37297572052013</v>
      </c>
      <c r="BA19" s="340">
        <f t="shared" si="0"/>
        <v>104.50597890345516</v>
      </c>
      <c r="BB19" s="340">
        <f t="shared" si="0"/>
        <v>104.64477083953233</v>
      </c>
      <c r="BC19" s="340">
        <f t="shared" si="0"/>
        <v>104.78014564029203</v>
      </c>
      <c r="BD19" s="340">
        <f t="shared" si="0"/>
        <v>104.9042751301658</v>
      </c>
      <c r="BE19" s="340">
        <f t="shared" si="0"/>
        <v>105.03059051758639</v>
      </c>
      <c r="BF19" s="340">
        <f t="shared" si="0"/>
        <v>105.15023746844223</v>
      </c>
      <c r="BG19" s="340">
        <f t="shared" si="0"/>
        <v>105.2576987322698</v>
      </c>
      <c r="BH19" s="340">
        <f t="shared" si="0"/>
        <v>105.35994725251452</v>
      </c>
      <c r="BI19" s="340">
        <f t="shared" si="0"/>
        <v>105.47614477340412</v>
      </c>
      <c r="BJ19" s="340">
        <f t="shared" si="0"/>
        <v>105.5963625477773</v>
      </c>
      <c r="BK19" s="340">
        <f t="shared" si="0"/>
        <v>105.71312580996184</v>
      </c>
      <c r="BL19" s="340">
        <f t="shared" si="0"/>
        <v>105.82798179086669</v>
      </c>
      <c r="BM19" s="340">
        <f t="shared" si="0"/>
        <v>105.93761856091858</v>
      </c>
      <c r="BN19" s="340">
        <f t="shared" si="0"/>
        <v>106.04812810532179</v>
      </c>
      <c r="BO19" s="340">
        <f t="shared" si="0"/>
        <v>106.1632977404835</v>
      </c>
      <c r="BP19" s="340">
        <f t="shared" si="0"/>
        <v>106.28011064322345</v>
      </c>
      <c r="BQ19" s="340">
        <f t="shared" si="0"/>
        <v>106.3934911265732</v>
      </c>
      <c r="BR19" s="340">
        <f t="shared" si="0"/>
        <v>106.53595052710702</v>
      </c>
      <c r="BS19" s="340">
        <f t="shared" si="0"/>
        <v>106.67185916425962</v>
      </c>
      <c r="BT19" s="340">
        <f t="shared" ref="BT19" si="1">SUM(BT20:BT28)</f>
        <v>106.80791972578763</v>
      </c>
      <c r="BU19" s="340"/>
      <c r="BV19" s="340"/>
      <c r="BW19" s="340"/>
      <c r="BX19" s="340"/>
      <c r="BY19" s="340"/>
      <c r="BZ19" s="340"/>
      <c r="CA19" s="340"/>
      <c r="CB19" s="340"/>
      <c r="CC19" s="340"/>
      <c r="CD19" s="340"/>
      <c r="CE19" s="340"/>
      <c r="CF19" s="340"/>
      <c r="CG19" s="340"/>
      <c r="CH19" s="340"/>
      <c r="CI19" s="340"/>
      <c r="CJ19" s="340"/>
    </row>
    <row r="20" spans="2:88" x14ac:dyDescent="0.2">
      <c r="B20" s="516" t="s">
        <v>302</v>
      </c>
      <c r="C20" s="517" t="s">
        <v>303</v>
      </c>
      <c r="D20" s="518" t="s">
        <v>85</v>
      </c>
      <c r="E20" s="518" t="s">
        <v>234</v>
      </c>
      <c r="F20" s="519">
        <v>1</v>
      </c>
      <c r="G20" s="341"/>
      <c r="H20" s="342"/>
      <c r="I20" s="342">
        <v>28.315773406375005</v>
      </c>
      <c r="J20" s="342">
        <v>27.510756058636073</v>
      </c>
      <c r="K20" s="342">
        <v>26.975134218865406</v>
      </c>
      <c r="L20" s="342">
        <v>26.483367229315341</v>
      </c>
      <c r="M20" s="343">
        <v>25.704686758023328</v>
      </c>
      <c r="N20" s="343">
        <v>25.165634239297567</v>
      </c>
      <c r="O20" s="343">
        <v>24.711432007528316</v>
      </c>
      <c r="P20" s="343">
        <v>24.289578919975472</v>
      </c>
      <c r="Q20" s="343">
        <v>23.896483316074328</v>
      </c>
      <c r="R20" s="343">
        <v>23.541415324679505</v>
      </c>
      <c r="S20" s="343">
        <v>23.207200999343659</v>
      </c>
      <c r="T20" s="343">
        <v>22.890596526167577</v>
      </c>
      <c r="U20" s="343">
        <v>22.543446493830192</v>
      </c>
      <c r="V20" s="343">
        <v>22.212262713406751</v>
      </c>
      <c r="W20" s="343">
        <v>21.983601003248932</v>
      </c>
      <c r="X20" s="343">
        <v>21.755880916507191</v>
      </c>
      <c r="Y20" s="343">
        <v>21.531241904067134</v>
      </c>
      <c r="Z20" s="343">
        <v>21.312430286792303</v>
      </c>
      <c r="AA20" s="343">
        <v>21.100552649868249</v>
      </c>
      <c r="AB20" s="343">
        <v>20.911757242834035</v>
      </c>
      <c r="AC20" s="343">
        <v>20.716642827692517</v>
      </c>
      <c r="AD20" s="343">
        <v>20.525019204025917</v>
      </c>
      <c r="AE20" s="343">
        <v>20.392325075987117</v>
      </c>
      <c r="AF20" s="343">
        <v>20.399470500925027</v>
      </c>
      <c r="AG20" s="343">
        <v>20.410883528532505</v>
      </c>
      <c r="AH20" s="343">
        <v>20.425328542065639</v>
      </c>
      <c r="AI20" s="343">
        <v>20.441707436684144</v>
      </c>
      <c r="AJ20" s="343">
        <v>20.460968100010827</v>
      </c>
      <c r="AK20" s="343">
        <v>20.478971472458074</v>
      </c>
      <c r="AL20" s="343">
        <v>20.315814956070884</v>
      </c>
      <c r="AM20" s="343">
        <v>20.353197828746236</v>
      </c>
      <c r="AN20" s="343">
        <v>20.395133016624523</v>
      </c>
      <c r="AO20" s="343">
        <v>20.437141068921338</v>
      </c>
      <c r="AP20" s="343">
        <v>20.47979963319381</v>
      </c>
      <c r="AQ20" s="343">
        <v>20.522549113993161</v>
      </c>
      <c r="AR20" s="343">
        <v>20.570499492967329</v>
      </c>
      <c r="AS20" s="343">
        <v>20.61997004605908</v>
      </c>
      <c r="AT20" s="343">
        <v>20.670680578798045</v>
      </c>
      <c r="AU20" s="343">
        <v>20.72246979028915</v>
      </c>
      <c r="AV20" s="343">
        <v>20.774921038880269</v>
      </c>
      <c r="AW20" s="343">
        <v>20.830267822474415</v>
      </c>
      <c r="AX20" s="343">
        <v>20.884731208449985</v>
      </c>
      <c r="AY20" s="343">
        <v>20.939449468056331</v>
      </c>
      <c r="AZ20" s="343">
        <v>20.994290478023149</v>
      </c>
      <c r="BA20" s="343">
        <v>21.049416353045071</v>
      </c>
      <c r="BB20" s="343">
        <v>21.105149663964944</v>
      </c>
      <c r="BC20" s="343">
        <v>21.161835069323761</v>
      </c>
      <c r="BD20" s="343">
        <v>21.218521542473699</v>
      </c>
      <c r="BE20" s="343">
        <v>21.277026081141472</v>
      </c>
      <c r="BF20" s="343">
        <v>21.3353269686651</v>
      </c>
      <c r="BG20" s="343">
        <v>21.395749744549594</v>
      </c>
      <c r="BH20" s="343">
        <v>21.451889510631108</v>
      </c>
      <c r="BI20" s="343">
        <v>21.504897956606911</v>
      </c>
      <c r="BJ20" s="343">
        <v>21.556568727179688</v>
      </c>
      <c r="BK20" s="343">
        <v>21.608318047320068</v>
      </c>
      <c r="BL20" s="343">
        <v>21.660232892034717</v>
      </c>
      <c r="BM20" s="343">
        <v>21.712642433602113</v>
      </c>
      <c r="BN20" s="343">
        <v>21.765260405502961</v>
      </c>
      <c r="BO20" s="343">
        <v>21.817766836907087</v>
      </c>
      <c r="BP20" s="343">
        <v>21.869909403697637</v>
      </c>
      <c r="BQ20" s="343">
        <v>21.919279670514278</v>
      </c>
      <c r="BR20" s="343">
        <v>21.971997865888714</v>
      </c>
      <c r="BS20" s="343">
        <v>22.022555910541577</v>
      </c>
      <c r="BT20" s="343">
        <v>22.073072854442504</v>
      </c>
      <c r="BU20" s="1525"/>
      <c r="BV20" s="1525"/>
      <c r="BW20" s="1525"/>
      <c r="BX20" s="1525"/>
      <c r="BY20" s="1525"/>
      <c r="BZ20" s="1525"/>
      <c r="CA20" s="1525"/>
      <c r="CB20" s="1525"/>
      <c r="CC20" s="1525"/>
      <c r="CD20" s="1525"/>
      <c r="CE20" s="1525"/>
      <c r="CF20" s="1525"/>
      <c r="CG20" s="1525"/>
      <c r="CH20" s="1525"/>
      <c r="CI20" s="1525"/>
      <c r="CJ20" s="343"/>
    </row>
    <row r="21" spans="2:88" x14ac:dyDescent="0.2">
      <c r="B21" s="516" t="s">
        <v>304</v>
      </c>
      <c r="C21" s="517" t="s">
        <v>305</v>
      </c>
      <c r="D21" s="518" t="s">
        <v>85</v>
      </c>
      <c r="E21" s="518" t="s">
        <v>234</v>
      </c>
      <c r="F21" s="519">
        <v>1</v>
      </c>
      <c r="G21" s="341"/>
      <c r="H21" s="342"/>
      <c r="I21" s="342">
        <v>70.28312832749134</v>
      </c>
      <c r="J21" s="342">
        <v>68.680197204921498</v>
      </c>
      <c r="K21" s="342">
        <v>67.701226865013837</v>
      </c>
      <c r="L21" s="342">
        <v>66.791283564257</v>
      </c>
      <c r="M21" s="343">
        <v>65.116871411810962</v>
      </c>
      <c r="N21" s="343">
        <v>64.01110826071934</v>
      </c>
      <c r="O21" s="343">
        <v>63.021523800413433</v>
      </c>
      <c r="P21" s="343">
        <v>62.088653587177404</v>
      </c>
      <c r="Q21" s="343">
        <v>61.205752599218144</v>
      </c>
      <c r="R21" s="343">
        <v>60.399307622921036</v>
      </c>
      <c r="S21" s="343">
        <v>59.62722697597961</v>
      </c>
      <c r="T21" s="343">
        <v>58.882956494334643</v>
      </c>
      <c r="U21" s="343">
        <v>57.976593486524933</v>
      </c>
      <c r="V21" s="343">
        <v>57.098478215204835</v>
      </c>
      <c r="W21" s="343">
        <v>56.472197753274621</v>
      </c>
      <c r="X21" s="343">
        <v>55.837384459733556</v>
      </c>
      <c r="Y21" s="343">
        <v>55.200828192269327</v>
      </c>
      <c r="Z21" s="343">
        <v>54.570296463440819</v>
      </c>
      <c r="AA21" s="343">
        <v>53.949431887930587</v>
      </c>
      <c r="AB21" s="343">
        <v>53.380183818490686</v>
      </c>
      <c r="AC21" s="343">
        <v>52.788075708516494</v>
      </c>
      <c r="AD21" s="343">
        <v>52.198659729119974</v>
      </c>
      <c r="AE21" s="343">
        <v>51.834892171031143</v>
      </c>
      <c r="AF21" s="343">
        <v>51.820129558629851</v>
      </c>
      <c r="AG21" s="343">
        <v>51.810146041123154</v>
      </c>
      <c r="AH21" s="343">
        <v>51.802163497147347</v>
      </c>
      <c r="AI21" s="343">
        <v>51.793728634300066</v>
      </c>
      <c r="AJ21" s="343">
        <v>51.78755842463989</v>
      </c>
      <c r="AK21" s="343">
        <v>51.773477053871623</v>
      </c>
      <c r="AL21" s="343">
        <v>51.2975325755949</v>
      </c>
      <c r="AM21" s="343">
        <v>51.359707471649791</v>
      </c>
      <c r="AN21" s="343">
        <v>51.429386935152742</v>
      </c>
      <c r="AO21" s="343">
        <v>51.495493561534204</v>
      </c>
      <c r="AP21" s="343">
        <v>51.559702961754581</v>
      </c>
      <c r="AQ21" s="343">
        <v>51.62080732287194</v>
      </c>
      <c r="AR21" s="343">
        <v>51.691839469714367</v>
      </c>
      <c r="AS21" s="343">
        <v>51.763698930791946</v>
      </c>
      <c r="AT21" s="343">
        <v>51.835836109089428</v>
      </c>
      <c r="AU21" s="343">
        <v>51.907994985104907</v>
      </c>
      <c r="AV21" s="343">
        <v>51.979271954028114</v>
      </c>
      <c r="AW21" s="343">
        <v>52.035500417833951</v>
      </c>
      <c r="AX21" s="343">
        <v>52.107076225849347</v>
      </c>
      <c r="AY21" s="343">
        <v>52.177118388997997</v>
      </c>
      <c r="AZ21" s="343">
        <v>52.2454103586877</v>
      </c>
      <c r="BA21" s="343">
        <v>52.312457748987434</v>
      </c>
      <c r="BB21" s="343">
        <v>52.37915463855655</v>
      </c>
      <c r="BC21" s="343">
        <v>52.446440737497376</v>
      </c>
      <c r="BD21" s="343">
        <v>52.512036635392818</v>
      </c>
      <c r="BE21" s="343">
        <v>52.580514269202553</v>
      </c>
      <c r="BF21" s="343">
        <v>52.646940700585041</v>
      </c>
      <c r="BG21" s="343">
        <v>52.717117859717682</v>
      </c>
      <c r="BH21" s="343">
        <v>52.775332590596527</v>
      </c>
      <c r="BI21" s="343">
        <v>52.824496904661302</v>
      </c>
      <c r="BJ21" s="343">
        <v>52.869139073411482</v>
      </c>
      <c r="BK21" s="343">
        <v>52.912785405870302</v>
      </c>
      <c r="BL21" s="343">
        <v>52.955700623511433</v>
      </c>
      <c r="BM21" s="343">
        <v>52.998731352180933</v>
      </c>
      <c r="BN21" s="343">
        <v>53.041221261941402</v>
      </c>
      <c r="BO21" s="343">
        <v>53.082433682948739</v>
      </c>
      <c r="BP21" s="343">
        <v>53.121796166927275</v>
      </c>
      <c r="BQ21" s="343">
        <v>53.153510641709275</v>
      </c>
      <c r="BR21" s="343">
        <v>53.192463552247709</v>
      </c>
      <c r="BS21" s="343">
        <v>53.225329872663082</v>
      </c>
      <c r="BT21" s="343">
        <v>53.257277403091699</v>
      </c>
      <c r="BU21" s="1525"/>
      <c r="BV21" s="1525"/>
      <c r="BW21" s="1525"/>
      <c r="BX21" s="1525"/>
      <c r="BY21" s="1525"/>
      <c r="BZ21" s="1525"/>
      <c r="CA21" s="1525"/>
      <c r="CB21" s="1525"/>
      <c r="CC21" s="1525"/>
      <c r="CD21" s="1525"/>
      <c r="CE21" s="1525"/>
      <c r="CF21" s="1525"/>
      <c r="CG21" s="1525"/>
      <c r="CH21" s="1525"/>
      <c r="CI21" s="1525"/>
      <c r="CJ21" s="343"/>
    </row>
    <row r="22" spans="2:88" x14ac:dyDescent="0.2">
      <c r="B22" s="516" t="s">
        <v>306</v>
      </c>
      <c r="C22" s="517" t="s">
        <v>307</v>
      </c>
      <c r="D22" s="518" t="s">
        <v>85</v>
      </c>
      <c r="E22" s="518" t="s">
        <v>234</v>
      </c>
      <c r="F22" s="519">
        <v>1</v>
      </c>
      <c r="G22" s="341"/>
      <c r="H22" s="342"/>
      <c r="I22" s="342">
        <v>15.74912044600373</v>
      </c>
      <c r="J22" s="342">
        <v>15.329315321502193</v>
      </c>
      <c r="K22" s="342">
        <v>14.980626217280259</v>
      </c>
      <c r="L22" s="342">
        <v>14.668809605902824</v>
      </c>
      <c r="M22" s="343">
        <v>14.194087056315093</v>
      </c>
      <c r="N22" s="343">
        <v>13.867509230379065</v>
      </c>
      <c r="O22" s="343">
        <v>13.601232467439781</v>
      </c>
      <c r="P22" s="343">
        <v>13.349705355693217</v>
      </c>
      <c r="Q22" s="343">
        <v>13.111823928085082</v>
      </c>
      <c r="R22" s="343">
        <v>12.907679064411317</v>
      </c>
      <c r="S22" s="343">
        <v>12.709440562023319</v>
      </c>
      <c r="T22" s="343">
        <v>12.498081249560336</v>
      </c>
      <c r="U22" s="343">
        <v>12.278224822500691</v>
      </c>
      <c r="V22" s="343">
        <v>12.054330592918101</v>
      </c>
      <c r="W22" s="343">
        <v>11.885132001887545</v>
      </c>
      <c r="X22" s="343">
        <v>11.797263141152287</v>
      </c>
      <c r="Y22" s="343">
        <v>11.659662811739526</v>
      </c>
      <c r="Z22" s="343">
        <v>11.529681029363228</v>
      </c>
      <c r="AA22" s="343">
        <v>11.393601569401238</v>
      </c>
      <c r="AB22" s="343">
        <v>11.268173997274499</v>
      </c>
      <c r="AC22" s="343">
        <v>11.144558468404036</v>
      </c>
      <c r="AD22" s="343">
        <v>11.028593611354761</v>
      </c>
      <c r="AE22" s="343">
        <v>10.913864310768799</v>
      </c>
      <c r="AF22" s="343">
        <v>10.865884887278863</v>
      </c>
      <c r="AG22" s="343">
        <v>10.823168349642634</v>
      </c>
      <c r="AH22" s="343">
        <v>10.791909131461887</v>
      </c>
      <c r="AI22" s="343">
        <v>10.759514536331436</v>
      </c>
      <c r="AJ22" s="343">
        <v>10.719776902594585</v>
      </c>
      <c r="AK22" s="343">
        <v>10.677039662287536</v>
      </c>
      <c r="AL22" s="343">
        <v>10.542641482857055</v>
      </c>
      <c r="AM22" s="343">
        <v>10.513047661081437</v>
      </c>
      <c r="AN22" s="343">
        <v>10.482529644109704</v>
      </c>
      <c r="AO22" s="343">
        <v>10.454970659045063</v>
      </c>
      <c r="AP22" s="343">
        <v>10.433799195089946</v>
      </c>
      <c r="AQ22" s="343">
        <v>10.417750111498352</v>
      </c>
      <c r="AR22" s="343">
        <v>10.407273307809968</v>
      </c>
      <c r="AS22" s="343">
        <v>10.395419311346178</v>
      </c>
      <c r="AT22" s="343">
        <v>10.383016877295207</v>
      </c>
      <c r="AU22" s="343">
        <v>10.371570978582353</v>
      </c>
      <c r="AV22" s="343">
        <v>10.365587935882884</v>
      </c>
      <c r="AW22" s="343">
        <v>10.362749810086306</v>
      </c>
      <c r="AX22" s="343">
        <v>10.360820401484954</v>
      </c>
      <c r="AY22" s="343">
        <v>10.365750373648069</v>
      </c>
      <c r="AZ22" s="343">
        <v>10.376780561816874</v>
      </c>
      <c r="BA22" s="343">
        <v>10.392556512129616</v>
      </c>
      <c r="BB22" s="343">
        <v>10.410326431866823</v>
      </c>
      <c r="BC22" s="343">
        <v>10.426385130234706</v>
      </c>
      <c r="BD22" s="343">
        <v>10.43913267391537</v>
      </c>
      <c r="BE22" s="343">
        <v>10.451004768565163</v>
      </c>
      <c r="BF22" s="343">
        <v>10.461384471774622</v>
      </c>
      <c r="BG22" s="343">
        <v>10.471396634351702</v>
      </c>
      <c r="BH22" s="343">
        <v>10.477735883595971</v>
      </c>
      <c r="BI22" s="343">
        <v>10.481037927681806</v>
      </c>
      <c r="BJ22" s="343">
        <v>10.490629403104727</v>
      </c>
      <c r="BK22" s="343">
        <v>10.501021877574397</v>
      </c>
      <c r="BL22" s="343">
        <v>10.510790053153492</v>
      </c>
      <c r="BM22" s="343">
        <v>10.518335491752072</v>
      </c>
      <c r="BN22" s="343">
        <v>10.526157331111104</v>
      </c>
      <c r="BO22" s="343">
        <v>10.535979024137639</v>
      </c>
      <c r="BP22" s="343">
        <v>10.547029750545979</v>
      </c>
      <c r="BQ22" s="343">
        <v>10.559228357556753</v>
      </c>
      <c r="BR22" s="343">
        <v>10.580239670239449</v>
      </c>
      <c r="BS22" s="343">
        <v>10.600506693784112</v>
      </c>
      <c r="BT22" s="343">
        <v>10.621017670379089</v>
      </c>
      <c r="BU22" s="1525"/>
      <c r="BV22" s="1525"/>
      <c r="BW22" s="1525"/>
      <c r="BX22" s="1525"/>
      <c r="BY22" s="1525"/>
      <c r="BZ22" s="1525"/>
      <c r="CA22" s="1525"/>
      <c r="CB22" s="1525"/>
      <c r="CC22" s="1525"/>
      <c r="CD22" s="1525"/>
      <c r="CE22" s="1525"/>
      <c r="CF22" s="1525"/>
      <c r="CG22" s="1525"/>
      <c r="CH22" s="1525"/>
      <c r="CI22" s="1525"/>
      <c r="CJ22" s="343"/>
    </row>
    <row r="23" spans="2:88" x14ac:dyDescent="0.2">
      <c r="B23" s="516" t="s">
        <v>308</v>
      </c>
      <c r="C23" s="517" t="s">
        <v>309</v>
      </c>
      <c r="D23" s="518" t="s">
        <v>85</v>
      </c>
      <c r="E23" s="518" t="s">
        <v>234</v>
      </c>
      <c r="F23" s="519">
        <v>1</v>
      </c>
      <c r="G23" s="341"/>
      <c r="H23" s="342"/>
      <c r="I23" s="342">
        <v>10.754157049691486</v>
      </c>
      <c r="J23" s="342">
        <v>10.703935541227347</v>
      </c>
      <c r="K23" s="342">
        <v>10.461774543390879</v>
      </c>
      <c r="L23" s="342">
        <v>10.244782542888416</v>
      </c>
      <c r="M23" s="343">
        <v>9.9134611606270902</v>
      </c>
      <c r="N23" s="343">
        <v>9.685088077460275</v>
      </c>
      <c r="O23" s="343">
        <v>9.4937085616425474</v>
      </c>
      <c r="P23" s="343">
        <v>9.3111532324538562</v>
      </c>
      <c r="Q23" s="343">
        <v>9.136662388687812</v>
      </c>
      <c r="R23" s="343">
        <v>8.9843188739923665</v>
      </c>
      <c r="S23" s="343">
        <v>8.8365918028092185</v>
      </c>
      <c r="T23" s="343">
        <v>8.6946806173390296</v>
      </c>
      <c r="U23" s="343">
        <v>8.5295251588558259</v>
      </c>
      <c r="V23" s="343">
        <v>8.3593238889742345</v>
      </c>
      <c r="W23" s="343">
        <v>8.2248476099609551</v>
      </c>
      <c r="X23" s="343">
        <v>8.092529658202201</v>
      </c>
      <c r="Y23" s="343">
        <v>7.9572927611883806</v>
      </c>
      <c r="Z23" s="343">
        <v>7.8182603071364234</v>
      </c>
      <c r="AA23" s="343">
        <v>7.6732583216669514</v>
      </c>
      <c r="AB23" s="343">
        <v>7.5337139058181632</v>
      </c>
      <c r="AC23" s="343">
        <v>7.393813447472227</v>
      </c>
      <c r="AD23" s="343">
        <v>7.2506129003691333</v>
      </c>
      <c r="AE23" s="343">
        <v>7.1306032828720616</v>
      </c>
      <c r="AF23" s="343">
        <v>7.0533177467158144</v>
      </c>
      <c r="AG23" s="343">
        <v>6.9786496761555323</v>
      </c>
      <c r="AH23" s="343">
        <v>6.9107803197743536</v>
      </c>
      <c r="AI23" s="343">
        <v>6.8411333636480354</v>
      </c>
      <c r="AJ23" s="343">
        <v>6.7654956054952606</v>
      </c>
      <c r="AK23" s="343">
        <v>6.6869181035249019</v>
      </c>
      <c r="AL23" s="343">
        <v>6.5505646324328062</v>
      </c>
      <c r="AM23" s="343">
        <v>6.5074784251875588</v>
      </c>
      <c r="AN23" s="343">
        <v>6.4635209810402792</v>
      </c>
      <c r="AO23" s="343">
        <v>6.4213496528767289</v>
      </c>
      <c r="AP23" s="343">
        <v>6.3832348539692436</v>
      </c>
      <c r="AQ23" s="343">
        <v>6.3483099903321323</v>
      </c>
      <c r="AR23" s="343">
        <v>6.3167007588981345</v>
      </c>
      <c r="AS23" s="343">
        <v>6.2839029749244437</v>
      </c>
      <c r="AT23" s="343">
        <v>6.250468963565714</v>
      </c>
      <c r="AU23" s="343">
        <v>6.2173807573263513</v>
      </c>
      <c r="AV23" s="343">
        <v>6.1875603754892019</v>
      </c>
      <c r="AW23" s="343">
        <v>6.1594077066818764</v>
      </c>
      <c r="AX23" s="343">
        <v>6.1315517291025223</v>
      </c>
      <c r="AY23" s="343">
        <v>6.1077681236223791</v>
      </c>
      <c r="AZ23" s="343">
        <v>6.0875183663636623</v>
      </c>
      <c r="BA23" s="343">
        <v>6.0698834950050102</v>
      </c>
      <c r="BB23" s="343">
        <v>6.0530665370609054</v>
      </c>
      <c r="BC23" s="343">
        <v>6.0346947728356923</v>
      </c>
      <c r="BD23" s="343">
        <v>6.0137912047400306</v>
      </c>
      <c r="BE23" s="343">
        <v>5.9918518262948188</v>
      </c>
      <c r="BF23" s="343">
        <v>5.9685432973849188</v>
      </c>
      <c r="BG23" s="343">
        <v>5.9445074737223838</v>
      </c>
      <c r="BH23" s="343">
        <v>5.9227879538458224</v>
      </c>
      <c r="BI23" s="343">
        <v>5.9335673433641292</v>
      </c>
      <c r="BJ23" s="343">
        <v>5.9510418786772821</v>
      </c>
      <c r="BK23" s="343">
        <v>5.9673998264055612</v>
      </c>
      <c r="BL23" s="343">
        <v>5.9835266059440926</v>
      </c>
      <c r="BM23" s="343">
        <v>5.9984158650923547</v>
      </c>
      <c r="BN23" s="343">
        <v>6.0136304020444662</v>
      </c>
      <c r="BO23" s="343">
        <v>6.0302582954001469</v>
      </c>
      <c r="BP23" s="343">
        <v>6.0478298275577735</v>
      </c>
      <c r="BQ23" s="343">
        <v>6.0675721366881517</v>
      </c>
      <c r="BR23" s="343">
        <v>6.0905159341378017</v>
      </c>
      <c r="BS23" s="343">
        <v>6.1144483543327777</v>
      </c>
      <c r="BT23" s="343">
        <v>6.1387257932805559</v>
      </c>
      <c r="BU23" s="1525"/>
      <c r="BV23" s="1525"/>
      <c r="BW23" s="1525"/>
      <c r="BX23" s="1525"/>
      <c r="BY23" s="1525"/>
      <c r="BZ23" s="1525"/>
      <c r="CA23" s="1525"/>
      <c r="CB23" s="1525"/>
      <c r="CC23" s="1525"/>
      <c r="CD23" s="1525"/>
      <c r="CE23" s="1525"/>
      <c r="CF23" s="1525"/>
      <c r="CG23" s="1525"/>
      <c r="CH23" s="1525"/>
      <c r="CI23" s="1525"/>
      <c r="CJ23" s="343"/>
    </row>
    <row r="24" spans="2:88" x14ac:dyDescent="0.2">
      <c r="B24" s="516" t="s">
        <v>310</v>
      </c>
      <c r="C24" s="517" t="s">
        <v>311</v>
      </c>
      <c r="D24" s="518" t="s">
        <v>85</v>
      </c>
      <c r="E24" s="518" t="s">
        <v>234</v>
      </c>
      <c r="F24" s="519">
        <v>1</v>
      </c>
      <c r="G24" s="341"/>
      <c r="H24" s="342"/>
      <c r="I24" s="342">
        <v>12.793554715590863</v>
      </c>
      <c r="J24" s="342">
        <v>12.470246535981426</v>
      </c>
      <c r="K24" s="342">
        <v>12.233703102790278</v>
      </c>
      <c r="L24" s="342">
        <v>12.021021663417915</v>
      </c>
      <c r="M24" s="343">
        <v>11.672425225833438</v>
      </c>
      <c r="N24" s="343">
        <v>11.439284387313929</v>
      </c>
      <c r="O24" s="343">
        <v>11.251692222728213</v>
      </c>
      <c r="P24" s="343">
        <v>11.075612748551169</v>
      </c>
      <c r="Q24" s="343">
        <v>10.909650357320753</v>
      </c>
      <c r="R24" s="343">
        <v>10.767351756192737</v>
      </c>
      <c r="S24" s="343">
        <v>10.630039231310764</v>
      </c>
      <c r="T24" s="343">
        <v>10.492757315980418</v>
      </c>
      <c r="U24" s="343">
        <v>10.339649818177673</v>
      </c>
      <c r="V24" s="343">
        <v>10.185404502430181</v>
      </c>
      <c r="W24" s="343">
        <v>10.076395480014336</v>
      </c>
      <c r="X24" s="343">
        <v>9.9702034783599718</v>
      </c>
      <c r="Y24" s="343">
        <v>9.8628550224569906</v>
      </c>
      <c r="Z24" s="343">
        <v>9.7539812660602454</v>
      </c>
      <c r="AA24" s="343">
        <v>9.641851032281906</v>
      </c>
      <c r="AB24" s="343">
        <v>9.5386623852551935</v>
      </c>
      <c r="AC24" s="343">
        <v>9.4352450218192487</v>
      </c>
      <c r="AD24" s="343">
        <v>9.3304771523425742</v>
      </c>
      <c r="AE24" s="343">
        <v>9.2390987192275205</v>
      </c>
      <c r="AF24" s="343">
        <v>9.2059165047822873</v>
      </c>
      <c r="AG24" s="343">
        <v>9.176146715127377</v>
      </c>
      <c r="AH24" s="343">
        <v>9.1533971594463548</v>
      </c>
      <c r="AI24" s="343">
        <v>9.1299604210089669</v>
      </c>
      <c r="AJ24" s="343">
        <v>9.1022060422863191</v>
      </c>
      <c r="AK24" s="343">
        <v>9.0722355357131796</v>
      </c>
      <c r="AL24" s="343">
        <v>8.9635415709596433</v>
      </c>
      <c r="AM24" s="343">
        <v>8.9449149236318899</v>
      </c>
      <c r="AN24" s="343">
        <v>8.9261739094889041</v>
      </c>
      <c r="AO24" s="343">
        <v>8.9091346964198568</v>
      </c>
      <c r="AP24" s="343">
        <v>8.8959841724023079</v>
      </c>
      <c r="AQ24" s="343">
        <v>8.8859085892907164</v>
      </c>
      <c r="AR24" s="343">
        <v>8.879828940956104</v>
      </c>
      <c r="AS24" s="343">
        <v>8.8730454374286811</v>
      </c>
      <c r="AT24" s="343">
        <v>8.8660377173889007</v>
      </c>
      <c r="AU24" s="343">
        <v>8.8597162671702616</v>
      </c>
      <c r="AV24" s="343">
        <v>8.8568217827709326</v>
      </c>
      <c r="AW24" s="343">
        <v>8.8562052434152498</v>
      </c>
      <c r="AX24" s="343">
        <v>8.8560479715506055</v>
      </c>
      <c r="AY24" s="343">
        <v>8.8601863363676543</v>
      </c>
      <c r="AZ24" s="343">
        <v>8.8681571974167248</v>
      </c>
      <c r="BA24" s="343">
        <v>8.8791601383067977</v>
      </c>
      <c r="BB24" s="343">
        <v>8.8915342853594392</v>
      </c>
      <c r="BC24" s="343">
        <v>8.9030096598283475</v>
      </c>
      <c r="BD24" s="343">
        <v>8.9124739173653698</v>
      </c>
      <c r="BE24" s="343">
        <v>8.9216483698789908</v>
      </c>
      <c r="BF24" s="343">
        <v>8.9299175069721102</v>
      </c>
      <c r="BG24" s="343">
        <v>8.9382424144200563</v>
      </c>
      <c r="BH24" s="343">
        <v>8.9438361672425266</v>
      </c>
      <c r="BI24" s="343">
        <v>8.9474147923437695</v>
      </c>
      <c r="BJ24" s="343">
        <v>8.9491999908003024</v>
      </c>
      <c r="BK24" s="343">
        <v>8.949729960109595</v>
      </c>
      <c r="BL24" s="343">
        <v>8.9499199703430286</v>
      </c>
      <c r="BM24" s="343">
        <v>8.9487954219942321</v>
      </c>
      <c r="BN24" s="343">
        <v>8.9479049417511618</v>
      </c>
      <c r="BO24" s="343">
        <v>8.9483052857959873</v>
      </c>
      <c r="BP24" s="343">
        <v>8.9494840733409422</v>
      </c>
      <c r="BQ24" s="343">
        <v>8.9523650008264148</v>
      </c>
      <c r="BR24" s="343">
        <v>8.9587710530945088</v>
      </c>
      <c r="BS24" s="343">
        <v>8.9657508706468736</v>
      </c>
      <c r="BT24" s="343">
        <v>8.9729272709563563</v>
      </c>
      <c r="BU24" s="1525"/>
      <c r="BV24" s="1525"/>
      <c r="BW24" s="1525"/>
      <c r="BX24" s="1525"/>
      <c r="BY24" s="1525"/>
      <c r="BZ24" s="1525"/>
      <c r="CA24" s="1525"/>
      <c r="CB24" s="1525"/>
      <c r="CC24" s="1525"/>
      <c r="CD24" s="1525"/>
      <c r="CE24" s="1525"/>
      <c r="CF24" s="1525"/>
      <c r="CG24" s="1525"/>
      <c r="CH24" s="1525"/>
      <c r="CI24" s="1525"/>
      <c r="CJ24" s="343"/>
    </row>
    <row r="25" spans="2:88" x14ac:dyDescent="0.2">
      <c r="B25" s="520" t="s">
        <v>312</v>
      </c>
      <c r="C25" s="517" t="s">
        <v>313</v>
      </c>
      <c r="D25" s="518" t="s">
        <v>85</v>
      </c>
      <c r="E25" s="518" t="s">
        <v>234</v>
      </c>
      <c r="F25" s="519">
        <v>1</v>
      </c>
      <c r="G25" s="344"/>
      <c r="H25" s="342"/>
      <c r="I25" s="345">
        <v>8.9381717026997602</v>
      </c>
      <c r="J25" s="345">
        <v>8.7949139729581098</v>
      </c>
      <c r="K25" s="345">
        <v>8.636417562524727</v>
      </c>
      <c r="L25" s="345">
        <v>8.4977761702404724</v>
      </c>
      <c r="M25" s="346">
        <v>8.2505672300162409</v>
      </c>
      <c r="N25" s="346">
        <v>8.1125797540477347</v>
      </c>
      <c r="O25" s="346">
        <v>7.9689545765193968</v>
      </c>
      <c r="P25" s="346">
        <v>7.8354107220744771</v>
      </c>
      <c r="Q25" s="346">
        <v>7.6995375411032612</v>
      </c>
      <c r="R25" s="346">
        <v>7.5905775712525267</v>
      </c>
      <c r="S25" s="346">
        <v>7.4752801870844818</v>
      </c>
      <c r="T25" s="346">
        <v>7.3605271541934316</v>
      </c>
      <c r="U25" s="346">
        <v>7.2020640993815679</v>
      </c>
      <c r="V25" s="346">
        <v>7.0671053841231979</v>
      </c>
      <c r="W25" s="346">
        <v>6.9312327350684511</v>
      </c>
      <c r="X25" s="346">
        <v>6.7867790290037382</v>
      </c>
      <c r="Y25" s="346">
        <v>6.6769981915495844</v>
      </c>
      <c r="Z25" s="346">
        <v>6.5903871938953751</v>
      </c>
      <c r="AA25" s="346">
        <v>6.4934109851175732</v>
      </c>
      <c r="AB25" s="346">
        <v>6.2364326197270499</v>
      </c>
      <c r="AC25" s="346">
        <v>6.1446716347672075</v>
      </c>
      <c r="AD25" s="346">
        <v>6.0754179206218559</v>
      </c>
      <c r="AE25" s="346">
        <v>6.0224997133573348</v>
      </c>
      <c r="AF25" s="346">
        <v>6.0074599365333725</v>
      </c>
      <c r="AG25" s="346">
        <v>5.9869998342258919</v>
      </c>
      <c r="AH25" s="346">
        <v>5.9941903552248581</v>
      </c>
      <c r="AI25" s="346">
        <v>5.9922870530080807</v>
      </c>
      <c r="AJ25" s="346">
        <v>5.9874954296101821</v>
      </c>
      <c r="AK25" s="346">
        <v>5.9727014912099428</v>
      </c>
      <c r="AL25" s="346">
        <v>5.9272093638971182</v>
      </c>
      <c r="AM25" s="346">
        <v>5.9095457496429393</v>
      </c>
      <c r="AN25" s="346">
        <v>5.8914701150184774</v>
      </c>
      <c r="AO25" s="346">
        <v>5.8658107753195079</v>
      </c>
      <c r="AP25" s="346">
        <v>5.8629549632469571</v>
      </c>
      <c r="AQ25" s="346">
        <v>5.8537700382382587</v>
      </c>
      <c r="AR25" s="346">
        <v>5.8479364540092229</v>
      </c>
      <c r="AS25" s="346">
        <v>5.8320668321611393</v>
      </c>
      <c r="AT25" s="346">
        <v>5.8348070360886872</v>
      </c>
      <c r="AU25" s="346">
        <v>5.828870697637182</v>
      </c>
      <c r="AV25" s="346">
        <v>5.8262674864926876</v>
      </c>
      <c r="AW25" s="346">
        <v>5.8162944423043381</v>
      </c>
      <c r="AX25" s="346">
        <v>5.8070887365882857</v>
      </c>
      <c r="AY25" s="346">
        <v>5.8020813176034833</v>
      </c>
      <c r="AZ25" s="346">
        <v>5.8008187582120216</v>
      </c>
      <c r="BA25" s="346">
        <v>5.8025046559812257</v>
      </c>
      <c r="BB25" s="346">
        <v>5.8055392827236671</v>
      </c>
      <c r="BC25" s="346">
        <v>5.8077802705721453</v>
      </c>
      <c r="BD25" s="346">
        <v>5.8083191562785172</v>
      </c>
      <c r="BE25" s="346">
        <v>5.8085452025033835</v>
      </c>
      <c r="BF25" s="346">
        <v>5.8081245230604157</v>
      </c>
      <c r="BG25" s="346">
        <v>5.7906846055083783</v>
      </c>
      <c r="BH25" s="346">
        <v>5.7883651466025547</v>
      </c>
      <c r="BI25" s="346">
        <v>5.7847298487461929</v>
      </c>
      <c r="BJ25" s="346">
        <v>5.779783474603831</v>
      </c>
      <c r="BK25" s="346">
        <v>5.7738706926819177</v>
      </c>
      <c r="BL25" s="346">
        <v>5.7678116458799167</v>
      </c>
      <c r="BM25" s="346">
        <v>5.7606979962968632</v>
      </c>
      <c r="BN25" s="346">
        <v>5.7539537629706992</v>
      </c>
      <c r="BO25" s="346">
        <v>5.7485546152939051</v>
      </c>
      <c r="BP25" s="346">
        <v>5.7440614211538481</v>
      </c>
      <c r="BQ25" s="346">
        <v>5.7415353192783121</v>
      </c>
      <c r="BR25" s="346">
        <v>5.7419624514988366</v>
      </c>
      <c r="BS25" s="346">
        <v>5.7432674622912012</v>
      </c>
      <c r="BT25" s="346">
        <v>5.7448987336374131</v>
      </c>
      <c r="BU25" s="1526"/>
      <c r="BV25" s="1526"/>
      <c r="BW25" s="1526"/>
      <c r="BX25" s="1526"/>
      <c r="BY25" s="1526"/>
      <c r="BZ25" s="1526"/>
      <c r="CA25" s="1526"/>
      <c r="CB25" s="1526"/>
      <c r="CC25" s="1526"/>
      <c r="CD25" s="1526"/>
      <c r="CE25" s="1526"/>
      <c r="CF25" s="1526"/>
      <c r="CG25" s="1526"/>
      <c r="CH25" s="1526"/>
      <c r="CI25" s="1526"/>
      <c r="CJ25" s="346"/>
    </row>
    <row r="26" spans="2:88" x14ac:dyDescent="0.2">
      <c r="B26" s="520" t="s">
        <v>314</v>
      </c>
      <c r="C26" s="517" t="s">
        <v>315</v>
      </c>
      <c r="D26" s="518" t="s">
        <v>85</v>
      </c>
      <c r="E26" s="518" t="s">
        <v>234</v>
      </c>
      <c r="F26" s="519">
        <v>1</v>
      </c>
      <c r="G26" s="344"/>
      <c r="H26" s="345"/>
      <c r="I26" s="345"/>
      <c r="J26" s="345"/>
      <c r="K26" s="345"/>
      <c r="L26" s="345"/>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row>
    <row r="27" spans="2:88" x14ac:dyDescent="0.2">
      <c r="B27" s="520" t="s">
        <v>316</v>
      </c>
      <c r="C27" s="521" t="s">
        <v>315</v>
      </c>
      <c r="D27" s="522" t="s">
        <v>85</v>
      </c>
      <c r="E27" s="522" t="s">
        <v>234</v>
      </c>
      <c r="F27" s="523">
        <v>1</v>
      </c>
      <c r="G27" s="344"/>
      <c r="H27" s="345"/>
      <c r="I27" s="345"/>
      <c r="J27" s="345"/>
      <c r="K27" s="345"/>
      <c r="L27" s="345"/>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row>
    <row r="28" spans="2:88" ht="15" thickBot="1" x14ac:dyDescent="0.25">
      <c r="B28" s="520" t="s">
        <v>317</v>
      </c>
      <c r="C28" s="521" t="s">
        <v>315</v>
      </c>
      <c r="D28" s="522" t="s">
        <v>85</v>
      </c>
      <c r="E28" s="522" t="s">
        <v>234</v>
      </c>
      <c r="F28" s="523">
        <v>1</v>
      </c>
      <c r="G28" s="347"/>
      <c r="H28" s="348"/>
      <c r="I28" s="348"/>
      <c r="J28" s="348"/>
      <c r="K28" s="348"/>
      <c r="L28" s="348"/>
      <c r="M28" s="349"/>
      <c r="N28" s="349"/>
      <c r="O28" s="349"/>
      <c r="P28" s="349"/>
      <c r="Q28" s="349"/>
      <c r="R28" s="349"/>
      <c r="S28" s="349"/>
      <c r="T28" s="349"/>
      <c r="U28" s="349"/>
      <c r="V28" s="349"/>
      <c r="W28" s="349"/>
      <c r="X28" s="349"/>
      <c r="Y28" s="349"/>
      <c r="Z28" s="349"/>
      <c r="AA28" s="349"/>
      <c r="AB28" s="349"/>
      <c r="AC28" s="349"/>
      <c r="AD28" s="349"/>
      <c r="AE28" s="349"/>
      <c r="AF28" s="349"/>
      <c r="AG28" s="349"/>
      <c r="AH28" s="349"/>
      <c r="AI28" s="349"/>
      <c r="AJ28" s="349"/>
      <c r="AK28" s="349"/>
      <c r="AL28" s="349"/>
      <c r="AM28" s="349"/>
      <c r="AN28" s="349"/>
      <c r="AO28" s="349"/>
      <c r="AP28" s="349"/>
      <c r="AQ28" s="349"/>
      <c r="AR28" s="349"/>
      <c r="AS28" s="349"/>
      <c r="AT28" s="349"/>
      <c r="AU28" s="349"/>
      <c r="AV28" s="349"/>
      <c r="AW28" s="349"/>
      <c r="AX28" s="349"/>
      <c r="AY28" s="349"/>
      <c r="AZ28" s="349"/>
      <c r="BA28" s="349"/>
      <c r="BB28" s="349"/>
      <c r="BC28" s="349"/>
      <c r="BD28" s="349"/>
      <c r="BE28" s="349"/>
      <c r="BF28" s="349"/>
      <c r="BG28" s="349"/>
      <c r="BH28" s="349"/>
      <c r="BI28" s="349"/>
      <c r="BJ28" s="349"/>
      <c r="BK28" s="349"/>
      <c r="BL28" s="349"/>
      <c r="BM28" s="349"/>
      <c r="BN28" s="349"/>
      <c r="BO28" s="349"/>
      <c r="BP28" s="349"/>
      <c r="BQ28" s="349"/>
      <c r="BR28" s="349"/>
      <c r="BS28" s="349"/>
      <c r="BT28" s="349"/>
      <c r="BU28" s="349"/>
      <c r="BV28" s="349"/>
      <c r="BW28" s="349"/>
      <c r="BX28" s="349"/>
      <c r="BY28" s="349"/>
      <c r="BZ28" s="349"/>
      <c r="CA28" s="349"/>
      <c r="CB28" s="349"/>
      <c r="CC28" s="349"/>
      <c r="CD28" s="349"/>
      <c r="CE28" s="349"/>
      <c r="CF28" s="349"/>
      <c r="CG28" s="349"/>
      <c r="CH28" s="349"/>
      <c r="CI28" s="349"/>
      <c r="CJ28" s="349"/>
    </row>
    <row r="29" spans="2:88" ht="13.9" customHeight="1" x14ac:dyDescent="0.2">
      <c r="B29" s="468" t="s">
        <v>318</v>
      </c>
      <c r="C29" s="469" t="s">
        <v>319</v>
      </c>
      <c r="D29" s="470" t="s">
        <v>320</v>
      </c>
      <c r="E29" s="470" t="s">
        <v>234</v>
      </c>
      <c r="F29" s="471">
        <v>1</v>
      </c>
      <c r="G29" s="350">
        <f>SUM(G30:G38)</f>
        <v>0</v>
      </c>
      <c r="H29" s="351">
        <f t="shared" ref="H29:BS29" si="2">SUM(H30:H38)</f>
        <v>0</v>
      </c>
      <c r="I29" s="351">
        <f t="shared" si="2"/>
        <v>168.38687203321393</v>
      </c>
      <c r="J29" s="351">
        <f t="shared" si="2"/>
        <v>164.2191536713774</v>
      </c>
      <c r="K29" s="351">
        <f t="shared" si="2"/>
        <v>161.92415696331244</v>
      </c>
      <c r="L29" s="351">
        <f t="shared" si="2"/>
        <v>159.60253522241678</v>
      </c>
      <c r="M29" s="351">
        <f t="shared" si="2"/>
        <v>153.63171744041526</v>
      </c>
      <c r="N29" s="351">
        <f t="shared" si="2"/>
        <v>148.51729971186862</v>
      </c>
      <c r="O29" s="351">
        <f t="shared" si="2"/>
        <v>146.70618680408148</v>
      </c>
      <c r="P29" s="351">
        <f t="shared" si="2"/>
        <v>144.89009239824458</v>
      </c>
      <c r="Q29" s="351">
        <f t="shared" si="2"/>
        <v>143.05857601911399</v>
      </c>
      <c r="R29" s="351">
        <f t="shared" si="2"/>
        <v>141.35805328917291</v>
      </c>
      <c r="S29" s="351">
        <f t="shared" si="2"/>
        <v>139.73283275429486</v>
      </c>
      <c r="T29" s="351">
        <f t="shared" si="2"/>
        <v>138.10220327978806</v>
      </c>
      <c r="U29" s="351">
        <f t="shared" si="2"/>
        <v>136.08710022918652</v>
      </c>
      <c r="V29" s="351">
        <f t="shared" si="2"/>
        <v>134.10199086280559</v>
      </c>
      <c r="W29" s="351">
        <f t="shared" si="2"/>
        <v>132.54374809089265</v>
      </c>
      <c r="X29" s="351">
        <f t="shared" si="2"/>
        <v>130.98942512166914</v>
      </c>
      <c r="Y29" s="351">
        <f t="shared" si="2"/>
        <v>129.32283678753302</v>
      </c>
      <c r="Z29" s="351">
        <f t="shared" si="2"/>
        <v>127.68491254251843</v>
      </c>
      <c r="AA29" s="351">
        <f t="shared" si="2"/>
        <v>126.03340698250769</v>
      </c>
      <c r="AB29" s="351">
        <f t="shared" si="2"/>
        <v>124.44824203237044</v>
      </c>
      <c r="AC29" s="351">
        <f t="shared" si="2"/>
        <v>122.90167821623142</v>
      </c>
      <c r="AD29" s="351">
        <f t="shared" si="2"/>
        <v>121.38458899031446</v>
      </c>
      <c r="AE29" s="351">
        <f t="shared" si="2"/>
        <v>120.30264597890043</v>
      </c>
      <c r="AF29" s="351">
        <f t="shared" si="2"/>
        <v>120.10738775084337</v>
      </c>
      <c r="AG29" s="351">
        <f t="shared" si="2"/>
        <v>119.96388384441704</v>
      </c>
      <c r="AH29" s="351">
        <f t="shared" si="2"/>
        <v>119.91333593064185</v>
      </c>
      <c r="AI29" s="351">
        <f t="shared" si="2"/>
        <v>119.8493405829165</v>
      </c>
      <c r="AJ29" s="351">
        <f t="shared" si="2"/>
        <v>119.78559882050543</v>
      </c>
      <c r="AK29" s="351">
        <f t="shared" si="2"/>
        <v>119.65229789936484</v>
      </c>
      <c r="AL29" s="351">
        <f t="shared" si="2"/>
        <v>119.54554470876711</v>
      </c>
      <c r="AM29" s="351">
        <f t="shared" si="2"/>
        <v>119.65072543877027</v>
      </c>
      <c r="AN29" s="351">
        <f t="shared" si="2"/>
        <v>119.81073112936734</v>
      </c>
      <c r="AO29" s="351">
        <f t="shared" si="2"/>
        <v>119.93849737045423</v>
      </c>
      <c r="AP29" s="351">
        <f t="shared" si="2"/>
        <v>120.09422575630653</v>
      </c>
      <c r="AQ29" s="351">
        <f t="shared" si="2"/>
        <v>120.25080690636823</v>
      </c>
      <c r="AR29" s="351">
        <f t="shared" si="2"/>
        <v>120.51132582614747</v>
      </c>
      <c r="AS29" s="351">
        <f t="shared" si="2"/>
        <v>120.75872157805348</v>
      </c>
      <c r="AT29" s="351">
        <f t="shared" si="2"/>
        <v>121.0362259208205</v>
      </c>
      <c r="AU29" s="351">
        <f t="shared" si="2"/>
        <v>121.30041986188868</v>
      </c>
      <c r="AV29" s="351">
        <f t="shared" si="2"/>
        <v>121.56571424332175</v>
      </c>
      <c r="AW29" s="351">
        <f t="shared" si="2"/>
        <v>121.8175686492165</v>
      </c>
      <c r="AX29" s="351">
        <f t="shared" si="2"/>
        <v>122.07061872174297</v>
      </c>
      <c r="AY29" s="351">
        <f t="shared" si="2"/>
        <v>122.3248706772047</v>
      </c>
      <c r="AZ29" s="351">
        <f t="shared" si="2"/>
        <v>122.58048356020183</v>
      </c>
      <c r="BA29" s="351">
        <f t="shared" si="2"/>
        <v>122.83759938997035</v>
      </c>
      <c r="BB29" s="351">
        <f t="shared" si="2"/>
        <v>123.0963253714479</v>
      </c>
      <c r="BC29" s="351">
        <f t="shared" si="2"/>
        <v>123.35669066622108</v>
      </c>
      <c r="BD29" s="351">
        <f t="shared" si="2"/>
        <v>123.60316782658539</v>
      </c>
      <c r="BE29" s="351">
        <f t="shared" si="2"/>
        <v>123.86947286185001</v>
      </c>
      <c r="BF29" s="351">
        <f t="shared" si="2"/>
        <v>124.12486099146922</v>
      </c>
      <c r="BG29" s="351">
        <f t="shared" si="2"/>
        <v>124.37778257725634</v>
      </c>
      <c r="BH29" s="351">
        <f t="shared" si="2"/>
        <v>124.58787327921418</v>
      </c>
      <c r="BI29" s="351">
        <f t="shared" si="2"/>
        <v>124.79875187341389</v>
      </c>
      <c r="BJ29" s="351">
        <f t="shared" si="2"/>
        <v>125.01036942490089</v>
      </c>
      <c r="BK29" s="351">
        <f t="shared" si="2"/>
        <v>125.22266153144108</v>
      </c>
      <c r="BL29" s="351">
        <f t="shared" si="2"/>
        <v>125.43556166241315</v>
      </c>
      <c r="BM29" s="351">
        <f t="shared" si="2"/>
        <v>125.64903064261297</v>
      </c>
      <c r="BN29" s="351">
        <f t="shared" si="2"/>
        <v>125.86299704373825</v>
      </c>
      <c r="BO29" s="351">
        <f t="shared" si="2"/>
        <v>126.07745759380229</v>
      </c>
      <c r="BP29" s="351">
        <f t="shared" si="2"/>
        <v>126.29816009040725</v>
      </c>
      <c r="BQ29" s="351">
        <f t="shared" si="2"/>
        <v>126.48997333522738</v>
      </c>
      <c r="BR29" s="351">
        <f t="shared" si="2"/>
        <v>126.75180585473902</v>
      </c>
      <c r="BS29" s="351">
        <f t="shared" si="2"/>
        <v>126.9790703412058</v>
      </c>
      <c r="BT29" s="351">
        <f t="shared" ref="BT29" si="3">SUM(BT30:BT38)</f>
        <v>127.20668485397289</v>
      </c>
      <c r="BU29" s="351"/>
      <c r="BV29" s="351"/>
      <c r="BW29" s="351"/>
      <c r="BX29" s="351"/>
      <c r="BY29" s="351"/>
      <c r="BZ29" s="351"/>
      <c r="CA29" s="351"/>
      <c r="CB29" s="351"/>
      <c r="CC29" s="351"/>
      <c r="CD29" s="351"/>
      <c r="CE29" s="351"/>
      <c r="CF29" s="351"/>
      <c r="CG29" s="351"/>
      <c r="CH29" s="351"/>
      <c r="CI29" s="351"/>
      <c r="CJ29" s="351"/>
    </row>
    <row r="30" spans="2:88" x14ac:dyDescent="0.2">
      <c r="B30" s="472" t="s">
        <v>321</v>
      </c>
      <c r="C30" s="473" t="s">
        <v>322</v>
      </c>
      <c r="D30" s="474" t="s">
        <v>85</v>
      </c>
      <c r="E30" s="474" t="s">
        <v>234</v>
      </c>
      <c r="F30" s="475">
        <v>1</v>
      </c>
      <c r="G30" s="341"/>
      <c r="H30" s="342"/>
      <c r="I30" s="342">
        <v>32.565646838960667</v>
      </c>
      <c r="J30" s="342">
        <v>31.818832372521012</v>
      </c>
      <c r="K30" s="342">
        <v>31.304269203660876</v>
      </c>
      <c r="L30" s="342">
        <v>30.798272997706384</v>
      </c>
      <c r="M30" s="343">
        <v>29.594423407418891</v>
      </c>
      <c r="N30" s="343">
        <v>28.554916162319618</v>
      </c>
      <c r="O30" s="343">
        <v>28.170446633041394</v>
      </c>
      <c r="P30" s="343">
        <v>27.790338097238372</v>
      </c>
      <c r="Q30" s="343">
        <v>27.41487697301509</v>
      </c>
      <c r="R30" s="343">
        <v>27.06298002610729</v>
      </c>
      <c r="S30" s="343">
        <v>26.717102395391635</v>
      </c>
      <c r="T30" s="343">
        <v>26.375701276501626</v>
      </c>
      <c r="U30" s="343">
        <v>25.982004572345971</v>
      </c>
      <c r="V30" s="343">
        <v>25.59286036502068</v>
      </c>
      <c r="W30" s="343">
        <v>25.273851262288169</v>
      </c>
      <c r="X30" s="343">
        <v>24.958735721300791</v>
      </c>
      <c r="Y30" s="343">
        <v>24.644328319924554</v>
      </c>
      <c r="Z30" s="343">
        <v>24.333813782119744</v>
      </c>
      <c r="AA30" s="343">
        <v>24.025883399899257</v>
      </c>
      <c r="AB30" s="343">
        <v>23.727115506067022</v>
      </c>
      <c r="AC30" s="343">
        <v>23.432254924877416</v>
      </c>
      <c r="AD30" s="343">
        <v>23.140866421668001</v>
      </c>
      <c r="AE30" s="343">
        <v>22.92231572865726</v>
      </c>
      <c r="AF30" s="343">
        <v>22.874774374627197</v>
      </c>
      <c r="AG30" s="343">
        <v>22.831074203309367</v>
      </c>
      <c r="AH30" s="343">
        <v>22.79254738987634</v>
      </c>
      <c r="AI30" s="343">
        <v>22.755454644323866</v>
      </c>
      <c r="AJ30" s="343">
        <v>22.720191450914164</v>
      </c>
      <c r="AK30" s="343">
        <v>22.68427226269068</v>
      </c>
      <c r="AL30" s="343">
        <v>22.650950748914635</v>
      </c>
      <c r="AM30" s="343">
        <v>22.651008841036468</v>
      </c>
      <c r="AN30" s="343">
        <v>22.65437393404444</v>
      </c>
      <c r="AO30" s="343">
        <v>22.657971348952049</v>
      </c>
      <c r="AP30" s="343">
        <v>22.663804382651215</v>
      </c>
      <c r="AQ30" s="343">
        <v>22.670908812708149</v>
      </c>
      <c r="AR30" s="343">
        <v>22.682732796197413</v>
      </c>
      <c r="AS30" s="343">
        <v>22.695223919822137</v>
      </c>
      <c r="AT30" s="343">
        <v>22.709794678478342</v>
      </c>
      <c r="AU30" s="343">
        <v>22.724934515950157</v>
      </c>
      <c r="AV30" s="343">
        <v>22.741087092767625</v>
      </c>
      <c r="AW30" s="343">
        <v>22.757727197965547</v>
      </c>
      <c r="AX30" s="343">
        <v>22.775306181652937</v>
      </c>
      <c r="AY30" s="343">
        <v>22.793786665744484</v>
      </c>
      <c r="AZ30" s="343">
        <v>22.813137999798428</v>
      </c>
      <c r="BA30" s="343">
        <v>22.833330434245649</v>
      </c>
      <c r="BB30" s="343">
        <v>22.854334495886079</v>
      </c>
      <c r="BC30" s="343">
        <v>22.876119531277986</v>
      </c>
      <c r="BD30" s="343">
        <v>22.898148682113977</v>
      </c>
      <c r="BE30" s="343">
        <v>22.92151502111097</v>
      </c>
      <c r="BF30" s="343">
        <v>22.945169902616374</v>
      </c>
      <c r="BG30" s="343">
        <v>22.969360647115806</v>
      </c>
      <c r="BH30" s="343">
        <v>22.992755796223801</v>
      </c>
      <c r="BI30" s="343">
        <v>23.016750403141032</v>
      </c>
      <c r="BJ30" s="343">
        <v>23.041319631096009</v>
      </c>
      <c r="BK30" s="343">
        <v>23.066439156494429</v>
      </c>
      <c r="BL30" s="343">
        <v>23.092085543106389</v>
      </c>
      <c r="BM30" s="343">
        <v>23.118237134146607</v>
      </c>
      <c r="BN30" s="343">
        <v>23.144872128583607</v>
      </c>
      <c r="BO30" s="343">
        <v>23.171974034669393</v>
      </c>
      <c r="BP30" s="343">
        <v>23.199708373974836</v>
      </c>
      <c r="BQ30" s="343">
        <v>23.22692806400908</v>
      </c>
      <c r="BR30" s="343">
        <v>23.256788962637579</v>
      </c>
      <c r="BS30" s="343">
        <v>23.285921515466228</v>
      </c>
      <c r="BT30" s="343">
        <v>23.315430423256004</v>
      </c>
      <c r="BU30" s="1525"/>
      <c r="BV30" s="1525"/>
      <c r="BW30" s="1525"/>
      <c r="BX30" s="1525"/>
      <c r="BY30" s="1525"/>
      <c r="BZ30" s="1525"/>
      <c r="CA30" s="1525"/>
      <c r="CB30" s="1525"/>
      <c r="CC30" s="1525"/>
      <c r="CD30" s="1525"/>
      <c r="CE30" s="1525"/>
      <c r="CF30" s="1525"/>
      <c r="CG30" s="1525"/>
      <c r="CH30" s="1525"/>
      <c r="CI30" s="1525"/>
      <c r="CJ30" s="343"/>
    </row>
    <row r="31" spans="2:88" x14ac:dyDescent="0.2">
      <c r="B31" s="472" t="s">
        <v>323</v>
      </c>
      <c r="C31" s="473" t="s">
        <v>324</v>
      </c>
      <c r="D31" s="474" t="s">
        <v>85</v>
      </c>
      <c r="E31" s="474" t="s">
        <v>234</v>
      </c>
      <c r="F31" s="475">
        <v>1</v>
      </c>
      <c r="G31" s="341"/>
      <c r="H31" s="342"/>
      <c r="I31" s="342">
        <v>80.597347406632821</v>
      </c>
      <c r="J31" s="342">
        <v>78.924726273384678</v>
      </c>
      <c r="K31" s="342">
        <v>77.982253270245138</v>
      </c>
      <c r="L31" s="342">
        <v>77.037554012042833</v>
      </c>
      <c r="M31" s="343">
        <v>74.317887649650714</v>
      </c>
      <c r="N31" s="343">
        <v>71.977750455412462</v>
      </c>
      <c r="O31" s="343">
        <v>71.201209401875062</v>
      </c>
      <c r="P31" s="343">
        <v>70.421017884498369</v>
      </c>
      <c r="Q31" s="343">
        <v>69.638512056801346</v>
      </c>
      <c r="R31" s="343">
        <v>68.902995355502043</v>
      </c>
      <c r="S31" s="343">
        <v>68.170526609120884</v>
      </c>
      <c r="T31" s="343">
        <v>67.437889597460924</v>
      </c>
      <c r="U31" s="343">
        <v>66.496912361859813</v>
      </c>
      <c r="V31" s="343">
        <v>65.558751409141394</v>
      </c>
      <c r="W31" s="343">
        <v>64.792131165411149</v>
      </c>
      <c r="X31" s="343">
        <v>64.02785470111786</v>
      </c>
      <c r="Y31" s="343">
        <v>63.258555761623029</v>
      </c>
      <c r="Z31" s="343">
        <v>62.492702969245613</v>
      </c>
      <c r="AA31" s="343">
        <v>61.727364201884761</v>
      </c>
      <c r="AB31" s="343">
        <v>60.979886044001319</v>
      </c>
      <c r="AC31" s="343">
        <v>60.237166452119574</v>
      </c>
      <c r="AD31" s="343">
        <v>59.498310205498647</v>
      </c>
      <c r="AE31" s="343">
        <v>59.013704899528342</v>
      </c>
      <c r="AF31" s="343">
        <v>58.964015862953197</v>
      </c>
      <c r="AG31" s="343">
        <v>58.919831908117928</v>
      </c>
      <c r="AH31" s="343">
        <v>58.884830130309368</v>
      </c>
      <c r="AI31" s="343">
        <v>58.849571717459675</v>
      </c>
      <c r="AJ31" s="343">
        <v>58.815275848436315</v>
      </c>
      <c r="AK31" s="343">
        <v>58.77571811424999</v>
      </c>
      <c r="AL31" s="343">
        <v>58.739478218365569</v>
      </c>
      <c r="AM31" s="343">
        <v>58.816442637237984</v>
      </c>
      <c r="AN31" s="343">
        <v>58.898717729925899</v>
      </c>
      <c r="AO31" s="343">
        <v>58.978508158658968</v>
      </c>
      <c r="AP31" s="343">
        <v>59.06118750466473</v>
      </c>
      <c r="AQ31" s="343">
        <v>59.144372301888168</v>
      </c>
      <c r="AR31" s="343">
        <v>59.237190812114171</v>
      </c>
      <c r="AS31" s="343">
        <v>59.329223906088288</v>
      </c>
      <c r="AT31" s="343">
        <v>59.424291461386076</v>
      </c>
      <c r="AU31" s="343">
        <v>59.518562455210585</v>
      </c>
      <c r="AV31" s="343">
        <v>59.613312220716153</v>
      </c>
      <c r="AW31" s="343">
        <v>59.707272303695596</v>
      </c>
      <c r="AX31" s="343">
        <v>59.801731365341183</v>
      </c>
      <c r="AY31" s="343">
        <v>59.8966928382278</v>
      </c>
      <c r="AZ31" s="343">
        <v>59.992173576647183</v>
      </c>
      <c r="BA31" s="343">
        <v>60.088188812673913</v>
      </c>
      <c r="BB31" s="343">
        <v>60.184750663113959</v>
      </c>
      <c r="BC31" s="343">
        <v>60.281864456612517</v>
      </c>
      <c r="BD31" s="343">
        <v>60.378196213817084</v>
      </c>
      <c r="BE31" s="343">
        <v>60.476687902573232</v>
      </c>
      <c r="BF31" s="343">
        <v>60.574667091398048</v>
      </c>
      <c r="BG31" s="343">
        <v>60.672861758976474</v>
      </c>
      <c r="BH31" s="343">
        <v>60.76782399742735</v>
      </c>
      <c r="BI31" s="343">
        <v>60.863302391673216</v>
      </c>
      <c r="BJ31" s="343">
        <v>60.95929612820958</v>
      </c>
      <c r="BK31" s="343">
        <v>61.055803158783242</v>
      </c>
      <c r="BL31" s="343">
        <v>61.152821310904919</v>
      </c>
      <c r="BM31" s="343">
        <v>61.250350754694438</v>
      </c>
      <c r="BN31" s="343">
        <v>61.34838901556666</v>
      </c>
      <c r="BO31" s="343">
        <v>61.446945533872864</v>
      </c>
      <c r="BP31" s="343">
        <v>61.546510125754345</v>
      </c>
      <c r="BQ31" s="343">
        <v>61.644097367816812</v>
      </c>
      <c r="BR31" s="343">
        <v>61.748103790997618</v>
      </c>
      <c r="BS31" s="343">
        <v>61.849659309419792</v>
      </c>
      <c r="BT31" s="343">
        <v>61.951730495364295</v>
      </c>
      <c r="BU31" s="1525"/>
      <c r="BV31" s="1525"/>
      <c r="BW31" s="1525"/>
      <c r="BX31" s="1525"/>
      <c r="BY31" s="1525"/>
      <c r="BZ31" s="1525"/>
      <c r="CA31" s="1525"/>
      <c r="CB31" s="1525"/>
      <c r="CC31" s="1525"/>
      <c r="CD31" s="1525"/>
      <c r="CE31" s="1525"/>
      <c r="CF31" s="1525"/>
      <c r="CG31" s="1525"/>
      <c r="CH31" s="1525"/>
      <c r="CI31" s="1525"/>
      <c r="CJ31" s="343"/>
    </row>
    <row r="32" spans="2:88" x14ac:dyDescent="0.2">
      <c r="B32" s="472" t="s">
        <v>325</v>
      </c>
      <c r="C32" s="473" t="s">
        <v>326</v>
      </c>
      <c r="D32" s="474" t="s">
        <v>85</v>
      </c>
      <c r="E32" s="474" t="s">
        <v>234</v>
      </c>
      <c r="F32" s="475">
        <v>1</v>
      </c>
      <c r="G32" s="341"/>
      <c r="H32" s="342"/>
      <c r="I32" s="342">
        <v>16.329430729269717</v>
      </c>
      <c r="J32" s="342">
        <v>15.869420886912392</v>
      </c>
      <c r="K32" s="342">
        <v>15.596599043752802</v>
      </c>
      <c r="L32" s="342">
        <v>15.312673460142614</v>
      </c>
      <c r="M32" s="343">
        <v>14.68727044007724</v>
      </c>
      <c r="N32" s="343">
        <v>14.149684532593788</v>
      </c>
      <c r="O32" s="343">
        <v>13.944513170025184</v>
      </c>
      <c r="P32" s="343">
        <v>13.736914973828389</v>
      </c>
      <c r="Q32" s="343">
        <v>13.527072249112589</v>
      </c>
      <c r="R32" s="343">
        <v>13.338829199406781</v>
      </c>
      <c r="S32" s="343">
        <v>13.163648326070801</v>
      </c>
      <c r="T32" s="343">
        <v>12.979178318693677</v>
      </c>
      <c r="U32" s="343">
        <v>12.752822204213437</v>
      </c>
      <c r="V32" s="343">
        <v>12.524465633912483</v>
      </c>
      <c r="W32" s="343">
        <v>12.357783680451442</v>
      </c>
      <c r="X32" s="343">
        <v>12.188769196839457</v>
      </c>
      <c r="Y32" s="343">
        <v>11.984712435750851</v>
      </c>
      <c r="Z32" s="343">
        <v>11.778471682746686</v>
      </c>
      <c r="AA32" s="343">
        <v>11.56950281561989</v>
      </c>
      <c r="AB32" s="343">
        <v>11.375776418442822</v>
      </c>
      <c r="AC32" s="343">
        <v>11.19520550829791</v>
      </c>
      <c r="AD32" s="343">
        <v>11.012980612149976</v>
      </c>
      <c r="AE32" s="343">
        <v>10.865404819000194</v>
      </c>
      <c r="AF32" s="343">
        <v>10.796924646718141</v>
      </c>
      <c r="AG32" s="343">
        <v>10.746330791742357</v>
      </c>
      <c r="AH32" s="343">
        <v>10.714058781293017</v>
      </c>
      <c r="AI32" s="343">
        <v>10.679945166043009</v>
      </c>
      <c r="AJ32" s="343">
        <v>10.644197278506086</v>
      </c>
      <c r="AK32" s="343">
        <v>10.605629670328542</v>
      </c>
      <c r="AL32" s="343">
        <v>10.565778419774359</v>
      </c>
      <c r="AM32" s="343">
        <v>10.566543294404422</v>
      </c>
      <c r="AN32" s="343">
        <v>10.613707473783304</v>
      </c>
      <c r="AO32" s="343">
        <v>10.646489568282496</v>
      </c>
      <c r="AP32" s="343">
        <v>10.679686327278331</v>
      </c>
      <c r="AQ32" s="343">
        <v>10.712305059149653</v>
      </c>
      <c r="AR32" s="343">
        <v>10.745754662514088</v>
      </c>
      <c r="AS32" s="343">
        <v>10.778458845932107</v>
      </c>
      <c r="AT32" s="343">
        <v>10.811093161029897</v>
      </c>
      <c r="AU32" s="343">
        <v>10.842950449857526</v>
      </c>
      <c r="AV32" s="343">
        <v>10.874263490525875</v>
      </c>
      <c r="AW32" s="343">
        <v>10.90484096181158</v>
      </c>
      <c r="AX32" s="343">
        <v>10.934930867648577</v>
      </c>
      <c r="AY32" s="343">
        <v>10.964544662187592</v>
      </c>
      <c r="AZ32" s="343">
        <v>10.993739837665046</v>
      </c>
      <c r="BA32" s="343">
        <v>11.022567597629347</v>
      </c>
      <c r="BB32" s="343">
        <v>11.051067589743127</v>
      </c>
      <c r="BC32" s="343">
        <v>11.079254841052041</v>
      </c>
      <c r="BD32" s="343">
        <v>11.106865889932378</v>
      </c>
      <c r="BE32" s="343">
        <v>11.140068717015948</v>
      </c>
      <c r="BF32" s="343">
        <v>11.175864023509856</v>
      </c>
      <c r="BG32" s="343">
        <v>11.211251507246455</v>
      </c>
      <c r="BH32" s="343">
        <v>11.245578515264624</v>
      </c>
      <c r="BI32" s="343">
        <v>11.279520977533704</v>
      </c>
      <c r="BJ32" s="343">
        <v>11.313065813166199</v>
      </c>
      <c r="BK32" s="343">
        <v>11.346192677655706</v>
      </c>
      <c r="BL32" s="343">
        <v>11.378879797279039</v>
      </c>
      <c r="BM32" s="343">
        <v>11.411116839788804</v>
      </c>
      <c r="BN32" s="343">
        <v>11.442879045289523</v>
      </c>
      <c r="BO32" s="343">
        <v>11.474165555480658</v>
      </c>
      <c r="BP32" s="343">
        <v>11.507463486347234</v>
      </c>
      <c r="BQ32" s="343">
        <v>11.513303460082088</v>
      </c>
      <c r="BR32" s="343">
        <v>11.577301693152585</v>
      </c>
      <c r="BS32" s="343">
        <v>11.611395908191964</v>
      </c>
      <c r="BT32" s="343">
        <v>11.644969011183942</v>
      </c>
      <c r="BU32" s="1525"/>
      <c r="BV32" s="1525"/>
      <c r="BW32" s="1525"/>
      <c r="BX32" s="1525"/>
      <c r="BY32" s="1525"/>
      <c r="BZ32" s="1525"/>
      <c r="CA32" s="1525"/>
      <c r="CB32" s="1525"/>
      <c r="CC32" s="1525"/>
      <c r="CD32" s="1525"/>
      <c r="CE32" s="1525"/>
      <c r="CF32" s="1525"/>
      <c r="CG32" s="1525"/>
      <c r="CH32" s="1525"/>
      <c r="CI32" s="1525"/>
      <c r="CJ32" s="343"/>
    </row>
    <row r="33" spans="2:88" x14ac:dyDescent="0.2">
      <c r="B33" s="472" t="s">
        <v>327</v>
      </c>
      <c r="C33" s="473" t="s">
        <v>328</v>
      </c>
      <c r="D33" s="474" t="s">
        <v>85</v>
      </c>
      <c r="E33" s="474" t="s">
        <v>234</v>
      </c>
      <c r="F33" s="475">
        <v>1</v>
      </c>
      <c r="G33" s="341"/>
      <c r="H33" s="342"/>
      <c r="I33" s="342">
        <v>12.776441458956334</v>
      </c>
      <c r="J33" s="342">
        <v>12.043920576930086</v>
      </c>
      <c r="K33" s="342">
        <v>11.806359199372496</v>
      </c>
      <c r="L33" s="342">
        <v>11.560182091880113</v>
      </c>
      <c r="M33" s="343">
        <v>11.056537129809398</v>
      </c>
      <c r="N33" s="343">
        <v>10.620423786247029</v>
      </c>
      <c r="O33" s="343">
        <v>10.430984841625198</v>
      </c>
      <c r="P33" s="343">
        <v>10.239192216306812</v>
      </c>
      <c r="Q33" s="343">
        <v>10.045292940870723</v>
      </c>
      <c r="R33" s="343">
        <v>9.8516246598245232</v>
      </c>
      <c r="S33" s="343">
        <v>9.7073633285233445</v>
      </c>
      <c r="T33" s="343">
        <v>9.562068749070777</v>
      </c>
      <c r="U33" s="343">
        <v>9.3956546021955116</v>
      </c>
      <c r="V33" s="343">
        <v>9.2271278504721881</v>
      </c>
      <c r="W33" s="343">
        <v>9.1035069098976926</v>
      </c>
      <c r="X33" s="343">
        <v>8.9775635532776104</v>
      </c>
      <c r="Y33" s="343">
        <v>8.8250950044490963</v>
      </c>
      <c r="Z33" s="343">
        <v>8.6704031122518668</v>
      </c>
      <c r="AA33" s="343">
        <v>8.5128486564522667</v>
      </c>
      <c r="AB33" s="343">
        <v>8.3659808192518739</v>
      </c>
      <c r="AC33" s="343">
        <v>8.2282843626039668</v>
      </c>
      <c r="AD33" s="343">
        <v>8.088787423323156</v>
      </c>
      <c r="AE33" s="343">
        <v>7.9790372867603097</v>
      </c>
      <c r="AF33" s="343">
        <v>7.9267971156376325</v>
      </c>
      <c r="AG33" s="343">
        <v>7.8872425156229449</v>
      </c>
      <c r="AH33" s="343">
        <v>7.8606819526712304</v>
      </c>
      <c r="AI33" s="343">
        <v>7.8321555160395766</v>
      </c>
      <c r="AJ33" s="343">
        <v>7.801797423761899</v>
      </c>
      <c r="AK33" s="343">
        <v>7.7233719837438572</v>
      </c>
      <c r="AL33" s="343">
        <v>7.6422289026729553</v>
      </c>
      <c r="AM33" s="343">
        <v>7.5929231613171408</v>
      </c>
      <c r="AN33" s="343">
        <v>7.5417805585717863</v>
      </c>
      <c r="AO33" s="343">
        <v>7.487739197632048</v>
      </c>
      <c r="AP33" s="343">
        <v>7.4316065009691341</v>
      </c>
      <c r="AQ33" s="343">
        <v>7.3867368583757145</v>
      </c>
      <c r="AR33" s="343">
        <v>7.4273666201174331</v>
      </c>
      <c r="AS33" s="343">
        <v>7.4678734897134973</v>
      </c>
      <c r="AT33" s="343">
        <v>7.5087298531180808</v>
      </c>
      <c r="AU33" s="343">
        <v>7.5494482003012058</v>
      </c>
      <c r="AV33" s="343">
        <v>7.5901912737289106</v>
      </c>
      <c r="AW33" s="343">
        <v>7.6308214522267033</v>
      </c>
      <c r="AX33" s="343">
        <v>7.671511744996125</v>
      </c>
      <c r="AY33" s="343">
        <v>7.7122708005625027</v>
      </c>
      <c r="AZ33" s="343">
        <v>7.753134325618384</v>
      </c>
      <c r="BA33" s="343">
        <v>7.7941349202252477</v>
      </c>
      <c r="BB33" s="343">
        <v>7.8352988257139593</v>
      </c>
      <c r="BC33" s="343">
        <v>7.8766380838640275</v>
      </c>
      <c r="BD33" s="343">
        <v>7.9179702648199566</v>
      </c>
      <c r="BE33" s="343">
        <v>7.9596636493836384</v>
      </c>
      <c r="BF33" s="343">
        <v>8.0015404844620797</v>
      </c>
      <c r="BG33" s="343">
        <v>8.0435156129337315</v>
      </c>
      <c r="BH33" s="343">
        <v>8.0851248962769695</v>
      </c>
      <c r="BI33" s="343">
        <v>8.1268571310141642</v>
      </c>
      <c r="BJ33" s="343">
        <v>8.1687076766315574</v>
      </c>
      <c r="BK33" s="343">
        <v>8.2106674598264568</v>
      </c>
      <c r="BL33" s="343">
        <v>8.2527264887204765</v>
      </c>
      <c r="BM33" s="343">
        <v>8.2948816284225018</v>
      </c>
      <c r="BN33" s="343">
        <v>8.3371208779702908</v>
      </c>
      <c r="BO33" s="343">
        <v>8.3794469239052063</v>
      </c>
      <c r="BP33" s="343">
        <v>8.4233905539373204</v>
      </c>
      <c r="BQ33" s="343">
        <v>8.468499249562635</v>
      </c>
      <c r="BR33" s="343">
        <v>8.5144752280803733</v>
      </c>
      <c r="BS33" s="343">
        <v>8.5601248547969764</v>
      </c>
      <c r="BT33" s="343">
        <v>8.6058682768089412</v>
      </c>
      <c r="BU33" s="1525"/>
      <c r="BV33" s="1525"/>
      <c r="BW33" s="1525"/>
      <c r="BX33" s="1525"/>
      <c r="BY33" s="1525"/>
      <c r="BZ33" s="1525"/>
      <c r="CA33" s="1525"/>
      <c r="CB33" s="1525"/>
      <c r="CC33" s="1525"/>
      <c r="CD33" s="1525"/>
      <c r="CE33" s="1525"/>
      <c r="CF33" s="1525"/>
      <c r="CG33" s="1525"/>
      <c r="CH33" s="1525"/>
      <c r="CI33" s="1525"/>
      <c r="CJ33" s="343"/>
    </row>
    <row r="34" spans="2:88" x14ac:dyDescent="0.2">
      <c r="B34" s="472" t="s">
        <v>329</v>
      </c>
      <c r="C34" s="473" t="s">
        <v>330</v>
      </c>
      <c r="D34" s="474" t="s">
        <v>85</v>
      </c>
      <c r="E34" s="474" t="s">
        <v>234</v>
      </c>
      <c r="F34" s="475">
        <v>1</v>
      </c>
      <c r="G34" s="341"/>
      <c r="H34" s="342"/>
      <c r="I34" s="342">
        <v>14.095820311518722</v>
      </c>
      <c r="J34" s="342">
        <v>13.734008480790269</v>
      </c>
      <c r="K34" s="342">
        <v>13.540348425018998</v>
      </c>
      <c r="L34" s="342">
        <v>13.343517549549951</v>
      </c>
      <c r="M34" s="343">
        <v>12.842905628742045</v>
      </c>
      <c r="N34" s="343">
        <v>12.412018390116968</v>
      </c>
      <c r="O34" s="343">
        <v>12.270777902884218</v>
      </c>
      <c r="P34" s="343">
        <v>12.128528132208469</v>
      </c>
      <c r="Q34" s="343">
        <v>11.98551210232082</v>
      </c>
      <c r="R34" s="343">
        <v>11.854100827483199</v>
      </c>
      <c r="S34" s="343">
        <v>11.726712338733073</v>
      </c>
      <c r="T34" s="343">
        <v>11.598903759276132</v>
      </c>
      <c r="U34" s="343">
        <v>11.453635298973868</v>
      </c>
      <c r="V34" s="343">
        <v>11.307782995916128</v>
      </c>
      <c r="W34" s="343">
        <v>11.199203430193387</v>
      </c>
      <c r="X34" s="343">
        <v>11.090086556890569</v>
      </c>
      <c r="Y34" s="343">
        <v>10.97034759284543</v>
      </c>
      <c r="Z34" s="343">
        <v>10.850153061209264</v>
      </c>
      <c r="AA34" s="343">
        <v>10.728982838576506</v>
      </c>
      <c r="AB34" s="343">
        <v>10.613937183577947</v>
      </c>
      <c r="AC34" s="343">
        <v>10.502853643914575</v>
      </c>
      <c r="AD34" s="343">
        <v>10.391548953913611</v>
      </c>
      <c r="AE34" s="343">
        <v>10.302988037627781</v>
      </c>
      <c r="AF34" s="343">
        <v>10.290078839174798</v>
      </c>
      <c r="AG34" s="343">
        <v>10.282957951316366</v>
      </c>
      <c r="AH34" s="343">
        <v>10.282299728045931</v>
      </c>
      <c r="AI34" s="343">
        <v>10.281268899539059</v>
      </c>
      <c r="AJ34" s="343">
        <v>10.280070090376949</v>
      </c>
      <c r="AK34" s="343">
        <v>10.27760043579231</v>
      </c>
      <c r="AL34" s="343">
        <v>10.275342777584457</v>
      </c>
      <c r="AM34" s="343">
        <v>10.287250779080596</v>
      </c>
      <c r="AN34" s="343">
        <v>10.299900020769991</v>
      </c>
      <c r="AO34" s="343">
        <v>10.311924876147097</v>
      </c>
      <c r="AP34" s="343">
        <v>10.324354580699204</v>
      </c>
      <c r="AQ34" s="343">
        <v>10.336694478324894</v>
      </c>
      <c r="AR34" s="343">
        <v>10.350544175436898</v>
      </c>
      <c r="AS34" s="343">
        <v>10.364091435616439</v>
      </c>
      <c r="AT34" s="343">
        <v>10.377996816907022</v>
      </c>
      <c r="AU34" s="343">
        <v>10.391585246750823</v>
      </c>
      <c r="AV34" s="343">
        <v>10.40507844138706</v>
      </c>
      <c r="AW34" s="343">
        <v>10.418265996291392</v>
      </c>
      <c r="AX34" s="343">
        <v>10.431376056100978</v>
      </c>
      <c r="AY34" s="343">
        <v>10.444411546609079</v>
      </c>
      <c r="AZ34" s="343">
        <v>10.457391724184774</v>
      </c>
      <c r="BA34" s="343">
        <v>10.470334043279973</v>
      </c>
      <c r="BB34" s="343">
        <v>10.483252171505548</v>
      </c>
      <c r="BC34" s="343">
        <v>10.496151278191084</v>
      </c>
      <c r="BD34" s="343">
        <v>10.508792848166257</v>
      </c>
      <c r="BE34" s="343">
        <v>10.521673590301793</v>
      </c>
      <c r="BF34" s="343">
        <v>10.534425385800741</v>
      </c>
      <c r="BG34" s="343">
        <v>10.547074512822027</v>
      </c>
      <c r="BH34" s="343">
        <v>10.559017601100805</v>
      </c>
      <c r="BI34" s="343">
        <v>10.570900832310215</v>
      </c>
      <c r="BJ34" s="343">
        <v>10.582719750920129</v>
      </c>
      <c r="BK34" s="343">
        <v>10.594467366164498</v>
      </c>
      <c r="BL34" s="343">
        <v>10.606136216558344</v>
      </c>
      <c r="BM34" s="343">
        <v>10.617722891628878</v>
      </c>
      <c r="BN34" s="343">
        <v>10.629218866905793</v>
      </c>
      <c r="BO34" s="343">
        <v>10.640624923960877</v>
      </c>
      <c r="BP34" s="343">
        <v>10.652829034014221</v>
      </c>
      <c r="BQ34" s="343">
        <v>10.665290061853387</v>
      </c>
      <c r="BR34" s="343">
        <v>10.678654228018029</v>
      </c>
      <c r="BS34" s="343">
        <v>10.691404768532564</v>
      </c>
      <c r="BT34" s="343">
        <v>10.704058061561671</v>
      </c>
      <c r="BU34" s="1525"/>
      <c r="BV34" s="1525"/>
      <c r="BW34" s="1525"/>
      <c r="BX34" s="1525"/>
      <c r="BY34" s="1525"/>
      <c r="BZ34" s="1525"/>
      <c r="CA34" s="1525"/>
      <c r="CB34" s="1525"/>
      <c r="CC34" s="1525"/>
      <c r="CD34" s="1525"/>
      <c r="CE34" s="1525"/>
      <c r="CF34" s="1525"/>
      <c r="CG34" s="1525"/>
      <c r="CH34" s="1525"/>
      <c r="CI34" s="1525"/>
      <c r="CJ34" s="343"/>
    </row>
    <row r="35" spans="2:88" x14ac:dyDescent="0.2">
      <c r="B35" s="472" t="s">
        <v>331</v>
      </c>
      <c r="C35" s="473" t="s">
        <v>332</v>
      </c>
      <c r="D35" s="474" t="s">
        <v>85</v>
      </c>
      <c r="E35" s="474" t="s">
        <v>234</v>
      </c>
      <c r="F35" s="475">
        <v>1</v>
      </c>
      <c r="G35" s="341"/>
      <c r="H35" s="342"/>
      <c r="I35" s="342">
        <v>12.022185287875695</v>
      </c>
      <c r="J35" s="342">
        <v>11.828245080838977</v>
      </c>
      <c r="K35" s="342">
        <v>11.694327821262108</v>
      </c>
      <c r="L35" s="342">
        <v>11.550335111094874</v>
      </c>
      <c r="M35" s="343">
        <v>11.132693184716965</v>
      </c>
      <c r="N35" s="343">
        <v>10.802506385178761</v>
      </c>
      <c r="O35" s="343">
        <v>10.688254854630426</v>
      </c>
      <c r="P35" s="343">
        <v>10.574101094164163</v>
      </c>
      <c r="Q35" s="343">
        <v>10.447309696993411</v>
      </c>
      <c r="R35" s="343">
        <v>10.347523220849103</v>
      </c>
      <c r="S35" s="343">
        <v>10.247479756455133</v>
      </c>
      <c r="T35" s="343">
        <v>10.148461578784913</v>
      </c>
      <c r="U35" s="343">
        <v>10.00607118959792</v>
      </c>
      <c r="V35" s="343">
        <v>9.8910026083427223</v>
      </c>
      <c r="W35" s="343">
        <v>9.8172716426508124</v>
      </c>
      <c r="X35" s="343">
        <v>9.746415392242854</v>
      </c>
      <c r="Y35" s="343">
        <v>9.6397976729400749</v>
      </c>
      <c r="Z35" s="343">
        <v>9.5593679349452625</v>
      </c>
      <c r="AA35" s="343">
        <v>9.4688250700750327</v>
      </c>
      <c r="AB35" s="343">
        <v>9.3855460610294621</v>
      </c>
      <c r="AC35" s="343">
        <v>9.3059133244179595</v>
      </c>
      <c r="AD35" s="343">
        <v>9.2520953737610707</v>
      </c>
      <c r="AE35" s="343">
        <v>9.2191952073265391</v>
      </c>
      <c r="AF35" s="343">
        <v>9.2547969117324076</v>
      </c>
      <c r="AG35" s="343">
        <v>9.2964464743080875</v>
      </c>
      <c r="AH35" s="343">
        <v>9.3789179484459773</v>
      </c>
      <c r="AI35" s="343">
        <v>9.4509446395113059</v>
      </c>
      <c r="AJ35" s="343">
        <v>9.5240667285100251</v>
      </c>
      <c r="AK35" s="343">
        <v>9.5857054325594628</v>
      </c>
      <c r="AL35" s="343">
        <v>9.6717656414551403</v>
      </c>
      <c r="AM35" s="343">
        <v>9.7365567256936423</v>
      </c>
      <c r="AN35" s="343">
        <v>9.8022514122719144</v>
      </c>
      <c r="AO35" s="343">
        <v>9.855864220781573</v>
      </c>
      <c r="AP35" s="343">
        <v>9.9335864600438999</v>
      </c>
      <c r="AQ35" s="343">
        <v>9.9997893959216384</v>
      </c>
      <c r="AR35" s="343">
        <v>10.067736759767451</v>
      </c>
      <c r="AS35" s="343">
        <v>10.12384998088101</v>
      </c>
      <c r="AT35" s="343">
        <v>10.204319949901073</v>
      </c>
      <c r="AU35" s="343">
        <v>10.272938993818393</v>
      </c>
      <c r="AV35" s="343">
        <v>10.34178172419613</v>
      </c>
      <c r="AW35" s="343">
        <v>10.398640737225696</v>
      </c>
      <c r="AX35" s="343">
        <v>10.455762506003181</v>
      </c>
      <c r="AY35" s="343">
        <v>10.513164163873238</v>
      </c>
      <c r="AZ35" s="343">
        <v>10.570906096288018</v>
      </c>
      <c r="BA35" s="343">
        <v>10.629043581916221</v>
      </c>
      <c r="BB35" s="343">
        <v>10.687621625485241</v>
      </c>
      <c r="BC35" s="343">
        <v>10.746662475223445</v>
      </c>
      <c r="BD35" s="343">
        <v>10.793193927735745</v>
      </c>
      <c r="BE35" s="343">
        <v>10.849863981464429</v>
      </c>
      <c r="BF35" s="343">
        <v>10.893194103682104</v>
      </c>
      <c r="BG35" s="343">
        <v>10.933718538161839</v>
      </c>
      <c r="BH35" s="343">
        <v>10.93757247292063</v>
      </c>
      <c r="BI35" s="343">
        <v>10.941420137741565</v>
      </c>
      <c r="BJ35" s="343">
        <v>10.945260424877404</v>
      </c>
      <c r="BK35" s="343">
        <v>10.949091712516749</v>
      </c>
      <c r="BL35" s="343">
        <v>10.952912305843993</v>
      </c>
      <c r="BM35" s="343">
        <v>10.956721393931744</v>
      </c>
      <c r="BN35" s="343">
        <v>10.96051710942238</v>
      </c>
      <c r="BO35" s="343">
        <v>10.964300621913313</v>
      </c>
      <c r="BP35" s="343">
        <v>10.968258516379295</v>
      </c>
      <c r="BQ35" s="343">
        <v>10.971855131903363</v>
      </c>
      <c r="BR35" s="343">
        <v>10.976481951852836</v>
      </c>
      <c r="BS35" s="343">
        <v>10.98056398479827</v>
      </c>
      <c r="BT35" s="343">
        <v>10.984628585798028</v>
      </c>
      <c r="BU35" s="1525"/>
      <c r="BV35" s="1525"/>
      <c r="BW35" s="1525"/>
      <c r="BX35" s="1525"/>
      <c r="BY35" s="1525"/>
      <c r="BZ35" s="1525"/>
      <c r="CA35" s="1525"/>
      <c r="CB35" s="1525"/>
      <c r="CC35" s="1525"/>
      <c r="CD35" s="1525"/>
      <c r="CE35" s="1525"/>
      <c r="CF35" s="1525"/>
      <c r="CG35" s="1525"/>
      <c r="CH35" s="1525"/>
      <c r="CI35" s="1525"/>
      <c r="CJ35" s="343"/>
    </row>
    <row r="36" spans="2:88" x14ac:dyDescent="0.2">
      <c r="B36" s="472" t="s">
        <v>333</v>
      </c>
      <c r="C36" s="473" t="s">
        <v>334</v>
      </c>
      <c r="D36" s="474" t="s">
        <v>85</v>
      </c>
      <c r="E36" s="474" t="s">
        <v>234</v>
      </c>
      <c r="F36" s="475">
        <v>1</v>
      </c>
      <c r="G36" s="341"/>
      <c r="H36" s="342"/>
      <c r="I36" s="342"/>
      <c r="J36" s="342"/>
      <c r="K36" s="342"/>
      <c r="L36" s="342"/>
      <c r="M36" s="343"/>
      <c r="N36" s="343"/>
      <c r="O36" s="343"/>
      <c r="P36" s="343"/>
      <c r="Q36" s="343"/>
      <c r="R36" s="343"/>
      <c r="S36" s="343"/>
      <c r="T36" s="343"/>
      <c r="U36" s="343"/>
      <c r="V36" s="343"/>
      <c r="W36" s="343"/>
      <c r="X36" s="343"/>
      <c r="Y36" s="343"/>
      <c r="Z36" s="343"/>
      <c r="AA36" s="343"/>
      <c r="AB36" s="343"/>
      <c r="AC36" s="343"/>
      <c r="AD36" s="343"/>
      <c r="AE36" s="343"/>
      <c r="AF36" s="343"/>
      <c r="AG36" s="343"/>
      <c r="AH36" s="343"/>
      <c r="AI36" s="343"/>
      <c r="AJ36" s="343"/>
      <c r="AK36" s="343"/>
      <c r="AL36" s="343"/>
      <c r="AM36" s="343"/>
      <c r="AN36" s="343"/>
      <c r="AO36" s="343"/>
      <c r="AP36" s="343"/>
      <c r="AQ36" s="343"/>
      <c r="AR36" s="343"/>
      <c r="AS36" s="343"/>
      <c r="AT36" s="343"/>
      <c r="AU36" s="343"/>
      <c r="AV36" s="343"/>
      <c r="AW36" s="343"/>
      <c r="AX36" s="343"/>
      <c r="AY36" s="343"/>
      <c r="AZ36" s="343"/>
      <c r="BA36" s="343"/>
      <c r="BB36" s="343"/>
      <c r="BC36" s="343"/>
      <c r="BD36" s="343"/>
      <c r="BE36" s="343"/>
      <c r="BF36" s="343"/>
      <c r="BG36" s="343"/>
      <c r="BH36" s="343"/>
      <c r="BI36" s="343"/>
      <c r="BJ36" s="343"/>
      <c r="BK36" s="343"/>
      <c r="BL36" s="343"/>
      <c r="BM36" s="343"/>
      <c r="BN36" s="343"/>
      <c r="BO36" s="343"/>
      <c r="BP36" s="343"/>
      <c r="BQ36" s="343"/>
      <c r="BR36" s="343"/>
      <c r="BS36" s="343"/>
      <c r="BT36" s="343"/>
      <c r="BU36" s="343"/>
      <c r="BV36" s="343"/>
      <c r="BW36" s="343"/>
      <c r="BX36" s="343"/>
      <c r="BY36" s="343"/>
      <c r="BZ36" s="343"/>
      <c r="CA36" s="343"/>
      <c r="CB36" s="343"/>
      <c r="CC36" s="343"/>
      <c r="CD36" s="343"/>
      <c r="CE36" s="343"/>
      <c r="CF36" s="343"/>
      <c r="CG36" s="343"/>
      <c r="CH36" s="343"/>
      <c r="CI36" s="343"/>
      <c r="CJ36" s="343"/>
    </row>
    <row r="37" spans="2:88" x14ac:dyDescent="0.2">
      <c r="B37" s="472" t="s">
        <v>335</v>
      </c>
      <c r="C37" s="473" t="s">
        <v>334</v>
      </c>
      <c r="D37" s="474" t="s">
        <v>85</v>
      </c>
      <c r="E37" s="474" t="s">
        <v>234</v>
      </c>
      <c r="F37" s="475">
        <v>1</v>
      </c>
      <c r="G37" s="341"/>
      <c r="H37" s="342"/>
      <c r="I37" s="342"/>
      <c r="J37" s="342"/>
      <c r="K37" s="342"/>
      <c r="L37" s="342"/>
      <c r="M37" s="343"/>
      <c r="N37" s="343"/>
      <c r="O37" s="343"/>
      <c r="P37" s="343"/>
      <c r="Q37" s="343"/>
      <c r="R37" s="343"/>
      <c r="S37" s="343"/>
      <c r="T37" s="343"/>
      <c r="U37" s="343"/>
      <c r="V37" s="343"/>
      <c r="W37" s="343"/>
      <c r="X37" s="343"/>
      <c r="Y37" s="343"/>
      <c r="Z37" s="343"/>
      <c r="AA37" s="343"/>
      <c r="AB37" s="343"/>
      <c r="AC37" s="343"/>
      <c r="AD37" s="343"/>
      <c r="AE37" s="343"/>
      <c r="AF37" s="343"/>
      <c r="AG37" s="343"/>
      <c r="AH37" s="343"/>
      <c r="AI37" s="343"/>
      <c r="AJ37" s="343"/>
      <c r="AK37" s="343"/>
      <c r="AL37" s="343"/>
      <c r="AM37" s="343"/>
      <c r="AN37" s="343"/>
      <c r="AO37" s="343"/>
      <c r="AP37" s="343"/>
      <c r="AQ37" s="343"/>
      <c r="AR37" s="343"/>
      <c r="AS37" s="343"/>
      <c r="AT37" s="343"/>
      <c r="AU37" s="343"/>
      <c r="AV37" s="343"/>
      <c r="AW37" s="343"/>
      <c r="AX37" s="343"/>
      <c r="AY37" s="343"/>
      <c r="AZ37" s="343"/>
      <c r="BA37" s="343"/>
      <c r="BB37" s="343"/>
      <c r="BC37" s="343"/>
      <c r="BD37" s="343"/>
      <c r="BE37" s="343"/>
      <c r="BF37" s="343"/>
      <c r="BG37" s="343"/>
      <c r="BH37" s="343"/>
      <c r="BI37" s="343"/>
      <c r="BJ37" s="343"/>
      <c r="BK37" s="343"/>
      <c r="BL37" s="343"/>
      <c r="BM37" s="343"/>
      <c r="BN37" s="343"/>
      <c r="BO37" s="343"/>
      <c r="BP37" s="343"/>
      <c r="BQ37" s="343"/>
      <c r="BR37" s="343"/>
      <c r="BS37" s="343"/>
      <c r="BT37" s="343"/>
      <c r="BU37" s="343"/>
      <c r="BV37" s="343"/>
      <c r="BW37" s="343"/>
      <c r="BX37" s="343"/>
      <c r="BY37" s="343"/>
      <c r="BZ37" s="343"/>
      <c r="CA37" s="343"/>
      <c r="CB37" s="343"/>
      <c r="CC37" s="343"/>
      <c r="CD37" s="343"/>
      <c r="CE37" s="343"/>
      <c r="CF37" s="343"/>
      <c r="CG37" s="343"/>
      <c r="CH37" s="343"/>
      <c r="CI37" s="343"/>
      <c r="CJ37" s="343"/>
    </row>
    <row r="38" spans="2:88" ht="15" thickBot="1" x14ac:dyDescent="0.25">
      <c r="B38" s="476" t="s">
        <v>336</v>
      </c>
      <c r="C38" s="477" t="s">
        <v>334</v>
      </c>
      <c r="D38" s="478" t="s">
        <v>85</v>
      </c>
      <c r="E38" s="478" t="s">
        <v>234</v>
      </c>
      <c r="F38" s="479">
        <v>1</v>
      </c>
      <c r="G38" s="347"/>
      <c r="H38" s="348"/>
      <c r="I38" s="348"/>
      <c r="J38" s="348"/>
      <c r="K38" s="348"/>
      <c r="L38" s="348"/>
      <c r="M38" s="349"/>
      <c r="N38" s="349"/>
      <c r="O38" s="349"/>
      <c r="P38" s="349"/>
      <c r="Q38" s="349"/>
      <c r="R38" s="349"/>
      <c r="S38" s="349"/>
      <c r="T38" s="349"/>
      <c r="U38" s="349"/>
      <c r="V38" s="349"/>
      <c r="W38" s="349"/>
      <c r="X38" s="349"/>
      <c r="Y38" s="349"/>
      <c r="Z38" s="349"/>
      <c r="AA38" s="349"/>
      <c r="AB38" s="349"/>
      <c r="AC38" s="349"/>
      <c r="AD38" s="349"/>
      <c r="AE38" s="349"/>
      <c r="AF38" s="349"/>
      <c r="AG38" s="349"/>
      <c r="AH38" s="349"/>
      <c r="AI38" s="349"/>
      <c r="AJ38" s="349"/>
      <c r="AK38" s="349"/>
      <c r="AL38" s="349"/>
      <c r="AM38" s="349"/>
      <c r="AN38" s="349"/>
      <c r="AO38" s="349"/>
      <c r="AP38" s="349"/>
      <c r="AQ38" s="349"/>
      <c r="AR38" s="349"/>
      <c r="AS38" s="349"/>
      <c r="AT38" s="349"/>
      <c r="AU38" s="349"/>
      <c r="AV38" s="349"/>
      <c r="AW38" s="349"/>
      <c r="AX38" s="349"/>
      <c r="AY38" s="349"/>
      <c r="AZ38" s="349"/>
      <c r="BA38" s="349"/>
      <c r="BB38" s="349"/>
      <c r="BC38" s="349"/>
      <c r="BD38" s="349"/>
      <c r="BE38" s="349"/>
      <c r="BF38" s="349"/>
      <c r="BG38" s="349"/>
      <c r="BH38" s="349"/>
      <c r="BI38" s="349"/>
      <c r="BJ38" s="349"/>
      <c r="BK38" s="349"/>
      <c r="BL38" s="349"/>
      <c r="BM38" s="349"/>
      <c r="BN38" s="349"/>
      <c r="BO38" s="349"/>
      <c r="BP38" s="349"/>
      <c r="BQ38" s="349"/>
      <c r="BR38" s="349"/>
      <c r="BS38" s="349"/>
      <c r="BT38" s="349"/>
      <c r="BU38" s="349"/>
      <c r="BV38" s="349"/>
      <c r="BW38" s="349"/>
      <c r="BX38" s="349"/>
      <c r="BY38" s="349"/>
      <c r="BZ38" s="349"/>
      <c r="CA38" s="349"/>
      <c r="CB38" s="349"/>
      <c r="CC38" s="349"/>
      <c r="CD38" s="349"/>
      <c r="CE38" s="349"/>
      <c r="CF38" s="349"/>
      <c r="CG38" s="349"/>
      <c r="CH38" s="349"/>
      <c r="CI38" s="349"/>
      <c r="CJ38" s="349"/>
    </row>
    <row r="39" spans="2:88" ht="15" thickBot="1" x14ac:dyDescent="0.25"/>
    <row r="40" spans="2:88" ht="87.75" customHeight="1" x14ac:dyDescent="0.2">
      <c r="B40" s="466" t="s">
        <v>194</v>
      </c>
      <c r="C40" s="1368" t="s">
        <v>196</v>
      </c>
      <c r="Q40" s="1560"/>
    </row>
    <row r="41" spans="2:88" ht="13.5" customHeight="1" thickBot="1" x14ac:dyDescent="0.25">
      <c r="B41" s="480" t="s">
        <v>69</v>
      </c>
      <c r="C41" s="481" t="s">
        <v>197</v>
      </c>
      <c r="D41" s="481" t="s">
        <v>70</v>
      </c>
      <c r="E41" s="481" t="s">
        <v>198</v>
      </c>
      <c r="F41" s="482" t="s">
        <v>199</v>
      </c>
      <c r="G41" s="483" t="s">
        <v>200</v>
      </c>
      <c r="H41" s="481" t="s">
        <v>201</v>
      </c>
      <c r="I41" s="481" t="s">
        <v>202</v>
      </c>
      <c r="J41" s="481" t="s">
        <v>203</v>
      </c>
      <c r="K41" s="481" t="s">
        <v>204</v>
      </c>
      <c r="L41" s="481" t="s">
        <v>205</v>
      </c>
      <c r="M41" s="481" t="s">
        <v>206</v>
      </c>
      <c r="N41" s="481" t="s">
        <v>207</v>
      </c>
      <c r="O41" s="481" t="s">
        <v>208</v>
      </c>
      <c r="P41" s="481" t="s">
        <v>209</v>
      </c>
      <c r="Q41" s="481" t="s">
        <v>210</v>
      </c>
      <c r="R41" s="481" t="s">
        <v>242</v>
      </c>
      <c r="S41" s="481" t="s">
        <v>243</v>
      </c>
      <c r="T41" s="481" t="s">
        <v>244</v>
      </c>
      <c r="U41" s="481" t="s">
        <v>245</v>
      </c>
      <c r="V41" s="481" t="s">
        <v>211</v>
      </c>
      <c r="W41" s="481" t="s">
        <v>246</v>
      </c>
      <c r="X41" s="481" t="s">
        <v>247</v>
      </c>
      <c r="Y41" s="481" t="s">
        <v>248</v>
      </c>
      <c r="Z41" s="481" t="s">
        <v>249</v>
      </c>
      <c r="AA41" s="481" t="s">
        <v>212</v>
      </c>
      <c r="AB41" s="481" t="s">
        <v>250</v>
      </c>
      <c r="AC41" s="481" t="s">
        <v>251</v>
      </c>
      <c r="AD41" s="481" t="s">
        <v>252</v>
      </c>
      <c r="AE41" s="481" t="s">
        <v>253</v>
      </c>
      <c r="AF41" s="481" t="s">
        <v>213</v>
      </c>
      <c r="AG41" s="481" t="s">
        <v>254</v>
      </c>
      <c r="AH41" s="481" t="s">
        <v>255</v>
      </c>
      <c r="AI41" s="481" t="s">
        <v>256</v>
      </c>
      <c r="AJ41" s="481" t="s">
        <v>257</v>
      </c>
      <c r="AK41" s="481" t="s">
        <v>214</v>
      </c>
      <c r="AL41" s="481" t="s">
        <v>258</v>
      </c>
      <c r="AM41" s="481" t="s">
        <v>259</v>
      </c>
      <c r="AN41" s="481" t="s">
        <v>260</v>
      </c>
      <c r="AO41" s="481" t="s">
        <v>261</v>
      </c>
      <c r="AP41" s="481" t="s">
        <v>215</v>
      </c>
      <c r="AQ41" s="481" t="s">
        <v>262</v>
      </c>
      <c r="AR41" s="481" t="s">
        <v>263</v>
      </c>
      <c r="AS41" s="481" t="s">
        <v>264</v>
      </c>
      <c r="AT41" s="481" t="s">
        <v>265</v>
      </c>
      <c r="AU41" s="481" t="s">
        <v>216</v>
      </c>
      <c r="AV41" s="481" t="s">
        <v>266</v>
      </c>
      <c r="AW41" s="481" t="s">
        <v>267</v>
      </c>
      <c r="AX41" s="481" t="s">
        <v>268</v>
      </c>
      <c r="AY41" s="481" t="s">
        <v>269</v>
      </c>
      <c r="AZ41" s="481" t="s">
        <v>217</v>
      </c>
      <c r="BA41" s="481" t="s">
        <v>270</v>
      </c>
      <c r="BB41" s="481" t="s">
        <v>271</v>
      </c>
      <c r="BC41" s="481" t="s">
        <v>272</v>
      </c>
      <c r="BD41" s="481" t="s">
        <v>273</v>
      </c>
      <c r="BE41" s="481" t="s">
        <v>218</v>
      </c>
      <c r="BF41" s="481" t="s">
        <v>274</v>
      </c>
      <c r="BG41" s="481" t="s">
        <v>275</v>
      </c>
      <c r="BH41" s="481" t="s">
        <v>276</v>
      </c>
      <c r="BI41" s="481" t="s">
        <v>277</v>
      </c>
      <c r="BJ41" s="481" t="s">
        <v>219</v>
      </c>
      <c r="BK41" s="481" t="s">
        <v>278</v>
      </c>
      <c r="BL41" s="481" t="s">
        <v>279</v>
      </c>
      <c r="BM41" s="481" t="s">
        <v>280</v>
      </c>
      <c r="BN41" s="481" t="s">
        <v>281</v>
      </c>
      <c r="BO41" s="481" t="s">
        <v>220</v>
      </c>
      <c r="BP41" s="481" t="s">
        <v>282</v>
      </c>
      <c r="BQ41" s="481" t="s">
        <v>283</v>
      </c>
      <c r="BR41" s="481" t="s">
        <v>284</v>
      </c>
      <c r="BS41" s="481" t="s">
        <v>285</v>
      </c>
      <c r="BT41" s="481" t="s">
        <v>221</v>
      </c>
      <c r="BU41" s="481" t="s">
        <v>286</v>
      </c>
      <c r="BV41" s="481" t="s">
        <v>287</v>
      </c>
      <c r="BW41" s="481" t="s">
        <v>288</v>
      </c>
      <c r="BX41" s="481" t="s">
        <v>289</v>
      </c>
      <c r="BY41" s="481" t="s">
        <v>222</v>
      </c>
      <c r="BZ41" s="481" t="s">
        <v>290</v>
      </c>
      <c r="CA41" s="481" t="s">
        <v>291</v>
      </c>
      <c r="CB41" s="481" t="s">
        <v>292</v>
      </c>
      <c r="CC41" s="481" t="s">
        <v>293</v>
      </c>
      <c r="CD41" s="481" t="s">
        <v>223</v>
      </c>
      <c r="CE41" s="481" t="s">
        <v>294</v>
      </c>
      <c r="CF41" s="481" t="s">
        <v>295</v>
      </c>
      <c r="CG41" s="481" t="s">
        <v>296</v>
      </c>
      <c r="CH41" s="481" t="s">
        <v>297</v>
      </c>
      <c r="CI41" s="481" t="s">
        <v>224</v>
      </c>
      <c r="CJ41" s="481" t="s">
        <v>298</v>
      </c>
    </row>
    <row r="42" spans="2:88" ht="28.5" customHeight="1" x14ac:dyDescent="0.2">
      <c r="B42" s="1317" t="s">
        <v>337</v>
      </c>
      <c r="C42" s="1318" t="s">
        <v>338</v>
      </c>
      <c r="D42" s="1319" t="s">
        <v>85</v>
      </c>
      <c r="E42" s="1319" t="s">
        <v>339</v>
      </c>
      <c r="F42" s="1320">
        <v>0</v>
      </c>
      <c r="G42" s="1321"/>
      <c r="H42" s="1322"/>
      <c r="I42" s="1546">
        <v>9.0869999999999997</v>
      </c>
      <c r="J42" s="1546">
        <v>27.209529720210917</v>
      </c>
      <c r="K42" s="1546">
        <v>50.471937095809096</v>
      </c>
      <c r="L42" s="1546">
        <v>75.112587641903858</v>
      </c>
      <c r="M42" s="1546">
        <v>133.10528257161141</v>
      </c>
      <c r="N42" s="1546">
        <v>175.50822079299411</v>
      </c>
      <c r="O42" s="1546">
        <v>202.84930641080228</v>
      </c>
      <c r="P42" s="1546">
        <v>231.24530345487409</v>
      </c>
      <c r="Q42" s="1546">
        <v>257.3219014412465</v>
      </c>
      <c r="R42" s="1546">
        <v>277.71681540229741</v>
      </c>
      <c r="S42" s="1546">
        <v>299.68137835785126</v>
      </c>
      <c r="T42" s="1546">
        <v>321.62830835441008</v>
      </c>
      <c r="U42" s="1546">
        <v>343.6634714620609</v>
      </c>
      <c r="V42" s="1546">
        <v>365.50301096391473</v>
      </c>
      <c r="W42" s="1546">
        <v>338.19623012900388</v>
      </c>
      <c r="X42" s="1546">
        <v>354.95973262082174</v>
      </c>
      <c r="Y42" s="1546">
        <v>371.15159159170094</v>
      </c>
      <c r="Z42" s="1546">
        <v>387.09426987635925</v>
      </c>
      <c r="AA42" s="1546">
        <v>402.82423011713422</v>
      </c>
      <c r="AB42" s="1546">
        <v>418.09809000234691</v>
      </c>
      <c r="AC42" s="1546">
        <v>432.70299530543008</v>
      </c>
      <c r="AD42" s="1546">
        <v>446.63945818629031</v>
      </c>
      <c r="AE42" s="1546">
        <v>459.87353475389273</v>
      </c>
      <c r="AF42" s="1546">
        <v>472.40532100705548</v>
      </c>
      <c r="AG42" s="1546">
        <v>484.44332152964279</v>
      </c>
      <c r="AH42" s="1546">
        <v>496.23616953866406</v>
      </c>
      <c r="AI42" s="1546">
        <v>507.81809067562733</v>
      </c>
      <c r="AJ42" s="1546">
        <v>519.18986409187949</v>
      </c>
      <c r="AK42" s="1546">
        <v>530.352503657135</v>
      </c>
      <c r="AL42" s="1546">
        <v>539.75406585076871</v>
      </c>
      <c r="AM42" s="1546">
        <v>546.71595653701661</v>
      </c>
      <c r="AN42" s="1546">
        <v>553.44310232238809</v>
      </c>
      <c r="AO42" s="1546">
        <v>560.19481522735975</v>
      </c>
      <c r="AP42" s="1546">
        <v>567.10791968612466</v>
      </c>
      <c r="AQ42" s="1546">
        <v>572.20070507536161</v>
      </c>
      <c r="AR42" s="1546">
        <v>575.39056193683859</v>
      </c>
      <c r="AS42" s="1546">
        <v>578.58563769019099</v>
      </c>
      <c r="AT42" s="1546">
        <v>581.79833727436881</v>
      </c>
      <c r="AU42" s="1546">
        <v>585.06295575639444</v>
      </c>
      <c r="AV42" s="1546">
        <v>588.5823124157323</v>
      </c>
      <c r="AW42" s="1546">
        <v>592.25427309365057</v>
      </c>
      <c r="AX42" s="1546">
        <v>596.0989962818195</v>
      </c>
      <c r="AY42" s="1546">
        <v>600.23675233825099</v>
      </c>
      <c r="AZ42" s="1546">
        <v>604.60168380690197</v>
      </c>
      <c r="BA42" s="1546">
        <v>609.18446853384819</v>
      </c>
      <c r="BB42" s="1546">
        <v>613.92272967874044</v>
      </c>
      <c r="BC42" s="1546">
        <v>618.67509052010109</v>
      </c>
      <c r="BD42" s="1546">
        <v>623.34624749823831</v>
      </c>
      <c r="BE42" s="1546">
        <v>627.98065072464681</v>
      </c>
      <c r="BF42" s="1546">
        <v>632.53463885948509</v>
      </c>
      <c r="BG42" s="1546">
        <v>637.02700858317951</v>
      </c>
      <c r="BH42" s="1546">
        <v>641.47983960808438</v>
      </c>
      <c r="BI42" s="1546">
        <v>645.88480786704088</v>
      </c>
      <c r="BJ42" s="1546">
        <v>650.2225697884287</v>
      </c>
      <c r="BK42" s="1546">
        <v>654.44786369475764</v>
      </c>
      <c r="BL42" s="1546">
        <v>658.59137888612997</v>
      </c>
      <c r="BM42" s="1546">
        <v>662.63888208877336</v>
      </c>
      <c r="BN42" s="1546">
        <v>666.71030647803286</v>
      </c>
      <c r="BO42" s="1546">
        <v>670.85045796759425</v>
      </c>
      <c r="BP42" s="1546">
        <v>674.5456858621244</v>
      </c>
      <c r="BQ42" s="1546">
        <v>677.88276006319813</v>
      </c>
      <c r="BR42" s="1546">
        <v>681.34518938890278</v>
      </c>
      <c r="BS42" s="1546">
        <v>684.90614134493455</v>
      </c>
      <c r="BT42" s="1546">
        <v>688.48520117344833</v>
      </c>
      <c r="BU42" s="1489"/>
      <c r="BV42" s="1489"/>
      <c r="BW42" s="1489"/>
      <c r="BX42" s="1489"/>
      <c r="BY42" s="1489"/>
      <c r="BZ42" s="1489"/>
      <c r="CA42" s="1489"/>
      <c r="CB42" s="1489"/>
      <c r="CC42" s="1489"/>
      <c r="CD42" s="1489"/>
      <c r="CE42" s="1489"/>
      <c r="CF42" s="1489"/>
      <c r="CG42" s="1489"/>
      <c r="CH42" s="1489"/>
      <c r="CI42" s="1489"/>
      <c r="CJ42" s="1322"/>
    </row>
    <row r="43" spans="2:88" ht="13.5" customHeight="1" x14ac:dyDescent="0.2">
      <c r="B43" s="524" t="s">
        <v>340</v>
      </c>
      <c r="C43" s="525" t="s">
        <v>341</v>
      </c>
      <c r="D43" s="526" t="s">
        <v>342</v>
      </c>
      <c r="E43" s="526" t="s">
        <v>339</v>
      </c>
      <c r="F43" s="527">
        <v>0</v>
      </c>
      <c r="G43" s="1335">
        <f>SUM(G44:G48)</f>
        <v>0</v>
      </c>
      <c r="H43" s="1335">
        <f t="shared" ref="H43:BS43" si="4">SUM(H44:H48)</f>
        <v>0</v>
      </c>
      <c r="I43" s="1547">
        <f t="shared" si="4"/>
        <v>10.927</v>
      </c>
      <c r="J43" s="1547">
        <f t="shared" si="4"/>
        <v>18.122529720210917</v>
      </c>
      <c r="K43" s="1547">
        <f t="shared" si="4"/>
        <v>41.3849370958091</v>
      </c>
      <c r="L43" s="1547">
        <f t="shared" si="4"/>
        <v>66.025587641903854</v>
      </c>
      <c r="M43" s="1547">
        <f t="shared" si="4"/>
        <v>124.01828257161142</v>
      </c>
      <c r="N43" s="1547">
        <f t="shared" si="4"/>
        <v>166.42122079299412</v>
      </c>
      <c r="O43" s="1547">
        <f t="shared" si="4"/>
        <v>193.7623064108023</v>
      </c>
      <c r="P43" s="1547">
        <f t="shared" si="4"/>
        <v>222.1583034548741</v>
      </c>
      <c r="Q43" s="1547">
        <f t="shared" si="4"/>
        <v>248.23490144124651</v>
      </c>
      <c r="R43" s="1547">
        <f t="shared" si="4"/>
        <v>268.62981540229742</v>
      </c>
      <c r="S43" s="1547">
        <f t="shared" si="4"/>
        <v>290.59437835785127</v>
      </c>
      <c r="T43" s="1547">
        <f t="shared" si="4"/>
        <v>312.54130835441009</v>
      </c>
      <c r="U43" s="1547">
        <f t="shared" si="4"/>
        <v>334.57647146206091</v>
      </c>
      <c r="V43" s="1547">
        <f t="shared" si="4"/>
        <v>356.41601096391474</v>
      </c>
      <c r="W43" s="1547">
        <f t="shared" si="4"/>
        <v>329.10923012900389</v>
      </c>
      <c r="X43" s="1547">
        <f t="shared" si="4"/>
        <v>345.87273262082175</v>
      </c>
      <c r="Y43" s="1547">
        <f t="shared" si="4"/>
        <v>362.06459159170095</v>
      </c>
      <c r="Z43" s="1547">
        <f t="shared" si="4"/>
        <v>378.00726987635926</v>
      </c>
      <c r="AA43" s="1547">
        <f t="shared" si="4"/>
        <v>393.73723011713423</v>
      </c>
      <c r="AB43" s="1547">
        <f t="shared" si="4"/>
        <v>409.01109000234692</v>
      </c>
      <c r="AC43" s="1547">
        <f t="shared" si="4"/>
        <v>423.61599530543009</v>
      </c>
      <c r="AD43" s="1547">
        <f t="shared" si="4"/>
        <v>437.55245818629032</v>
      </c>
      <c r="AE43" s="1547">
        <f t="shared" si="4"/>
        <v>450.78653475389274</v>
      </c>
      <c r="AF43" s="1547">
        <f t="shared" si="4"/>
        <v>463.31832100705549</v>
      </c>
      <c r="AG43" s="1547">
        <f t="shared" si="4"/>
        <v>475.3563215296428</v>
      </c>
      <c r="AH43" s="1547">
        <f t="shared" si="4"/>
        <v>487.14916953866407</v>
      </c>
      <c r="AI43" s="1547">
        <f t="shared" si="4"/>
        <v>498.73109067562734</v>
      </c>
      <c r="AJ43" s="1547">
        <f t="shared" si="4"/>
        <v>510.10286409187944</v>
      </c>
      <c r="AK43" s="1547">
        <f t="shared" si="4"/>
        <v>521.26550365713501</v>
      </c>
      <c r="AL43" s="1547">
        <f t="shared" si="4"/>
        <v>530.66706585076872</v>
      </c>
      <c r="AM43" s="1547">
        <f t="shared" si="4"/>
        <v>537.62895653701662</v>
      </c>
      <c r="AN43" s="1547">
        <f t="shared" si="4"/>
        <v>544.3561023223881</v>
      </c>
      <c r="AO43" s="1547">
        <f t="shared" si="4"/>
        <v>551.10781522735977</v>
      </c>
      <c r="AP43" s="1547">
        <f t="shared" si="4"/>
        <v>558.02091968612467</v>
      </c>
      <c r="AQ43" s="1547">
        <f t="shared" si="4"/>
        <v>563.11370507536162</v>
      </c>
      <c r="AR43" s="1547">
        <f t="shared" si="4"/>
        <v>566.30356193683861</v>
      </c>
      <c r="AS43" s="1547">
        <f t="shared" si="4"/>
        <v>569.498637690191</v>
      </c>
      <c r="AT43" s="1547">
        <f t="shared" si="4"/>
        <v>572.71133727436882</v>
      </c>
      <c r="AU43" s="1547">
        <f t="shared" si="4"/>
        <v>575.97595575639446</v>
      </c>
      <c r="AV43" s="1547">
        <f t="shared" si="4"/>
        <v>579.49531241573231</v>
      </c>
      <c r="AW43" s="1547">
        <f t="shared" si="4"/>
        <v>583.16727309365058</v>
      </c>
      <c r="AX43" s="1547">
        <f t="shared" si="4"/>
        <v>587.01199628181951</v>
      </c>
      <c r="AY43" s="1547">
        <f t="shared" si="4"/>
        <v>591.14975233825101</v>
      </c>
      <c r="AZ43" s="1547">
        <f t="shared" si="4"/>
        <v>595.51468380690199</v>
      </c>
      <c r="BA43" s="1547">
        <f t="shared" si="4"/>
        <v>600.0974685338482</v>
      </c>
      <c r="BB43" s="1547">
        <f t="shared" si="4"/>
        <v>604.83572967874045</v>
      </c>
      <c r="BC43" s="1547">
        <f t="shared" si="4"/>
        <v>609.5880905201011</v>
      </c>
      <c r="BD43" s="1547">
        <f t="shared" si="4"/>
        <v>614.25924749823832</v>
      </c>
      <c r="BE43" s="1547">
        <f t="shared" si="4"/>
        <v>618.89365072464682</v>
      </c>
      <c r="BF43" s="1547">
        <f t="shared" si="4"/>
        <v>623.4476388594851</v>
      </c>
      <c r="BG43" s="1547">
        <f t="shared" si="4"/>
        <v>627.94000858317952</v>
      </c>
      <c r="BH43" s="1547">
        <f t="shared" si="4"/>
        <v>632.39283960808439</v>
      </c>
      <c r="BI43" s="1547">
        <f t="shared" si="4"/>
        <v>636.79780786704089</v>
      </c>
      <c r="BJ43" s="1547">
        <f t="shared" si="4"/>
        <v>641.13556978842871</v>
      </c>
      <c r="BK43" s="1547">
        <f t="shared" si="4"/>
        <v>645.36086369475765</v>
      </c>
      <c r="BL43" s="1547">
        <f t="shared" si="4"/>
        <v>649.50437888612998</v>
      </c>
      <c r="BM43" s="1547">
        <f t="shared" si="4"/>
        <v>653.55188208877337</v>
      </c>
      <c r="BN43" s="1547">
        <f t="shared" si="4"/>
        <v>657.62330647803287</v>
      </c>
      <c r="BO43" s="1547">
        <f t="shared" si="4"/>
        <v>661.76345796759426</v>
      </c>
      <c r="BP43" s="1547">
        <f t="shared" si="4"/>
        <v>665.45868586212441</v>
      </c>
      <c r="BQ43" s="1547">
        <f t="shared" si="4"/>
        <v>668.79576006319814</v>
      </c>
      <c r="BR43" s="1547">
        <f t="shared" si="4"/>
        <v>672.25818938890279</v>
      </c>
      <c r="BS43" s="1547">
        <f t="shared" si="4"/>
        <v>675.81914134493456</v>
      </c>
      <c r="BT43" s="1547">
        <f t="shared" ref="BT43" si="5">SUM(BT44:BT48)</f>
        <v>679.39820117344834</v>
      </c>
      <c r="BU43" s="1490"/>
      <c r="BV43" s="1490"/>
      <c r="BW43" s="1490"/>
      <c r="BX43" s="1490"/>
      <c r="BY43" s="1490"/>
      <c r="BZ43" s="1490"/>
      <c r="CA43" s="1490"/>
      <c r="CB43" s="1490"/>
      <c r="CC43" s="1490"/>
      <c r="CD43" s="1490"/>
      <c r="CE43" s="1490"/>
      <c r="CF43" s="1490"/>
      <c r="CG43" s="1490"/>
      <c r="CH43" s="1490"/>
      <c r="CI43" s="1490"/>
      <c r="CJ43" s="1335"/>
    </row>
    <row r="44" spans="2:88" ht="32.25" customHeight="1" x14ac:dyDescent="0.2">
      <c r="B44" s="528" t="s">
        <v>343</v>
      </c>
      <c r="C44" s="529" t="s">
        <v>344</v>
      </c>
      <c r="D44" s="530" t="s">
        <v>85</v>
      </c>
      <c r="E44" s="530" t="s">
        <v>339</v>
      </c>
      <c r="F44" s="531">
        <v>0</v>
      </c>
      <c r="G44" s="1183"/>
      <c r="H44" s="1184"/>
      <c r="I44" s="1548">
        <v>10.927</v>
      </c>
      <c r="J44" s="1548">
        <v>0</v>
      </c>
      <c r="K44" s="1548">
        <v>0</v>
      </c>
      <c r="L44" s="1548">
        <v>0</v>
      </c>
      <c r="M44" s="1548">
        <v>0</v>
      </c>
      <c r="N44" s="1548">
        <v>0</v>
      </c>
      <c r="O44" s="1548">
        <v>0</v>
      </c>
      <c r="P44" s="1548">
        <v>0</v>
      </c>
      <c r="Q44" s="1548">
        <v>0</v>
      </c>
      <c r="R44" s="1548">
        <v>0</v>
      </c>
      <c r="S44" s="1548">
        <v>0</v>
      </c>
      <c r="T44" s="1548">
        <v>0</v>
      </c>
      <c r="U44" s="1548">
        <v>0</v>
      </c>
      <c r="V44" s="1548">
        <v>0</v>
      </c>
      <c r="W44" s="1548">
        <v>0</v>
      </c>
      <c r="X44" s="1548">
        <v>0</v>
      </c>
      <c r="Y44" s="1548">
        <v>0</v>
      </c>
      <c r="Z44" s="1548">
        <v>0</v>
      </c>
      <c r="AA44" s="1548">
        <v>0</v>
      </c>
      <c r="AB44" s="1548">
        <v>0</v>
      </c>
      <c r="AC44" s="1548">
        <v>0</v>
      </c>
      <c r="AD44" s="1548">
        <v>0</v>
      </c>
      <c r="AE44" s="1548">
        <v>0</v>
      </c>
      <c r="AF44" s="1548">
        <v>0</v>
      </c>
      <c r="AG44" s="1548">
        <v>0</v>
      </c>
      <c r="AH44" s="1548">
        <v>0</v>
      </c>
      <c r="AI44" s="1548">
        <v>0</v>
      </c>
      <c r="AJ44" s="1548">
        <v>0</v>
      </c>
      <c r="AK44" s="1548">
        <v>0</v>
      </c>
      <c r="AL44" s="1548">
        <v>0</v>
      </c>
      <c r="AM44" s="1548">
        <v>0</v>
      </c>
      <c r="AN44" s="1548">
        <v>0</v>
      </c>
      <c r="AO44" s="1548">
        <v>0</v>
      </c>
      <c r="AP44" s="1548">
        <v>0</v>
      </c>
      <c r="AQ44" s="1548">
        <v>0</v>
      </c>
      <c r="AR44" s="1548">
        <v>0</v>
      </c>
      <c r="AS44" s="1548">
        <v>0</v>
      </c>
      <c r="AT44" s="1548">
        <v>0</v>
      </c>
      <c r="AU44" s="1548">
        <v>0</v>
      </c>
      <c r="AV44" s="1548">
        <v>0</v>
      </c>
      <c r="AW44" s="1548">
        <v>0</v>
      </c>
      <c r="AX44" s="1548">
        <v>0</v>
      </c>
      <c r="AY44" s="1548">
        <v>0</v>
      </c>
      <c r="AZ44" s="1548">
        <v>0</v>
      </c>
      <c r="BA44" s="1548">
        <v>0</v>
      </c>
      <c r="BB44" s="1548">
        <v>0</v>
      </c>
      <c r="BC44" s="1548">
        <v>0</v>
      </c>
      <c r="BD44" s="1548">
        <v>0</v>
      </c>
      <c r="BE44" s="1548">
        <v>0</v>
      </c>
      <c r="BF44" s="1548">
        <v>0</v>
      </c>
      <c r="BG44" s="1548">
        <v>0</v>
      </c>
      <c r="BH44" s="1548">
        <v>0</v>
      </c>
      <c r="BI44" s="1548">
        <v>0</v>
      </c>
      <c r="BJ44" s="1548">
        <v>0</v>
      </c>
      <c r="BK44" s="1548">
        <v>0</v>
      </c>
      <c r="BL44" s="1548">
        <v>0</v>
      </c>
      <c r="BM44" s="1548">
        <v>0</v>
      </c>
      <c r="BN44" s="1548">
        <v>0</v>
      </c>
      <c r="BO44" s="1548">
        <v>0</v>
      </c>
      <c r="BP44" s="1548">
        <v>0</v>
      </c>
      <c r="BQ44" s="1548">
        <v>0</v>
      </c>
      <c r="BR44" s="1548">
        <v>0</v>
      </c>
      <c r="BS44" s="1548">
        <v>0</v>
      </c>
      <c r="BT44" s="1548">
        <v>0</v>
      </c>
      <c r="BU44" s="1184"/>
      <c r="BV44" s="1184"/>
      <c r="BW44" s="1184"/>
      <c r="BX44" s="1184"/>
      <c r="BY44" s="1184"/>
      <c r="BZ44" s="1184"/>
      <c r="CA44" s="1184"/>
      <c r="CB44" s="1184"/>
      <c r="CC44" s="1184"/>
      <c r="CD44" s="1184"/>
      <c r="CE44" s="1184"/>
      <c r="CF44" s="1184"/>
      <c r="CG44" s="1184"/>
      <c r="CH44" s="1184"/>
      <c r="CI44" s="1184"/>
      <c r="CJ44" s="1184"/>
    </row>
    <row r="45" spans="2:88" ht="27" customHeight="1" x14ac:dyDescent="0.2">
      <c r="B45" s="528" t="s">
        <v>345</v>
      </c>
      <c r="C45" s="529" t="s">
        <v>346</v>
      </c>
      <c r="D45" s="530" t="s">
        <v>85</v>
      </c>
      <c r="E45" s="530" t="s">
        <v>339</v>
      </c>
      <c r="F45" s="531">
        <v>0</v>
      </c>
      <c r="G45" s="1183"/>
      <c r="H45" s="1184"/>
      <c r="I45" s="1548">
        <v>0</v>
      </c>
      <c r="J45" s="1548">
        <v>0</v>
      </c>
      <c r="K45" s="1548">
        <v>0</v>
      </c>
      <c r="L45" s="1548">
        <v>0</v>
      </c>
      <c r="M45" s="1548">
        <v>0</v>
      </c>
      <c r="N45" s="1548">
        <v>0</v>
      </c>
      <c r="O45" s="1548">
        <v>0</v>
      </c>
      <c r="P45" s="1548">
        <v>0</v>
      </c>
      <c r="Q45" s="1548">
        <v>0</v>
      </c>
      <c r="R45" s="1548">
        <v>0</v>
      </c>
      <c r="S45" s="1548">
        <v>0</v>
      </c>
      <c r="T45" s="1548">
        <v>0</v>
      </c>
      <c r="U45" s="1548">
        <v>0</v>
      </c>
      <c r="V45" s="1548">
        <v>0</v>
      </c>
      <c r="W45" s="1548">
        <v>0</v>
      </c>
      <c r="X45" s="1548">
        <v>0</v>
      </c>
      <c r="Y45" s="1548">
        <v>0</v>
      </c>
      <c r="Z45" s="1548">
        <v>0</v>
      </c>
      <c r="AA45" s="1548">
        <v>0</v>
      </c>
      <c r="AB45" s="1548">
        <v>0</v>
      </c>
      <c r="AC45" s="1548">
        <v>0</v>
      </c>
      <c r="AD45" s="1548">
        <v>0</v>
      </c>
      <c r="AE45" s="1548">
        <v>0</v>
      </c>
      <c r="AF45" s="1548">
        <v>0</v>
      </c>
      <c r="AG45" s="1548">
        <v>0</v>
      </c>
      <c r="AH45" s="1548">
        <v>0</v>
      </c>
      <c r="AI45" s="1548">
        <v>0</v>
      </c>
      <c r="AJ45" s="1548">
        <v>0</v>
      </c>
      <c r="AK45" s="1548">
        <v>0</v>
      </c>
      <c r="AL45" s="1548">
        <v>0</v>
      </c>
      <c r="AM45" s="1548">
        <v>0</v>
      </c>
      <c r="AN45" s="1548">
        <v>0</v>
      </c>
      <c r="AO45" s="1548">
        <v>0</v>
      </c>
      <c r="AP45" s="1548">
        <v>0</v>
      </c>
      <c r="AQ45" s="1548">
        <v>0</v>
      </c>
      <c r="AR45" s="1548">
        <v>0</v>
      </c>
      <c r="AS45" s="1548">
        <v>0</v>
      </c>
      <c r="AT45" s="1548">
        <v>0</v>
      </c>
      <c r="AU45" s="1548">
        <v>0</v>
      </c>
      <c r="AV45" s="1548">
        <v>0</v>
      </c>
      <c r="AW45" s="1548">
        <v>0</v>
      </c>
      <c r="AX45" s="1548">
        <v>0</v>
      </c>
      <c r="AY45" s="1548">
        <v>0</v>
      </c>
      <c r="AZ45" s="1548">
        <v>0</v>
      </c>
      <c r="BA45" s="1548">
        <v>0</v>
      </c>
      <c r="BB45" s="1548">
        <v>0</v>
      </c>
      <c r="BC45" s="1548">
        <v>0</v>
      </c>
      <c r="BD45" s="1548">
        <v>0</v>
      </c>
      <c r="BE45" s="1548">
        <v>0</v>
      </c>
      <c r="BF45" s="1548">
        <v>0</v>
      </c>
      <c r="BG45" s="1548">
        <v>0</v>
      </c>
      <c r="BH45" s="1548">
        <v>0</v>
      </c>
      <c r="BI45" s="1548">
        <v>0</v>
      </c>
      <c r="BJ45" s="1548">
        <v>0</v>
      </c>
      <c r="BK45" s="1548">
        <v>0</v>
      </c>
      <c r="BL45" s="1548">
        <v>0</v>
      </c>
      <c r="BM45" s="1548">
        <v>0</v>
      </c>
      <c r="BN45" s="1548">
        <v>0</v>
      </c>
      <c r="BO45" s="1548">
        <v>0</v>
      </c>
      <c r="BP45" s="1548">
        <v>0</v>
      </c>
      <c r="BQ45" s="1548">
        <v>0</v>
      </c>
      <c r="BR45" s="1548">
        <v>0</v>
      </c>
      <c r="BS45" s="1548">
        <v>0</v>
      </c>
      <c r="BT45" s="1548">
        <v>0</v>
      </c>
      <c r="BU45" s="1184"/>
      <c r="BV45" s="1184"/>
      <c r="BW45" s="1184"/>
      <c r="BX45" s="1184"/>
      <c r="BY45" s="1184"/>
      <c r="BZ45" s="1184"/>
      <c r="CA45" s="1184"/>
      <c r="CB45" s="1184"/>
      <c r="CC45" s="1184"/>
      <c r="CD45" s="1184"/>
      <c r="CE45" s="1184"/>
      <c r="CF45" s="1184"/>
      <c r="CG45" s="1184"/>
      <c r="CH45" s="1184"/>
      <c r="CI45" s="1184"/>
      <c r="CJ45" s="1184"/>
    </row>
    <row r="46" spans="2:88" ht="27" customHeight="1" x14ac:dyDescent="0.2">
      <c r="B46" s="528" t="s">
        <v>347</v>
      </c>
      <c r="C46" s="529" t="s">
        <v>348</v>
      </c>
      <c r="D46" s="530" t="s">
        <v>85</v>
      </c>
      <c r="E46" s="534" t="s">
        <v>339</v>
      </c>
      <c r="F46" s="535">
        <v>0</v>
      </c>
      <c r="G46" s="1183"/>
      <c r="H46" s="1184"/>
      <c r="I46" s="1548">
        <v>0</v>
      </c>
      <c r="J46" s="1548">
        <v>0</v>
      </c>
      <c r="K46" s="1548">
        <v>0</v>
      </c>
      <c r="L46" s="1548">
        <v>0</v>
      </c>
      <c r="M46" s="1548">
        <v>0</v>
      </c>
      <c r="N46" s="1548">
        <v>0</v>
      </c>
      <c r="O46" s="1548">
        <v>0</v>
      </c>
      <c r="P46" s="1548">
        <v>0</v>
      </c>
      <c r="Q46" s="1548">
        <v>0</v>
      </c>
      <c r="R46" s="1548">
        <v>0</v>
      </c>
      <c r="S46" s="1548">
        <v>0</v>
      </c>
      <c r="T46" s="1548">
        <v>0</v>
      </c>
      <c r="U46" s="1548">
        <v>0</v>
      </c>
      <c r="V46" s="1548">
        <v>0</v>
      </c>
      <c r="W46" s="1548">
        <v>0</v>
      </c>
      <c r="X46" s="1548">
        <v>0</v>
      </c>
      <c r="Y46" s="1548">
        <v>0</v>
      </c>
      <c r="Z46" s="1548">
        <v>0</v>
      </c>
      <c r="AA46" s="1548">
        <v>0</v>
      </c>
      <c r="AB46" s="1548">
        <v>0</v>
      </c>
      <c r="AC46" s="1548">
        <v>0</v>
      </c>
      <c r="AD46" s="1548">
        <v>0</v>
      </c>
      <c r="AE46" s="1548">
        <v>0</v>
      </c>
      <c r="AF46" s="1548">
        <v>0</v>
      </c>
      <c r="AG46" s="1548">
        <v>0</v>
      </c>
      <c r="AH46" s="1548">
        <v>0</v>
      </c>
      <c r="AI46" s="1548">
        <v>0</v>
      </c>
      <c r="AJ46" s="1548">
        <v>0</v>
      </c>
      <c r="AK46" s="1548">
        <v>0</v>
      </c>
      <c r="AL46" s="1548">
        <v>0</v>
      </c>
      <c r="AM46" s="1548">
        <v>0</v>
      </c>
      <c r="AN46" s="1548">
        <v>0</v>
      </c>
      <c r="AO46" s="1548">
        <v>0</v>
      </c>
      <c r="AP46" s="1548">
        <v>0</v>
      </c>
      <c r="AQ46" s="1548">
        <v>0</v>
      </c>
      <c r="AR46" s="1548">
        <v>0</v>
      </c>
      <c r="AS46" s="1548">
        <v>0</v>
      </c>
      <c r="AT46" s="1548">
        <v>0</v>
      </c>
      <c r="AU46" s="1548">
        <v>0</v>
      </c>
      <c r="AV46" s="1548">
        <v>0</v>
      </c>
      <c r="AW46" s="1548">
        <v>0</v>
      </c>
      <c r="AX46" s="1548">
        <v>0</v>
      </c>
      <c r="AY46" s="1548">
        <v>0</v>
      </c>
      <c r="AZ46" s="1548">
        <v>0</v>
      </c>
      <c r="BA46" s="1548">
        <v>0</v>
      </c>
      <c r="BB46" s="1548">
        <v>0</v>
      </c>
      <c r="BC46" s="1548">
        <v>0</v>
      </c>
      <c r="BD46" s="1548">
        <v>0</v>
      </c>
      <c r="BE46" s="1548">
        <v>0</v>
      </c>
      <c r="BF46" s="1548">
        <v>0</v>
      </c>
      <c r="BG46" s="1548">
        <v>0</v>
      </c>
      <c r="BH46" s="1548">
        <v>0</v>
      </c>
      <c r="BI46" s="1548">
        <v>0</v>
      </c>
      <c r="BJ46" s="1548">
        <v>0</v>
      </c>
      <c r="BK46" s="1548">
        <v>0</v>
      </c>
      <c r="BL46" s="1548">
        <v>0</v>
      </c>
      <c r="BM46" s="1548">
        <v>0</v>
      </c>
      <c r="BN46" s="1548">
        <v>0</v>
      </c>
      <c r="BO46" s="1548">
        <v>0</v>
      </c>
      <c r="BP46" s="1548">
        <v>0</v>
      </c>
      <c r="BQ46" s="1548">
        <v>0</v>
      </c>
      <c r="BR46" s="1548">
        <v>0</v>
      </c>
      <c r="BS46" s="1548">
        <v>0</v>
      </c>
      <c r="BT46" s="1548">
        <v>0</v>
      </c>
      <c r="BU46" s="1184"/>
      <c r="BV46" s="1184"/>
      <c r="BW46" s="1184"/>
      <c r="BX46" s="1184"/>
      <c r="BY46" s="1184"/>
      <c r="BZ46" s="1184"/>
      <c r="CA46" s="1184"/>
      <c r="CB46" s="1184"/>
      <c r="CC46" s="1184"/>
      <c r="CD46" s="1184"/>
      <c r="CE46" s="1184"/>
      <c r="CF46" s="1184"/>
      <c r="CG46" s="1184"/>
      <c r="CH46" s="1184"/>
      <c r="CI46" s="1184"/>
      <c r="CJ46" s="1184"/>
    </row>
    <row r="47" spans="2:88" ht="28.5" x14ac:dyDescent="0.2">
      <c r="B47" s="532" t="s">
        <v>349</v>
      </c>
      <c r="C47" s="533" t="s">
        <v>350</v>
      </c>
      <c r="D47" s="534" t="s">
        <v>85</v>
      </c>
      <c r="E47" s="534" t="s">
        <v>339</v>
      </c>
      <c r="F47" s="535">
        <v>0</v>
      </c>
      <c r="G47" s="1185"/>
      <c r="H47" s="1184"/>
      <c r="I47" s="1549">
        <v>0</v>
      </c>
      <c r="J47" s="1549">
        <v>18.122529720210917</v>
      </c>
      <c r="K47" s="1549">
        <v>41.3849370958091</v>
      </c>
      <c r="L47" s="1549">
        <v>66.025587641903854</v>
      </c>
      <c r="M47" s="1549">
        <v>91.368282571611417</v>
      </c>
      <c r="N47" s="1549">
        <v>117.77122079299411</v>
      </c>
      <c r="O47" s="1549">
        <v>145.11230641080229</v>
      </c>
      <c r="P47" s="1549">
        <v>172.4083034548741</v>
      </c>
      <c r="Q47" s="1549">
        <v>198.3399014412465</v>
      </c>
      <c r="R47" s="1549">
        <v>221.53081540229741</v>
      </c>
      <c r="S47" s="1549">
        <v>243.69537835785124</v>
      </c>
      <c r="T47" s="1549">
        <v>265.64230835441009</v>
      </c>
      <c r="U47" s="1549">
        <v>287.67747146206091</v>
      </c>
      <c r="V47" s="1549">
        <v>309.56701096391475</v>
      </c>
      <c r="W47" s="1549">
        <v>329.10923012900389</v>
      </c>
      <c r="X47" s="1549">
        <v>345.87273262082175</v>
      </c>
      <c r="Y47" s="1549">
        <v>362.06459159170095</v>
      </c>
      <c r="Z47" s="1549">
        <v>378.00726987635926</v>
      </c>
      <c r="AA47" s="1549">
        <v>393.73723011713423</v>
      </c>
      <c r="AB47" s="1549">
        <v>409.01109000234692</v>
      </c>
      <c r="AC47" s="1549">
        <v>423.61599530543009</v>
      </c>
      <c r="AD47" s="1549">
        <v>437.55245818629032</v>
      </c>
      <c r="AE47" s="1549">
        <v>450.78653475389274</v>
      </c>
      <c r="AF47" s="1549">
        <v>463.31832100705549</v>
      </c>
      <c r="AG47" s="1549">
        <v>475.3563215296428</v>
      </c>
      <c r="AH47" s="1549">
        <v>487.14916953866407</v>
      </c>
      <c r="AI47" s="1549">
        <v>498.73109067562734</v>
      </c>
      <c r="AJ47" s="1549">
        <v>510.10286409187944</v>
      </c>
      <c r="AK47" s="1549">
        <v>521.26550365713501</v>
      </c>
      <c r="AL47" s="1549">
        <v>530.66706585076872</v>
      </c>
      <c r="AM47" s="1549">
        <v>537.62895653701662</v>
      </c>
      <c r="AN47" s="1549">
        <v>544.3561023223881</v>
      </c>
      <c r="AO47" s="1549">
        <v>551.10781522735977</v>
      </c>
      <c r="AP47" s="1549">
        <v>558.02091968612467</v>
      </c>
      <c r="AQ47" s="1549">
        <v>563.11370507536162</v>
      </c>
      <c r="AR47" s="1549">
        <v>566.30356193683861</v>
      </c>
      <c r="AS47" s="1549">
        <v>569.498637690191</v>
      </c>
      <c r="AT47" s="1549">
        <v>572.71133727436882</v>
      </c>
      <c r="AU47" s="1549">
        <v>575.97595575639446</v>
      </c>
      <c r="AV47" s="1549">
        <v>579.49531241573231</v>
      </c>
      <c r="AW47" s="1549">
        <v>583.16727309365058</v>
      </c>
      <c r="AX47" s="1549">
        <v>587.01199628181951</v>
      </c>
      <c r="AY47" s="1549">
        <v>591.14975233825101</v>
      </c>
      <c r="AZ47" s="1549">
        <v>595.51468380690199</v>
      </c>
      <c r="BA47" s="1549">
        <v>600.0974685338482</v>
      </c>
      <c r="BB47" s="1549">
        <v>604.83572967874045</v>
      </c>
      <c r="BC47" s="1549">
        <v>609.5880905201011</v>
      </c>
      <c r="BD47" s="1549">
        <v>614.25924749823832</v>
      </c>
      <c r="BE47" s="1549">
        <v>618.89365072464682</v>
      </c>
      <c r="BF47" s="1549">
        <v>623.4476388594851</v>
      </c>
      <c r="BG47" s="1549">
        <v>627.94000858317952</v>
      </c>
      <c r="BH47" s="1549">
        <v>632.39283960808439</v>
      </c>
      <c r="BI47" s="1549">
        <v>636.79780786704089</v>
      </c>
      <c r="BJ47" s="1549">
        <v>641.13556978842871</v>
      </c>
      <c r="BK47" s="1549">
        <v>645.36086369475765</v>
      </c>
      <c r="BL47" s="1549">
        <v>649.50437888612998</v>
      </c>
      <c r="BM47" s="1549">
        <v>653.55188208877337</v>
      </c>
      <c r="BN47" s="1549">
        <v>657.62330647803287</v>
      </c>
      <c r="BO47" s="1549">
        <v>661.76345796759426</v>
      </c>
      <c r="BP47" s="1549">
        <v>665.45868586212441</v>
      </c>
      <c r="BQ47" s="1549">
        <v>668.79576006319814</v>
      </c>
      <c r="BR47" s="1549">
        <v>672.25818938890279</v>
      </c>
      <c r="BS47" s="1549">
        <v>675.81914134493456</v>
      </c>
      <c r="BT47" s="1549">
        <v>679.39820117344834</v>
      </c>
      <c r="BU47" s="1527"/>
      <c r="BV47" s="1527"/>
      <c r="BW47" s="1527"/>
      <c r="BX47" s="1527"/>
      <c r="BY47" s="1527"/>
      <c r="BZ47" s="1527"/>
      <c r="CA47" s="1527"/>
      <c r="CB47" s="1527"/>
      <c r="CC47" s="1527"/>
      <c r="CD47" s="1527"/>
      <c r="CE47" s="1527"/>
      <c r="CF47" s="1527"/>
      <c r="CG47" s="1527"/>
      <c r="CH47" s="1527"/>
      <c r="CI47" s="1527"/>
      <c r="CJ47" s="1184"/>
    </row>
    <row r="48" spans="2:88" ht="42.75" x14ac:dyDescent="0.2">
      <c r="B48" s="528" t="s">
        <v>351</v>
      </c>
      <c r="C48" s="529" t="s">
        <v>352</v>
      </c>
      <c r="D48" s="530" t="s">
        <v>85</v>
      </c>
      <c r="E48" s="534" t="s">
        <v>339</v>
      </c>
      <c r="F48" s="535">
        <v>0</v>
      </c>
      <c r="G48" s="1183"/>
      <c r="H48" s="1184"/>
      <c r="I48" s="1548">
        <v>0</v>
      </c>
      <c r="J48" s="1548">
        <v>0</v>
      </c>
      <c r="K48" s="1548">
        <v>0</v>
      </c>
      <c r="L48" s="1548">
        <v>0</v>
      </c>
      <c r="M48" s="1548">
        <v>32.65</v>
      </c>
      <c r="N48" s="1548">
        <v>48.65</v>
      </c>
      <c r="O48" s="1548">
        <v>48.65</v>
      </c>
      <c r="P48" s="1548">
        <v>49.75</v>
      </c>
      <c r="Q48" s="1548">
        <v>49.895000000000003</v>
      </c>
      <c r="R48" s="1548">
        <v>47.098999999999997</v>
      </c>
      <c r="S48" s="1548">
        <v>46.899000000000001</v>
      </c>
      <c r="T48" s="1548">
        <v>46.899000000000001</v>
      </c>
      <c r="U48" s="1548">
        <v>46.899000000000001</v>
      </c>
      <c r="V48" s="1548">
        <v>46.848999999999997</v>
      </c>
      <c r="W48" s="1548">
        <v>0</v>
      </c>
      <c r="X48" s="1548">
        <v>0</v>
      </c>
      <c r="Y48" s="1548">
        <v>0</v>
      </c>
      <c r="Z48" s="1548">
        <v>0</v>
      </c>
      <c r="AA48" s="1548">
        <v>0</v>
      </c>
      <c r="AB48" s="1548">
        <v>0</v>
      </c>
      <c r="AC48" s="1548">
        <v>0</v>
      </c>
      <c r="AD48" s="1548">
        <v>0</v>
      </c>
      <c r="AE48" s="1548">
        <v>0</v>
      </c>
      <c r="AF48" s="1548">
        <v>0</v>
      </c>
      <c r="AG48" s="1548">
        <v>0</v>
      </c>
      <c r="AH48" s="1548">
        <v>0</v>
      </c>
      <c r="AI48" s="1548">
        <v>0</v>
      </c>
      <c r="AJ48" s="1548">
        <v>0</v>
      </c>
      <c r="AK48" s="1548">
        <v>0</v>
      </c>
      <c r="AL48" s="1548">
        <v>0</v>
      </c>
      <c r="AM48" s="1548">
        <v>0</v>
      </c>
      <c r="AN48" s="1548">
        <v>0</v>
      </c>
      <c r="AO48" s="1548">
        <v>0</v>
      </c>
      <c r="AP48" s="1548">
        <v>0</v>
      </c>
      <c r="AQ48" s="1548">
        <v>0</v>
      </c>
      <c r="AR48" s="1548">
        <v>0</v>
      </c>
      <c r="AS48" s="1548">
        <v>0</v>
      </c>
      <c r="AT48" s="1548">
        <v>0</v>
      </c>
      <c r="AU48" s="1548">
        <v>0</v>
      </c>
      <c r="AV48" s="1548">
        <v>0</v>
      </c>
      <c r="AW48" s="1548">
        <v>0</v>
      </c>
      <c r="AX48" s="1548">
        <v>0</v>
      </c>
      <c r="AY48" s="1548">
        <v>0</v>
      </c>
      <c r="AZ48" s="1548">
        <v>0</v>
      </c>
      <c r="BA48" s="1548">
        <v>0</v>
      </c>
      <c r="BB48" s="1548">
        <v>0</v>
      </c>
      <c r="BC48" s="1548">
        <v>0</v>
      </c>
      <c r="BD48" s="1548">
        <v>0</v>
      </c>
      <c r="BE48" s="1548">
        <v>0</v>
      </c>
      <c r="BF48" s="1548">
        <v>0</v>
      </c>
      <c r="BG48" s="1548">
        <v>0</v>
      </c>
      <c r="BH48" s="1548">
        <v>0</v>
      </c>
      <c r="BI48" s="1548">
        <v>0</v>
      </c>
      <c r="BJ48" s="1548">
        <v>0</v>
      </c>
      <c r="BK48" s="1548">
        <v>0</v>
      </c>
      <c r="BL48" s="1548">
        <v>0</v>
      </c>
      <c r="BM48" s="1548">
        <v>0</v>
      </c>
      <c r="BN48" s="1548">
        <v>0</v>
      </c>
      <c r="BO48" s="1548">
        <v>0</v>
      </c>
      <c r="BP48" s="1548">
        <v>0</v>
      </c>
      <c r="BQ48" s="1548">
        <v>0</v>
      </c>
      <c r="BR48" s="1548">
        <v>0</v>
      </c>
      <c r="BS48" s="1548">
        <v>0</v>
      </c>
      <c r="BT48" s="1548">
        <v>0</v>
      </c>
      <c r="BU48" s="1184"/>
      <c r="BV48" s="1184"/>
      <c r="BW48" s="1184"/>
      <c r="BX48" s="1184"/>
      <c r="BY48" s="1184"/>
      <c r="BZ48" s="1184"/>
      <c r="CA48" s="1184"/>
      <c r="CB48" s="1184"/>
      <c r="CC48" s="1184"/>
      <c r="CD48" s="1184"/>
      <c r="CE48" s="1184"/>
      <c r="CF48" s="1184"/>
      <c r="CG48" s="1184"/>
      <c r="CH48" s="1184"/>
      <c r="CI48" s="1184"/>
      <c r="CJ48" s="1184"/>
    </row>
    <row r="49" spans="2:92" ht="15" x14ac:dyDescent="0.2">
      <c r="B49" s="528" t="s">
        <v>353</v>
      </c>
      <c r="C49" s="529" t="s">
        <v>354</v>
      </c>
      <c r="D49" s="530" t="s">
        <v>85</v>
      </c>
      <c r="E49" s="534" t="s">
        <v>339</v>
      </c>
      <c r="F49" s="535">
        <v>0</v>
      </c>
      <c r="G49" s="1183"/>
      <c r="H49" s="1184"/>
      <c r="I49" s="1548">
        <v>0.30099999999999999</v>
      </c>
      <c r="J49" s="1548">
        <v>0</v>
      </c>
      <c r="K49" s="1548">
        <v>0</v>
      </c>
      <c r="L49" s="1548">
        <v>0</v>
      </c>
      <c r="M49" s="1548">
        <v>0</v>
      </c>
      <c r="N49" s="1548">
        <v>0</v>
      </c>
      <c r="O49" s="1548">
        <v>0</v>
      </c>
      <c r="P49" s="1548">
        <v>0</v>
      </c>
      <c r="Q49" s="1548">
        <v>0</v>
      </c>
      <c r="R49" s="1548">
        <v>0</v>
      </c>
      <c r="S49" s="1548">
        <v>0</v>
      </c>
      <c r="T49" s="1548">
        <v>0</v>
      </c>
      <c r="U49" s="1548">
        <v>0</v>
      </c>
      <c r="V49" s="1548">
        <v>0</v>
      </c>
      <c r="W49" s="1548">
        <v>0</v>
      </c>
      <c r="X49" s="1548">
        <v>0</v>
      </c>
      <c r="Y49" s="1548">
        <v>0</v>
      </c>
      <c r="Z49" s="1548">
        <v>0</v>
      </c>
      <c r="AA49" s="1548">
        <v>0</v>
      </c>
      <c r="AB49" s="1548">
        <v>0</v>
      </c>
      <c r="AC49" s="1548">
        <v>0</v>
      </c>
      <c r="AD49" s="1548">
        <v>0</v>
      </c>
      <c r="AE49" s="1548">
        <v>0</v>
      </c>
      <c r="AF49" s="1548">
        <v>0</v>
      </c>
      <c r="AG49" s="1548">
        <v>0</v>
      </c>
      <c r="AH49" s="1548">
        <v>0</v>
      </c>
      <c r="AI49" s="1548">
        <v>0</v>
      </c>
      <c r="AJ49" s="1548">
        <v>0</v>
      </c>
      <c r="AK49" s="1548">
        <v>0</v>
      </c>
      <c r="AL49" s="1548">
        <v>0</v>
      </c>
      <c r="AM49" s="1548">
        <v>0</v>
      </c>
      <c r="AN49" s="1548">
        <v>0</v>
      </c>
      <c r="AO49" s="1548">
        <v>0</v>
      </c>
      <c r="AP49" s="1548">
        <v>0</v>
      </c>
      <c r="AQ49" s="1548">
        <v>0</v>
      </c>
      <c r="AR49" s="1548">
        <v>0</v>
      </c>
      <c r="AS49" s="1548">
        <v>0</v>
      </c>
      <c r="AT49" s="1548">
        <v>0</v>
      </c>
      <c r="AU49" s="1548">
        <v>0</v>
      </c>
      <c r="AV49" s="1548">
        <v>0</v>
      </c>
      <c r="AW49" s="1548">
        <v>0</v>
      </c>
      <c r="AX49" s="1548">
        <v>0</v>
      </c>
      <c r="AY49" s="1548">
        <v>0</v>
      </c>
      <c r="AZ49" s="1548">
        <v>0</v>
      </c>
      <c r="BA49" s="1548">
        <v>0</v>
      </c>
      <c r="BB49" s="1548">
        <v>0</v>
      </c>
      <c r="BC49" s="1548">
        <v>0</v>
      </c>
      <c r="BD49" s="1548">
        <v>0</v>
      </c>
      <c r="BE49" s="1548">
        <v>0</v>
      </c>
      <c r="BF49" s="1548">
        <v>0</v>
      </c>
      <c r="BG49" s="1548">
        <v>0</v>
      </c>
      <c r="BH49" s="1548">
        <v>0</v>
      </c>
      <c r="BI49" s="1548">
        <v>0</v>
      </c>
      <c r="BJ49" s="1548">
        <v>0</v>
      </c>
      <c r="BK49" s="1548">
        <v>0</v>
      </c>
      <c r="BL49" s="1548">
        <v>0</v>
      </c>
      <c r="BM49" s="1548">
        <v>0</v>
      </c>
      <c r="BN49" s="1548">
        <v>0</v>
      </c>
      <c r="BO49" s="1548">
        <v>0</v>
      </c>
      <c r="BP49" s="1548">
        <v>0</v>
      </c>
      <c r="BQ49" s="1548">
        <v>0</v>
      </c>
      <c r="BR49" s="1548">
        <v>0</v>
      </c>
      <c r="BS49" s="1548">
        <v>0</v>
      </c>
      <c r="BT49" s="1548">
        <v>0</v>
      </c>
      <c r="BU49" s="1184"/>
      <c r="BV49" s="1184"/>
      <c r="BW49" s="1184"/>
      <c r="BX49" s="1184"/>
      <c r="BY49" s="1184"/>
      <c r="BZ49" s="1184"/>
      <c r="CA49" s="1184"/>
      <c r="CB49" s="1184"/>
      <c r="CC49" s="1184"/>
      <c r="CD49" s="1184"/>
      <c r="CE49" s="1184"/>
      <c r="CF49" s="1184"/>
      <c r="CG49" s="1184"/>
      <c r="CH49" s="1184"/>
      <c r="CI49" s="1184"/>
      <c r="CJ49" s="1184"/>
      <c r="CK49" s="1192"/>
    </row>
    <row r="50" spans="2:92" ht="28.5" x14ac:dyDescent="0.2">
      <c r="B50" s="528" t="s">
        <v>355</v>
      </c>
      <c r="C50" s="529" t="s">
        <v>356</v>
      </c>
      <c r="D50" s="530" t="s">
        <v>85</v>
      </c>
      <c r="E50" s="534" t="s">
        <v>339</v>
      </c>
      <c r="F50" s="535">
        <v>0</v>
      </c>
      <c r="G50" s="1183"/>
      <c r="H50" s="1184"/>
      <c r="I50" s="1548">
        <v>0.30099999999999999</v>
      </c>
      <c r="J50" s="1548">
        <v>0</v>
      </c>
      <c r="K50" s="1548">
        <v>0</v>
      </c>
      <c r="L50" s="1548">
        <v>0</v>
      </c>
      <c r="M50" s="1548">
        <v>0</v>
      </c>
      <c r="N50" s="1548">
        <v>0</v>
      </c>
      <c r="O50" s="1548">
        <v>0</v>
      </c>
      <c r="P50" s="1548">
        <v>0</v>
      </c>
      <c r="Q50" s="1548">
        <v>0</v>
      </c>
      <c r="R50" s="1548">
        <v>0</v>
      </c>
      <c r="S50" s="1548">
        <v>0</v>
      </c>
      <c r="T50" s="1548">
        <v>0</v>
      </c>
      <c r="U50" s="1548">
        <v>0</v>
      </c>
      <c r="V50" s="1548">
        <v>0</v>
      </c>
      <c r="W50" s="1548">
        <v>0</v>
      </c>
      <c r="X50" s="1548">
        <v>0</v>
      </c>
      <c r="Y50" s="1548">
        <v>0</v>
      </c>
      <c r="Z50" s="1548">
        <v>0</v>
      </c>
      <c r="AA50" s="1548">
        <v>0</v>
      </c>
      <c r="AB50" s="1548">
        <v>0</v>
      </c>
      <c r="AC50" s="1548">
        <v>0</v>
      </c>
      <c r="AD50" s="1548">
        <v>0</v>
      </c>
      <c r="AE50" s="1548">
        <v>0</v>
      </c>
      <c r="AF50" s="1548">
        <v>0</v>
      </c>
      <c r="AG50" s="1548">
        <v>0</v>
      </c>
      <c r="AH50" s="1548">
        <v>0</v>
      </c>
      <c r="AI50" s="1548">
        <v>0</v>
      </c>
      <c r="AJ50" s="1548">
        <v>0</v>
      </c>
      <c r="AK50" s="1548">
        <v>0</v>
      </c>
      <c r="AL50" s="1548">
        <v>0</v>
      </c>
      <c r="AM50" s="1548">
        <v>0</v>
      </c>
      <c r="AN50" s="1548">
        <v>0</v>
      </c>
      <c r="AO50" s="1548">
        <v>0</v>
      </c>
      <c r="AP50" s="1548">
        <v>0</v>
      </c>
      <c r="AQ50" s="1548">
        <v>0</v>
      </c>
      <c r="AR50" s="1548">
        <v>0</v>
      </c>
      <c r="AS50" s="1548">
        <v>0</v>
      </c>
      <c r="AT50" s="1548">
        <v>0</v>
      </c>
      <c r="AU50" s="1548">
        <v>0</v>
      </c>
      <c r="AV50" s="1548">
        <v>0</v>
      </c>
      <c r="AW50" s="1548">
        <v>0</v>
      </c>
      <c r="AX50" s="1548">
        <v>0</v>
      </c>
      <c r="AY50" s="1548">
        <v>0</v>
      </c>
      <c r="AZ50" s="1548">
        <v>0</v>
      </c>
      <c r="BA50" s="1548">
        <v>0</v>
      </c>
      <c r="BB50" s="1548">
        <v>0</v>
      </c>
      <c r="BC50" s="1548">
        <v>0</v>
      </c>
      <c r="BD50" s="1548">
        <v>0</v>
      </c>
      <c r="BE50" s="1548">
        <v>0</v>
      </c>
      <c r="BF50" s="1548">
        <v>0</v>
      </c>
      <c r="BG50" s="1548">
        <v>0</v>
      </c>
      <c r="BH50" s="1548">
        <v>0</v>
      </c>
      <c r="BI50" s="1548">
        <v>0</v>
      </c>
      <c r="BJ50" s="1548">
        <v>0</v>
      </c>
      <c r="BK50" s="1548">
        <v>0</v>
      </c>
      <c r="BL50" s="1548">
        <v>0</v>
      </c>
      <c r="BM50" s="1548">
        <v>0</v>
      </c>
      <c r="BN50" s="1548">
        <v>0</v>
      </c>
      <c r="BO50" s="1548">
        <v>0</v>
      </c>
      <c r="BP50" s="1548">
        <v>0</v>
      </c>
      <c r="BQ50" s="1548">
        <v>0</v>
      </c>
      <c r="BR50" s="1548">
        <v>0</v>
      </c>
      <c r="BS50" s="1548">
        <v>0</v>
      </c>
      <c r="BT50" s="1548">
        <v>0</v>
      </c>
      <c r="BU50" s="1184"/>
      <c r="BV50" s="1184"/>
      <c r="BW50" s="1184"/>
      <c r="BX50" s="1184"/>
      <c r="BY50" s="1184"/>
      <c r="BZ50" s="1184"/>
      <c r="CA50" s="1184"/>
      <c r="CB50" s="1184"/>
      <c r="CC50" s="1184"/>
      <c r="CD50" s="1184"/>
      <c r="CE50" s="1184"/>
      <c r="CF50" s="1184"/>
      <c r="CG50" s="1184"/>
      <c r="CH50" s="1184"/>
      <c r="CI50" s="1184"/>
      <c r="CJ50" s="1184"/>
    </row>
    <row r="51" spans="2:92" ht="28.5" x14ac:dyDescent="0.2">
      <c r="B51" s="528" t="s">
        <v>357</v>
      </c>
      <c r="C51" s="529" t="s">
        <v>358</v>
      </c>
      <c r="D51" s="530" t="s">
        <v>85</v>
      </c>
      <c r="E51" s="534" t="s">
        <v>339</v>
      </c>
      <c r="F51" s="535">
        <v>0</v>
      </c>
      <c r="G51" s="1183"/>
      <c r="H51" s="1184"/>
      <c r="I51" s="1548">
        <v>0</v>
      </c>
      <c r="J51" s="1548">
        <v>0</v>
      </c>
      <c r="K51" s="1548">
        <v>0</v>
      </c>
      <c r="L51" s="1548">
        <v>0</v>
      </c>
      <c r="M51" s="1548">
        <v>0</v>
      </c>
      <c r="N51" s="1548">
        <v>0</v>
      </c>
      <c r="O51" s="1548">
        <v>0</v>
      </c>
      <c r="P51" s="1548">
        <v>0</v>
      </c>
      <c r="Q51" s="1548">
        <v>0</v>
      </c>
      <c r="R51" s="1548">
        <v>0</v>
      </c>
      <c r="S51" s="1548">
        <v>0</v>
      </c>
      <c r="T51" s="1548">
        <v>0</v>
      </c>
      <c r="U51" s="1548">
        <v>0</v>
      </c>
      <c r="V51" s="1548">
        <v>0</v>
      </c>
      <c r="W51" s="1548">
        <v>0</v>
      </c>
      <c r="X51" s="1548">
        <v>0</v>
      </c>
      <c r="Y51" s="1548">
        <v>0</v>
      </c>
      <c r="Z51" s="1548">
        <v>0</v>
      </c>
      <c r="AA51" s="1548">
        <v>0</v>
      </c>
      <c r="AB51" s="1548">
        <v>0</v>
      </c>
      <c r="AC51" s="1548">
        <v>0</v>
      </c>
      <c r="AD51" s="1548">
        <v>0</v>
      </c>
      <c r="AE51" s="1548">
        <v>0</v>
      </c>
      <c r="AF51" s="1548">
        <v>0</v>
      </c>
      <c r="AG51" s="1548">
        <v>0</v>
      </c>
      <c r="AH51" s="1548">
        <v>0</v>
      </c>
      <c r="AI51" s="1548">
        <v>0</v>
      </c>
      <c r="AJ51" s="1548">
        <v>0</v>
      </c>
      <c r="AK51" s="1548">
        <v>0</v>
      </c>
      <c r="AL51" s="1548">
        <v>0</v>
      </c>
      <c r="AM51" s="1548">
        <v>0</v>
      </c>
      <c r="AN51" s="1548">
        <v>0</v>
      </c>
      <c r="AO51" s="1548">
        <v>0</v>
      </c>
      <c r="AP51" s="1548">
        <v>0</v>
      </c>
      <c r="AQ51" s="1548">
        <v>0</v>
      </c>
      <c r="AR51" s="1548">
        <v>0</v>
      </c>
      <c r="AS51" s="1548">
        <v>0</v>
      </c>
      <c r="AT51" s="1548">
        <v>0</v>
      </c>
      <c r="AU51" s="1548">
        <v>0</v>
      </c>
      <c r="AV51" s="1548">
        <v>0</v>
      </c>
      <c r="AW51" s="1548">
        <v>0</v>
      </c>
      <c r="AX51" s="1548">
        <v>0</v>
      </c>
      <c r="AY51" s="1548">
        <v>0</v>
      </c>
      <c r="AZ51" s="1548">
        <v>0</v>
      </c>
      <c r="BA51" s="1548">
        <v>0</v>
      </c>
      <c r="BB51" s="1548">
        <v>0</v>
      </c>
      <c r="BC51" s="1548">
        <v>0</v>
      </c>
      <c r="BD51" s="1548">
        <v>0</v>
      </c>
      <c r="BE51" s="1548">
        <v>0</v>
      </c>
      <c r="BF51" s="1548">
        <v>0</v>
      </c>
      <c r="BG51" s="1548">
        <v>0</v>
      </c>
      <c r="BH51" s="1548">
        <v>0</v>
      </c>
      <c r="BI51" s="1548">
        <v>0</v>
      </c>
      <c r="BJ51" s="1548">
        <v>0</v>
      </c>
      <c r="BK51" s="1548">
        <v>0</v>
      </c>
      <c r="BL51" s="1548">
        <v>0</v>
      </c>
      <c r="BM51" s="1548">
        <v>0</v>
      </c>
      <c r="BN51" s="1548">
        <v>0</v>
      </c>
      <c r="BO51" s="1548">
        <v>0</v>
      </c>
      <c r="BP51" s="1548">
        <v>0</v>
      </c>
      <c r="BQ51" s="1548">
        <v>0</v>
      </c>
      <c r="BR51" s="1548">
        <v>0</v>
      </c>
      <c r="BS51" s="1548">
        <v>0</v>
      </c>
      <c r="BT51" s="1548">
        <v>0</v>
      </c>
      <c r="BU51" s="1184"/>
      <c r="BV51" s="1184"/>
      <c r="BW51" s="1184"/>
      <c r="BX51" s="1184"/>
      <c r="BY51" s="1184"/>
      <c r="BZ51" s="1184"/>
      <c r="CA51" s="1184"/>
      <c r="CB51" s="1184"/>
      <c r="CC51" s="1184"/>
      <c r="CD51" s="1184"/>
      <c r="CE51" s="1184"/>
      <c r="CF51" s="1184"/>
      <c r="CG51" s="1184"/>
      <c r="CH51" s="1184"/>
      <c r="CI51" s="1184"/>
      <c r="CJ51" s="1184"/>
    </row>
    <row r="52" spans="2:92" ht="28.5" x14ac:dyDescent="0.2">
      <c r="B52" s="528" t="s">
        <v>359</v>
      </c>
      <c r="C52" s="529" t="s">
        <v>360</v>
      </c>
      <c r="D52" s="530" t="s">
        <v>85</v>
      </c>
      <c r="E52" s="534" t="s">
        <v>339</v>
      </c>
      <c r="F52" s="535">
        <v>0</v>
      </c>
      <c r="G52" s="1183"/>
      <c r="H52" s="1184"/>
      <c r="I52" s="1548">
        <v>0</v>
      </c>
      <c r="J52" s="1548">
        <v>0.313</v>
      </c>
      <c r="K52" s="1548">
        <v>0.32500000000000001</v>
      </c>
      <c r="L52" s="1548">
        <v>0.32500000000000001</v>
      </c>
      <c r="M52" s="1548">
        <v>4.0110000000000001</v>
      </c>
      <c r="N52" s="1548">
        <v>6.008</v>
      </c>
      <c r="O52" s="1548">
        <v>7.8390000000000004</v>
      </c>
      <c r="P52" s="1548">
        <v>7.84</v>
      </c>
      <c r="Q52" s="1548">
        <v>7.84</v>
      </c>
      <c r="R52" s="1548">
        <v>6.7069999999999999</v>
      </c>
      <c r="S52" s="1548">
        <v>6.7069999999999999</v>
      </c>
      <c r="T52" s="1548">
        <v>6.7069999999999999</v>
      </c>
      <c r="U52" s="1548">
        <v>6.7069999999999999</v>
      </c>
      <c r="V52" s="1548">
        <v>6.7069999999999999</v>
      </c>
      <c r="W52" s="1548">
        <v>0.32500000000000001</v>
      </c>
      <c r="X52" s="1548">
        <v>0.32500000000000001</v>
      </c>
      <c r="Y52" s="1548">
        <v>0.32500000000000001</v>
      </c>
      <c r="Z52" s="1548">
        <v>0.32500000000000001</v>
      </c>
      <c r="AA52" s="1548">
        <v>0.32500000000000001</v>
      </c>
      <c r="AB52" s="1548">
        <v>0.32500000000000001</v>
      </c>
      <c r="AC52" s="1548">
        <v>0.32500000000000001</v>
      </c>
      <c r="AD52" s="1548">
        <v>0.32500000000000001</v>
      </c>
      <c r="AE52" s="1548">
        <v>0.32500000000000001</v>
      </c>
      <c r="AF52" s="1548">
        <v>0.32500000000000001</v>
      </c>
      <c r="AG52" s="1548">
        <v>0.32500000000000001</v>
      </c>
      <c r="AH52" s="1548">
        <v>0.32500000000000001</v>
      </c>
      <c r="AI52" s="1548">
        <v>0.32500000000000001</v>
      </c>
      <c r="AJ52" s="1548">
        <v>0.32500000000000001</v>
      </c>
      <c r="AK52" s="1548">
        <v>0.32500000000000001</v>
      </c>
      <c r="AL52" s="1548">
        <v>0.32500000000000001</v>
      </c>
      <c r="AM52" s="1548">
        <v>0.32500000000000001</v>
      </c>
      <c r="AN52" s="1548">
        <v>0.32500000000000001</v>
      </c>
      <c r="AO52" s="1548">
        <v>0.32500000000000001</v>
      </c>
      <c r="AP52" s="1548">
        <v>0.32500000000000001</v>
      </c>
      <c r="AQ52" s="1548">
        <v>0.32500000000000001</v>
      </c>
      <c r="AR52" s="1548">
        <v>0.32500000000000001</v>
      </c>
      <c r="AS52" s="1548">
        <v>0.32500000000000001</v>
      </c>
      <c r="AT52" s="1548">
        <v>0.32500000000000001</v>
      </c>
      <c r="AU52" s="1548">
        <v>0.32500000000000001</v>
      </c>
      <c r="AV52" s="1548">
        <v>0.32500000000000001</v>
      </c>
      <c r="AW52" s="1548">
        <v>0.32500000000000001</v>
      </c>
      <c r="AX52" s="1548">
        <v>0.32500000000000001</v>
      </c>
      <c r="AY52" s="1548">
        <v>0.32500000000000001</v>
      </c>
      <c r="AZ52" s="1548">
        <v>0.32500000000000001</v>
      </c>
      <c r="BA52" s="1548">
        <v>0.32500000000000001</v>
      </c>
      <c r="BB52" s="1548">
        <v>0.32500000000000001</v>
      </c>
      <c r="BC52" s="1548">
        <v>0.32500000000000001</v>
      </c>
      <c r="BD52" s="1548">
        <v>0.32500000000000001</v>
      </c>
      <c r="BE52" s="1548">
        <v>0.32500000000000001</v>
      </c>
      <c r="BF52" s="1548">
        <v>0.32500000000000001</v>
      </c>
      <c r="BG52" s="1548">
        <v>0.32500000000000001</v>
      </c>
      <c r="BH52" s="1548">
        <v>0.32500000000000001</v>
      </c>
      <c r="BI52" s="1548">
        <v>0.32500000000000001</v>
      </c>
      <c r="BJ52" s="1548">
        <v>0.32500000000000001</v>
      </c>
      <c r="BK52" s="1548">
        <v>0.32500000000000001</v>
      </c>
      <c r="BL52" s="1548">
        <v>0.32500000000000001</v>
      </c>
      <c r="BM52" s="1548">
        <v>0.32500000000000001</v>
      </c>
      <c r="BN52" s="1548">
        <v>0.32500000000000001</v>
      </c>
      <c r="BO52" s="1548">
        <v>0.32500000000000001</v>
      </c>
      <c r="BP52" s="1548">
        <v>0.32500000000000001</v>
      </c>
      <c r="BQ52" s="1548">
        <v>0.32500000000000001</v>
      </c>
      <c r="BR52" s="1548">
        <v>0.32500000000000001</v>
      </c>
      <c r="BS52" s="1548">
        <v>0.32500000000000001</v>
      </c>
      <c r="BT52" s="1548">
        <v>0.32500000000000001</v>
      </c>
      <c r="BU52" s="1184"/>
      <c r="BV52" s="1184"/>
      <c r="BW52" s="1184"/>
      <c r="BX52" s="1184"/>
      <c r="BY52" s="1184"/>
      <c r="BZ52" s="1184"/>
      <c r="CA52" s="1184"/>
      <c r="CB52" s="1184"/>
      <c r="CC52" s="1184"/>
      <c r="CD52" s="1184"/>
      <c r="CE52" s="1184"/>
      <c r="CF52" s="1184"/>
      <c r="CG52" s="1184"/>
      <c r="CH52" s="1184"/>
      <c r="CI52" s="1184"/>
      <c r="CJ52" s="1184"/>
    </row>
    <row r="53" spans="2:92" ht="15" thickBot="1" x14ac:dyDescent="0.25">
      <c r="C53" s="1368" t="s">
        <v>196</v>
      </c>
    </row>
    <row r="54" spans="2:92" ht="44.45" customHeight="1" thickBot="1" x14ac:dyDescent="0.25">
      <c r="B54" s="430" t="s">
        <v>361</v>
      </c>
      <c r="C54" s="39"/>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1192"/>
      <c r="CL54" s="1192"/>
      <c r="CM54" s="1192"/>
      <c r="CN54" s="1192"/>
    </row>
    <row r="55" spans="2:92" ht="15.75" thickBot="1" x14ac:dyDescent="0.25">
      <c r="B55" s="1159" t="s">
        <v>69</v>
      </c>
      <c r="C55" s="1160" t="s">
        <v>197</v>
      </c>
      <c r="D55" s="1160" t="s">
        <v>70</v>
      </c>
      <c r="E55" s="1160" t="s">
        <v>198</v>
      </c>
      <c r="F55" s="1160" t="s">
        <v>199</v>
      </c>
      <c r="G55" s="1159" t="s">
        <v>200</v>
      </c>
      <c r="H55" s="1160" t="s">
        <v>201</v>
      </c>
      <c r="I55" s="1160" t="s">
        <v>202</v>
      </c>
      <c r="J55" s="1160" t="s">
        <v>203</v>
      </c>
      <c r="K55" s="1160" t="s">
        <v>204</v>
      </c>
      <c r="L55" s="1160" t="s">
        <v>205</v>
      </c>
      <c r="M55" s="1160" t="s">
        <v>206</v>
      </c>
      <c r="N55" s="1160" t="s">
        <v>207</v>
      </c>
      <c r="O55" s="1160" t="s">
        <v>208</v>
      </c>
      <c r="P55" s="1160" t="s">
        <v>209</v>
      </c>
      <c r="Q55" s="1160" t="s">
        <v>210</v>
      </c>
      <c r="R55" s="1160" t="s">
        <v>242</v>
      </c>
      <c r="S55" s="1160" t="s">
        <v>243</v>
      </c>
      <c r="T55" s="1160" t="s">
        <v>244</v>
      </c>
      <c r="U55" s="1160" t="s">
        <v>245</v>
      </c>
      <c r="V55" s="1160" t="s">
        <v>211</v>
      </c>
      <c r="W55" s="1160" t="s">
        <v>246</v>
      </c>
      <c r="X55" s="1160" t="s">
        <v>247</v>
      </c>
      <c r="Y55" s="1160" t="s">
        <v>248</v>
      </c>
      <c r="Z55" s="1160" t="s">
        <v>249</v>
      </c>
      <c r="AA55" s="1160" t="s">
        <v>212</v>
      </c>
      <c r="AB55" s="1160" t="s">
        <v>250</v>
      </c>
      <c r="AC55" s="1160" t="s">
        <v>251</v>
      </c>
      <c r="AD55" s="1160" t="s">
        <v>252</v>
      </c>
      <c r="AE55" s="1160" t="s">
        <v>253</v>
      </c>
      <c r="AF55" s="1160" t="s">
        <v>213</v>
      </c>
      <c r="AG55" s="1160" t="s">
        <v>254</v>
      </c>
      <c r="AH55" s="1160" t="s">
        <v>255</v>
      </c>
      <c r="AI55" s="1160" t="s">
        <v>256</v>
      </c>
      <c r="AJ55" s="1160" t="s">
        <v>257</v>
      </c>
      <c r="AK55" s="1160" t="s">
        <v>214</v>
      </c>
      <c r="AL55" s="1160" t="s">
        <v>258</v>
      </c>
      <c r="AM55" s="1160" t="s">
        <v>259</v>
      </c>
      <c r="AN55" s="1160" t="s">
        <v>260</v>
      </c>
      <c r="AO55" s="1160" t="s">
        <v>261</v>
      </c>
      <c r="AP55" s="1160" t="s">
        <v>215</v>
      </c>
      <c r="AQ55" s="1160" t="s">
        <v>262</v>
      </c>
      <c r="AR55" s="1160" t="s">
        <v>263</v>
      </c>
      <c r="AS55" s="1160" t="s">
        <v>264</v>
      </c>
      <c r="AT55" s="1160" t="s">
        <v>265</v>
      </c>
      <c r="AU55" s="1160" t="s">
        <v>216</v>
      </c>
      <c r="AV55" s="1160" t="s">
        <v>266</v>
      </c>
      <c r="AW55" s="1160" t="s">
        <v>267</v>
      </c>
      <c r="AX55" s="1160" t="s">
        <v>268</v>
      </c>
      <c r="AY55" s="1160" t="s">
        <v>269</v>
      </c>
      <c r="AZ55" s="1160" t="s">
        <v>217</v>
      </c>
      <c r="BA55" s="1160" t="s">
        <v>270</v>
      </c>
      <c r="BB55" s="1160" t="s">
        <v>271</v>
      </c>
      <c r="BC55" s="1160" t="s">
        <v>272</v>
      </c>
      <c r="BD55" s="1160" t="s">
        <v>273</v>
      </c>
      <c r="BE55" s="1160" t="s">
        <v>218</v>
      </c>
      <c r="BF55" s="1160" t="s">
        <v>274</v>
      </c>
      <c r="BG55" s="1160" t="s">
        <v>275</v>
      </c>
      <c r="BH55" s="1160" t="s">
        <v>276</v>
      </c>
      <c r="BI55" s="1160" t="s">
        <v>277</v>
      </c>
      <c r="BJ55" s="1160" t="s">
        <v>219</v>
      </c>
      <c r="BK55" s="1160" t="s">
        <v>278</v>
      </c>
      <c r="BL55" s="1160" t="s">
        <v>279</v>
      </c>
      <c r="BM55" s="1160" t="s">
        <v>280</v>
      </c>
      <c r="BN55" s="1160" t="s">
        <v>281</v>
      </c>
      <c r="BO55" s="1160" t="s">
        <v>220</v>
      </c>
      <c r="BP55" s="1160" t="s">
        <v>282</v>
      </c>
      <c r="BQ55" s="1160" t="s">
        <v>283</v>
      </c>
      <c r="BR55" s="1160" t="s">
        <v>284</v>
      </c>
      <c r="BS55" s="1160" t="s">
        <v>285</v>
      </c>
      <c r="BT55" s="1160" t="s">
        <v>221</v>
      </c>
      <c r="BU55" s="1160" t="s">
        <v>286</v>
      </c>
      <c r="BV55" s="1160" t="s">
        <v>287</v>
      </c>
      <c r="BW55" s="1160" t="s">
        <v>288</v>
      </c>
      <c r="BX55" s="1160" t="s">
        <v>289</v>
      </c>
      <c r="BY55" s="1160" t="s">
        <v>222</v>
      </c>
      <c r="BZ55" s="1160" t="s">
        <v>290</v>
      </c>
      <c r="CA55" s="1160" t="s">
        <v>291</v>
      </c>
      <c r="CB55" s="1160" t="s">
        <v>292</v>
      </c>
      <c r="CC55" s="1160" t="s">
        <v>293</v>
      </c>
      <c r="CD55" s="1160" t="s">
        <v>223</v>
      </c>
      <c r="CE55" s="1160" t="s">
        <v>294</v>
      </c>
      <c r="CF55" s="1160" t="s">
        <v>295</v>
      </c>
      <c r="CG55" s="1160" t="s">
        <v>296</v>
      </c>
      <c r="CH55" s="1160" t="s">
        <v>297</v>
      </c>
      <c r="CI55" s="1160" t="s">
        <v>224</v>
      </c>
      <c r="CJ55" s="1201" t="s">
        <v>298</v>
      </c>
    </row>
    <row r="56" spans="2:92" ht="15" thickBot="1" x14ac:dyDescent="0.25">
      <c r="B56" s="1161" t="s">
        <v>362</v>
      </c>
      <c r="C56" s="536" t="s">
        <v>363</v>
      </c>
      <c r="D56" s="537" t="s">
        <v>364</v>
      </c>
      <c r="E56" s="536" t="s">
        <v>231</v>
      </c>
      <c r="F56" s="538">
        <v>2</v>
      </c>
      <c r="G56" s="396">
        <f>SUM(NWLBWF:NWLKLD!G$40)</f>
        <v>0</v>
      </c>
      <c r="H56" s="396">
        <f>SUM(NWLBWF:NWLKLD!H$40)</f>
        <v>0</v>
      </c>
      <c r="I56" s="396">
        <f>SUM(NWLBWF:NWLKLD!I$40)</f>
        <v>54.221077457714507</v>
      </c>
      <c r="J56" s="396">
        <f>SUM(NWLBWF:NWLKLD!J$40)</f>
        <v>54.221077457714507</v>
      </c>
      <c r="K56" s="396">
        <f>SUM(NWLBWF:NWLKLD!K$40)</f>
        <v>54.221077457714507</v>
      </c>
      <c r="L56" s="396">
        <f>SUM(NWLBWF:NWLKLD!L$40)</f>
        <v>54.221077457714507</v>
      </c>
      <c r="M56" s="396">
        <f>SUM(NWLBWF:NWLKLD!M$40)</f>
        <v>54.221077457714507</v>
      </c>
      <c r="N56" s="396">
        <f>SUM(NWLBWF:NWLKLD!N$40)</f>
        <v>54.221077457714507</v>
      </c>
      <c r="O56" s="396">
        <f>SUM(NWLBWF:NWLKLD!O$40)</f>
        <v>54.221077457714507</v>
      </c>
      <c r="P56" s="396">
        <f>SUM(NWLBWF:NWLKLD!P$40)</f>
        <v>54.221077457714507</v>
      </c>
      <c r="Q56" s="396">
        <f>SUM(NWLBWF:NWLKLD!Q$40)</f>
        <v>54.221077457714507</v>
      </c>
      <c r="R56" s="396">
        <f>SUM(NWLBWF:NWLKLD!R$40)</f>
        <v>54.221077457714507</v>
      </c>
      <c r="S56" s="396">
        <f>SUM(NWLBWF:NWLKLD!S$40)</f>
        <v>54.221077457714507</v>
      </c>
      <c r="T56" s="396">
        <f>SUM(NWLBWF:NWLKLD!T$40)</f>
        <v>54.221077457714507</v>
      </c>
      <c r="U56" s="396">
        <f>SUM(NWLBWF:NWLKLD!U$40)</f>
        <v>54.221077457714507</v>
      </c>
      <c r="V56" s="396">
        <f>SUM(NWLBWF:NWLKLD!V$40)</f>
        <v>54.221077457714507</v>
      </c>
      <c r="W56" s="396">
        <f>SUM(NWLBWF:NWLKLD!W$40)</f>
        <v>54.221077457714507</v>
      </c>
      <c r="X56" s="396">
        <f>SUM(NWLBWF:NWLKLD!X$40)</f>
        <v>54.221077457714507</v>
      </c>
      <c r="Y56" s="396">
        <f>SUM(NWLBWF:NWLKLD!Y$40)</f>
        <v>54.221077457714507</v>
      </c>
      <c r="Z56" s="396">
        <f>SUM(NWLBWF:NWLKLD!Z$40)</f>
        <v>54.221077457714507</v>
      </c>
      <c r="AA56" s="396">
        <f>SUM(NWLBWF:NWLKLD!AA$40)</f>
        <v>54.221077457714507</v>
      </c>
      <c r="AB56" s="396">
        <f>SUM(NWLBWF:NWLKLD!AB$40)</f>
        <v>54.221077457714507</v>
      </c>
      <c r="AC56" s="396">
        <f>SUM(NWLBWF:NWLKLD!AC$40)</f>
        <v>54.221077457714507</v>
      </c>
      <c r="AD56" s="396">
        <f>SUM(NWLBWF:NWLKLD!AD$40)</f>
        <v>54.221077457714507</v>
      </c>
      <c r="AE56" s="396">
        <f>SUM(NWLBWF:NWLKLD!AE$40)</f>
        <v>54.221077457714507</v>
      </c>
      <c r="AF56" s="396">
        <f>SUM(NWLBWF:NWLKLD!AF$40)</f>
        <v>54.221077457714507</v>
      </c>
      <c r="AG56" s="396">
        <f>SUM(NWLBWF:NWLKLD!AG$40)</f>
        <v>54.221077457714507</v>
      </c>
      <c r="AH56" s="396">
        <f>SUM(NWLBWF:NWLKLD!AH$40)</f>
        <v>54.221077457714507</v>
      </c>
      <c r="AI56" s="396">
        <f>SUM(NWLBWF:NWLKLD!AI$40)</f>
        <v>54.221077457714507</v>
      </c>
      <c r="AJ56" s="396">
        <f>SUM(NWLBWF:NWLKLD!AJ$40)</f>
        <v>54.221077457714507</v>
      </c>
      <c r="AK56" s="396">
        <f>SUM(NWLBWF:NWLKLD!AK$40)</f>
        <v>54.221077457714507</v>
      </c>
      <c r="AL56" s="396">
        <f>SUM(NWLBWF:NWLKLD!AL$40)</f>
        <v>54.221077457714507</v>
      </c>
      <c r="AM56" s="396">
        <f>SUM(NWLBWF:NWLKLD!AM$40)</f>
        <v>54.221077457714507</v>
      </c>
      <c r="AN56" s="396">
        <f>SUM(NWLBWF:NWLKLD!AN$40)</f>
        <v>54.221077457714507</v>
      </c>
      <c r="AO56" s="396">
        <f>SUM(NWLBWF:NWLKLD!AO$40)</f>
        <v>54.221077457714507</v>
      </c>
      <c r="AP56" s="396">
        <f>SUM(NWLBWF:NWLKLD!AP$40)</f>
        <v>54.221077457714507</v>
      </c>
      <c r="AQ56" s="396">
        <f>SUM(NWLBWF:NWLKLD!AQ$40)</f>
        <v>54.221077457714507</v>
      </c>
      <c r="AR56" s="396">
        <f>SUM(NWLBWF:NWLKLD!AR$40)</f>
        <v>54.221077457714507</v>
      </c>
      <c r="AS56" s="396">
        <f>SUM(NWLBWF:NWLKLD!AS$40)</f>
        <v>54.221077457714507</v>
      </c>
      <c r="AT56" s="396">
        <f>SUM(NWLBWF:NWLKLD!AT$40)</f>
        <v>54.221077457714507</v>
      </c>
      <c r="AU56" s="396">
        <f>SUM(NWLBWF:NWLKLD!AU$40)</f>
        <v>54.221077457714507</v>
      </c>
      <c r="AV56" s="396">
        <f>SUM(NWLBWF:NWLKLD!AV$40)</f>
        <v>54.221077457714507</v>
      </c>
      <c r="AW56" s="396">
        <f>SUM(NWLBWF:NWLKLD!AW$40)</f>
        <v>54.221077457714507</v>
      </c>
      <c r="AX56" s="396">
        <f>SUM(NWLBWF:NWLKLD!AX$40)</f>
        <v>54.221077457714507</v>
      </c>
      <c r="AY56" s="396">
        <f>SUM(NWLBWF:NWLKLD!AY$40)</f>
        <v>54.221077457714507</v>
      </c>
      <c r="AZ56" s="396">
        <f>SUM(NWLBWF:NWLKLD!AZ$40)</f>
        <v>54.221077457714507</v>
      </c>
      <c r="BA56" s="396">
        <f>SUM(NWLBWF:NWLKLD!BA$40)</f>
        <v>54.221077457714507</v>
      </c>
      <c r="BB56" s="396">
        <f>SUM(NWLBWF:NWLKLD!BB$40)</f>
        <v>54.221077457714507</v>
      </c>
      <c r="BC56" s="396">
        <f>SUM(NWLBWF:NWLKLD!BC$40)</f>
        <v>54.221077457714507</v>
      </c>
      <c r="BD56" s="396">
        <f>SUM(NWLBWF:NWLKLD!BD$40)</f>
        <v>54.221077457714507</v>
      </c>
      <c r="BE56" s="396">
        <f>SUM(NWLBWF:NWLKLD!BE$40)</f>
        <v>54.221077457714507</v>
      </c>
      <c r="BF56" s="396">
        <f>SUM(NWLBWF:NWLKLD!BF$40)</f>
        <v>54.221077457714507</v>
      </c>
      <c r="BG56" s="396">
        <f>SUM(NWLBWF:NWLKLD!BG$40)</f>
        <v>54.221077457714507</v>
      </c>
      <c r="BH56" s="396">
        <f>SUM(NWLBWF:NWLKLD!BH$40)</f>
        <v>54.221077457714507</v>
      </c>
      <c r="BI56" s="396">
        <f>SUM(NWLBWF:NWLKLD!BI$40)</f>
        <v>54.221077457714507</v>
      </c>
      <c r="BJ56" s="396">
        <f>SUM(NWLBWF:NWLKLD!BJ$40)</f>
        <v>54.221077457714507</v>
      </c>
      <c r="BK56" s="396">
        <f>SUM(NWLBWF:NWLKLD!BK$40)</f>
        <v>54.221077457714507</v>
      </c>
      <c r="BL56" s="396">
        <f>SUM(NWLBWF:NWLKLD!BL$40)</f>
        <v>54.221077457714507</v>
      </c>
      <c r="BM56" s="396">
        <f>SUM(NWLBWF:NWLKLD!BM$40)</f>
        <v>54.221077457714507</v>
      </c>
      <c r="BN56" s="396">
        <f>SUM(NWLBWF:NWLKLD!BN$40)</f>
        <v>54.221077457714507</v>
      </c>
      <c r="BO56" s="396">
        <f>SUM(NWLBWF:NWLKLD!BO$40)</f>
        <v>54.221077457714507</v>
      </c>
      <c r="BP56" s="396">
        <f>SUM(NWLBWF:NWLKLD!BP$40)</f>
        <v>54.221077457714507</v>
      </c>
      <c r="BQ56" s="396">
        <f>SUM(NWLBWF:NWLKLD!BQ$40)</f>
        <v>54.221077457714507</v>
      </c>
      <c r="BR56" s="396">
        <f>SUM(NWLBWF:NWLKLD!BR$40)</f>
        <v>54.221077457714507</v>
      </c>
      <c r="BS56" s="396">
        <f>SUM(NWLBWF:NWLKLD!BS$40)</f>
        <v>54.221077457714507</v>
      </c>
      <c r="BT56" s="396">
        <f>SUM(NWLBWF:NWLKLD!BT$40)</f>
        <v>54.221077457714507</v>
      </c>
      <c r="BU56" s="396"/>
      <c r="BV56" s="396"/>
      <c r="BW56" s="396"/>
      <c r="BX56" s="396"/>
      <c r="BY56" s="396"/>
      <c r="BZ56" s="396"/>
      <c r="CA56" s="396"/>
      <c r="CB56" s="396"/>
      <c r="CC56" s="396"/>
      <c r="CD56" s="396"/>
      <c r="CE56" s="396"/>
      <c r="CF56" s="396"/>
      <c r="CG56" s="396"/>
      <c r="CH56" s="396"/>
      <c r="CI56" s="396"/>
      <c r="CJ56" s="1194"/>
    </row>
    <row r="57" spans="2:92" ht="42.75" x14ac:dyDescent="0.2">
      <c r="B57" s="1162" t="s">
        <v>365</v>
      </c>
      <c r="C57" s="1163" t="s">
        <v>233</v>
      </c>
      <c r="D57" s="484" t="s">
        <v>366</v>
      </c>
      <c r="E57" s="1163" t="s">
        <v>234</v>
      </c>
      <c r="F57" s="485">
        <v>1</v>
      </c>
      <c r="G57" s="397" t="e">
        <f xml:space="preserve"> ( ( SUM(NWLBWF:NWLKLD!G$46) + SUM(NWLBWF:NWLKLD!G$47)  -  SUM(NWLBWF:NWLKLD!G$57) - SUM(NWLBWF:NWLKLD!G$58) ) * 1000000 )/ ( ( SUM(NWLBWF:NWLKLD!G$79) + SUM(NWLBWF:NWLKLD!G$80) ) * 1000 )</f>
        <v>#DIV/0!</v>
      </c>
      <c r="H57" s="397" t="e">
        <f xml:space="preserve"> ( ( SUM(NWLBWF:NWLKLD!H$46) + SUM(NWLBWF:NWLKLD!H$47)  -  SUM(NWLBWF:NWLKLD!H$57) - SUM(NWLBWF:NWLKLD!H$58) ) * 1000000 )/ ( ( SUM(NWLBWF:NWLKLD!H$79) + SUM(NWLBWF:NWLKLD!H$80) ) * 1000 )</f>
        <v>#DIV/0!</v>
      </c>
      <c r="I57" s="397">
        <f xml:space="preserve"> ( ( SUM(NWLBWF:NWLKLD!I$46) + SUM(NWLBWF:NWLKLD!I$47)  -  SUM(NWLBWF:NWLKLD!I$57) - SUM(NWLBWF:NWLKLD!I$58) ) * 1000000 )/ ( ( SUM(NWLBWF:NWLKLD!I$79) + SUM(NWLBWF:NWLKLD!I$80) ) * 1000 )</f>
        <v>160.87021995750186</v>
      </c>
      <c r="J57" s="397">
        <f xml:space="preserve"> ( ( SUM(NWLBWF:NWLKLD!J$46) + SUM(NWLBWF:NWLKLD!J$47)  -  SUM(NWLBWF:NWLKLD!J$57) - SUM(NWLBWF:NWLKLD!J$58) ) * 1000000 )/ ( ( SUM(NWLBWF:NWLKLD!J$79) + SUM(NWLBWF:NWLKLD!J$80) ) * 1000 )</f>
        <v>156.73692108721707</v>
      </c>
      <c r="K57" s="397">
        <f xml:space="preserve"> ( ( SUM(NWLBWF:NWLKLD!K$46) + SUM(NWLBWF:NWLKLD!K$47)  -  SUM(NWLBWF:NWLKLD!K$57) - SUM(NWLBWF:NWLKLD!K$58) ) * 1000000 )/ ( ( SUM(NWLBWF:NWLKLD!K$79) + SUM(NWLBWF:NWLKLD!K$80) ) * 1000 )</f>
        <v>154.03983817345693</v>
      </c>
      <c r="L57" s="397">
        <f xml:space="preserve"> ( ( SUM(NWLBWF:NWLKLD!L$46) + SUM(NWLBWF:NWLKLD!L$47)  -  SUM(NWLBWF:NWLKLD!L$57) - SUM(NWLBWF:NWLKLD!L$58) ) * 1000000 )/ ( ( SUM(NWLBWF:NWLKLD!L$79) + SUM(NWLBWF:NWLKLD!L$80) ) * 1000 )</f>
        <v>151.38965242410393</v>
      </c>
      <c r="M57" s="397">
        <f xml:space="preserve"> ( ( SUM(NWLBWF:NWLKLD!M$46) + SUM(NWLBWF:NWLKLD!M$47)  -  SUM(NWLBWF:NWLKLD!M$57) - SUM(NWLBWF:NWLKLD!M$58) ) * 1000000 )/ ( ( SUM(NWLBWF:NWLKLD!M$79) + SUM(NWLBWF:NWLKLD!M$80) ) * 1000 )</f>
        <v>148.84227699742797</v>
      </c>
      <c r="N57" s="397">
        <f xml:space="preserve"> ( ( SUM(NWLBWF:NWLKLD!N$46) + SUM(NWLBWF:NWLKLD!N$47)  -  SUM(NWLBWF:NWLKLD!N$57) - SUM(NWLBWF:NWLKLD!N$58) ) * 1000000 )/ ( ( SUM(NWLBWF:NWLKLD!N$79) + SUM(NWLBWF:NWLKLD!N$80) ) * 1000 )</f>
        <v>148.27100375702622</v>
      </c>
      <c r="O57" s="397">
        <f xml:space="preserve"> ( ( SUM(NWLBWF:NWLKLD!O$46) + SUM(NWLBWF:NWLKLD!O$47)  -  SUM(NWLBWF:NWLKLD!O$57) - SUM(NWLBWF:NWLKLD!O$58) ) * 1000000 )/ ( ( SUM(NWLBWF:NWLKLD!O$79) + SUM(NWLBWF:NWLKLD!O$80) ) * 1000 )</f>
        <v>147.69689504026908</v>
      </c>
      <c r="P57" s="397">
        <f xml:space="preserve"> ( ( SUM(NWLBWF:NWLKLD!P$46) + SUM(NWLBWF:NWLKLD!P$47)  -  SUM(NWLBWF:NWLKLD!P$57) - SUM(NWLBWF:NWLKLD!P$58) ) * 1000000 )/ ( ( SUM(NWLBWF:NWLKLD!P$79) + SUM(NWLBWF:NWLKLD!P$80) ) * 1000 )</f>
        <v>147.13702445640189</v>
      </c>
      <c r="Q57" s="397">
        <f xml:space="preserve"> ( ( SUM(NWLBWF:NWLKLD!Q$46) + SUM(NWLBWF:NWLKLD!Q$47)  -  SUM(NWLBWF:NWLKLD!Q$57) - SUM(NWLBWF:NWLKLD!Q$58) ) * 1000000 )/ ( ( SUM(NWLBWF:NWLKLD!Q$79) + SUM(NWLBWF:NWLKLD!Q$80) ) * 1000 )</f>
        <v>146.59628199888016</v>
      </c>
      <c r="R57" s="397">
        <f xml:space="preserve"> ( ( SUM(NWLBWF:NWLKLD!R$46) + SUM(NWLBWF:NWLKLD!R$47)  -  SUM(NWLBWF:NWLKLD!R$57) - SUM(NWLBWF:NWLKLD!R$58) ) * 1000000 )/ ( ( SUM(NWLBWF:NWLKLD!R$79) + SUM(NWLBWF:NWLKLD!R$80) ) * 1000 )</f>
        <v>146.16086574668074</v>
      </c>
      <c r="S57" s="397">
        <f xml:space="preserve"> ( ( SUM(NWLBWF:NWLKLD!S$46) + SUM(NWLBWF:NWLKLD!S$47)  -  SUM(NWLBWF:NWLKLD!S$57) - SUM(NWLBWF:NWLKLD!S$58) ) * 1000000 )/ ( ( SUM(NWLBWF:NWLKLD!S$79) + SUM(NWLBWF:NWLKLD!S$80) ) * 1000 )</f>
        <v>145.79590208341361</v>
      </c>
      <c r="T57" s="397">
        <f xml:space="preserve"> ( ( SUM(NWLBWF:NWLKLD!T$46) + SUM(NWLBWF:NWLKLD!T$47)  -  SUM(NWLBWF:NWLKLD!T$57) - SUM(NWLBWF:NWLKLD!T$58) ) * 1000000 )/ ( ( SUM(NWLBWF:NWLKLD!T$79) + SUM(NWLBWF:NWLKLD!T$80) ) * 1000 )</f>
        <v>145.42726228398456</v>
      </c>
      <c r="U57" s="397">
        <f xml:space="preserve"> ( ( SUM(NWLBWF:NWLKLD!U$46) + SUM(NWLBWF:NWLKLD!U$47)  -  SUM(NWLBWF:NWLKLD!U$57) - SUM(NWLBWF:NWLKLD!U$58) ) * 1000000 )/ ( ( SUM(NWLBWF:NWLKLD!U$79) + SUM(NWLBWF:NWLKLD!U$80) ) * 1000 )</f>
        <v>145.01932145682954</v>
      </c>
      <c r="V57" s="397">
        <f xml:space="preserve"> ( ( SUM(NWLBWF:NWLKLD!V$46) + SUM(NWLBWF:NWLKLD!V$47)  -  SUM(NWLBWF:NWLKLD!V$57) - SUM(NWLBWF:NWLKLD!V$58) ) * 1000000 )/ ( ( SUM(NWLBWF:NWLKLD!V$79) + SUM(NWLBWF:NWLKLD!V$80) ) * 1000 )</f>
        <v>144.63098641400276</v>
      </c>
      <c r="W57" s="397">
        <f xml:space="preserve"> ( ( SUM(NWLBWF:NWLKLD!W$46) + SUM(NWLBWF:NWLKLD!W$47)  -  SUM(NWLBWF:NWLKLD!W$57) - SUM(NWLBWF:NWLKLD!W$58) ) * 1000000 )/ ( ( SUM(NWLBWF:NWLKLD!W$79) + SUM(NWLBWF:NWLKLD!W$80) ) * 1000 )</f>
        <v>144.28572982569182</v>
      </c>
      <c r="X57" s="397">
        <f xml:space="preserve"> ( ( SUM(NWLBWF:NWLKLD!X$46) + SUM(NWLBWF:NWLKLD!X$47)  -  SUM(NWLBWF:NWLKLD!X$57) - SUM(NWLBWF:NWLKLD!X$58) ) * 1000000 )/ ( ( SUM(NWLBWF:NWLKLD!X$79) + SUM(NWLBWF:NWLKLD!X$80) ) * 1000 )</f>
        <v>143.98428437668429</v>
      </c>
      <c r="Y57" s="397">
        <f xml:space="preserve"> ( ( SUM(NWLBWF:NWLKLD!Y$46) + SUM(NWLBWF:NWLKLD!Y$47)  -  SUM(NWLBWF:NWLKLD!Y$57) - SUM(NWLBWF:NWLKLD!Y$58) ) * 1000000 )/ ( ( SUM(NWLBWF:NWLKLD!Y$79) + SUM(NWLBWF:NWLKLD!Y$80) ) * 1000 )</f>
        <v>143.62575217913076</v>
      </c>
      <c r="Z57" s="397">
        <f xml:space="preserve"> ( ( SUM(NWLBWF:NWLKLD!Z$46) + SUM(NWLBWF:NWLKLD!Z$47)  -  SUM(NWLBWF:NWLKLD!Z$57) - SUM(NWLBWF:NWLKLD!Z$58) ) * 1000000 )/ ( ( SUM(NWLBWF:NWLKLD!Z$79) + SUM(NWLBWF:NWLKLD!Z$80) ) * 1000 )</f>
        <v>143.29311002188444</v>
      </c>
      <c r="AA57" s="397">
        <f xml:space="preserve"> ( ( SUM(NWLBWF:NWLKLD!AA$46) + SUM(NWLBWF:NWLKLD!AA$47)  -  SUM(NWLBWF:NWLKLD!AA$57) - SUM(NWLBWF:NWLKLD!AA$58) ) * 1000000 )/ ( ( SUM(NWLBWF:NWLKLD!AA$79) + SUM(NWLBWF:NWLKLD!AA$80) ) * 1000 )</f>
        <v>142.94412747855381</v>
      </c>
      <c r="AB57" s="397">
        <f xml:space="preserve"> ( ( SUM(NWLBWF:NWLKLD!AB$46) + SUM(NWLBWF:NWLKLD!AB$47)  -  SUM(NWLBWF:NWLKLD!AB$57) - SUM(NWLBWF:NWLKLD!AB$58) ) * 1000000 )/ ( ( SUM(NWLBWF:NWLKLD!AB$79) + SUM(NWLBWF:NWLKLD!AB$80) ) * 1000 )</f>
        <v>142.55970066407426</v>
      </c>
      <c r="AC57" s="397">
        <f xml:space="preserve"> ( ( SUM(NWLBWF:NWLKLD!AC$46) + SUM(NWLBWF:NWLKLD!AC$47)  -  SUM(NWLBWF:NWLKLD!AC$57) - SUM(NWLBWF:NWLKLD!AC$58) ) * 1000000 )/ ( ( SUM(NWLBWF:NWLKLD!AC$79) + SUM(NWLBWF:NWLKLD!AC$80) ) * 1000 )</f>
        <v>142.27990210339388</v>
      </c>
      <c r="AD57" s="397">
        <f xml:space="preserve"> ( ( SUM(NWLBWF:NWLKLD!AD$46) + SUM(NWLBWF:NWLKLD!AD$47)  -  SUM(NWLBWF:NWLKLD!AD$57) - SUM(NWLBWF:NWLKLD!AD$58) ) * 1000000 )/ ( ( SUM(NWLBWF:NWLKLD!AD$79) + SUM(NWLBWF:NWLKLD!AD$80) ) * 1000 )</f>
        <v>142.03234217423642</v>
      </c>
      <c r="AE57" s="397">
        <f xml:space="preserve"> ( ( SUM(NWLBWF:NWLKLD!AE$46) + SUM(NWLBWF:NWLKLD!AE$47)  -  SUM(NWLBWF:NWLKLD!AE$57) - SUM(NWLBWF:NWLKLD!AE$58) ) * 1000000 )/ ( ( SUM(NWLBWF:NWLKLD!AE$79) + SUM(NWLBWF:NWLKLD!AE$80) ) * 1000 )</f>
        <v>141.77861243847062</v>
      </c>
      <c r="AF57" s="397">
        <f xml:space="preserve"> ( ( SUM(NWLBWF:NWLKLD!AF$46) + SUM(NWLBWF:NWLKLD!AF$47)  -  SUM(NWLBWF:NWLKLD!AF$57) - SUM(NWLBWF:NWLKLD!AF$58) ) * 1000000 )/ ( ( SUM(NWLBWF:NWLKLD!AF$79) + SUM(NWLBWF:NWLKLD!AF$80) ) * 1000 )</f>
        <v>141.52632334332449</v>
      </c>
      <c r="AG57" s="397">
        <f xml:space="preserve"> ( ( SUM(NWLBWF:NWLKLD!AG$46) + SUM(NWLBWF:NWLKLD!AG$47)  -  SUM(NWLBWF:NWLKLD!AG$57) - SUM(NWLBWF:NWLKLD!AG$58) ) * 1000000 )/ ( ( SUM(NWLBWF:NWLKLD!AG$79) + SUM(NWLBWF:NWLKLD!AG$80) ) * 1000 )</f>
        <v>141.31093546281005</v>
      </c>
      <c r="AH57" s="397">
        <f xml:space="preserve"> ( ( SUM(NWLBWF:NWLKLD!AH$46) + SUM(NWLBWF:NWLKLD!AH$47)  -  SUM(NWLBWF:NWLKLD!AH$57) - SUM(NWLBWF:NWLKLD!AH$58) ) * 1000000 )/ ( ( SUM(NWLBWF:NWLKLD!AH$79) + SUM(NWLBWF:NWLKLD!AH$80) ) * 1000 )</f>
        <v>141.17178615555815</v>
      </c>
      <c r="AI57" s="397">
        <f xml:space="preserve"> ( ( SUM(NWLBWF:NWLKLD!AI$46) + SUM(NWLBWF:NWLKLD!AI$47)  -  SUM(NWLBWF:NWLKLD!AI$57) - SUM(NWLBWF:NWLKLD!AI$58) ) * 1000000 )/ ( ( SUM(NWLBWF:NWLKLD!AI$79) + SUM(NWLBWF:NWLKLD!AI$80) ) * 1000 )</f>
        <v>141.02310706149675</v>
      </c>
      <c r="AJ57" s="397">
        <f xml:space="preserve"> ( ( SUM(NWLBWF:NWLKLD!AJ$46) + SUM(NWLBWF:NWLKLD!AJ$47)  -  SUM(NWLBWF:NWLKLD!AJ$57) - SUM(NWLBWF:NWLKLD!AJ$58) ) * 1000000 )/ ( ( SUM(NWLBWF:NWLKLD!AJ$79) + SUM(NWLBWF:NWLKLD!AJ$80) ) * 1000 )</f>
        <v>140.86645673854687</v>
      </c>
      <c r="AK57" s="397">
        <f xml:space="preserve"> ( ( SUM(NWLBWF:NWLKLD!AK$46) + SUM(NWLBWF:NWLKLD!AK$47)  -  SUM(NWLBWF:NWLKLD!AK$57) - SUM(NWLBWF:NWLKLD!AK$58) ) * 1000000 )/ ( ( SUM(NWLBWF:NWLKLD!AK$79) + SUM(NWLBWF:NWLKLD!AK$80) ) * 1000 )</f>
        <v>140.67038740911826</v>
      </c>
      <c r="AL57" s="397">
        <f xml:space="preserve"> ( ( SUM(NWLBWF:NWLKLD!AL$46) + SUM(NWLBWF:NWLKLD!AL$47)  -  SUM(NWLBWF:NWLKLD!AL$57) - SUM(NWLBWF:NWLKLD!AL$58) ) * 1000000 )/ ( ( SUM(NWLBWF:NWLKLD!AL$79) + SUM(NWLBWF:NWLKLD!AL$80) ) * 1000 )</f>
        <v>139.38494259695906</v>
      </c>
      <c r="AM57" s="397">
        <f xml:space="preserve"> ( ( SUM(NWLBWF:NWLKLD!AM$46) + SUM(NWLBWF:NWLKLD!AM$47)  -  SUM(NWLBWF:NWLKLD!AM$57) - SUM(NWLBWF:NWLKLD!AM$58) ) * 1000000 )/ ( ( SUM(NWLBWF:NWLKLD!AM$79) + SUM(NWLBWF:NWLKLD!AM$80) ) * 1000 )</f>
        <v>139.24591863246465</v>
      </c>
      <c r="AN57" s="397">
        <f xml:space="preserve"> ( ( SUM(NWLBWF:NWLKLD!AN$46) + SUM(NWLBWF:NWLKLD!AN$47)  -  SUM(NWLBWF:NWLKLD!AN$57) - SUM(NWLBWF:NWLKLD!AN$58) ) * 1000000 )/ ( ( SUM(NWLBWF:NWLKLD!AN$79) + SUM(NWLBWF:NWLKLD!AN$80) ) * 1000 )</f>
        <v>139.1357520595088</v>
      </c>
      <c r="AO57" s="397">
        <f xml:space="preserve"> ( ( SUM(NWLBWF:NWLKLD!AO$46) + SUM(NWLBWF:NWLKLD!AO$47)  -  SUM(NWLBWF:NWLKLD!AO$57) - SUM(NWLBWF:NWLKLD!AO$58) ) * 1000000 )/ ( ( SUM(NWLBWF:NWLKLD!AO$79) + SUM(NWLBWF:NWLKLD!AO$80) ) * 1000 )</f>
        <v>139.01019277261364</v>
      </c>
      <c r="AP57" s="397">
        <f xml:space="preserve"> ( ( SUM(NWLBWF:NWLKLD!AP$46) + SUM(NWLBWF:NWLKLD!AP$47)  -  SUM(NWLBWF:NWLKLD!AP$57) - SUM(NWLBWF:NWLKLD!AP$58) ) * 1000000 )/ ( ( SUM(NWLBWF:NWLKLD!AP$79) + SUM(NWLBWF:NWLKLD!AP$80) ) * 1000 )</f>
        <v>138.9138662203251</v>
      </c>
      <c r="AQ57" s="397">
        <f xml:space="preserve"> ( ( SUM(NWLBWF:NWLKLD!AQ$46) + SUM(NWLBWF:NWLKLD!AQ$47)  -  SUM(NWLBWF:NWLKLD!AQ$57) - SUM(NWLBWF:NWLKLD!AQ$58) ) * 1000000 )/ ( ( SUM(NWLBWF:NWLKLD!AQ$79) + SUM(NWLBWF:NWLKLD!AQ$80) ) * 1000 )</f>
        <v>138.84598449386081</v>
      </c>
      <c r="AR57" s="397">
        <f xml:space="preserve"> ( ( SUM(NWLBWF:NWLKLD!AR$46) + SUM(NWLBWF:NWLKLD!AR$47)  -  SUM(NWLBWF:NWLKLD!AR$57) - SUM(NWLBWF:NWLKLD!AR$58) ) * 1000000 )/ ( ( SUM(NWLBWF:NWLKLD!AR$79) + SUM(NWLBWF:NWLKLD!AR$80) ) * 1000 )</f>
        <v>138.8611729584124</v>
      </c>
      <c r="AS57" s="397">
        <f xml:space="preserve"> ( ( SUM(NWLBWF:NWLKLD!AS$46) + SUM(NWLBWF:NWLKLD!AS$47)  -  SUM(NWLBWF:NWLKLD!AS$57) - SUM(NWLBWF:NWLKLD!AS$58) ) * 1000000 )/ ( ( SUM(NWLBWF:NWLKLD!AS$79) + SUM(NWLBWF:NWLKLD!AS$80) ) * 1000 )</f>
        <v>138.86397979389642</v>
      </c>
      <c r="AT57" s="397">
        <f xml:space="preserve"> ( ( SUM(NWLBWF:NWLKLD!AT$46) + SUM(NWLBWF:NWLKLD!AT$47)  -  SUM(NWLBWF:NWLKLD!AT$57) - SUM(NWLBWF:NWLKLD!AT$58) ) * 1000000 )/ ( ( SUM(NWLBWF:NWLKLD!AT$79) + SUM(NWLBWF:NWLKLD!AT$80) ) * 1000 )</f>
        <v>138.88851136246126</v>
      </c>
      <c r="AU57" s="397">
        <f xml:space="preserve"> ( ( SUM(NWLBWF:NWLKLD!AU$46) + SUM(NWLBWF:NWLKLD!AU$47)  -  SUM(NWLBWF:NWLKLD!AU$57) - SUM(NWLBWF:NWLKLD!AU$58) ) * 1000000 )/ ( ( SUM(NWLBWF:NWLKLD!AU$79) + SUM(NWLBWF:NWLKLD!AU$80) ) * 1000 )</f>
        <v>138.90334091939354</v>
      </c>
      <c r="AV57" s="397">
        <f xml:space="preserve"> ( ( SUM(NWLBWF:NWLKLD!AV$46) + SUM(NWLBWF:NWLKLD!AV$47)  -  SUM(NWLBWF:NWLKLD!AV$57) - SUM(NWLBWF:NWLKLD!AV$58) ) * 1000000 )/ ( ( SUM(NWLBWF:NWLKLD!AV$79) + SUM(NWLBWF:NWLKLD!AV$80) ) * 1000 )</f>
        <v>138.92310563643773</v>
      </c>
      <c r="AW57" s="397">
        <f xml:space="preserve"> ( ( SUM(NWLBWF:NWLKLD!AW$46) + SUM(NWLBWF:NWLKLD!AW$47)  -  SUM(NWLBWF:NWLKLD!AW$57) - SUM(NWLBWF:NWLKLD!AW$58) ) * 1000000 )/ ( ( SUM(NWLBWF:NWLKLD!AW$79) + SUM(NWLBWF:NWLKLD!AW$80) ) * 1000 )</f>
        <v>138.92573286056228</v>
      </c>
      <c r="AX57" s="397">
        <f xml:space="preserve"> ( ( SUM(NWLBWF:NWLKLD!AX$46) + SUM(NWLBWF:NWLKLD!AX$47)  -  SUM(NWLBWF:NWLKLD!AX$57) - SUM(NWLBWF:NWLKLD!AX$58) ) * 1000000 )/ ( ( SUM(NWLBWF:NWLKLD!AX$79) + SUM(NWLBWF:NWLKLD!AX$80) ) * 1000 )</f>
        <v>138.93695518746188</v>
      </c>
      <c r="AY57" s="397">
        <f xml:space="preserve"> ( ( SUM(NWLBWF:NWLKLD!AY$46) + SUM(NWLBWF:NWLKLD!AY$47)  -  SUM(NWLBWF:NWLKLD!AY$57) - SUM(NWLBWF:NWLKLD!AY$58) ) * 1000000 )/ ( ( SUM(NWLBWF:NWLKLD!AY$79) + SUM(NWLBWF:NWLKLD!AY$80) ) * 1000 )</f>
        <v>138.95477365752529</v>
      </c>
      <c r="AZ57" s="397">
        <f xml:space="preserve"> ( ( SUM(NWLBWF:NWLKLD!AZ$46) + SUM(NWLBWF:NWLKLD!AZ$47)  -  SUM(NWLBWF:NWLKLD!AZ$57) - SUM(NWLBWF:NWLKLD!AZ$58) ) * 1000000 )/ ( ( SUM(NWLBWF:NWLKLD!AZ$79) + SUM(NWLBWF:NWLKLD!AZ$80) ) * 1000 )</f>
        <v>138.97915231434507</v>
      </c>
      <c r="BA57" s="397">
        <f xml:space="preserve"> ( ( SUM(NWLBWF:NWLKLD!BA$46) + SUM(NWLBWF:NWLKLD!BA$47)  -  SUM(NWLBWF:NWLKLD!BA$57) - SUM(NWLBWF:NWLKLD!BA$58) ) * 1000000 )/ ( ( SUM(NWLBWF:NWLKLD!BA$79) + SUM(NWLBWF:NWLKLD!BA$80) ) * 1000 )</f>
        <v>139.00815850644025</v>
      </c>
      <c r="BB57" s="397">
        <f xml:space="preserve"> ( ( SUM(NWLBWF:NWLKLD!BB$46) + SUM(NWLBWF:NWLKLD!BB$47)  -  SUM(NWLBWF:NWLKLD!BB$57) - SUM(NWLBWF:NWLKLD!BB$58) ) * 1000000 )/ ( ( SUM(NWLBWF:NWLKLD!BB$79) + SUM(NWLBWF:NWLKLD!BB$80) ) * 1000 )</f>
        <v>139.03857188276805</v>
      </c>
      <c r="BC57" s="397">
        <f xml:space="preserve"> ( ( SUM(NWLBWF:NWLKLD!BC$46) + SUM(NWLBWF:NWLKLD!BC$47)  -  SUM(NWLBWF:NWLKLD!BC$57) - SUM(NWLBWF:NWLKLD!BC$58) ) * 1000000 )/ ( ( SUM(NWLBWF:NWLKLD!BC$79) + SUM(NWLBWF:NWLKLD!BC$80) ) * 1000 )</f>
        <v>139.06701561144484</v>
      </c>
      <c r="BD57" s="397">
        <f xml:space="preserve"> ( ( SUM(NWLBWF:NWLKLD!BD$46) + SUM(NWLBWF:NWLKLD!BD$47)  -  SUM(NWLBWF:NWLKLD!BD$57) - SUM(NWLBWF:NWLKLD!BD$58) ) * 1000000 )/ ( ( SUM(NWLBWF:NWLKLD!BD$79) + SUM(NWLBWF:NWLKLD!BD$80) ) * 1000 )</f>
        <v>139.08572775407114</v>
      </c>
      <c r="BE57" s="397">
        <f xml:space="preserve"> ( ( SUM(NWLBWF:NWLKLD!BE$46) + SUM(NWLBWF:NWLKLD!BE$47)  -  SUM(NWLBWF:NWLKLD!BE$57) - SUM(NWLBWF:NWLKLD!BE$58) ) * 1000000 )/ ( ( SUM(NWLBWF:NWLKLD!BE$79) + SUM(NWLBWF:NWLKLD!BE$80) ) * 1000 )</f>
        <v>139.11265135439209</v>
      </c>
      <c r="BF57" s="397">
        <f xml:space="preserve"> ( ( SUM(NWLBWF:NWLKLD!BF$46) + SUM(NWLBWF:NWLKLD!BF$47)  -  SUM(NWLBWF:NWLKLD!BF$57) - SUM(NWLBWF:NWLKLD!BF$58) ) * 1000000 )/ ( ( SUM(NWLBWF:NWLKLD!BF$79) + SUM(NWLBWF:NWLKLD!BF$80) ) * 1000 )</f>
        <v>139.13393124771582</v>
      </c>
      <c r="BG57" s="397">
        <f xml:space="preserve"> ( ( SUM(NWLBWF:NWLKLD!BG$46) + SUM(NWLBWF:NWLKLD!BG$47)  -  SUM(NWLBWF:NWLKLD!BG$57) - SUM(NWLBWF:NWLKLD!BG$58) ) * 1000000 )/ ( ( SUM(NWLBWF:NWLKLD!BG$79) + SUM(NWLBWF:NWLKLD!BG$80) ) * 1000 )</f>
        <v>139.14699642596497</v>
      </c>
      <c r="BH57" s="397">
        <f xml:space="preserve"> ( ( SUM(NWLBWF:NWLKLD!BH$46) + SUM(NWLBWF:NWLKLD!BH$47)  -  SUM(NWLBWF:NWLKLD!BH$57) - SUM(NWLBWF:NWLKLD!BH$58) ) * 1000000 )/ ( ( SUM(NWLBWF:NWLKLD!BH$79) + SUM(NWLBWF:NWLKLD!BH$80) ) * 1000 )</f>
        <v>139.14649809783191</v>
      </c>
      <c r="BI57" s="397">
        <f xml:space="preserve"> ( ( SUM(NWLBWF:NWLKLD!BI$46) + SUM(NWLBWF:NWLKLD!BI$47)  -  SUM(NWLBWF:NWLKLD!BI$57) - SUM(NWLBWF:NWLKLD!BI$58) ) * 1000000 )/ ( ( SUM(NWLBWF:NWLKLD!BI$79) + SUM(NWLBWF:NWLKLD!BI$80) ) * 1000 )</f>
        <v>139.15871832965578</v>
      </c>
      <c r="BJ57" s="397">
        <f xml:space="preserve"> ( ( SUM(NWLBWF:NWLKLD!BJ$46) + SUM(NWLBWF:NWLKLD!BJ$47)  -  SUM(NWLBWF:NWLKLD!BJ$57) - SUM(NWLBWF:NWLKLD!BJ$58) ) * 1000000 )/ ( ( SUM(NWLBWF:NWLKLD!BJ$79) + SUM(NWLBWF:NWLKLD!BJ$80) ) * 1000 )</f>
        <v>139.17645496716662</v>
      </c>
      <c r="BK57" s="397">
        <f xml:space="preserve"> ( ( SUM(NWLBWF:NWLKLD!BK$46) + SUM(NWLBWF:NWLKLD!BK$47)  -  SUM(NWLBWF:NWLKLD!BK$57) - SUM(NWLBWF:NWLKLD!BK$58) ) * 1000000 )/ ( ( SUM(NWLBWF:NWLKLD!BK$79) + SUM(NWLBWF:NWLKLD!BK$80) ) * 1000 )</f>
        <v>139.19488568447059</v>
      </c>
      <c r="BL57" s="397">
        <f xml:space="preserve"> ( ( SUM(NWLBWF:NWLKLD!BL$46) + SUM(NWLBWF:NWLKLD!BL$47)  -  SUM(NWLBWF:NWLKLD!BL$57) - SUM(NWLBWF:NWLKLD!BL$58) ) * 1000000 )/ ( ( SUM(NWLBWF:NWLKLD!BL$79) + SUM(NWLBWF:NWLKLD!BL$80) ) * 1000 )</f>
        <v>139.21432880033819</v>
      </c>
      <c r="BM57" s="397">
        <f xml:space="preserve"> ( ( SUM(NWLBWF:NWLKLD!BM$46) + SUM(NWLBWF:NWLKLD!BM$47)  -  SUM(NWLBWF:NWLKLD!BM$57) - SUM(NWLBWF:NWLKLD!BM$58) ) * 1000000 )/ ( ( SUM(NWLBWF:NWLKLD!BM$79) + SUM(NWLBWF:NWLKLD!BM$80) ) * 1000 )</f>
        <v>139.23257726880644</v>
      </c>
      <c r="BN57" s="397">
        <f xml:space="preserve"> ( ( SUM(NWLBWF:NWLKLD!BN$46) + SUM(NWLBWF:NWLKLD!BN$47)  -  SUM(NWLBWF:NWLKLD!BN$57) - SUM(NWLBWF:NWLKLD!BN$58) ) * 1000000 )/ ( ( SUM(NWLBWF:NWLKLD!BN$79) + SUM(NWLBWF:NWLKLD!BN$80) ) * 1000 )</f>
        <v>139.25137549925662</v>
      </c>
      <c r="BO57" s="397">
        <f xml:space="preserve"> ( ( SUM(NWLBWF:NWLKLD!BO$46) + SUM(NWLBWF:NWLKLD!BO$47)  -  SUM(NWLBWF:NWLKLD!BO$57) - SUM(NWLBWF:NWLKLD!BO$58) ) * 1000000 )/ ( ( SUM(NWLBWF:NWLKLD!BO$79) + SUM(NWLBWF:NWLKLD!BO$80) ) * 1000 )</f>
        <v>139.27255538449757</v>
      </c>
      <c r="BP57" s="397">
        <f xml:space="preserve"> ( ( SUM(NWLBWF:NWLKLD!BP$46) + SUM(NWLBWF:NWLKLD!BP$47)  -  SUM(NWLBWF:NWLKLD!BP$57) - SUM(NWLBWF:NWLKLD!BP$58) ) * 1000000 )/ ( ( SUM(NWLBWF:NWLKLD!BP$79) + SUM(NWLBWF:NWLKLD!BP$80) ) * 1000 )</f>
        <v>139.30485305021949</v>
      </c>
      <c r="BQ57" s="397">
        <f xml:space="preserve"> ( ( SUM(NWLBWF:NWLKLD!BQ$46) + SUM(NWLBWF:NWLKLD!BQ$47)  -  SUM(NWLBWF:NWLKLD!BQ$57) - SUM(NWLBWF:NWLKLD!BQ$58) ) * 1000000 )/ ( ( SUM(NWLBWF:NWLKLD!BQ$79) + SUM(NWLBWF:NWLKLD!BQ$80) ) * 1000 )</f>
        <v>139.33387598561271</v>
      </c>
      <c r="BR57" s="397">
        <f xml:space="preserve"> ( ( SUM(NWLBWF:NWLKLD!BR$46) + SUM(NWLBWF:NWLKLD!BR$47)  -  SUM(NWLBWF:NWLKLD!BR$57) - SUM(NWLBWF:NWLKLD!BR$58) ) * 1000000 )/ ( ( SUM(NWLBWF:NWLKLD!BR$79) + SUM(NWLBWF:NWLKLD!BR$80) ) * 1000 )</f>
        <v>139.39988472572756</v>
      </c>
      <c r="BS57" s="397">
        <f xml:space="preserve"> ( ( SUM(NWLBWF:NWLKLD!BS$46) + SUM(NWLBWF:NWLKLD!BS$47)  -  SUM(NWLBWF:NWLKLD!BS$57) - SUM(NWLBWF:NWLKLD!BS$58) ) * 1000000 )/ ( ( SUM(NWLBWF:NWLKLD!BS$79) + SUM(NWLBWF:NWLKLD!BS$80) ) * 1000 )</f>
        <v>139.45079570362429</v>
      </c>
      <c r="BT57" s="397">
        <f xml:space="preserve"> ( ( SUM(NWLBWF:NWLKLD!BT$46) + SUM(NWLBWF:NWLKLD!BT$47)  -  SUM(NWLBWF:NWLKLD!BT$57) - SUM(NWLBWF:NWLKLD!BT$58) ) * 1000000 )/ ( ( SUM(NWLBWF:NWLKLD!BT$79) + SUM(NWLBWF:NWLKLD!BT$80) ) * 1000 )</f>
        <v>139.50215540798649</v>
      </c>
      <c r="BU57" s="397"/>
      <c r="BV57" s="397"/>
      <c r="BW57" s="397"/>
      <c r="BX57" s="397"/>
      <c r="BY57" s="397"/>
      <c r="BZ57" s="397"/>
      <c r="CA57" s="397"/>
      <c r="CB57" s="397"/>
      <c r="CC57" s="397"/>
      <c r="CD57" s="397"/>
      <c r="CE57" s="397"/>
      <c r="CF57" s="397"/>
      <c r="CG57" s="397"/>
      <c r="CH57" s="397"/>
      <c r="CI57" s="397"/>
      <c r="CJ57" s="1195"/>
    </row>
    <row r="58" spans="2:92" ht="28.5" x14ac:dyDescent="0.2">
      <c r="B58" s="1164" t="s">
        <v>367</v>
      </c>
      <c r="C58" s="1165" t="s">
        <v>368</v>
      </c>
      <c r="D58" s="486" t="s">
        <v>369</v>
      </c>
      <c r="E58" s="1165" t="s">
        <v>370</v>
      </c>
      <c r="F58" s="487">
        <v>1</v>
      </c>
      <c r="G58" s="398" t="e">
        <f>( SUM(NWLBWF:NWLKLD!G$66) ) / ( SUM(NWLBWF:NWLKLD!G$66) + SUM(NWLBWF:NWLKLD!G$73) + SUM(NWLBWF:NWLKLD!G$74) + SUM(NWLBWF:NWLKLD!G$75) )</f>
        <v>#DIV/0!</v>
      </c>
      <c r="H58" s="398" t="e">
        <f>( SUM(NWLBWF:NWLKLD!H$66) ) / ( SUM(NWLBWF:NWLKLD!H$66) + SUM(NWLBWF:NWLKLD!H$73) + SUM(NWLBWF:NWLKLD!H$74) + SUM(NWLBWF:NWLKLD!H$75) )</f>
        <v>#DIV/0!</v>
      </c>
      <c r="I58" s="398">
        <f>( SUM(NWLBWF:NWLKLD!I$66) ) / ( SUM(NWLBWF:NWLKLD!I$66) + SUM(NWLBWF:NWLKLD!I$73) + SUM(NWLBWF:NWLKLD!I$74) + SUM(NWLBWF:NWLKLD!I$75) )</f>
        <v>0.40625178279946561</v>
      </c>
      <c r="J58" s="398">
        <f>( SUM(NWLBWF:NWLKLD!J$66) ) / ( SUM(NWLBWF:NWLKLD!J$66) + SUM(NWLBWF:NWLKLD!J$73) + SUM(NWLBWF:NWLKLD!J$74) + SUM(NWLBWF:NWLKLD!J$75) )</f>
        <v>0.41860917361467426</v>
      </c>
      <c r="K58" s="398">
        <f>( SUM(NWLBWF:NWLKLD!K$66) ) / ( SUM(NWLBWF:NWLKLD!K$66) + SUM(NWLBWF:NWLKLD!K$73) + SUM(NWLBWF:NWLKLD!K$74) + SUM(NWLBWF:NWLKLD!K$75) )</f>
        <v>0.43463054990371763</v>
      </c>
      <c r="L58" s="398">
        <f>( SUM(NWLBWF:NWLKLD!L$66) ) / ( SUM(NWLBWF:NWLKLD!L$66) + SUM(NWLBWF:NWLKLD!L$73) + SUM(NWLBWF:NWLKLD!L$74) + SUM(NWLBWF:NWLKLD!L$75) )</f>
        <v>0.45169026410233371</v>
      </c>
      <c r="M58" s="398">
        <f>( SUM(NWLBWF:NWLKLD!M$66) ) / ( SUM(NWLBWF:NWLKLD!M$66) + SUM(NWLBWF:NWLKLD!M$73) + SUM(NWLBWF:NWLKLD!M$74) + SUM(NWLBWF:NWLKLD!M$75) )</f>
        <v>0.46793018041018908</v>
      </c>
      <c r="N58" s="398">
        <f>( SUM(NWLBWF:NWLKLD!N$66) ) / ( SUM(NWLBWF:NWLKLD!N$66) + SUM(NWLBWF:NWLKLD!N$73) + SUM(NWLBWF:NWLKLD!N$74) + SUM(NWLBWF:NWLKLD!N$75) )</f>
        <v>0.48326760089572884</v>
      </c>
      <c r="O58" s="398">
        <f>( SUM(NWLBWF:NWLKLD!O$66) ) / ( SUM(NWLBWF:NWLKLD!O$66) + SUM(NWLBWF:NWLKLD!O$73) + SUM(NWLBWF:NWLKLD!O$74) + SUM(NWLBWF:NWLKLD!O$75) )</f>
        <v>0.49851013967242908</v>
      </c>
      <c r="P58" s="398">
        <f>( SUM(NWLBWF:NWLKLD!P$66) ) / ( SUM(NWLBWF:NWLKLD!P$66) + SUM(NWLBWF:NWLKLD!P$73) + SUM(NWLBWF:NWLKLD!P$74) + SUM(NWLBWF:NWLKLD!P$75) )</f>
        <v>0.5134889528464246</v>
      </c>
      <c r="Q58" s="398">
        <f>( SUM(NWLBWF:NWLKLD!Q$66) ) / ( SUM(NWLBWF:NWLKLD!Q$66) + SUM(NWLBWF:NWLKLD!Q$73) + SUM(NWLBWF:NWLKLD!Q$74) + SUM(NWLBWF:NWLKLD!Q$75) )</f>
        <v>0.52777208335571935</v>
      </c>
      <c r="R58" s="398">
        <f>( SUM(NWLBWF:NWLKLD!R$66) ) / ( SUM(NWLBWF:NWLKLD!R$66) + SUM(NWLBWF:NWLKLD!R$73) + SUM(NWLBWF:NWLKLD!R$74) + SUM(NWLBWF:NWLKLD!R$75) )</f>
        <v>0.53971186211565469</v>
      </c>
      <c r="S58" s="398">
        <f>( SUM(NWLBWF:NWLKLD!S$66) ) / ( SUM(NWLBWF:NWLKLD!S$66) + SUM(NWLBWF:NWLKLD!S$73) + SUM(NWLBWF:NWLKLD!S$74) + SUM(NWLBWF:NWLKLD!S$75) )</f>
        <v>0.54997774784445219</v>
      </c>
      <c r="T58" s="398">
        <f>( SUM(NWLBWF:NWLKLD!T$66) ) / ( SUM(NWLBWF:NWLKLD!T$66) + SUM(NWLBWF:NWLKLD!T$73) + SUM(NWLBWF:NWLKLD!T$74) + SUM(NWLBWF:NWLKLD!T$75) )</f>
        <v>0.56006568833282022</v>
      </c>
      <c r="U58" s="398">
        <f>( SUM(NWLBWF:NWLKLD!U$66) ) / ( SUM(NWLBWF:NWLKLD!U$66) + SUM(NWLBWF:NWLKLD!U$73) + SUM(NWLBWF:NWLKLD!U$74) + SUM(NWLBWF:NWLKLD!U$75) )</f>
        <v>0.5700784341321028</v>
      </c>
      <c r="V58" s="398">
        <f>( SUM(NWLBWF:NWLKLD!V$66) ) / ( SUM(NWLBWF:NWLKLD!V$66) + SUM(NWLBWF:NWLKLD!V$73) + SUM(NWLBWF:NWLKLD!V$74) + SUM(NWLBWF:NWLKLD!V$75) )</f>
        <v>0.57993854453812566</v>
      </c>
      <c r="W58" s="398">
        <f>( SUM(NWLBWF:NWLKLD!W$66) ) / ( SUM(NWLBWF:NWLKLD!W$66) + SUM(NWLBWF:NWLKLD!W$73) + SUM(NWLBWF:NWLKLD!W$74) + SUM(NWLBWF:NWLKLD!W$75) )</f>
        <v>0.58987329674766997</v>
      </c>
      <c r="X58" s="398">
        <f>( SUM(NWLBWF:NWLKLD!X$66) ) / ( SUM(NWLBWF:NWLKLD!X$66) + SUM(NWLBWF:NWLKLD!X$73) + SUM(NWLBWF:NWLKLD!X$74) + SUM(NWLBWF:NWLKLD!X$75) )</f>
        <v>0.59961001046565854</v>
      </c>
      <c r="Y58" s="398">
        <f>( SUM(NWLBWF:NWLKLD!Y$66) ) / ( SUM(NWLBWF:NWLKLD!Y$66) + SUM(NWLBWF:NWLKLD!Y$73) + SUM(NWLBWF:NWLKLD!Y$74) + SUM(NWLBWF:NWLKLD!Y$75) )</f>
        <v>0.60894847725743606</v>
      </c>
      <c r="Z58" s="398">
        <f>( SUM(NWLBWF:NWLKLD!Z$66) ) / ( SUM(NWLBWF:NWLKLD!Z$66) + SUM(NWLBWF:NWLKLD!Z$73) + SUM(NWLBWF:NWLKLD!Z$74) + SUM(NWLBWF:NWLKLD!Z$75) )</f>
        <v>0.61814457881691109</v>
      </c>
      <c r="AA58" s="398">
        <f>( SUM(NWLBWF:NWLKLD!AA$66) ) / ( SUM(NWLBWF:NWLKLD!AA$66) + SUM(NWLBWF:NWLKLD!AA$73) + SUM(NWLBWF:NWLKLD!AA$74) + SUM(NWLBWF:NWLKLD!AA$75) )</f>
        <v>0.62720444922423857</v>
      </c>
      <c r="AB58" s="398">
        <f>( SUM(NWLBWF:NWLKLD!AB$66) ) / ( SUM(NWLBWF:NWLKLD!AB$66) + SUM(NWLBWF:NWLKLD!AB$73) + SUM(NWLBWF:NWLKLD!AB$74) + SUM(NWLBWF:NWLKLD!AB$75) )</f>
        <v>0.63595113030964767</v>
      </c>
      <c r="AC58" s="398">
        <f>( SUM(NWLBWF:NWLKLD!AC$66) ) / ( SUM(NWLBWF:NWLKLD!AC$66) + SUM(NWLBWF:NWLKLD!AC$73) + SUM(NWLBWF:NWLKLD!AC$74) + SUM(NWLBWF:NWLKLD!AC$75) )</f>
        <v>0.6442038084322792</v>
      </c>
      <c r="AD58" s="398">
        <f>( SUM(NWLBWF:NWLKLD!AD$66) ) / ( SUM(NWLBWF:NWLKLD!AD$66) + SUM(NWLBWF:NWLKLD!AD$73) + SUM(NWLBWF:NWLKLD!AD$74) + SUM(NWLBWF:NWLKLD!AD$75) )</f>
        <v>0.65197204437101774</v>
      </c>
      <c r="AE58" s="398">
        <f>( SUM(NWLBWF:NWLKLD!AE$66) ) / ( SUM(NWLBWF:NWLKLD!AE$66) + SUM(NWLBWF:NWLKLD!AE$73) + SUM(NWLBWF:NWLKLD!AE$74) + SUM(NWLBWF:NWLKLD!AE$75) )</f>
        <v>0.6592702981584736</v>
      </c>
      <c r="AF58" s="398">
        <f>( SUM(NWLBWF:NWLKLD!AF$66) ) / ( SUM(NWLBWF:NWLKLD!AF$66) + SUM(NWLBWF:NWLKLD!AF$73) + SUM(NWLBWF:NWLKLD!AF$74) + SUM(NWLBWF:NWLKLD!AF$75) )</f>
        <v>0.6661069752762544</v>
      </c>
      <c r="AG58" s="398">
        <f>( SUM(NWLBWF:NWLKLD!AG$66) ) / ( SUM(NWLBWF:NWLKLD!AG$66) + SUM(NWLBWF:NWLKLD!AG$73) + SUM(NWLBWF:NWLKLD!AG$74) + SUM(NWLBWF:NWLKLD!AG$75) )</f>
        <v>0.67267012323372433</v>
      </c>
      <c r="AH58" s="398">
        <f>( SUM(NWLBWF:NWLKLD!AH$66) ) / ( SUM(NWLBWF:NWLKLD!AH$66) + SUM(NWLBWF:NWLKLD!AH$73) + SUM(NWLBWF:NWLKLD!AH$74) + SUM(NWLBWF:NWLKLD!AH$75) )</f>
        <v>0.67914585286784823</v>
      </c>
      <c r="AI58" s="398">
        <f>( SUM(NWLBWF:NWLKLD!AI$66) ) / ( SUM(NWLBWF:NWLKLD!AI$66) + SUM(NWLBWF:NWLKLD!AI$73) + SUM(NWLBWF:NWLKLD!AI$74) + SUM(NWLBWF:NWLKLD!AI$75) )</f>
        <v>0.68553745079544626</v>
      </c>
      <c r="AJ58" s="398">
        <f>( SUM(NWLBWF:NWLKLD!AJ$66) ) / ( SUM(NWLBWF:NWLKLD!AJ$66) + SUM(NWLBWF:NWLKLD!AJ$73) + SUM(NWLBWF:NWLKLD!AJ$74) + SUM(NWLBWF:NWLKLD!AJ$75) )</f>
        <v>0.69184879235176977</v>
      </c>
      <c r="AK58" s="398">
        <f>( SUM(NWLBWF:NWLKLD!AK$66) ) / ( SUM(NWLBWF:NWLKLD!AK$66) + SUM(NWLBWF:NWLKLD!AK$73) + SUM(NWLBWF:NWLKLD!AK$74) + SUM(NWLBWF:NWLKLD!AK$75) )</f>
        <v>0.69808366953732537</v>
      </c>
      <c r="AL58" s="398">
        <f>( SUM(NWLBWF:NWLKLD!AL$66) ) / ( SUM(NWLBWF:NWLKLD!AL$66) + SUM(NWLBWF:NWLKLD!AL$73) + SUM(NWLBWF:NWLKLD!AL$74) + SUM(NWLBWF:NWLKLD!AL$75) )</f>
        <v>0.7032925111189049</v>
      </c>
      <c r="AM58" s="398">
        <f>( SUM(NWLBWF:NWLKLD!AM$66) ) / ( SUM(NWLBWF:NWLKLD!AM$66) + SUM(NWLBWF:NWLKLD!AM$73) + SUM(NWLBWF:NWLKLD!AM$74) + SUM(NWLBWF:NWLKLD!AM$75) )</f>
        <v>0.70735690595261735</v>
      </c>
      <c r="AN58" s="398">
        <f>( SUM(NWLBWF:NWLKLD!AN$66) ) / ( SUM(NWLBWF:NWLKLD!AN$66) + SUM(NWLBWF:NWLKLD!AN$73) + SUM(NWLBWF:NWLKLD!AN$74) + SUM(NWLBWF:NWLKLD!AN$75) )</f>
        <v>0.71136631984017729</v>
      </c>
      <c r="AO58" s="398">
        <f>( SUM(NWLBWF:NWLKLD!AO$66) ) / ( SUM(NWLBWF:NWLKLD!AO$66) + SUM(NWLBWF:NWLKLD!AO$73) + SUM(NWLBWF:NWLKLD!AO$74) + SUM(NWLBWF:NWLKLD!AO$75) )</f>
        <v>0.71537155301267741</v>
      </c>
      <c r="AP58" s="398">
        <f>( SUM(NWLBWF:NWLKLD!AP$66) ) / ( SUM(NWLBWF:NWLKLD!AP$66) + SUM(NWLBWF:NWLKLD!AP$73) + SUM(NWLBWF:NWLKLD!AP$74) + SUM(NWLBWF:NWLKLD!AP$75) )</f>
        <v>0.71939227772436887</v>
      </c>
      <c r="AQ58" s="398">
        <f>( SUM(NWLBWF:NWLKLD!AQ$66) ) / ( SUM(NWLBWF:NWLKLD!AQ$66) + SUM(NWLBWF:NWLKLD!AQ$73) + SUM(NWLBWF:NWLKLD!AQ$74) + SUM(NWLBWF:NWLKLD!AQ$75) )</f>
        <v>0.72201451465567534</v>
      </c>
      <c r="AR58" s="398">
        <f>( SUM(NWLBWF:NWLKLD!AR$66) ) / ( SUM(NWLBWF:NWLKLD!AR$66) + SUM(NWLBWF:NWLKLD!AR$73) + SUM(NWLBWF:NWLKLD!AR$74) + SUM(NWLBWF:NWLKLD!AR$75) )</f>
        <v>0.72322815245701833</v>
      </c>
      <c r="AS58" s="398">
        <f>( SUM(NWLBWF:NWLKLD!AS$66) ) / ( SUM(NWLBWF:NWLKLD!AS$66) + SUM(NWLBWF:NWLKLD!AS$73) + SUM(NWLBWF:NWLKLD!AS$74) + SUM(NWLBWF:NWLKLD!AS$75) )</f>
        <v>0.72443935150639116</v>
      </c>
      <c r="AT58" s="398">
        <f>( SUM(NWLBWF:NWLKLD!AT$66) ) / ( SUM(NWLBWF:NWLKLD!AT$66) + SUM(NWLBWF:NWLKLD!AT$73) + SUM(NWLBWF:NWLKLD!AT$74) + SUM(NWLBWF:NWLKLD!AT$75) )</f>
        <v>0.72565032048830791</v>
      </c>
      <c r="AU58" s="398">
        <f>( SUM(NWLBWF:NWLKLD!AU$66) ) / ( SUM(NWLBWF:NWLKLD!AU$66) + SUM(NWLBWF:NWLKLD!AU$73) + SUM(NWLBWF:NWLKLD!AU$74) + SUM(NWLBWF:NWLKLD!AU$75) )</f>
        <v>0.7268670858625782</v>
      </c>
      <c r="AV58" s="398">
        <f>( SUM(NWLBWF:NWLKLD!AV$66) ) / ( SUM(NWLBWF:NWLKLD!AV$66) + SUM(NWLBWF:NWLKLD!AV$73) + SUM(NWLBWF:NWLKLD!AV$74) + SUM(NWLBWF:NWLKLD!AV$75) )</f>
        <v>0.72812515668083155</v>
      </c>
      <c r="AW58" s="398">
        <f>( SUM(NWLBWF:NWLKLD!AW$66) ) / ( SUM(NWLBWF:NWLKLD!AW$66) + SUM(NWLBWF:NWLKLD!AW$73) + SUM(NWLBWF:NWLKLD!AW$74) + SUM(NWLBWF:NWLKLD!AW$75) )</f>
        <v>0.72940578981772985</v>
      </c>
      <c r="AX58" s="398">
        <f>( SUM(NWLBWF:NWLKLD!AX$66) ) / ( SUM(NWLBWF:NWLKLD!AX$66) + SUM(NWLBWF:NWLKLD!AX$73) + SUM(NWLBWF:NWLKLD!AX$74) + SUM(NWLBWF:NWLKLD!AX$75) )</f>
        <v>0.73071193229962461</v>
      </c>
      <c r="AY58" s="398">
        <f>( SUM(NWLBWF:NWLKLD!AY$66) ) / ( SUM(NWLBWF:NWLKLD!AY$66) + SUM(NWLBWF:NWLKLD!AY$73) + SUM(NWLBWF:NWLKLD!AY$74) + SUM(NWLBWF:NWLKLD!AY$75) )</f>
        <v>0.73206363467050328</v>
      </c>
      <c r="AZ58" s="398">
        <f>( SUM(NWLBWF:NWLKLD!AZ$66) ) / ( SUM(NWLBWF:NWLKLD!AZ$66) + SUM(NWLBWF:NWLKLD!AZ$73) + SUM(NWLBWF:NWLKLD!AZ$74) + SUM(NWLBWF:NWLKLD!AZ$75) )</f>
        <v>0.73344851178779102</v>
      </c>
      <c r="BA58" s="398">
        <f>( SUM(NWLBWF:NWLKLD!BA$66) ) / ( SUM(NWLBWF:NWLKLD!BA$66) + SUM(NWLBWF:NWLKLD!BA$73) + SUM(NWLBWF:NWLKLD!BA$74) + SUM(NWLBWF:NWLKLD!BA$75) )</f>
        <v>0.73486407660627839</v>
      </c>
      <c r="BB58" s="398">
        <f>( SUM(NWLBWF:NWLKLD!BB$66) ) / ( SUM(NWLBWF:NWLKLD!BB$66) + SUM(NWLBWF:NWLKLD!BB$73) + SUM(NWLBWF:NWLKLD!BB$74) + SUM(NWLBWF:NWLKLD!BB$75) )</f>
        <v>0.73629897568287783</v>
      </c>
      <c r="BC58" s="398">
        <f>( SUM(NWLBWF:NWLKLD!BC$66) ) / ( SUM(NWLBWF:NWLKLD!BC$66) + SUM(NWLBWF:NWLKLD!BC$73) + SUM(NWLBWF:NWLKLD!BC$74) + SUM(NWLBWF:NWLKLD!BC$75) )</f>
        <v>0.73772907890815054</v>
      </c>
      <c r="BD58" s="398">
        <f>( SUM(NWLBWF:NWLKLD!BD$66) ) / ( SUM(NWLBWF:NWLKLD!BD$66) + SUM(NWLBWF:NWLKLD!BD$73) + SUM(NWLBWF:NWLKLD!BD$74) + SUM(NWLBWF:NWLKLD!BD$75) )</f>
        <v>0.73913867058152261</v>
      </c>
      <c r="BE58" s="398">
        <f>( SUM(NWLBWF:NWLKLD!BE$66) ) / ( SUM(NWLBWF:NWLKLD!BE$66) + SUM(NWLBWF:NWLKLD!BE$73) + SUM(NWLBWF:NWLKLD!BE$74) + SUM(NWLBWF:NWLKLD!BE$75) )</f>
        <v>0.74053541090990838</v>
      </c>
      <c r="BF58" s="398">
        <f>( SUM(NWLBWF:NWLKLD!BF$66) ) / ( SUM(NWLBWF:NWLKLD!BF$66) + SUM(NWLBWF:NWLKLD!BF$73) + SUM(NWLBWF:NWLKLD!BF$74) + SUM(NWLBWF:NWLKLD!BF$75) )</f>
        <v>0.74190715352194636</v>
      </c>
      <c r="BG58" s="398">
        <f>( SUM(NWLBWF:NWLKLD!BG$66) ) / ( SUM(NWLBWF:NWLKLD!BG$66) + SUM(NWLBWF:NWLKLD!BG$73) + SUM(NWLBWF:NWLKLD!BG$74) + SUM(NWLBWF:NWLKLD!BG$75) )</f>
        <v>0.74326257281024577</v>
      </c>
      <c r="BH58" s="398">
        <f>( SUM(NWLBWF:NWLKLD!BH$66) ) / ( SUM(NWLBWF:NWLKLD!BH$66) + SUM(NWLBWF:NWLKLD!BH$73) + SUM(NWLBWF:NWLKLD!BH$74) + SUM(NWLBWF:NWLKLD!BH$75) )</f>
        <v>0.74460547871375915</v>
      </c>
      <c r="BI58" s="398">
        <f>( SUM(NWLBWF:NWLKLD!BI$66) ) / ( SUM(NWLBWF:NWLKLD!BI$66) + SUM(NWLBWF:NWLKLD!BI$73) + SUM(NWLBWF:NWLKLD!BI$74) + SUM(NWLBWF:NWLKLD!BI$75) )</f>
        <v>0.74593475381854846</v>
      </c>
      <c r="BJ58" s="398">
        <f>( SUM(NWLBWF:NWLKLD!BJ$66) ) / ( SUM(NWLBWF:NWLKLD!BJ$66) + SUM(NWLBWF:NWLKLD!BJ$73) + SUM(NWLBWF:NWLKLD!BJ$74) + SUM(NWLBWF:NWLKLD!BJ$75) )</f>
        <v>0.74724759235239202</v>
      </c>
      <c r="BK58" s="398">
        <f>( SUM(NWLBWF:NWLKLD!BK$66) ) / ( SUM(NWLBWF:NWLKLD!BK$66) + SUM(NWLBWF:NWLKLD!BK$73) + SUM(NWLBWF:NWLKLD!BK$74) + SUM(NWLBWF:NWLKLD!BK$75) )</f>
        <v>0.74853724750319095</v>
      </c>
      <c r="BL58" s="398">
        <f>( SUM(NWLBWF:NWLKLD!BL$66) ) / ( SUM(NWLBWF:NWLKLD!BL$66) + SUM(NWLBWF:NWLKLD!BL$73) + SUM(NWLBWF:NWLKLD!BL$74) + SUM(NWLBWF:NWLKLD!BL$75) )</f>
        <v>0.74980890927834232</v>
      </c>
      <c r="BM58" s="398">
        <f>( SUM(NWLBWF:NWLKLD!BM$66) ) / ( SUM(NWLBWF:NWLKLD!BM$66) + SUM(NWLBWF:NWLKLD!BM$73) + SUM(NWLBWF:NWLKLD!BM$74) + SUM(NWLBWF:NWLKLD!BM$75) )</f>
        <v>0.75106072929396206</v>
      </c>
      <c r="BN58" s="398">
        <f>( SUM(NWLBWF:NWLKLD!BN$66) ) / ( SUM(NWLBWF:NWLKLD!BN$66) + SUM(NWLBWF:NWLKLD!BN$73) + SUM(NWLBWF:NWLKLD!BN$74) + SUM(NWLBWF:NWLKLD!BN$75) )</f>
        <v>0.75231130331978735</v>
      </c>
      <c r="BO58" s="398">
        <f>( SUM(NWLBWF:NWLKLD!BO$66) ) / ( SUM(NWLBWF:NWLKLD!BO$66) + SUM(NWLBWF:NWLKLD!BO$73) + SUM(NWLBWF:NWLKLD!BO$74) + SUM(NWLBWF:NWLKLD!BO$75) )</f>
        <v>0.75356732930577053</v>
      </c>
      <c r="BP58" s="398">
        <f>( SUM(NWLBWF:NWLKLD!BP$66) ) / ( SUM(NWLBWF:NWLKLD!BP$66) + SUM(NWLBWF:NWLKLD!BP$73) + SUM(NWLBWF:NWLKLD!BP$74) + SUM(NWLBWF:NWLKLD!BP$75) )</f>
        <v>0.75448913792824013</v>
      </c>
      <c r="BQ58" s="398">
        <f>( SUM(NWLBWF:NWLKLD!BQ$66) ) / ( SUM(NWLBWF:NWLKLD!BQ$66) + SUM(NWLBWF:NWLKLD!BQ$73) + SUM(NWLBWF:NWLKLD!BQ$74) + SUM(NWLBWF:NWLKLD!BQ$75) )</f>
        <v>0.75509162028835708</v>
      </c>
      <c r="BR58" s="398">
        <f>( SUM(NWLBWF:NWLKLD!BR$66) ) / ( SUM(NWLBWF:NWLKLD!BR$66) + SUM(NWLBWF:NWLKLD!BR$73) + SUM(NWLBWF:NWLKLD!BR$74) + SUM(NWLBWF:NWLKLD!BR$75) )</f>
        <v>0.75571013983032209</v>
      </c>
      <c r="BS58" s="398">
        <f>( SUM(NWLBWF:NWLKLD!BS$66) ) / ( SUM(NWLBWF:NWLKLD!BS$66) + SUM(NWLBWF:NWLKLD!BS$73) + SUM(NWLBWF:NWLKLD!BS$74) + SUM(NWLBWF:NWLKLD!BS$75) )</f>
        <v>0.75634047027100237</v>
      </c>
      <c r="BT58" s="398">
        <f>( SUM(NWLBWF:NWLKLD!BT$66) ) / ( SUM(NWLBWF:NWLKLD!BT$66) + SUM(NWLBWF:NWLKLD!BT$73) + SUM(NWLBWF:NWLKLD!BT$74) + SUM(NWLBWF:NWLKLD!BT$75) )</f>
        <v>0.75697060204266098</v>
      </c>
      <c r="BU58" s="398"/>
      <c r="BV58" s="398"/>
      <c r="BW58" s="398"/>
      <c r="BX58" s="398"/>
      <c r="BY58" s="398"/>
      <c r="BZ58" s="398"/>
      <c r="CA58" s="398"/>
      <c r="CB58" s="398"/>
      <c r="CC58" s="398"/>
      <c r="CD58" s="398"/>
      <c r="CE58" s="398"/>
      <c r="CF58" s="398"/>
      <c r="CG58" s="398"/>
      <c r="CH58" s="398"/>
      <c r="CI58" s="398"/>
      <c r="CJ58" s="1196"/>
    </row>
    <row r="59" spans="2:92" ht="29.25" thickBot="1" x14ac:dyDescent="0.25">
      <c r="B59" s="1164" t="s">
        <v>371</v>
      </c>
      <c r="C59" s="1165" t="s">
        <v>372</v>
      </c>
      <c r="D59" s="486" t="s">
        <v>373</v>
      </c>
      <c r="E59" s="1165" t="s">
        <v>231</v>
      </c>
      <c r="F59" s="487">
        <v>2</v>
      </c>
      <c r="G59" s="399">
        <f>SUM(NWLBWF:NWLKLD!G$43) + SUM(NWLBWF:NWLKLD!G$45) - SUM(NWLBWF:NWLKLD!G$55) - SUM(NWLBWF:NWLKLD!G$56)</f>
        <v>0</v>
      </c>
      <c r="H59" s="399">
        <f>SUM(NWLBWF:NWLKLD!H$43) + SUM(NWLBWF:NWLKLD!H$45) - SUM(NWLBWF:NWLKLD!H$55) - SUM(NWLBWF:NWLKLD!H$56)</f>
        <v>0</v>
      </c>
      <c r="I59" s="399">
        <f>SUM(NWLBWF:NWLKLD!I$43) + SUM(NWLBWF:NWLKLD!I$45) - SUM(NWLBWF:NWLKLD!I$55) - SUM(NWLBWF:NWLKLD!I$56)</f>
        <v>130.52671284602067</v>
      </c>
      <c r="J59" s="399">
        <f>SUM(NWLBWF:NWLKLD!J$43) + SUM(NWLBWF:NWLKLD!J$45) - SUM(NWLBWF:NWLKLD!J$55) - SUM(NWLBWF:NWLKLD!J$56)</f>
        <v>126.19762000563287</v>
      </c>
      <c r="K59" s="399">
        <f>SUM(NWLBWF:NWLKLD!K$43) + SUM(NWLBWF:NWLKLD!K$45) - SUM(NWLBWF:NWLKLD!K$55) - SUM(NWLBWF:NWLKLD!K$56)</f>
        <v>138.54900086216995</v>
      </c>
      <c r="L59" s="399">
        <f>SUM(NWLBWF:NWLKLD!L$43) + SUM(NWLBWF:NWLKLD!L$45) - SUM(NWLBWF:NWLKLD!L$55) - SUM(NWLBWF:NWLKLD!L$56)</f>
        <v>148.51461060238574</v>
      </c>
      <c r="M59" s="399">
        <f>SUM(NWLBWF:NWLKLD!M$43) + SUM(NWLBWF:NWLKLD!M$45) - SUM(NWLBWF:NWLKLD!M$55) - SUM(NWLBWF:NWLKLD!M$56)</f>
        <v>161.82905707000626</v>
      </c>
      <c r="N59" s="399">
        <f>SUM(NWLBWF:NWLKLD!N$43) + SUM(NWLBWF:NWLKLD!N$45) - SUM(NWLBWF:NWLKLD!N$55) - SUM(NWLBWF:NWLKLD!N$56)</f>
        <v>176.46849349807957</v>
      </c>
      <c r="O59" s="399">
        <f>SUM(NWLBWF:NWLKLD!O$43) + SUM(NWLBWF:NWLKLD!O$45) - SUM(NWLBWF:NWLKLD!O$55) - SUM(NWLBWF:NWLKLD!O$56)</f>
        <v>178.92786427617327</v>
      </c>
      <c r="P59" s="399">
        <f>SUM(NWLBWF:NWLKLD!P$43) + SUM(NWLBWF:NWLKLD!P$45) - SUM(NWLBWF:NWLKLD!P$55) - SUM(NWLBWF:NWLKLD!P$56)</f>
        <v>184.13205408812954</v>
      </c>
      <c r="Q59" s="399">
        <f>SUM(NWLBWF:NWLKLD!Q$43) + SUM(NWLBWF:NWLKLD!Q$45) - SUM(NWLBWF:NWLKLD!Q$55) - SUM(NWLBWF:NWLKLD!Q$56)</f>
        <v>192.48811859315236</v>
      </c>
      <c r="R59" s="399">
        <f>SUM(NWLBWF:NWLKLD!R$43) + SUM(NWLBWF:NWLKLD!R$45) - SUM(NWLBWF:NWLKLD!R$55) - SUM(NWLBWF:NWLKLD!R$56)</f>
        <v>193.06835291355969</v>
      </c>
      <c r="S59" s="399">
        <f>SUM(NWLBWF:NWLKLD!S$43) + SUM(NWLBWF:NWLKLD!S$45) - SUM(NWLBWF:NWLKLD!S$55) - SUM(NWLBWF:NWLKLD!S$56)</f>
        <v>193.44659618598985</v>
      </c>
      <c r="T59" s="399">
        <f>SUM(NWLBWF:NWLKLD!T$43) + SUM(NWLBWF:NWLKLD!T$45) - SUM(NWLBWF:NWLKLD!T$55) - SUM(NWLBWF:NWLKLD!T$56)</f>
        <v>193.69320884395049</v>
      </c>
      <c r="U59" s="399">
        <f>SUM(NWLBWF:NWLKLD!U$43) + SUM(NWLBWF:NWLKLD!U$45) - SUM(NWLBWF:NWLKLD!U$55) - SUM(NWLBWF:NWLKLD!U$56)</f>
        <v>194.03172669468199</v>
      </c>
      <c r="V59" s="399">
        <f>SUM(NWLBWF:NWLKLD!V$43) + SUM(NWLBWF:NWLKLD!V$45) - SUM(NWLBWF:NWLKLD!V$55) - SUM(NWLBWF:NWLKLD!V$56)</f>
        <v>194.36102890857515</v>
      </c>
      <c r="W59" s="399">
        <f>SUM(NWLBWF:NWLKLD!W$43) + SUM(NWLBWF:NWLKLD!W$45) - SUM(NWLBWF:NWLKLD!W$55) - SUM(NWLBWF:NWLKLD!W$56)</f>
        <v>194.26526714402695</v>
      </c>
      <c r="X59" s="399">
        <f>SUM(NWLBWF:NWLKLD!X$43) + SUM(NWLBWF:NWLKLD!X$45) - SUM(NWLBWF:NWLKLD!X$55) - SUM(NWLBWF:NWLKLD!X$56)</f>
        <v>194.16000650374161</v>
      </c>
      <c r="Y59" s="399">
        <f>SUM(NWLBWF:NWLKLD!Y$43) + SUM(NWLBWF:NWLKLD!Y$45) - SUM(NWLBWF:NWLKLD!Y$55) - SUM(NWLBWF:NWLKLD!Y$56)</f>
        <v>193.99792059557967</v>
      </c>
      <c r="Z59" s="399">
        <f>SUM(NWLBWF:NWLKLD!Z$43) + SUM(NWLBWF:NWLKLD!Z$45) - SUM(NWLBWF:NWLKLD!Z$55) - SUM(NWLBWF:NWLKLD!Z$56)</f>
        <v>193.82388380061136</v>
      </c>
      <c r="AA59" s="399">
        <f>SUM(NWLBWF:NWLKLD!AA$43) + SUM(NWLBWF:NWLKLD!AA$45) - SUM(NWLBWF:NWLKLD!AA$55) - SUM(NWLBWF:NWLKLD!AA$56)</f>
        <v>193.655134118832</v>
      </c>
      <c r="AB59" s="399">
        <f>SUM(NWLBWF:NWLKLD!AB$43) + SUM(NWLBWF:NWLKLD!AB$45) - SUM(NWLBWF:NWLKLD!AB$55) - SUM(NWLBWF:NWLKLD!AB$56)</f>
        <v>193.42738255375559</v>
      </c>
      <c r="AC59" s="399">
        <f>SUM(NWLBWF:NWLKLD!AC$43) + SUM(NWLBWF:NWLKLD!AC$45) - SUM(NWLBWF:NWLKLD!AC$55) - SUM(NWLBWF:NWLKLD!AC$56)</f>
        <v>193.29630454953607</v>
      </c>
      <c r="AD59" s="399">
        <f>SUM(NWLBWF:NWLKLD!AD$43) + SUM(NWLBWF:NWLKLD!AD$45) - SUM(NWLBWF:NWLKLD!AD$55) - SUM(NWLBWF:NWLKLD!AD$56)</f>
        <v>193.11739002450014</v>
      </c>
      <c r="AE59" s="399">
        <f>SUM(NWLBWF:NWLKLD!AE$43) + SUM(NWLBWF:NWLKLD!AE$45) - SUM(NWLBWF:NWLKLD!AE$55) - SUM(NWLBWF:NWLKLD!AE$56)</f>
        <v>192.94629838048078</v>
      </c>
      <c r="AF59" s="399">
        <f>SUM(NWLBWF:NWLKLD!AF$43) + SUM(NWLBWF:NWLKLD!AF$45) - SUM(NWLBWF:NWLKLD!AF$55) - SUM(NWLBWF:NWLKLD!AF$56)</f>
        <v>192.78535673154502</v>
      </c>
      <c r="AG59" s="399">
        <f>SUM(NWLBWF:NWLKLD!AG$43) + SUM(NWLBWF:NWLKLD!AG$45) - SUM(NWLBWF:NWLKLD!AG$55) - SUM(NWLBWF:NWLKLD!AG$56)</f>
        <v>192.66705421458875</v>
      </c>
      <c r="AH59" s="399">
        <f>SUM(NWLBWF:NWLKLD!AH$43) + SUM(NWLBWF:NWLKLD!AH$45) - SUM(NWLBWF:NWLKLD!AH$55) - SUM(NWLBWF:NWLKLD!AH$56)</f>
        <v>192.53521510580092</v>
      </c>
      <c r="AI59" s="399">
        <f>SUM(NWLBWF:NWLKLD!AI$43) + SUM(NWLBWF:NWLKLD!AI$45) - SUM(NWLBWF:NWLKLD!AI$55) - SUM(NWLBWF:NWLKLD!AI$56)</f>
        <v>191.48720259562958</v>
      </c>
      <c r="AJ59" s="399">
        <f>SUM(NWLBWF:NWLKLD!AJ$43) + SUM(NWLBWF:NWLKLD!AJ$45) - SUM(NWLBWF:NWLKLD!AJ$55) - SUM(NWLBWF:NWLKLD!AJ$56)</f>
        <v>191.28709432254891</v>
      </c>
      <c r="AK59" s="399">
        <f>SUM(NWLBWF:NWLKLD!AK$43) + SUM(NWLBWF:NWLKLD!AK$45) - SUM(NWLBWF:NWLKLD!AK$55) - SUM(NWLBWF:NWLKLD!AK$56)</f>
        <v>191.12663292331456</v>
      </c>
      <c r="AL59" s="399">
        <f>SUM(NWLBWF:NWLKLD!AL$43) + SUM(NWLBWF:NWLKLD!AL$45) - SUM(NWLBWF:NWLKLD!AL$55) - SUM(NWLBWF:NWLKLD!AL$56)</f>
        <v>190.97447807979171</v>
      </c>
      <c r="AM59" s="399">
        <f>SUM(NWLBWF:NWLKLD!AM$43) + SUM(NWLBWF:NWLKLD!AM$45) - SUM(NWLBWF:NWLKLD!AM$55) - SUM(NWLBWF:NWLKLD!AM$56)</f>
        <v>190.80520476568194</v>
      </c>
      <c r="AN59" s="399">
        <f>SUM(NWLBWF:NWLKLD!AN$43) + SUM(NWLBWF:NWLKLD!AN$45) - SUM(NWLBWF:NWLKLD!AN$55) - SUM(NWLBWF:NWLKLD!AN$56)</f>
        <v>190.43459181396832</v>
      </c>
      <c r="AO59" s="399">
        <f>SUM(NWLBWF:NWLKLD!AO$43) + SUM(NWLBWF:NWLKLD!AO$45) - SUM(NWLBWF:NWLKLD!AO$55) - SUM(NWLBWF:NWLKLD!AO$56)</f>
        <v>190.05536847055637</v>
      </c>
      <c r="AP59" s="399">
        <f>SUM(NWLBWF:NWLKLD!AP$43) + SUM(NWLBWF:NWLKLD!AP$45) - SUM(NWLBWF:NWLKLD!AP$55) - SUM(NWLBWF:NWLKLD!AP$56)</f>
        <v>189.67336688854235</v>
      </c>
      <c r="AQ59" s="399">
        <f>SUM(NWLBWF:NWLKLD!AQ$43) + SUM(NWLBWF:NWLKLD!AQ$45) - SUM(NWLBWF:NWLKLD!AQ$55) - SUM(NWLBWF:NWLKLD!AQ$56)</f>
        <v>189.28459350080772</v>
      </c>
      <c r="AR59" s="399">
        <f>SUM(NWLBWF:NWLKLD!AR$43) + SUM(NWLBWF:NWLKLD!AR$45) - SUM(NWLBWF:NWLKLD!AR$55) - SUM(NWLBWF:NWLKLD!AR$56)</f>
        <v>188.89593514476806</v>
      </c>
      <c r="AS59" s="399">
        <f>SUM(NWLBWF:NWLKLD!AS$43) + SUM(NWLBWF:NWLKLD!AS$45) - SUM(NWLBWF:NWLKLD!AS$55) - SUM(NWLBWF:NWLKLD!AS$56)</f>
        <v>188.50288796612989</v>
      </c>
      <c r="AT59" s="399">
        <f>SUM(NWLBWF:NWLKLD!AT$43) + SUM(NWLBWF:NWLKLD!AT$45) - SUM(NWLBWF:NWLKLD!AT$55) - SUM(NWLBWF:NWLKLD!AT$56)</f>
        <v>188.11646754992003</v>
      </c>
      <c r="AU59" s="399">
        <f>SUM(NWLBWF:NWLKLD!AU$43) + SUM(NWLBWF:NWLKLD!AU$45) - SUM(NWLBWF:NWLKLD!AU$55) - SUM(NWLBWF:NWLKLD!AU$56)</f>
        <v>187.73984966111368</v>
      </c>
      <c r="AV59" s="399">
        <f>SUM(NWLBWF:NWLKLD!AV$43) + SUM(NWLBWF:NWLKLD!AV$45) - SUM(NWLBWF:NWLKLD!AV$55) - SUM(NWLBWF:NWLKLD!AV$56)</f>
        <v>187.36922444247401</v>
      </c>
      <c r="AW59" s="399">
        <f>SUM(NWLBWF:NWLKLD!AW$43) + SUM(NWLBWF:NWLKLD!AW$45) - SUM(NWLBWF:NWLKLD!AW$55) - SUM(NWLBWF:NWLKLD!AW$56)</f>
        <v>187.00649290780356</v>
      </c>
      <c r="AX59" s="399">
        <f>SUM(NWLBWF:NWLKLD!AX$43) + SUM(NWLBWF:NWLKLD!AX$45) - SUM(NWLBWF:NWLKLD!AX$55) - SUM(NWLBWF:NWLKLD!AX$56)</f>
        <v>186.65378675421184</v>
      </c>
      <c r="AY59" s="399">
        <f>SUM(NWLBWF:NWLKLD!AY$43) + SUM(NWLBWF:NWLKLD!AY$45) - SUM(NWLBWF:NWLKLD!AY$55) - SUM(NWLBWF:NWLKLD!AY$56)</f>
        <v>186.31484190554863</v>
      </c>
      <c r="AZ59" s="399">
        <f>SUM(NWLBWF:NWLKLD!AZ$43) + SUM(NWLBWF:NWLKLD!AZ$45) - SUM(NWLBWF:NWLKLD!AZ$55) - SUM(NWLBWF:NWLKLD!AZ$56)</f>
        <v>185.98214707742156</v>
      </c>
      <c r="BA59" s="399">
        <f>SUM(NWLBWF:NWLKLD!BA$43) + SUM(NWLBWF:NWLKLD!BA$45) - SUM(NWLBWF:NWLKLD!BA$55) - SUM(NWLBWF:NWLKLD!BA$56)</f>
        <v>185.6512318993716</v>
      </c>
      <c r="BB59" s="399">
        <f>SUM(NWLBWF:NWLKLD!BB$43) + SUM(NWLBWF:NWLKLD!BB$45) - SUM(NWLBWF:NWLKLD!BB$55) - SUM(NWLBWF:NWLKLD!BB$56)</f>
        <v>185.32160128481405</v>
      </c>
      <c r="BC59" s="399">
        <f>SUM(NWLBWF:NWLKLD!BC$43) + SUM(NWLBWF:NWLKLD!BC$45) - SUM(NWLBWF:NWLKLD!BC$55) - SUM(NWLBWF:NWLKLD!BC$56)</f>
        <v>184.9972385124118</v>
      </c>
      <c r="BD59" s="399">
        <f>SUM(NWLBWF:NWLKLD!BD$43) + SUM(NWLBWF:NWLKLD!BD$45) - SUM(NWLBWF:NWLKLD!BD$55) - SUM(NWLBWF:NWLKLD!BD$56)</f>
        <v>184.68255148339088</v>
      </c>
      <c r="BE59" s="399">
        <f>SUM(NWLBWF:NWLKLD!BE$43) + SUM(NWLBWF:NWLKLD!BE$45) - SUM(NWLBWF:NWLKLD!BE$55) - SUM(NWLBWF:NWLKLD!BE$56)</f>
        <v>184.3702624999801</v>
      </c>
      <c r="BF59" s="399">
        <f>SUM(NWLBWF:NWLKLD!BF$43) + SUM(NWLBWF:NWLKLD!BF$45) - SUM(NWLBWF:NWLKLD!BF$55) - SUM(NWLBWF:NWLKLD!BF$56)</f>
        <v>184.06171107098064</v>
      </c>
      <c r="BG59" s="399">
        <f>SUM(NWLBWF:NWLKLD!BG$43) + SUM(NWLBWF:NWLKLD!BG$45) - SUM(NWLBWF:NWLKLD!BG$55) - SUM(NWLBWF:NWLKLD!BG$56)</f>
        <v>183.7496295621745</v>
      </c>
      <c r="BH59" s="399">
        <f>SUM(NWLBWF:NWLKLD!BH$43) + SUM(NWLBWF:NWLKLD!BH$45) - SUM(NWLBWF:NWLKLD!BH$55) - SUM(NWLBWF:NWLKLD!BH$56)</f>
        <v>183.43407714065481</v>
      </c>
      <c r="BI59" s="399">
        <f>SUM(NWLBWF:NWLKLD!BI$43) + SUM(NWLBWF:NWLKLD!BI$45) - SUM(NWLBWF:NWLKLD!BI$55) - SUM(NWLBWF:NWLKLD!BI$56)</f>
        <v>183.12079165794745</v>
      </c>
      <c r="BJ59" s="399">
        <f>SUM(NWLBWF:NWLKLD!BJ$43) + SUM(NWLBWF:NWLKLD!BJ$45) - SUM(NWLBWF:NWLKLD!BJ$55) - SUM(NWLBWF:NWLKLD!BJ$56)</f>
        <v>182.80776055922701</v>
      </c>
      <c r="BK59" s="399">
        <f>SUM(NWLBWF:NWLKLD!BK$43) + SUM(NWLBWF:NWLKLD!BK$45) - SUM(NWLBWF:NWLKLD!BK$55) - SUM(NWLBWF:NWLKLD!BK$56)</f>
        <v>182.49624128594104</v>
      </c>
      <c r="BL59" s="399">
        <f>SUM(NWLBWF:NWLKLD!BL$43) + SUM(NWLBWF:NWLKLD!BL$45) - SUM(NWLBWF:NWLKLD!BL$55) - SUM(NWLBWF:NWLKLD!BL$56)</f>
        <v>182.18406116607736</v>
      </c>
      <c r="BM59" s="399">
        <f>SUM(NWLBWF:NWLKLD!BM$43) + SUM(NWLBWF:NWLKLD!BM$45) - SUM(NWLBWF:NWLKLD!BM$55) - SUM(NWLBWF:NWLKLD!BM$56)</f>
        <v>181.86782836365893</v>
      </c>
      <c r="BN59" s="399">
        <f>SUM(NWLBWF:NWLKLD!BN$43) + SUM(NWLBWF:NWLKLD!BN$45) - SUM(NWLBWF:NWLKLD!BN$55) - SUM(NWLBWF:NWLKLD!BN$56)</f>
        <v>181.55408375014619</v>
      </c>
      <c r="BO59" s="399">
        <f>SUM(NWLBWF:NWLKLD!BO$43) + SUM(NWLBWF:NWLKLD!BO$45) - SUM(NWLBWF:NWLKLD!BO$55) - SUM(NWLBWF:NWLKLD!BO$56)</f>
        <v>181.24395375569352</v>
      </c>
      <c r="BP59" s="399">
        <f>SUM(NWLBWF:NWLKLD!BP$43) + SUM(NWLBWF:NWLKLD!BP$45) - SUM(NWLBWF:NWLKLD!BP$55) - SUM(NWLBWF:NWLKLD!BP$56)</f>
        <v>180.93293038128624</v>
      </c>
      <c r="BQ59" s="399">
        <f>SUM(NWLBWF:NWLKLD!BQ$43) + SUM(NWLBWF:NWLKLD!BQ$45) - SUM(NWLBWF:NWLKLD!BQ$55) - SUM(NWLBWF:NWLKLD!BQ$56)</f>
        <v>180.62424417322217</v>
      </c>
      <c r="BR59" s="399">
        <f>SUM(NWLBWF:NWLKLD!BR$43) + SUM(NWLBWF:NWLKLD!BR$45) - SUM(NWLBWF:NWLKLD!BR$55) - SUM(NWLBWF:NWLKLD!BR$56)</f>
        <v>180.31422020855911</v>
      </c>
      <c r="BS59" s="399">
        <f>SUM(NWLBWF:NWLKLD!BS$43) + SUM(NWLBWF:NWLKLD!BS$45) - SUM(NWLBWF:NWLKLD!BS$55) - SUM(NWLBWF:NWLKLD!BS$56)</f>
        <v>180.00541047079091</v>
      </c>
      <c r="BT59" s="399">
        <f>SUM(NWLBWF:NWLKLD!BT$43) + SUM(NWLBWF:NWLKLD!BT$45) - SUM(NWLBWF:NWLKLD!BT$55) - SUM(NWLBWF:NWLKLD!BT$56)</f>
        <v>179.69712945577285</v>
      </c>
      <c r="BU59" s="399"/>
      <c r="BV59" s="399"/>
      <c r="BW59" s="399"/>
      <c r="BX59" s="399"/>
      <c r="BY59" s="399"/>
      <c r="BZ59" s="399"/>
      <c r="CA59" s="399"/>
      <c r="CB59" s="399"/>
      <c r="CC59" s="399"/>
      <c r="CD59" s="399"/>
      <c r="CE59" s="399"/>
      <c r="CF59" s="399"/>
      <c r="CG59" s="399"/>
      <c r="CH59" s="399"/>
      <c r="CI59" s="399"/>
      <c r="CJ59" s="1197"/>
    </row>
    <row r="60" spans="2:92" ht="15" thickBot="1" x14ac:dyDescent="0.25">
      <c r="B60" s="1161" t="s">
        <v>374</v>
      </c>
      <c r="C60" s="536" t="s">
        <v>238</v>
      </c>
      <c r="D60" s="537" t="s">
        <v>375</v>
      </c>
      <c r="E60" s="536" t="s">
        <v>231</v>
      </c>
      <c r="F60" s="538">
        <v>2</v>
      </c>
      <c r="G60" s="396">
        <f>SUM(NWLBWF:NWLKLD!G$61)</f>
        <v>0</v>
      </c>
      <c r="H60" s="396">
        <f>SUM(NWLBWF:NWLKLD!H$61)</f>
        <v>0</v>
      </c>
      <c r="I60" s="396">
        <f>SUM(NWLBWF:NWLKLD!I$61)</f>
        <v>130.45565145371148</v>
      </c>
      <c r="J60" s="396">
        <f>SUM(NWLBWF:NWLKLD!J$61)</f>
        <v>122.66800000000002</v>
      </c>
      <c r="K60" s="396">
        <f>SUM(NWLBWF:NWLKLD!K$61)</f>
        <v>118.62400000000001</v>
      </c>
      <c r="L60" s="396">
        <f>SUM(NWLBWF:NWLKLD!L$61)</f>
        <v>114.58000000000003</v>
      </c>
      <c r="M60" s="396">
        <f>SUM(NWLBWF:NWLKLD!M$61)</f>
        <v>114.58000000000003</v>
      </c>
      <c r="N60" s="396">
        <f>SUM(NWLBWF:NWLKLD!N$61)</f>
        <v>114.58000000000003</v>
      </c>
      <c r="O60" s="396">
        <f>SUM(NWLBWF:NWLKLD!O$61)</f>
        <v>114.58000000000003</v>
      </c>
      <c r="P60" s="396">
        <f>SUM(NWLBWF:NWLKLD!P$61)</f>
        <v>114.58000000000003</v>
      </c>
      <c r="Q60" s="396">
        <f>SUM(NWLBWF:NWLKLD!Q$61)</f>
        <v>114.58000000000003</v>
      </c>
      <c r="R60" s="396">
        <f>SUM(NWLBWF:NWLKLD!R$61)</f>
        <v>114.58000000000003</v>
      </c>
      <c r="S60" s="396">
        <f>SUM(NWLBWF:NWLKLD!S$61)</f>
        <v>114.58000000000003</v>
      </c>
      <c r="T60" s="396">
        <f>SUM(NWLBWF:NWLKLD!T$61)</f>
        <v>114.58000000000003</v>
      </c>
      <c r="U60" s="396">
        <f>SUM(NWLBWF:NWLKLD!U$61)</f>
        <v>114.58000000000003</v>
      </c>
      <c r="V60" s="396">
        <f>SUM(NWLBWF:NWLKLD!V$61)</f>
        <v>114.58000000000003</v>
      </c>
      <c r="W60" s="396">
        <f>SUM(NWLBWF:NWLKLD!W$61)</f>
        <v>114.58000000000003</v>
      </c>
      <c r="X60" s="396">
        <f>SUM(NWLBWF:NWLKLD!X$61)</f>
        <v>114.58000000000003</v>
      </c>
      <c r="Y60" s="396">
        <f>SUM(NWLBWF:NWLKLD!Y$61)</f>
        <v>114.58000000000003</v>
      </c>
      <c r="Z60" s="396">
        <f>SUM(NWLBWF:NWLKLD!Z$61)</f>
        <v>114.58000000000001</v>
      </c>
      <c r="AA60" s="396">
        <f>SUM(NWLBWF:NWLKLD!AA$61)</f>
        <v>114.58000000000003</v>
      </c>
      <c r="AB60" s="396">
        <f>SUM(NWLBWF:NWLKLD!AB$61)</f>
        <v>114.58000000000003</v>
      </c>
      <c r="AC60" s="396">
        <f>SUM(NWLBWF:NWLKLD!AC$61)</f>
        <v>114.58000000000003</v>
      </c>
      <c r="AD60" s="396">
        <f>SUM(NWLBWF:NWLKLD!AD$61)</f>
        <v>114.58000000000003</v>
      </c>
      <c r="AE60" s="396">
        <f>SUM(NWLBWF:NWLKLD!AE$61)</f>
        <v>114.58000000000003</v>
      </c>
      <c r="AF60" s="396">
        <f>SUM(NWLBWF:NWLKLD!AF$61)</f>
        <v>114.58000000000003</v>
      </c>
      <c r="AG60" s="396">
        <f>SUM(NWLBWF:NWLKLD!AG$61)</f>
        <v>114.58000000000003</v>
      </c>
      <c r="AH60" s="396">
        <f>SUM(NWLBWF:NWLKLD!AH$61)</f>
        <v>114.58000000000003</v>
      </c>
      <c r="AI60" s="396">
        <f>SUM(NWLBWF:NWLKLD!AI$61)</f>
        <v>114.58000000000003</v>
      </c>
      <c r="AJ60" s="396">
        <f>SUM(NWLBWF:NWLKLD!AJ$61)</f>
        <v>114.58000000000003</v>
      </c>
      <c r="AK60" s="396">
        <f>SUM(NWLBWF:NWLKLD!AK$61)</f>
        <v>114.58000000000003</v>
      </c>
      <c r="AL60" s="396">
        <f>SUM(NWLBWF:NWLKLD!AL$61)</f>
        <v>114.58000000000003</v>
      </c>
      <c r="AM60" s="396">
        <f>SUM(NWLBWF:NWLKLD!AM$61)</f>
        <v>114.58000000000003</v>
      </c>
      <c r="AN60" s="396">
        <f>SUM(NWLBWF:NWLKLD!AN$61)</f>
        <v>114.58000000000003</v>
      </c>
      <c r="AO60" s="396">
        <f>SUM(NWLBWF:NWLKLD!AO$61)</f>
        <v>114.58000000000003</v>
      </c>
      <c r="AP60" s="396">
        <f>SUM(NWLBWF:NWLKLD!AP$61)</f>
        <v>114.58000000000003</v>
      </c>
      <c r="AQ60" s="396">
        <f>SUM(NWLBWF:NWLKLD!AQ$61)</f>
        <v>114.58000000000003</v>
      </c>
      <c r="AR60" s="396">
        <f>SUM(NWLBWF:NWLKLD!AR$61)</f>
        <v>114.58000000000003</v>
      </c>
      <c r="AS60" s="396">
        <f>SUM(NWLBWF:NWLKLD!AS$61)</f>
        <v>114.58000000000003</v>
      </c>
      <c r="AT60" s="396">
        <f>SUM(NWLBWF:NWLKLD!AT$61)</f>
        <v>114.58000000000003</v>
      </c>
      <c r="AU60" s="396">
        <f>SUM(NWLBWF:NWLKLD!AU$61)</f>
        <v>114.58000000000003</v>
      </c>
      <c r="AV60" s="396">
        <f>SUM(NWLBWF:NWLKLD!AV$61)</f>
        <v>114.58000000000003</v>
      </c>
      <c r="AW60" s="396">
        <f>SUM(NWLBWF:NWLKLD!AW$61)</f>
        <v>114.58000000000003</v>
      </c>
      <c r="AX60" s="396">
        <f>SUM(NWLBWF:NWLKLD!AX$61)</f>
        <v>114.58000000000003</v>
      </c>
      <c r="AY60" s="396">
        <f>SUM(NWLBWF:NWLKLD!AY$61)</f>
        <v>114.58000000000003</v>
      </c>
      <c r="AZ60" s="396">
        <f>SUM(NWLBWF:NWLKLD!AZ$61)</f>
        <v>114.58000000000003</v>
      </c>
      <c r="BA60" s="396">
        <f>SUM(NWLBWF:NWLKLD!BA$61)</f>
        <v>114.58000000000003</v>
      </c>
      <c r="BB60" s="396">
        <f>SUM(NWLBWF:NWLKLD!BB$61)</f>
        <v>114.58000000000003</v>
      </c>
      <c r="BC60" s="396">
        <f>SUM(NWLBWF:NWLKLD!BC$61)</f>
        <v>114.58000000000003</v>
      </c>
      <c r="BD60" s="396">
        <f>SUM(NWLBWF:NWLKLD!BD$61)</f>
        <v>114.58000000000003</v>
      </c>
      <c r="BE60" s="396">
        <f>SUM(NWLBWF:NWLKLD!BE$61)</f>
        <v>114.58000000000003</v>
      </c>
      <c r="BF60" s="396">
        <f>SUM(NWLBWF:NWLKLD!BF$61)</f>
        <v>114.58000000000003</v>
      </c>
      <c r="BG60" s="396">
        <f>SUM(NWLBWF:NWLKLD!BG$61)</f>
        <v>114.58000000000003</v>
      </c>
      <c r="BH60" s="396">
        <f>SUM(NWLBWF:NWLKLD!BH$61)</f>
        <v>114.58000000000003</v>
      </c>
      <c r="BI60" s="396">
        <f>SUM(NWLBWF:NWLKLD!BI$61)</f>
        <v>114.58000000000003</v>
      </c>
      <c r="BJ60" s="396">
        <f>SUM(NWLBWF:NWLKLD!BJ$61)</f>
        <v>114.58000000000003</v>
      </c>
      <c r="BK60" s="396">
        <f>SUM(NWLBWF:NWLKLD!BK$61)</f>
        <v>114.58000000000003</v>
      </c>
      <c r="BL60" s="396">
        <f>SUM(NWLBWF:NWLKLD!BL$61)</f>
        <v>114.58000000000003</v>
      </c>
      <c r="BM60" s="396">
        <f>SUM(NWLBWF:NWLKLD!BM$61)</f>
        <v>114.58000000000003</v>
      </c>
      <c r="BN60" s="396">
        <f>SUM(NWLBWF:NWLKLD!BN$61)</f>
        <v>114.58000000000003</v>
      </c>
      <c r="BO60" s="396">
        <f>SUM(NWLBWF:NWLKLD!BO$61)</f>
        <v>114.58000000000003</v>
      </c>
      <c r="BP60" s="396">
        <f>SUM(NWLBWF:NWLKLD!BP$61)</f>
        <v>114.58000000000003</v>
      </c>
      <c r="BQ60" s="396">
        <f>SUM(NWLBWF:NWLKLD!BQ$61)</f>
        <v>114.58000000000003</v>
      </c>
      <c r="BR60" s="396">
        <f>SUM(NWLBWF:NWLKLD!BR$61)</f>
        <v>114.58000000000003</v>
      </c>
      <c r="BS60" s="396">
        <f>SUM(NWLBWF:NWLKLD!BS$61)</f>
        <v>114.58000000000003</v>
      </c>
      <c r="BT60" s="396">
        <f>SUM(NWLBWF:NWLKLD!BT$61)</f>
        <v>114.58000000000003</v>
      </c>
      <c r="BU60" s="396"/>
      <c r="BV60" s="396"/>
      <c r="BW60" s="396"/>
      <c r="BX60" s="396"/>
      <c r="BY60" s="396"/>
      <c r="BZ60" s="396"/>
      <c r="CA60" s="396"/>
      <c r="CB60" s="396"/>
      <c r="CC60" s="396"/>
      <c r="CD60" s="396"/>
      <c r="CE60" s="396"/>
      <c r="CF60" s="396"/>
      <c r="CG60" s="396"/>
      <c r="CH60" s="396"/>
      <c r="CI60" s="396"/>
      <c r="CJ60" s="1194"/>
    </row>
    <row r="61" spans="2:92" ht="15" thickBot="1" x14ac:dyDescent="0.25">
      <c r="B61" s="1166" t="s">
        <v>376</v>
      </c>
      <c r="C61" s="488" t="s">
        <v>240</v>
      </c>
      <c r="D61" s="489" t="s">
        <v>377</v>
      </c>
      <c r="E61" s="488" t="s">
        <v>231</v>
      </c>
      <c r="F61" s="485">
        <v>2</v>
      </c>
      <c r="G61" s="396">
        <f>SUM(NWLBWF:NWLKLD!G$85)</f>
        <v>0</v>
      </c>
      <c r="H61" s="396">
        <f>SUM(NWLBWF:NWLKLD!H$85)</f>
        <v>0</v>
      </c>
      <c r="I61" s="396">
        <f>SUM(NWLBWF:NWLKLD!I$85)</f>
        <v>713.2677911786285</v>
      </c>
      <c r="J61" s="396">
        <f>SUM(NWLBWF:NWLKLD!J$85)</f>
        <v>692.05286964069887</v>
      </c>
      <c r="K61" s="396">
        <f>SUM(NWLBWF:NWLKLD!K$85)</f>
        <v>695.49337109476517</v>
      </c>
      <c r="L61" s="396">
        <f>SUM(NWLBWF:NWLKLD!L$85)</f>
        <v>696.40025063257451</v>
      </c>
      <c r="M61" s="396">
        <f>SUM(NWLBWF:NWLKLD!M$85)</f>
        <v>705.26717964735678</v>
      </c>
      <c r="N61" s="396">
        <f>SUM(NWLBWF:NWLKLD!N$85)</f>
        <v>720.76169627095658</v>
      </c>
      <c r="O61" s="396">
        <f>SUM(NWLBWF:NWLKLD!O$85)</f>
        <v>724.12179290193478</v>
      </c>
      <c r="P61" s="396">
        <f>SUM(NWLBWF:NWLKLD!P$85)</f>
        <v>730.20671433954703</v>
      </c>
      <c r="Q61" s="396">
        <f>SUM(NWLBWF:NWLKLD!Q$85)</f>
        <v>739.0699862680616</v>
      </c>
      <c r="R61" s="396">
        <f>SUM(NWLBWF:NWLKLD!R$85)</f>
        <v>739.75935309965314</v>
      </c>
      <c r="S61" s="396">
        <f>SUM(NWLBWF:NWLKLD!S$85)</f>
        <v>740.4667523651417</v>
      </c>
      <c r="T61" s="396">
        <f>SUM(NWLBWF:NWLKLD!T$85)</f>
        <v>741.05502350955192</v>
      </c>
      <c r="U61" s="396">
        <f>SUM(NWLBWF:NWLKLD!U$85)</f>
        <v>741.80470330208777</v>
      </c>
      <c r="V61" s="396">
        <f>SUM(NWLBWF:NWLKLD!V$85)</f>
        <v>742.67079258979038</v>
      </c>
      <c r="W61" s="396">
        <f>SUM(NWLBWF:NWLKLD!W$85)</f>
        <v>743.20335557727094</v>
      </c>
      <c r="X61" s="396">
        <f>SUM(NWLBWF:NWLKLD!X$85)</f>
        <v>743.67256212548853</v>
      </c>
      <c r="Y61" s="396">
        <f>SUM(NWLBWF:NWLKLD!Y$85)</f>
        <v>743.83082706174673</v>
      </c>
      <c r="Z61" s="396">
        <f>SUM(NWLBWF:NWLKLD!Z$85)</f>
        <v>744.03605100733262</v>
      </c>
      <c r="AA61" s="396">
        <f>SUM(NWLBWF:NWLKLD!AA$85)</f>
        <v>744.23429976445027</v>
      </c>
      <c r="AB61" s="396">
        <f>SUM(NWLBWF:NWLKLD!AB$85)</f>
        <v>744.23936418812048</v>
      </c>
      <c r="AC61" s="396">
        <f>SUM(NWLBWF:NWLKLD!AC$85)</f>
        <v>744.53110454978241</v>
      </c>
      <c r="AD61" s="396">
        <f>SUM(NWLBWF:NWLKLD!AD$85)</f>
        <v>744.85011843748839</v>
      </c>
      <c r="AE61" s="396">
        <f>SUM(NWLBWF:NWLKLD!AE$85)</f>
        <v>745.16657239089534</v>
      </c>
      <c r="AF61" s="396">
        <f>SUM(NWLBWF:NWLKLD!AF$85)</f>
        <v>745.53922889415992</v>
      </c>
      <c r="AG61" s="396">
        <f>SUM(NWLBWF:NWLKLD!AG$85)</f>
        <v>745.99527048780828</v>
      </c>
      <c r="AH61" s="396">
        <f>SUM(NWLBWF:NWLKLD!AH$85)</f>
        <v>746.51208700963764</v>
      </c>
      <c r="AI61" s="396">
        <f>SUM(NWLBWF:NWLKLD!AI$85)</f>
        <v>746.05473477298131</v>
      </c>
      <c r="AJ61" s="396">
        <f>SUM(NWLBWF:NWLKLD!AJ$85)</f>
        <v>746.47616465098167</v>
      </c>
      <c r="AK61" s="396">
        <f>SUM(NWLBWF:NWLKLD!AK$85)</f>
        <v>746.79915439793376</v>
      </c>
      <c r="AL61" s="396">
        <f>SUM(NWLBWF:NWLKLD!AL$85)</f>
        <v>743.72504798361865</v>
      </c>
      <c r="AM61" s="396">
        <f>SUM(NWLBWF:NWLKLD!AM$85)</f>
        <v>743.67292209901973</v>
      </c>
      <c r="AN61" s="396">
        <f>SUM(NWLBWF:NWLKLD!AN$85)</f>
        <v>743.49223943957713</v>
      </c>
      <c r="AO61" s="396">
        <f>SUM(NWLBWF:NWLKLD!AO$85)</f>
        <v>743.24070579169381</v>
      </c>
      <c r="AP61" s="396">
        <f>SUM(NWLBWF:NWLKLD!AP$85)</f>
        <v>743.05427605782575</v>
      </c>
      <c r="AQ61" s="396">
        <f>SUM(NWLBWF:NWLKLD!AQ$85)</f>
        <v>742.93031296013442</v>
      </c>
      <c r="AR61" s="396">
        <f>SUM(NWLBWF:NWLKLD!AR$85)</f>
        <v>743.04067242045437</v>
      </c>
      <c r="AS61" s="396">
        <f>SUM(NWLBWF:NWLKLD!AS$85)</f>
        <v>743.14461216946995</v>
      </c>
      <c r="AT61" s="396">
        <f>SUM(NWLBWF:NWLKLD!AT$85)</f>
        <v>743.34737544390703</v>
      </c>
      <c r="AU61" s="396">
        <f>SUM(NWLBWF:NWLKLD!AU$85)</f>
        <v>743.5480119032693</v>
      </c>
      <c r="AV61" s="396">
        <f>SUM(NWLBWF:NWLKLD!AV$85)</f>
        <v>743.78314474073409</v>
      </c>
      <c r="AW61" s="396">
        <f>SUM(NWLBWF:NWLKLD!AW$85)</f>
        <v>744.00124798687568</v>
      </c>
      <c r="AX61" s="396">
        <f>SUM(NWLBWF:NWLKLD!AX$85)</f>
        <v>744.29143156161786</v>
      </c>
      <c r="AY61" s="396">
        <f>SUM(NWLBWF:NWLKLD!AY$85)</f>
        <v>744.61582549149273</v>
      </c>
      <c r="AZ61" s="396">
        <f>SUM(NWLBWF:NWLKLD!AZ$85)</f>
        <v>744.95460916047352</v>
      </c>
      <c r="BA61" s="396">
        <f>SUM(NWLBWF:NWLKLD!BA$85)</f>
        <v>745.31131072239543</v>
      </c>
      <c r="BB61" s="396">
        <f>SUM(NWLBWF:NWLKLD!BB$85)</f>
        <v>745.69383323807301</v>
      </c>
      <c r="BC61" s="396">
        <f>SUM(NWLBWF:NWLKLD!BC$85)</f>
        <v>746.10460770296709</v>
      </c>
      <c r="BD61" s="396">
        <f>SUM(NWLBWF:NWLKLD!BD$85)</f>
        <v>746.51228924474174</v>
      </c>
      <c r="BE61" s="396">
        <f>SUM(NWLBWF:NWLKLD!BE$85)</f>
        <v>746.95837525655509</v>
      </c>
      <c r="BF61" s="396">
        <f>SUM(NWLBWF:NWLKLD!BF$85)</f>
        <v>747.38537039166533</v>
      </c>
      <c r="BG61" s="396">
        <f>SUM(NWLBWF:NWLKLD!BG$85)</f>
        <v>747.78415369868071</v>
      </c>
      <c r="BH61" s="396">
        <f>SUM(NWLBWF:NWLKLD!BH$85)</f>
        <v>748.14735164307808</v>
      </c>
      <c r="BI61" s="396">
        <f>SUM(NWLBWF:NWLKLD!BI$85)</f>
        <v>748.55455910025285</v>
      </c>
      <c r="BJ61" s="396">
        <f>SUM(NWLBWF:NWLKLD!BJ$85)</f>
        <v>748.98752286140029</v>
      </c>
      <c r="BK61" s="396">
        <f>SUM(NWLBWF:NWLKLD!BK$85)</f>
        <v>749.42141525187026</v>
      </c>
      <c r="BL61" s="396">
        <f>SUM(NWLBWF:NWLKLD!BL$85)</f>
        <v>749.84712596206475</v>
      </c>
      <c r="BM61" s="396">
        <f>SUM(NWLBWF:NWLKLD!BM$85)</f>
        <v>750.2727790827289</v>
      </c>
      <c r="BN61" s="396">
        <f>SUM(NWLBWF:NWLKLD!BN$85)</f>
        <v>750.71267352771929</v>
      </c>
      <c r="BO61" s="396">
        <f>SUM(NWLBWF:NWLKLD!BO$85)</f>
        <v>751.16279187076952</v>
      </c>
      <c r="BP61" s="396">
        <f>SUM(NWLBWF:NWLKLD!BP$85)</f>
        <v>751.65114790250743</v>
      </c>
      <c r="BQ61" s="396">
        <f>SUM(NWLBWF:NWLKLD!BQ$85)</f>
        <v>752.12310709415078</v>
      </c>
      <c r="BR61" s="396">
        <f>SUM(NWLBWF:NWLKLD!BR$85)</f>
        <v>752.70507387399346</v>
      </c>
      <c r="BS61" s="396">
        <f>SUM(NWLBWF:NWLKLD!BS$85)</f>
        <v>753.24283176905249</v>
      </c>
      <c r="BT61" s="396">
        <f>SUM(NWLBWF:NWLKLD!BT$85)</f>
        <v>753.78431442917758</v>
      </c>
      <c r="BU61" s="396"/>
      <c r="BV61" s="396"/>
      <c r="BW61" s="396"/>
      <c r="BX61" s="396"/>
      <c r="BY61" s="396"/>
      <c r="BZ61" s="396"/>
      <c r="CA61" s="396"/>
      <c r="CB61" s="396"/>
      <c r="CC61" s="396"/>
      <c r="CD61" s="396"/>
      <c r="CE61" s="396"/>
      <c r="CF61" s="396"/>
      <c r="CG61" s="396"/>
      <c r="CH61" s="396"/>
      <c r="CI61" s="396"/>
      <c r="CJ61" s="1194"/>
    </row>
    <row r="62" spans="2:92" ht="54" customHeight="1" x14ac:dyDescent="0.2">
      <c r="B62" s="1167" t="s">
        <v>378</v>
      </c>
      <c r="C62" s="1168" t="s">
        <v>379</v>
      </c>
      <c r="D62" s="539" t="s">
        <v>380</v>
      </c>
      <c r="E62" s="1168" t="s">
        <v>231</v>
      </c>
      <c r="F62" s="540">
        <v>2</v>
      </c>
      <c r="G62" s="400">
        <f>SUM(NWLBWF:NWLKLD!G$88)</f>
        <v>0</v>
      </c>
      <c r="H62" s="400">
        <f>SUM(NWLBWF:NWLKLD!H$88)</f>
        <v>0</v>
      </c>
      <c r="I62" s="400">
        <f>SUM(NWLBWF:NWLKLD!I$88)</f>
        <v>7.404191884142425</v>
      </c>
      <c r="J62" s="400">
        <f>SUM(NWLBWF:NWLKLD!J$88)</f>
        <v>7.4057001062220618</v>
      </c>
      <c r="K62" s="400">
        <f>SUM(NWLBWF:NWLKLD!K$88)</f>
        <v>7.8986711666329343</v>
      </c>
      <c r="L62" s="400">
        <f>SUM(NWLBWF:NWLKLD!L$88)</f>
        <v>8.3968317647836983</v>
      </c>
      <c r="M62" s="400">
        <f>SUM(NWLBWF:NWLKLD!M$88)</f>
        <v>8.7540824887408579</v>
      </c>
      <c r="N62" s="400">
        <f>SUM(NWLBWF:NWLKLD!N$88)</f>
        <v>8.1999445387741154</v>
      </c>
      <c r="O62" s="400">
        <f>SUM(NWLBWF:NWLKLD!O$88)</f>
        <v>7.5121918326256161</v>
      </c>
      <c r="P62" s="400">
        <f>SUM(NWLBWF:NWLKLD!P$88)</f>
        <v>6.8357843016687045</v>
      </c>
      <c r="Q62" s="400">
        <f>SUM(NWLBWF:NWLKLD!Q$88)</f>
        <v>6.3022812640861954</v>
      </c>
      <c r="R62" s="400">
        <f>SUM(NWLBWF:NWLKLD!R$88)</f>
        <v>5.7886380782371472</v>
      </c>
      <c r="S62" s="400">
        <f>SUM(NWLBWF:NWLKLD!S$88)</f>
        <v>4.8267146625594393</v>
      </c>
      <c r="T62" s="400">
        <f>SUM(NWLBWF:NWLKLD!T$88)</f>
        <v>4.2634080251845408</v>
      </c>
      <c r="U62" s="400">
        <f>SUM(NWLBWF:NWLKLD!U$88)</f>
        <v>3.893105892168045</v>
      </c>
      <c r="V62" s="400">
        <f>SUM(NWLBWF:NWLKLD!V$88)</f>
        <v>3.2829006304633541</v>
      </c>
      <c r="W62" s="400">
        <f>SUM(NWLBWF:NWLKLD!W$88)</f>
        <v>2.841907421807206</v>
      </c>
      <c r="X62" s="400">
        <f>SUM(NWLBWF:NWLKLD!X$88)</f>
        <v>2.418860501818648</v>
      </c>
      <c r="Y62" s="400">
        <f>SUM(NWLBWF:NWLKLD!Y$88)</f>
        <v>2.0675612925328388</v>
      </c>
      <c r="Z62" s="400">
        <f>SUM(NWLBWF:NWLKLD!Z$88)</f>
        <v>1.7599373220412389</v>
      </c>
      <c r="AA62" s="400">
        <f>SUM(NWLBWF:NWLKLD!AA$88)</f>
        <v>1.471217407034948</v>
      </c>
      <c r="AB62" s="400">
        <f>SUM(NWLBWF:NWLKLD!AB$88)</f>
        <v>1.0637482544669141</v>
      </c>
      <c r="AC62" s="400">
        <f>SUM(NWLBWF:NWLKLD!AC$88)</f>
        <v>1.1407689402855341</v>
      </c>
      <c r="AD62" s="400">
        <f>SUM(NWLBWF:NWLKLD!AD$88)</f>
        <v>1.112139919955162</v>
      </c>
      <c r="AE62" s="400">
        <f>SUM(NWLBWF:NWLKLD!AE$88)</f>
        <v>0.95765336399193102</v>
      </c>
      <c r="AF62" s="400">
        <f>SUM(NWLBWF:NWLKLD!AF$88)</f>
        <v>0.95652913475435208</v>
      </c>
      <c r="AG62" s="400">
        <f>SUM(NWLBWF:NWLKLD!AG$88)</f>
        <v>0.83700205759148405</v>
      </c>
      <c r="AH62" s="400">
        <f>SUM(NWLBWF:NWLKLD!AH$88)</f>
        <v>0.814004990235208</v>
      </c>
      <c r="AI62" s="400">
        <f>SUM(NWLBWF:NWLKLD!AI$88)</f>
        <v>0.79172815837436206</v>
      </c>
      <c r="AJ62" s="400">
        <f>SUM(NWLBWF:NWLKLD!AJ$88)</f>
        <v>0.72279127960578404</v>
      </c>
      <c r="AK62" s="400">
        <f>SUM(NWLBWF:NWLKLD!AK$88)</f>
        <v>0.58458924566966497</v>
      </c>
      <c r="AL62" s="400">
        <f>SUM(NWLBWF:NWLKLD!AL$88)</f>
        <v>0.70511159159279102</v>
      </c>
      <c r="AM62" s="400">
        <f>SUM(NWLBWF:NWLKLD!AM$88)</f>
        <v>0.70511159159279102</v>
      </c>
      <c r="AN62" s="400">
        <f>SUM(NWLBWF:NWLKLD!AN$88)</f>
        <v>0.70511159159279102</v>
      </c>
      <c r="AO62" s="400">
        <f>SUM(NWLBWF:NWLKLD!AO$88)</f>
        <v>0.70511159159279102</v>
      </c>
      <c r="AP62" s="400">
        <f>SUM(NWLBWF:NWLKLD!AP$88)</f>
        <v>0.70511159159279102</v>
      </c>
      <c r="AQ62" s="400">
        <f>SUM(NWLBWF:NWLKLD!AQ$88)</f>
        <v>0.70511159159279102</v>
      </c>
      <c r="AR62" s="400">
        <f>SUM(NWLBWF:NWLKLD!AR$88)</f>
        <v>0.70511159159279102</v>
      </c>
      <c r="AS62" s="400">
        <f>SUM(NWLBWF:NWLKLD!AS$88)</f>
        <v>0.70511159159279102</v>
      </c>
      <c r="AT62" s="400">
        <f>SUM(NWLBWF:NWLKLD!AT$88)</f>
        <v>0.70511159159279102</v>
      </c>
      <c r="AU62" s="400">
        <f>SUM(NWLBWF:NWLKLD!AU$88)</f>
        <v>0.70511159159279102</v>
      </c>
      <c r="AV62" s="400">
        <f>SUM(NWLBWF:NWLKLD!AV$88)</f>
        <v>0.70511159159279102</v>
      </c>
      <c r="AW62" s="400">
        <f>SUM(NWLBWF:NWLKLD!AW$88)</f>
        <v>0.70511159159279102</v>
      </c>
      <c r="AX62" s="400">
        <f>SUM(NWLBWF:NWLKLD!AX$88)</f>
        <v>0.70511159159279102</v>
      </c>
      <c r="AY62" s="400">
        <f>SUM(NWLBWF:NWLKLD!AY$88)</f>
        <v>0.70511159159279102</v>
      </c>
      <c r="AZ62" s="400">
        <f>SUM(NWLBWF:NWLKLD!AZ$88)</f>
        <v>0.70511159159279102</v>
      </c>
      <c r="BA62" s="400">
        <f>SUM(NWLBWF:NWLKLD!BA$88)</f>
        <v>0.70511159159279102</v>
      </c>
      <c r="BB62" s="400">
        <f>SUM(NWLBWF:NWLKLD!BB$88)</f>
        <v>0.70511159159279102</v>
      </c>
      <c r="BC62" s="400">
        <f>SUM(NWLBWF:NWLKLD!BC$88)</f>
        <v>0.70511159159279102</v>
      </c>
      <c r="BD62" s="400">
        <f>SUM(NWLBWF:NWLKLD!BD$88)</f>
        <v>0.70511159159279102</v>
      </c>
      <c r="BE62" s="400">
        <f>SUM(NWLBWF:NWLKLD!BE$88)</f>
        <v>0.70511159159279102</v>
      </c>
      <c r="BF62" s="400">
        <f>SUM(NWLBWF:NWLKLD!BF$88)</f>
        <v>0.70511159159279102</v>
      </c>
      <c r="BG62" s="400">
        <f>SUM(NWLBWF:NWLKLD!BG$88)</f>
        <v>0.70511159159279102</v>
      </c>
      <c r="BH62" s="400">
        <f>SUM(NWLBWF:NWLKLD!BH$88)</f>
        <v>0.70511159159279102</v>
      </c>
      <c r="BI62" s="400">
        <f>SUM(NWLBWF:NWLKLD!BI$88)</f>
        <v>0.70511159159279102</v>
      </c>
      <c r="BJ62" s="400">
        <f>SUM(NWLBWF:NWLKLD!BJ$88)</f>
        <v>0.70511159159279102</v>
      </c>
      <c r="BK62" s="400">
        <f>SUM(NWLBWF:NWLKLD!BK$88)</f>
        <v>0.70511159159279102</v>
      </c>
      <c r="BL62" s="400">
        <f>SUM(NWLBWF:NWLKLD!BL$88)</f>
        <v>0.70511159159279102</v>
      </c>
      <c r="BM62" s="400">
        <f>SUM(NWLBWF:NWLKLD!BM$88)</f>
        <v>0.70511159159279102</v>
      </c>
      <c r="BN62" s="400">
        <f>SUM(NWLBWF:NWLKLD!BN$88)</f>
        <v>0.70511159159279102</v>
      </c>
      <c r="BO62" s="400">
        <f>SUM(NWLBWF:NWLKLD!BO$88)</f>
        <v>0.70511159159279102</v>
      </c>
      <c r="BP62" s="400">
        <f>SUM(NWLBWF:NWLKLD!BP$88)</f>
        <v>0.70511159159279102</v>
      </c>
      <c r="BQ62" s="400">
        <f>SUM(NWLBWF:NWLKLD!BQ$88)</f>
        <v>0.70511159159279102</v>
      </c>
      <c r="BR62" s="400">
        <f>SUM(NWLBWF:NWLKLD!BR$88)</f>
        <v>0.70511159159279102</v>
      </c>
      <c r="BS62" s="400">
        <f>SUM(NWLBWF:NWLKLD!BS$88)</f>
        <v>0.70511159159279102</v>
      </c>
      <c r="BT62" s="400">
        <f>SUM(NWLBWF:NWLKLD!BT$88)</f>
        <v>0.70511159159279102</v>
      </c>
      <c r="BU62" s="400"/>
      <c r="BV62" s="400"/>
      <c r="BW62" s="400"/>
      <c r="BX62" s="400"/>
      <c r="BY62" s="400"/>
      <c r="BZ62" s="400"/>
      <c r="CA62" s="400"/>
      <c r="CB62" s="400"/>
      <c r="CC62" s="400"/>
      <c r="CD62" s="400"/>
      <c r="CE62" s="400"/>
      <c r="CF62" s="400"/>
      <c r="CG62" s="400"/>
      <c r="CH62" s="400"/>
      <c r="CI62" s="400"/>
      <c r="CJ62" s="1198"/>
    </row>
    <row r="63" spans="2:92" x14ac:dyDescent="0.2">
      <c r="B63" s="1169" t="s">
        <v>381</v>
      </c>
      <c r="C63" s="541" t="s">
        <v>382</v>
      </c>
      <c r="D63" s="542" t="s">
        <v>383</v>
      </c>
      <c r="E63" s="541" t="s">
        <v>231</v>
      </c>
      <c r="F63" s="543">
        <v>2</v>
      </c>
      <c r="G63" s="399">
        <f>SUM(NWLBWF:NWLKLD!G$41)</f>
        <v>0</v>
      </c>
      <c r="H63" s="399">
        <f>SUM(NWLBWF:NWLKLD!H$41)</f>
        <v>0</v>
      </c>
      <c r="I63" s="399">
        <f>SUM(NWLBWF:NWLKLD!I$41)</f>
        <v>738.2020125355948</v>
      </c>
      <c r="J63" s="399">
        <f>SUM(NWLBWF:NWLKLD!J$41)</f>
        <v>737.55494259157354</v>
      </c>
      <c r="K63" s="399">
        <f>SUM(NWLBWF:NWLKLD!K$41)</f>
        <v>736.91043297672149</v>
      </c>
      <c r="L63" s="399">
        <f>SUM(NWLBWF:NWLKLD!L$41)</f>
        <v>736.26249650165994</v>
      </c>
      <c r="M63" s="399">
        <f>SUM(NWLBWF:NWLKLD!M$41)</f>
        <v>735.59971850646377</v>
      </c>
      <c r="N63" s="399">
        <f>SUM(NWLBWF:NWLKLD!N$41)</f>
        <v>734.94203398471166</v>
      </c>
      <c r="O63" s="399">
        <f>SUM(NWLBWF:NWLKLD!O$41)</f>
        <v>733.32263728635064</v>
      </c>
      <c r="P63" s="399">
        <f>SUM(NWLBWF:NWLKLD!P$41)</f>
        <v>723.66006898022238</v>
      </c>
      <c r="Q63" s="399">
        <f>SUM(NWLBWF:NWLKLD!Q$41)</f>
        <v>722.99444523895068</v>
      </c>
      <c r="R63" s="399">
        <f>SUM(NWLBWF:NWLKLD!R$41)</f>
        <v>722.32541875116169</v>
      </c>
      <c r="S63" s="399">
        <f>SUM(NWLBWF:NWLKLD!S$41)</f>
        <v>721.65380492117322</v>
      </c>
      <c r="T63" s="399">
        <f>SUM(NWLBWF:NWLKLD!T$41)</f>
        <v>720.97969702007617</v>
      </c>
      <c r="U63" s="399">
        <f>SUM(NWLBWF:NWLKLD!U$41)</f>
        <v>720.30215075026013</v>
      </c>
      <c r="V63" s="399">
        <f>SUM(NWLBWF:NWLKLD!V$41)</f>
        <v>719.62150939879996</v>
      </c>
      <c r="W63" s="399">
        <f>SUM(NWLBWF:NWLKLD!W$41)</f>
        <v>718.93773636972344</v>
      </c>
      <c r="X63" s="399">
        <f>SUM(NWLBWF:NWLKLD!X$41)</f>
        <v>718.25083264103694</v>
      </c>
      <c r="Y63" s="399">
        <f>SUM(NWLBWF:NWLKLD!Y$41)</f>
        <v>717.56172180279987</v>
      </c>
      <c r="Z63" s="399">
        <f>SUM(NWLBWF:NWLKLD!Z$41)</f>
        <v>716.86988086823658</v>
      </c>
      <c r="AA63" s="399">
        <f>SUM(NWLBWF:NWLKLD!AA$41)</f>
        <v>716.17544047966521</v>
      </c>
      <c r="AB63" s="399">
        <f>SUM(NWLBWF:NWLKLD!AB$41)</f>
        <v>715.47845304793441</v>
      </c>
      <c r="AC63" s="399">
        <f>SUM(NWLBWF:NWLKLD!AC$41)</f>
        <v>714.77877655587281</v>
      </c>
      <c r="AD63" s="399">
        <f>SUM(NWLBWF:NWLKLD!AD$41)</f>
        <v>714.07653564541351</v>
      </c>
      <c r="AE63" s="399">
        <f>SUM(NWLBWF:NWLKLD!AE$41)</f>
        <v>713.37183427143646</v>
      </c>
      <c r="AF63" s="399">
        <f>SUM(NWLBWF:NWLKLD!AF$41)</f>
        <v>712.66465468019726</v>
      </c>
      <c r="AG63" s="399">
        <f>SUM(NWLBWF:NWLKLD!AG$41)</f>
        <v>711.9550205987955</v>
      </c>
      <c r="AH63" s="399">
        <f>SUM(NWLBWF:NWLKLD!AH$41)</f>
        <v>711.24295573109373</v>
      </c>
      <c r="AI63" s="399">
        <f>SUM(NWLBWF:NWLKLD!AI$41)</f>
        <v>710.52857673416565</v>
      </c>
      <c r="AJ63" s="399">
        <f>SUM(NWLBWF:NWLKLD!AJ$41)</f>
        <v>709.81188145149349</v>
      </c>
      <c r="AK63" s="399">
        <f>SUM(NWLBWF:NWLKLD!AK$41)</f>
        <v>709.09293395585439</v>
      </c>
      <c r="AL63" s="399">
        <f>SUM(NWLBWF:NWLKLD!AL$41)</f>
        <v>708.37465393854245</v>
      </c>
      <c r="AM63" s="399">
        <f>SUM(NWLBWF:NWLKLD!AM$41)</f>
        <v>707.65113654676361</v>
      </c>
      <c r="AN63" s="399">
        <f>SUM(NWLBWF:NWLKLD!AN$41)</f>
        <v>706.92542724532154</v>
      </c>
      <c r="AO63" s="399">
        <f>SUM(NWLBWF:NWLKLD!AO$41)</f>
        <v>706.19754028343334</v>
      </c>
      <c r="AP63" s="399">
        <f>SUM(NWLBWF:NWLKLD!AP$41)</f>
        <v>705.46740776067963</v>
      </c>
      <c r="AQ63" s="399">
        <f>SUM(NWLBWF:NWLKLD!AQ$41)</f>
        <v>704.73511462351587</v>
      </c>
      <c r="AR63" s="399">
        <f>SUM(NWLBWF:NWLKLD!AR$41)</f>
        <v>704.00062351478755</v>
      </c>
      <c r="AS63" s="399">
        <f>SUM(NWLBWF:NWLKLD!AS$41)</f>
        <v>703.26406044406144</v>
      </c>
      <c r="AT63" s="399">
        <f>SUM(NWLBWF:NWLKLD!AT$41)</f>
        <v>702.52540488513273</v>
      </c>
      <c r="AU63" s="399">
        <f>SUM(NWLBWF:NWLKLD!AU$41)</f>
        <v>701.78474727210551</v>
      </c>
      <c r="AV63" s="399">
        <f>SUM(NWLBWF:NWLKLD!AV$41)</f>
        <v>701.0420707627236</v>
      </c>
      <c r="AW63" s="399">
        <f>SUM(NWLBWF:NWLKLD!AW$41)</f>
        <v>700.2974080268915</v>
      </c>
      <c r="AX63" s="399">
        <f>SUM(NWLBWF:NWLKLD!AX$41)</f>
        <v>699.550746453035</v>
      </c>
      <c r="AY63" s="399">
        <f>SUM(NWLBWF:NWLKLD!AY$41)</f>
        <v>698.80213013329626</v>
      </c>
      <c r="AZ63" s="399">
        <f>SUM(NWLBWF:NWLKLD!AZ$41)</f>
        <v>698.05160537817551</v>
      </c>
      <c r="BA63" s="399">
        <f>SUM(NWLBWF:NWLKLD!BA$41)</f>
        <v>697.29918099708823</v>
      </c>
      <c r="BB63" s="399">
        <f>SUM(NWLBWF:NWLKLD!BB$41)</f>
        <v>696.54485328569251</v>
      </c>
      <c r="BC63" s="399">
        <f>SUM(NWLBWF:NWLKLD!BC$41)</f>
        <v>695.7886655551082</v>
      </c>
      <c r="BD63" s="399">
        <f>SUM(NWLBWF:NWLKLD!BD$41)</f>
        <v>695.03066187694026</v>
      </c>
      <c r="BE63" s="399">
        <f>SUM(NWLBWF:NWLKLD!BE$41)</f>
        <v>694.27087029465315</v>
      </c>
      <c r="BF63" s="399">
        <f>SUM(NWLBWF:NWLKLD!BF$41)</f>
        <v>693.50931019544294</v>
      </c>
      <c r="BG63" s="399">
        <f>SUM(NWLBWF:NWLKLD!BG$41)</f>
        <v>692.74598697413319</v>
      </c>
      <c r="BH63" s="399">
        <f>SUM(NWLBWF:NWLKLD!BH$41)</f>
        <v>691.98092846393888</v>
      </c>
      <c r="BI63" s="399">
        <f>SUM(NWLBWF:NWLKLD!BI$41)</f>
        <v>691.21415350266852</v>
      </c>
      <c r="BJ63" s="399">
        <f>SUM(NWLBWF:NWLKLD!BJ$41)</f>
        <v>690.44563842777541</v>
      </c>
      <c r="BK63" s="399">
        <f>SUM(NWLBWF:NWLKLD!BK$41)</f>
        <v>689.67542388727395</v>
      </c>
      <c r="BL63" s="399">
        <f>SUM(NWLBWF:NWLKLD!BL$41)</f>
        <v>688.90353062857707</v>
      </c>
      <c r="BM63" s="399">
        <f>SUM(NWLBWF:NWLKLD!BM$41)</f>
        <v>688.12997715270512</v>
      </c>
      <c r="BN63" s="399">
        <f>SUM(NWLBWF:NWLKLD!BN$41)</f>
        <v>687.3547664055925</v>
      </c>
      <c r="BO63" s="399">
        <f>SUM(NWLBWF:NWLKLD!BO$41)</f>
        <v>686.57791675543751</v>
      </c>
      <c r="BP63" s="399">
        <f>SUM(NWLBWF:NWLKLD!BP$41)</f>
        <v>685.79941689929456</v>
      </c>
      <c r="BQ63" s="399">
        <f>SUM(NWLBWF:NWLKLD!BQ$41)</f>
        <v>685.01929708590842</v>
      </c>
      <c r="BR63" s="399">
        <f>SUM(NWLBWF:NWLKLD!BR$41)</f>
        <v>684.23755495611636</v>
      </c>
      <c r="BS63" s="399">
        <f>SUM(NWLBWF:NWLKLD!BS$41)</f>
        <v>683.45425150276242</v>
      </c>
      <c r="BT63" s="399">
        <f>SUM(NWLBWF:NWLKLD!BT$41)</f>
        <v>682.66939534152641</v>
      </c>
      <c r="BU63" s="399"/>
      <c r="BV63" s="399"/>
      <c r="BW63" s="399"/>
      <c r="BX63" s="399"/>
      <c r="BY63" s="399"/>
      <c r="BZ63" s="399"/>
      <c r="CA63" s="399"/>
      <c r="CB63" s="399"/>
      <c r="CC63" s="399"/>
      <c r="CD63" s="399"/>
      <c r="CE63" s="399"/>
      <c r="CF63" s="399"/>
      <c r="CG63" s="399"/>
      <c r="CH63" s="399"/>
      <c r="CI63" s="399"/>
      <c r="CJ63" s="1197"/>
    </row>
    <row r="64" spans="2:92" x14ac:dyDescent="0.2">
      <c r="B64" s="1169" t="s">
        <v>384</v>
      </c>
      <c r="C64" s="541" t="s">
        <v>385</v>
      </c>
      <c r="D64" s="542" t="s">
        <v>386</v>
      </c>
      <c r="E64" s="541" t="s">
        <v>231</v>
      </c>
      <c r="F64" s="543">
        <v>2</v>
      </c>
      <c r="G64" s="399">
        <f>SUM(NWLBWF:NWLKLD!G$42)</f>
        <v>0</v>
      </c>
      <c r="H64" s="399">
        <f>SUM(NWLBWF:NWLKLD!H$42)</f>
        <v>0</v>
      </c>
      <c r="I64" s="399">
        <f>SUM(NWLBWF:NWLKLD!I$42)</f>
        <v>733.97039554107425</v>
      </c>
      <c r="J64" s="399">
        <f>SUM(NWLBWF:NWLKLD!J$42)</f>
        <v>733.22316559705303</v>
      </c>
      <c r="K64" s="399">
        <f>SUM(NWLBWF:NWLKLD!K$42)</f>
        <v>732.57865598220098</v>
      </c>
      <c r="L64" s="399">
        <f>SUM(NWLBWF:NWLKLD!L$42)</f>
        <v>731.93071950713943</v>
      </c>
      <c r="M64" s="399">
        <f>SUM(NWLBWF:NWLKLD!M$42)</f>
        <v>731.26794151194326</v>
      </c>
      <c r="N64" s="399">
        <f>SUM(NWLBWF:NWLKLD!N$42)</f>
        <v>730.61025699019115</v>
      </c>
      <c r="O64" s="399">
        <f>SUM(NWLBWF:NWLKLD!O$42)</f>
        <v>728.99086029183013</v>
      </c>
      <c r="P64" s="399">
        <f>SUM(NWLBWF:NWLKLD!P$42)</f>
        <v>719.32829198570187</v>
      </c>
      <c r="Q64" s="399">
        <f>SUM(NWLBWF:NWLKLD!Q$42)</f>
        <v>718.66266824443017</v>
      </c>
      <c r="R64" s="399">
        <f>SUM(NWLBWF:NWLKLD!R$42)</f>
        <v>717.99364175664118</v>
      </c>
      <c r="S64" s="399">
        <f>SUM(NWLBWF:NWLKLD!S$42)</f>
        <v>717.32202792665271</v>
      </c>
      <c r="T64" s="399">
        <f>SUM(NWLBWF:NWLKLD!T$42)</f>
        <v>716.64792002555566</v>
      </c>
      <c r="U64" s="399">
        <f>SUM(NWLBWF:NWLKLD!U$42)</f>
        <v>715.97037375573962</v>
      </c>
      <c r="V64" s="399">
        <f>SUM(NWLBWF:NWLKLD!V$42)</f>
        <v>715.28973240427945</v>
      </c>
      <c r="W64" s="399">
        <f>SUM(NWLBWF:NWLKLD!W$42)</f>
        <v>714.60595937520293</v>
      </c>
      <c r="X64" s="399">
        <f>SUM(NWLBWF:NWLKLD!X$42)</f>
        <v>713.91905564651643</v>
      </c>
      <c r="Y64" s="399">
        <f>SUM(NWLBWF:NWLKLD!Y$42)</f>
        <v>713.22994480827936</v>
      </c>
      <c r="Z64" s="399">
        <f>SUM(NWLBWF:NWLKLD!Z$42)</f>
        <v>712.53810387371607</v>
      </c>
      <c r="AA64" s="399">
        <f>SUM(NWLBWF:NWLKLD!AA$42)</f>
        <v>711.8436634851447</v>
      </c>
      <c r="AB64" s="399">
        <f>SUM(NWLBWF:NWLKLD!AB$42)</f>
        <v>711.1466760534139</v>
      </c>
      <c r="AC64" s="399">
        <f>SUM(NWLBWF:NWLKLD!AC$42)</f>
        <v>710.4469995613523</v>
      </c>
      <c r="AD64" s="399">
        <f>SUM(NWLBWF:NWLKLD!AD$42)</f>
        <v>709.744758650893</v>
      </c>
      <c r="AE64" s="399">
        <f>SUM(NWLBWF:NWLKLD!AE$42)</f>
        <v>709.04005727691595</v>
      </c>
      <c r="AF64" s="399">
        <f>SUM(NWLBWF:NWLKLD!AF$42)</f>
        <v>708.33287768567675</v>
      </c>
      <c r="AG64" s="399">
        <f>SUM(NWLBWF:NWLKLD!AG$42)</f>
        <v>707.62324360427499</v>
      </c>
      <c r="AH64" s="399">
        <f>SUM(NWLBWF:NWLKLD!AH$42)</f>
        <v>706.91117873657322</v>
      </c>
      <c r="AI64" s="399">
        <f>SUM(NWLBWF:NWLKLD!AI$42)</f>
        <v>706.19679973964514</v>
      </c>
      <c r="AJ64" s="399">
        <f>SUM(NWLBWF:NWLKLD!AJ$42)</f>
        <v>705.48010445697298</v>
      </c>
      <c r="AK64" s="399">
        <f>SUM(NWLBWF:NWLKLD!AK$42)</f>
        <v>704.76115696133388</v>
      </c>
      <c r="AL64" s="399">
        <f>SUM(NWLBWF:NWLKLD!AL$42)</f>
        <v>704.04287694402194</v>
      </c>
      <c r="AM64" s="399">
        <f>SUM(NWLBWF:NWLKLD!AM$42)</f>
        <v>703.3193595522431</v>
      </c>
      <c r="AN64" s="399">
        <f>SUM(NWLBWF:NWLKLD!AN$42)</f>
        <v>702.59365025080092</v>
      </c>
      <c r="AO64" s="399">
        <f>SUM(NWLBWF:NWLKLD!AO$42)</f>
        <v>701.86576328891283</v>
      </c>
      <c r="AP64" s="399">
        <f>SUM(NWLBWF:NWLKLD!AP$42)</f>
        <v>701.13563076615912</v>
      </c>
      <c r="AQ64" s="399">
        <f>SUM(NWLBWF:NWLKLD!AQ$42)</f>
        <v>700.40333762899536</v>
      </c>
      <c r="AR64" s="399">
        <f>SUM(NWLBWF:NWLKLD!AR$42)</f>
        <v>699.66884652026704</v>
      </c>
      <c r="AS64" s="399">
        <f>SUM(NWLBWF:NWLKLD!AS$42)</f>
        <v>698.93228344954082</v>
      </c>
      <c r="AT64" s="399">
        <f>SUM(NWLBWF:NWLKLD!AT$42)</f>
        <v>698.19362789061222</v>
      </c>
      <c r="AU64" s="399">
        <f>SUM(NWLBWF:NWLKLD!AU$42)</f>
        <v>697.452970277585</v>
      </c>
      <c r="AV64" s="399">
        <f>SUM(NWLBWF:NWLKLD!AV$42)</f>
        <v>696.71029376820309</v>
      </c>
      <c r="AW64" s="399">
        <f>SUM(NWLBWF:NWLKLD!AW$42)</f>
        <v>695.96563103237099</v>
      </c>
      <c r="AX64" s="399">
        <f>SUM(NWLBWF:NWLKLD!AX$42)</f>
        <v>695.21896945851449</v>
      </c>
      <c r="AY64" s="399">
        <f>SUM(NWLBWF:NWLKLD!AY$42)</f>
        <v>694.47035313877575</v>
      </c>
      <c r="AZ64" s="399">
        <f>SUM(NWLBWF:NWLKLD!AZ$42)</f>
        <v>693.719828383655</v>
      </c>
      <c r="BA64" s="399">
        <f>SUM(NWLBWF:NWLKLD!BA$42)</f>
        <v>692.96740400256772</v>
      </c>
      <c r="BB64" s="399">
        <f>SUM(NWLBWF:NWLKLD!BB$42)</f>
        <v>692.213076291172</v>
      </c>
      <c r="BC64" s="399">
        <f>SUM(NWLBWF:NWLKLD!BC$42)</f>
        <v>691.45688856058769</v>
      </c>
      <c r="BD64" s="399">
        <f>SUM(NWLBWF:NWLKLD!BD$42)</f>
        <v>690.69888488241975</v>
      </c>
      <c r="BE64" s="399">
        <f>SUM(NWLBWF:NWLKLD!BE$42)</f>
        <v>689.93909330013264</v>
      </c>
      <c r="BF64" s="399">
        <f>SUM(NWLBWF:NWLKLD!BF$42)</f>
        <v>689.17753320092243</v>
      </c>
      <c r="BG64" s="399">
        <f>SUM(NWLBWF:NWLKLD!BG$42)</f>
        <v>688.41420997961268</v>
      </c>
      <c r="BH64" s="399">
        <f>SUM(NWLBWF:NWLKLD!BH$42)</f>
        <v>687.64915146941837</v>
      </c>
      <c r="BI64" s="399">
        <f>SUM(NWLBWF:NWLKLD!BI$42)</f>
        <v>686.88237650814813</v>
      </c>
      <c r="BJ64" s="399">
        <f>SUM(NWLBWF:NWLKLD!BJ$42)</f>
        <v>686.1138614332549</v>
      </c>
      <c r="BK64" s="399">
        <f>SUM(NWLBWF:NWLKLD!BK$42)</f>
        <v>685.34364689275344</v>
      </c>
      <c r="BL64" s="399">
        <f>SUM(NWLBWF:NWLKLD!BL$42)</f>
        <v>684.57175363405656</v>
      </c>
      <c r="BM64" s="399">
        <f>SUM(NWLBWF:NWLKLD!BM$42)</f>
        <v>683.79820015818461</v>
      </c>
      <c r="BN64" s="399">
        <f>SUM(NWLBWF:NWLKLD!BN$42)</f>
        <v>683.02298941107199</v>
      </c>
      <c r="BO64" s="399">
        <f>SUM(NWLBWF:NWLKLD!BO$42)</f>
        <v>682.246139760917</v>
      </c>
      <c r="BP64" s="399">
        <f>SUM(NWLBWF:NWLKLD!BP$42)</f>
        <v>681.46763990477416</v>
      </c>
      <c r="BQ64" s="399">
        <f>SUM(NWLBWF:NWLKLD!BQ$42)</f>
        <v>680.68752009138791</v>
      </c>
      <c r="BR64" s="399">
        <f>SUM(NWLBWF:NWLKLD!BR$42)</f>
        <v>679.90577796159585</v>
      </c>
      <c r="BS64" s="399">
        <f>SUM(NWLBWF:NWLKLD!BS$42)</f>
        <v>679.12247450824191</v>
      </c>
      <c r="BT64" s="399">
        <f>SUM(NWLBWF:NWLKLD!BT$42)</f>
        <v>678.3376183470059</v>
      </c>
      <c r="BU64" s="399"/>
      <c r="BV64" s="399"/>
      <c r="BW64" s="399"/>
      <c r="BX64" s="399"/>
      <c r="BY64" s="399"/>
      <c r="BZ64" s="399"/>
      <c r="CA64" s="399"/>
      <c r="CB64" s="399"/>
      <c r="CC64" s="399"/>
      <c r="CD64" s="399"/>
      <c r="CE64" s="399"/>
      <c r="CF64" s="399"/>
      <c r="CG64" s="399"/>
      <c r="CH64" s="399"/>
      <c r="CI64" s="399"/>
      <c r="CJ64" s="1197"/>
    </row>
    <row r="65" spans="2:88" ht="15" thickBot="1" x14ac:dyDescent="0.25">
      <c r="B65" s="1170" t="s">
        <v>387</v>
      </c>
      <c r="C65" s="1171" t="s">
        <v>388</v>
      </c>
      <c r="D65" s="1172" t="s">
        <v>389</v>
      </c>
      <c r="E65" s="1171" t="s">
        <v>231</v>
      </c>
      <c r="F65" s="1173">
        <v>2</v>
      </c>
      <c r="G65" s="1174">
        <f>SUM(NWLBWF:NWLKLD!G$91)</f>
        <v>0</v>
      </c>
      <c r="H65" s="1174">
        <f>SUM(NWLBWF:NWLKLD!H$91)</f>
        <v>0</v>
      </c>
      <c r="I65" s="1174">
        <f>SUM(NWLBWF:NWLKLD!I$91)</f>
        <v>13.298412478303376</v>
      </c>
      <c r="J65" s="1174">
        <f>SUM(NWLBWF:NWLKLD!J$91)</f>
        <v>33.764595850132082</v>
      </c>
      <c r="K65" s="1174">
        <f>SUM(NWLBWF:NWLKLD!K$91)</f>
        <v>29.186613720802946</v>
      </c>
      <c r="L65" s="1174">
        <f>SUM(NWLBWF:NWLKLD!L$91)</f>
        <v>27.133637109781262</v>
      </c>
      <c r="M65" s="1174">
        <f>SUM(NWLBWF:NWLKLD!M$91)</f>
        <v>17.24667937584562</v>
      </c>
      <c r="N65" s="1174">
        <f>SUM(NWLBWF:NWLKLD!N$91)</f>
        <v>1.6486161804604929</v>
      </c>
      <c r="O65" s="1174">
        <f>SUM(NWLBWF:NWLKLD!O$91)</f>
        <v>-2.6431244427303282</v>
      </c>
      <c r="P65" s="1174">
        <f>SUM(NWLBWF:NWLKLD!P$91)</f>
        <v>-17.714206655513916</v>
      </c>
      <c r="Q65" s="1174">
        <f>SUM(NWLBWF:NWLKLD!Q$91)</f>
        <v>-26.709599287717662</v>
      </c>
      <c r="R65" s="1174">
        <f>SUM(NWLBWF:NWLKLD!R$91)</f>
        <v>-27.554349421249054</v>
      </c>
      <c r="S65" s="1174">
        <f>SUM(NWLBWF:NWLKLD!S$91)</f>
        <v>-27.971439101048531</v>
      </c>
      <c r="T65" s="1174">
        <f>SUM(NWLBWF:NWLKLD!T$91)</f>
        <v>-28.670511509180734</v>
      </c>
      <c r="U65" s="1174">
        <f>SUM(NWLBWF:NWLKLD!U$91)</f>
        <v>-29.727435438516167</v>
      </c>
      <c r="V65" s="1174">
        <f>SUM(NWLBWF:NWLKLD!V$91)</f>
        <v>-30.663960815974335</v>
      </c>
      <c r="W65" s="1174">
        <f>SUM(NWLBWF:NWLKLD!W$91)</f>
        <v>-31.439303623875187</v>
      </c>
      <c r="X65" s="1174">
        <f>SUM(NWLBWF:NWLKLD!X$91)</f>
        <v>-32.172366980790784</v>
      </c>
      <c r="Y65" s="1174">
        <f>SUM(NWLBWF:NWLKLD!Y$91)</f>
        <v>-32.668443546000255</v>
      </c>
      <c r="Z65" s="1174">
        <f>SUM(NWLBWF:NWLKLD!Z$91)</f>
        <v>-33.25788445565783</v>
      </c>
      <c r="AA65" s="1174">
        <f>SUM(NWLBWF:NWLKLD!AA$91)</f>
        <v>-33.861853686340538</v>
      </c>
      <c r="AB65" s="1174">
        <f>SUM(NWLBWF:NWLKLD!AB$91)</f>
        <v>-34.156436389173408</v>
      </c>
      <c r="AC65" s="1174">
        <f>SUM(NWLBWF:NWLKLD!AC$91)</f>
        <v>-35.224873928715674</v>
      </c>
      <c r="AD65" s="1174">
        <f>SUM(NWLBWF:NWLKLD!AD$91)</f>
        <v>-36.217499706550534</v>
      </c>
      <c r="AE65" s="1174">
        <f>SUM(NWLBWF:NWLKLD!AE$91)</f>
        <v>-37.084168477971367</v>
      </c>
      <c r="AF65" s="1174">
        <f>SUM(NWLBWF:NWLKLD!AF$91)</f>
        <v>-38.162880343237504</v>
      </c>
      <c r="AG65" s="1174">
        <f>SUM(NWLBWF:NWLKLD!AG$91)</f>
        <v>-39.209028941124814</v>
      </c>
      <c r="AH65" s="1174">
        <f>SUM(NWLBWF:NWLKLD!AH$91)</f>
        <v>-40.414913263299574</v>
      </c>
      <c r="AI65" s="1174">
        <f>SUM(NWLBWF:NWLKLD!AI$91)</f>
        <v>-40.649663191710502</v>
      </c>
      <c r="AJ65" s="1174">
        <f>SUM(NWLBWF:NWLKLD!AJ$91)</f>
        <v>-41.718851473614393</v>
      </c>
      <c r="AK65" s="1174">
        <f>SUM(NWLBWF:NWLKLD!AK$91)</f>
        <v>-42.622586682269613</v>
      </c>
      <c r="AL65" s="1174">
        <f>SUM(NWLBWF:NWLKLD!AL$91)</f>
        <v>-40.387282631189493</v>
      </c>
      <c r="AM65" s="1174">
        <f>SUM(NWLBWF:NWLKLD!AM$91)</f>
        <v>-41.05867413836944</v>
      </c>
      <c r="AN65" s="1174">
        <f>SUM(NWLBWF:NWLKLD!AN$91)</f>
        <v>-41.603700780368996</v>
      </c>
      <c r="AO65" s="1174">
        <f>SUM(NWLBWF:NWLKLD!AO$91)</f>
        <v>-42.080054094373715</v>
      </c>
      <c r="AP65" s="1174">
        <f>SUM(NWLBWF:NWLKLD!AP$91)</f>
        <v>-42.623756883259368</v>
      </c>
      <c r="AQ65" s="1174">
        <f>SUM(NWLBWF:NWLKLD!AQ$91)</f>
        <v>-43.232086922731895</v>
      </c>
      <c r="AR65" s="1174">
        <f>SUM(NWLBWF:NWLKLD!AR$91)</f>
        <v>-44.076937491780043</v>
      </c>
      <c r="AS65" s="1174">
        <f>SUM(NWLBWF:NWLKLD!AS$91)</f>
        <v>-44.917440311521887</v>
      </c>
      <c r="AT65" s="1174">
        <f>SUM(NWLBWF:NWLKLD!AT$91)</f>
        <v>-45.858859144887695</v>
      </c>
      <c r="AU65" s="1174">
        <f>SUM(NWLBWF:NWLKLD!AU$91)</f>
        <v>-46.800153217277099</v>
      </c>
      <c r="AV65" s="1174">
        <f>SUM(NWLBWF:NWLKLD!AV$91)</f>
        <v>-47.777962564123797</v>
      </c>
      <c r="AW65" s="1174">
        <f>SUM(NWLBWF:NWLKLD!AW$91)</f>
        <v>-48.740728546097486</v>
      </c>
      <c r="AX65" s="1174">
        <f>SUM(NWLBWF:NWLKLD!AX$91)</f>
        <v>-49.77757369469618</v>
      </c>
      <c r="AY65" s="1174">
        <f>SUM(NWLBWF:NWLKLD!AY$91)</f>
        <v>-50.850583944309776</v>
      </c>
      <c r="AZ65" s="1174">
        <f>SUM(NWLBWF:NWLKLD!AZ$91)</f>
        <v>-51.939892368411321</v>
      </c>
      <c r="BA65" s="1174">
        <f>SUM(NWLBWF:NWLKLD!BA$91)</f>
        <v>-53.049018311420497</v>
      </c>
      <c r="BB65" s="1174">
        <f>SUM(NWLBWF:NWLKLD!BB$91)</f>
        <v>-54.185868538493786</v>
      </c>
      <c r="BC65" s="1174">
        <f>SUM(NWLBWF:NWLKLD!BC$91)</f>
        <v>-55.35283073397224</v>
      </c>
      <c r="BD65" s="1174">
        <f>SUM(NWLBWF:NWLKLD!BD$91)</f>
        <v>-56.518515953914736</v>
      </c>
      <c r="BE65" s="1174">
        <f>SUM(NWLBWF:NWLKLD!BE$91)</f>
        <v>-57.724393548015243</v>
      </c>
      <c r="BF65" s="1174">
        <f>SUM(NWLBWF:NWLKLD!BF$91)</f>
        <v>-58.912948782335633</v>
      </c>
      <c r="BG65" s="1174">
        <f>SUM(NWLBWF:NWLKLD!BG$91)</f>
        <v>-60.075055310660773</v>
      </c>
      <c r="BH65" s="1174">
        <f>SUM(NWLBWF:NWLKLD!BH$91)</f>
        <v>-61.203311765252487</v>
      </c>
      <c r="BI65" s="1174">
        <f>SUM(NWLBWF:NWLKLD!BI$91)</f>
        <v>-62.377294183697529</v>
      </c>
      <c r="BJ65" s="1174">
        <f>SUM(NWLBWF:NWLKLD!BJ$91)</f>
        <v>-63.5787730197382</v>
      </c>
      <c r="BK65" s="1174">
        <f>SUM(NWLBWF:NWLKLD!BK$91)</f>
        <v>-64.782879950709656</v>
      </c>
      <c r="BL65" s="1174">
        <f>SUM(NWLBWF:NWLKLD!BL$91)</f>
        <v>-65.980483919600985</v>
      </c>
      <c r="BM65" s="1174">
        <f>SUM(NWLBWF:NWLKLD!BM$91)</f>
        <v>-67.179690516137086</v>
      </c>
      <c r="BN65" s="1174">
        <f>SUM(NWLBWF:NWLKLD!BN$91)</f>
        <v>-68.394795708240025</v>
      </c>
      <c r="BO65" s="1174">
        <f>SUM(NWLBWF:NWLKLD!BO$91)</f>
        <v>-69.62176370144536</v>
      </c>
      <c r="BP65" s="1174">
        <f>SUM(NWLBWF:NWLKLD!BP$91)</f>
        <v>-70.888619589326126</v>
      </c>
      <c r="BQ65" s="1174">
        <f>SUM(NWLBWF:NWLKLD!BQ$91)</f>
        <v>-72.140698594355726</v>
      </c>
      <c r="BR65" s="1174">
        <f>SUM(NWLBWF:NWLKLD!BR$91)</f>
        <v>-73.504407503990379</v>
      </c>
      <c r="BS65" s="1174">
        <f>SUM(NWLBWF:NWLKLD!BS$91)</f>
        <v>-74.825468852403347</v>
      </c>
      <c r="BT65" s="1174">
        <f>SUM(NWLBWF:NWLKLD!BT$91)</f>
        <v>-76.151807673764466</v>
      </c>
      <c r="BU65" s="1174"/>
      <c r="BV65" s="1174"/>
      <c r="BW65" s="1174"/>
      <c r="BX65" s="1174"/>
      <c r="BY65" s="1174"/>
      <c r="BZ65" s="1174"/>
      <c r="CA65" s="1174"/>
      <c r="CB65" s="1174"/>
      <c r="CC65" s="1174"/>
      <c r="CD65" s="1174"/>
      <c r="CE65" s="1174"/>
      <c r="CF65" s="1174"/>
      <c r="CG65" s="1174"/>
      <c r="CH65" s="1174"/>
      <c r="CI65" s="1174"/>
      <c r="CJ65" s="1199"/>
    </row>
    <row r="66" spans="2:88" ht="15" thickBot="1" x14ac:dyDescent="0.25">
      <c r="C66" s="1368" t="s">
        <v>196</v>
      </c>
    </row>
    <row r="67" spans="2:88" ht="58.5" customHeight="1" thickBot="1" x14ac:dyDescent="0.25">
      <c r="B67" s="430" t="s">
        <v>390</v>
      </c>
      <c r="C67" s="39"/>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row>
    <row r="68" spans="2:88" ht="15.75" thickBot="1" x14ac:dyDescent="0.25">
      <c r="B68" s="1159" t="s">
        <v>69</v>
      </c>
      <c r="C68" s="1160" t="s">
        <v>197</v>
      </c>
      <c r="D68" s="1160" t="s">
        <v>70</v>
      </c>
      <c r="E68" s="1160" t="s">
        <v>198</v>
      </c>
      <c r="F68" s="1160" t="s">
        <v>199</v>
      </c>
      <c r="G68" s="1159" t="s">
        <v>200</v>
      </c>
      <c r="H68" s="1160" t="s">
        <v>201</v>
      </c>
      <c r="I68" s="1160" t="s">
        <v>202</v>
      </c>
      <c r="J68" s="1160" t="s">
        <v>203</v>
      </c>
      <c r="K68" s="1160" t="s">
        <v>204</v>
      </c>
      <c r="L68" s="1160" t="s">
        <v>205</v>
      </c>
      <c r="M68" s="1160" t="s">
        <v>206</v>
      </c>
      <c r="N68" s="1160" t="s">
        <v>207</v>
      </c>
      <c r="O68" s="1160" t="s">
        <v>208</v>
      </c>
      <c r="P68" s="1160" t="s">
        <v>209</v>
      </c>
      <c r="Q68" s="1160" t="s">
        <v>210</v>
      </c>
      <c r="R68" s="1160" t="s">
        <v>242</v>
      </c>
      <c r="S68" s="1160" t="s">
        <v>243</v>
      </c>
      <c r="T68" s="1160" t="s">
        <v>244</v>
      </c>
      <c r="U68" s="1160" t="s">
        <v>245</v>
      </c>
      <c r="V68" s="1160" t="s">
        <v>211</v>
      </c>
      <c r="W68" s="1160" t="s">
        <v>246</v>
      </c>
      <c r="X68" s="1160" t="s">
        <v>247</v>
      </c>
      <c r="Y68" s="1160" t="s">
        <v>248</v>
      </c>
      <c r="Z68" s="1160" t="s">
        <v>249</v>
      </c>
      <c r="AA68" s="1160" t="s">
        <v>212</v>
      </c>
      <c r="AB68" s="1160" t="s">
        <v>250</v>
      </c>
      <c r="AC68" s="1160" t="s">
        <v>251</v>
      </c>
      <c r="AD68" s="1160" t="s">
        <v>252</v>
      </c>
      <c r="AE68" s="1160" t="s">
        <v>253</v>
      </c>
      <c r="AF68" s="1160" t="s">
        <v>213</v>
      </c>
      <c r="AG68" s="1160" t="s">
        <v>254</v>
      </c>
      <c r="AH68" s="1160" t="s">
        <v>255</v>
      </c>
      <c r="AI68" s="1160" t="s">
        <v>256</v>
      </c>
      <c r="AJ68" s="1160" t="s">
        <v>257</v>
      </c>
      <c r="AK68" s="1160" t="s">
        <v>214</v>
      </c>
      <c r="AL68" s="1160" t="s">
        <v>258</v>
      </c>
      <c r="AM68" s="1160" t="s">
        <v>259</v>
      </c>
      <c r="AN68" s="1160" t="s">
        <v>260</v>
      </c>
      <c r="AO68" s="1160" t="s">
        <v>261</v>
      </c>
      <c r="AP68" s="1160" t="s">
        <v>215</v>
      </c>
      <c r="AQ68" s="1160" t="s">
        <v>262</v>
      </c>
      <c r="AR68" s="1160" t="s">
        <v>263</v>
      </c>
      <c r="AS68" s="1160" t="s">
        <v>264</v>
      </c>
      <c r="AT68" s="1160" t="s">
        <v>265</v>
      </c>
      <c r="AU68" s="1160" t="s">
        <v>216</v>
      </c>
      <c r="AV68" s="1160" t="s">
        <v>266</v>
      </c>
      <c r="AW68" s="1160" t="s">
        <v>267</v>
      </c>
      <c r="AX68" s="1160" t="s">
        <v>268</v>
      </c>
      <c r="AY68" s="1160" t="s">
        <v>269</v>
      </c>
      <c r="AZ68" s="1160" t="s">
        <v>217</v>
      </c>
      <c r="BA68" s="1160" t="s">
        <v>270</v>
      </c>
      <c r="BB68" s="1160" t="s">
        <v>271</v>
      </c>
      <c r="BC68" s="1160" t="s">
        <v>272</v>
      </c>
      <c r="BD68" s="1160" t="s">
        <v>273</v>
      </c>
      <c r="BE68" s="1160" t="s">
        <v>218</v>
      </c>
      <c r="BF68" s="1160" t="s">
        <v>274</v>
      </c>
      <c r="BG68" s="1160" t="s">
        <v>275</v>
      </c>
      <c r="BH68" s="1160" t="s">
        <v>276</v>
      </c>
      <c r="BI68" s="1160" t="s">
        <v>277</v>
      </c>
      <c r="BJ68" s="1160" t="s">
        <v>219</v>
      </c>
      <c r="BK68" s="1160" t="s">
        <v>278</v>
      </c>
      <c r="BL68" s="1160" t="s">
        <v>279</v>
      </c>
      <c r="BM68" s="1160" t="s">
        <v>280</v>
      </c>
      <c r="BN68" s="1160" t="s">
        <v>281</v>
      </c>
      <c r="BO68" s="1160" t="s">
        <v>220</v>
      </c>
      <c r="BP68" s="1160" t="s">
        <v>282</v>
      </c>
      <c r="BQ68" s="1160" t="s">
        <v>283</v>
      </c>
      <c r="BR68" s="1160" t="s">
        <v>284</v>
      </c>
      <c r="BS68" s="1160" t="s">
        <v>285</v>
      </c>
      <c r="BT68" s="1160" t="s">
        <v>221</v>
      </c>
      <c r="BU68" s="1160" t="s">
        <v>286</v>
      </c>
      <c r="BV68" s="1160" t="s">
        <v>287</v>
      </c>
      <c r="BW68" s="1160" t="s">
        <v>288</v>
      </c>
      <c r="BX68" s="1160" t="s">
        <v>289</v>
      </c>
      <c r="BY68" s="1160" t="s">
        <v>222</v>
      </c>
      <c r="BZ68" s="1160" t="s">
        <v>290</v>
      </c>
      <c r="CA68" s="1160" t="s">
        <v>291</v>
      </c>
      <c r="CB68" s="1160" t="s">
        <v>292</v>
      </c>
      <c r="CC68" s="1160" t="s">
        <v>293</v>
      </c>
      <c r="CD68" s="1160" t="s">
        <v>223</v>
      </c>
      <c r="CE68" s="1160" t="s">
        <v>294</v>
      </c>
      <c r="CF68" s="1160" t="s">
        <v>295</v>
      </c>
      <c r="CG68" s="1160" t="s">
        <v>296</v>
      </c>
      <c r="CH68" s="1160" t="s">
        <v>297</v>
      </c>
      <c r="CI68" s="1160" t="s">
        <v>224</v>
      </c>
      <c r="CJ68" s="1193" t="s">
        <v>298</v>
      </c>
    </row>
    <row r="69" spans="2:88" ht="15" thickBot="1" x14ac:dyDescent="0.25">
      <c r="B69" s="1161" t="s">
        <v>391</v>
      </c>
      <c r="C69" s="536" t="s">
        <v>363</v>
      </c>
      <c r="D69" s="537" t="s">
        <v>392</v>
      </c>
      <c r="E69" s="536" t="s">
        <v>231</v>
      </c>
      <c r="F69" s="538">
        <v>2</v>
      </c>
      <c r="G69" s="396">
        <f>SUM(NWLBWF:NWLKLD!G$130)</f>
        <v>0</v>
      </c>
      <c r="H69" s="396">
        <f>SUM(NWLBWF:NWLKLD!H$130)</f>
        <v>0</v>
      </c>
      <c r="I69" s="396">
        <f>SUM(NWLBWF:NWLKLD!I$130)</f>
        <v>54.221077457714507</v>
      </c>
      <c r="J69" s="396">
        <f>SUM(NWLBWF:NWLKLD!J$130)</f>
        <v>54.221077457714507</v>
      </c>
      <c r="K69" s="396">
        <f>SUM(NWLBWF:NWLKLD!K$130)</f>
        <v>54.221077457714507</v>
      </c>
      <c r="L69" s="396">
        <f>SUM(NWLBWF:NWLKLD!L$130)</f>
        <v>54.221077457714507</v>
      </c>
      <c r="M69" s="396">
        <f>SUM(NWLBWF:NWLKLD!M$130)</f>
        <v>54.221077457714507</v>
      </c>
      <c r="N69" s="396">
        <f>SUM(NWLBWF:NWLKLD!N$130)</f>
        <v>54.221077457714507</v>
      </c>
      <c r="O69" s="396">
        <f>SUM(NWLBWF:NWLKLD!O$130)</f>
        <v>54.221077457714507</v>
      </c>
      <c r="P69" s="396">
        <f>SUM(NWLBWF:NWLKLD!P$130)</f>
        <v>54.221077457714507</v>
      </c>
      <c r="Q69" s="396">
        <f>SUM(NWLBWF:NWLKLD!Q$130)</f>
        <v>54.221077457714507</v>
      </c>
      <c r="R69" s="396">
        <f>SUM(NWLBWF:NWLKLD!R$130)</f>
        <v>54.221077457714507</v>
      </c>
      <c r="S69" s="396">
        <f>SUM(NWLBWF:NWLKLD!S$130)</f>
        <v>54.221077457714507</v>
      </c>
      <c r="T69" s="396">
        <f>SUM(NWLBWF:NWLKLD!T$130)</f>
        <v>54.221077457714507</v>
      </c>
      <c r="U69" s="396">
        <f>SUM(NWLBWF:NWLKLD!U$130)</f>
        <v>54.221077457714507</v>
      </c>
      <c r="V69" s="396">
        <f>SUM(NWLBWF:NWLKLD!V$130)</f>
        <v>54.221077457714507</v>
      </c>
      <c r="W69" s="396">
        <f>SUM(NWLBWF:NWLKLD!W$130)</f>
        <v>54.221077457714507</v>
      </c>
      <c r="X69" s="396">
        <f>SUM(NWLBWF:NWLKLD!X$130)</f>
        <v>54.221077457714507</v>
      </c>
      <c r="Y69" s="396">
        <f>SUM(NWLBWF:NWLKLD!Y$130)</f>
        <v>54.221077457714507</v>
      </c>
      <c r="Z69" s="396">
        <f>SUM(NWLBWF:NWLKLD!Z$130)</f>
        <v>54.221077457714507</v>
      </c>
      <c r="AA69" s="396">
        <f>SUM(NWLBWF:NWLKLD!AA$130)</f>
        <v>54.221077457714507</v>
      </c>
      <c r="AB69" s="396">
        <f>SUM(NWLBWF:NWLKLD!AB$130)</f>
        <v>54.221077457714507</v>
      </c>
      <c r="AC69" s="396">
        <f>SUM(NWLBWF:NWLKLD!AC$130)</f>
        <v>54.221077457714507</v>
      </c>
      <c r="AD69" s="396">
        <f>SUM(NWLBWF:NWLKLD!AD$130)</f>
        <v>54.221077457714507</v>
      </c>
      <c r="AE69" s="396">
        <f>SUM(NWLBWF:NWLKLD!AE$130)</f>
        <v>54.221077457714507</v>
      </c>
      <c r="AF69" s="396">
        <f>SUM(NWLBWF:NWLKLD!AF$130)</f>
        <v>54.221077457714507</v>
      </c>
      <c r="AG69" s="396">
        <f>SUM(NWLBWF:NWLKLD!AG$130)</f>
        <v>54.221077457714507</v>
      </c>
      <c r="AH69" s="396">
        <f>SUM(NWLBWF:NWLKLD!AH$130)</f>
        <v>54.221077457714507</v>
      </c>
      <c r="AI69" s="396">
        <f>SUM(NWLBWF:NWLKLD!AI$130)</f>
        <v>54.221077457714507</v>
      </c>
      <c r="AJ69" s="396">
        <f>SUM(NWLBWF:NWLKLD!AJ$130)</f>
        <v>54.221077457714507</v>
      </c>
      <c r="AK69" s="396">
        <f>SUM(NWLBWF:NWLKLD!AK$130)</f>
        <v>54.221077457714507</v>
      </c>
      <c r="AL69" s="396">
        <f>SUM(NWLBWF:NWLKLD!AL$130)</f>
        <v>54.221077457714507</v>
      </c>
      <c r="AM69" s="396">
        <f>SUM(NWLBWF:NWLKLD!AM$130)</f>
        <v>54.221077457714507</v>
      </c>
      <c r="AN69" s="396">
        <f>SUM(NWLBWF:NWLKLD!AN$130)</f>
        <v>54.221077457714507</v>
      </c>
      <c r="AO69" s="396">
        <f>SUM(NWLBWF:NWLKLD!AO$130)</f>
        <v>54.221077457714507</v>
      </c>
      <c r="AP69" s="396">
        <f>SUM(NWLBWF:NWLKLD!AP$130)</f>
        <v>54.221077457714507</v>
      </c>
      <c r="AQ69" s="396">
        <f>SUM(NWLBWF:NWLKLD!AQ$130)</f>
        <v>54.221077457714507</v>
      </c>
      <c r="AR69" s="396">
        <f>SUM(NWLBWF:NWLKLD!AR$130)</f>
        <v>54.221077457714507</v>
      </c>
      <c r="AS69" s="396">
        <f>SUM(NWLBWF:NWLKLD!AS$130)</f>
        <v>54.221077457714507</v>
      </c>
      <c r="AT69" s="396">
        <f>SUM(NWLBWF:NWLKLD!AT$130)</f>
        <v>54.221077457714507</v>
      </c>
      <c r="AU69" s="396">
        <f>SUM(NWLBWF:NWLKLD!AU$130)</f>
        <v>54.221077457714507</v>
      </c>
      <c r="AV69" s="396">
        <f>SUM(NWLBWF:NWLKLD!AV$130)</f>
        <v>54.221077457714507</v>
      </c>
      <c r="AW69" s="396">
        <f>SUM(NWLBWF:NWLKLD!AW$130)</f>
        <v>54.221077457714507</v>
      </c>
      <c r="AX69" s="396">
        <f>SUM(NWLBWF:NWLKLD!AX$130)</f>
        <v>54.221077457714507</v>
      </c>
      <c r="AY69" s="396">
        <f>SUM(NWLBWF:NWLKLD!AY$130)</f>
        <v>54.221077457714507</v>
      </c>
      <c r="AZ69" s="396">
        <f>SUM(NWLBWF:NWLKLD!AZ$130)</f>
        <v>54.221077457714507</v>
      </c>
      <c r="BA69" s="396">
        <f>SUM(NWLBWF:NWLKLD!BA$130)</f>
        <v>54.221077457714507</v>
      </c>
      <c r="BB69" s="396">
        <f>SUM(NWLBWF:NWLKLD!BB$130)</f>
        <v>54.221077457714507</v>
      </c>
      <c r="BC69" s="396">
        <f>SUM(NWLBWF:NWLKLD!BC$130)</f>
        <v>54.221077457714507</v>
      </c>
      <c r="BD69" s="396">
        <f>SUM(NWLBWF:NWLKLD!BD$130)</f>
        <v>54.221077457714507</v>
      </c>
      <c r="BE69" s="396">
        <f>SUM(NWLBWF:NWLKLD!BE$130)</f>
        <v>54.221077457714507</v>
      </c>
      <c r="BF69" s="396">
        <f>SUM(NWLBWF:NWLKLD!BF$130)</f>
        <v>54.221077457714507</v>
      </c>
      <c r="BG69" s="396">
        <f>SUM(NWLBWF:NWLKLD!BG$130)</f>
        <v>54.221077457714507</v>
      </c>
      <c r="BH69" s="396">
        <f>SUM(NWLBWF:NWLKLD!BH$130)</f>
        <v>54.221077457714507</v>
      </c>
      <c r="BI69" s="396">
        <f>SUM(NWLBWF:NWLKLD!BI$130)</f>
        <v>54.221077457714507</v>
      </c>
      <c r="BJ69" s="396">
        <f>SUM(NWLBWF:NWLKLD!BJ$130)</f>
        <v>54.221077457714507</v>
      </c>
      <c r="BK69" s="396">
        <f>SUM(NWLBWF:NWLKLD!BK$130)</f>
        <v>54.221077457714507</v>
      </c>
      <c r="BL69" s="396">
        <f>SUM(NWLBWF:NWLKLD!BL$130)</f>
        <v>54.221077457714507</v>
      </c>
      <c r="BM69" s="396">
        <f>SUM(NWLBWF:NWLKLD!BM$130)</f>
        <v>54.221077457714507</v>
      </c>
      <c r="BN69" s="396">
        <f>SUM(NWLBWF:NWLKLD!BN$130)</f>
        <v>54.221077457714507</v>
      </c>
      <c r="BO69" s="396">
        <f>SUM(NWLBWF:NWLKLD!BO$130)</f>
        <v>54.221077457714507</v>
      </c>
      <c r="BP69" s="396">
        <f>SUM(NWLBWF:NWLKLD!BP$130)</f>
        <v>54.221077457714507</v>
      </c>
      <c r="BQ69" s="396">
        <f>SUM(NWLBWF:NWLKLD!BQ$130)</f>
        <v>54.221077457714507</v>
      </c>
      <c r="BR69" s="396">
        <f>SUM(NWLBWF:NWLKLD!BR$130)</f>
        <v>54.221077457714507</v>
      </c>
      <c r="BS69" s="396">
        <f>SUM(NWLBWF:NWLKLD!BS$130)</f>
        <v>54.221077457714507</v>
      </c>
      <c r="BT69" s="396">
        <f>SUM(NWLBWF:NWLKLD!BT$130)</f>
        <v>54.221077457714507</v>
      </c>
      <c r="BU69" s="396"/>
      <c r="BV69" s="396"/>
      <c r="BW69" s="396"/>
      <c r="BX69" s="396"/>
      <c r="BY69" s="396"/>
      <c r="BZ69" s="396"/>
      <c r="CA69" s="396"/>
      <c r="CB69" s="396"/>
      <c r="CC69" s="396"/>
      <c r="CD69" s="396"/>
      <c r="CE69" s="396"/>
      <c r="CF69" s="396"/>
      <c r="CG69" s="396"/>
      <c r="CH69" s="396"/>
      <c r="CI69" s="396"/>
      <c r="CJ69" s="1194"/>
    </row>
    <row r="70" spans="2:88" ht="42.75" x14ac:dyDescent="0.2">
      <c r="B70" s="1162" t="s">
        <v>393</v>
      </c>
      <c r="C70" s="1163" t="s">
        <v>233</v>
      </c>
      <c r="D70" s="484" t="s">
        <v>394</v>
      </c>
      <c r="E70" s="1163" t="s">
        <v>234</v>
      </c>
      <c r="F70" s="485">
        <v>1</v>
      </c>
      <c r="G70" s="397" t="e">
        <f>( ( SUM(NWLBWF:NWLKLD!G$136) + SUM(NWLBWF:NWLKLD!G$137)  - SUM(NWLBWF:NWLKLD!G$147) - SUM(NWLBWF:NWLKLD!G$148) ) * 1000000 ) / ( (SUM(NWLBWF:NWLKLD!G$169) + SUM(NWLBWF:NWLKLD!G$170) ) * 1000 )</f>
        <v>#DIV/0!</v>
      </c>
      <c r="H70" s="397" t="e">
        <f>( ( SUM(NWLBWF:NWLKLD!H$136) + SUM(NWLBWF:NWLKLD!H$137)  - SUM(NWLBWF:NWLKLD!H$147) - SUM(NWLBWF:NWLKLD!H$148) ) * 1000000 ) / ( (SUM(NWLBWF:NWLKLD!H$169) + SUM(NWLBWF:NWLKLD!H$170) ) * 1000 )</f>
        <v>#DIV/0!</v>
      </c>
      <c r="I70" s="397">
        <f>( ( SUM(NWLBWF:NWLKLD!I$136) + SUM(NWLBWF:NWLKLD!I$137)  - SUM(NWLBWF:NWLKLD!I$147) - SUM(NWLBWF:NWLKLD!I$148) ) * 1000000 ) / ( (SUM(NWLBWF:NWLKLD!I$169) + SUM(NWLBWF:NWLKLD!I$170) ) * 1000 )</f>
        <v>160.87021995750186</v>
      </c>
      <c r="J70" s="397">
        <f>( ( SUM(NWLBWF:NWLKLD!J$136) + SUM(NWLBWF:NWLKLD!J$137)  - SUM(NWLBWF:NWLKLD!J$147) - SUM(NWLBWF:NWLKLD!J$148) ) * 1000000 ) / ( (SUM(NWLBWF:NWLKLD!J$169) + SUM(NWLBWF:NWLKLD!J$170) ) * 1000 )</f>
        <v>156.73692108721707</v>
      </c>
      <c r="K70" s="397">
        <f>( ( SUM(NWLBWF:NWLKLD!K$136) + SUM(NWLBWF:NWLKLD!K$137)  - SUM(NWLBWF:NWLKLD!K$147) - SUM(NWLBWF:NWLKLD!K$148) ) * 1000000 ) / ( (SUM(NWLBWF:NWLKLD!K$169) + SUM(NWLBWF:NWLKLD!K$170) ) * 1000 )</f>
        <v>154.03983817345693</v>
      </c>
      <c r="L70" s="397">
        <f>( ( SUM(NWLBWF:NWLKLD!L$136) + SUM(NWLBWF:NWLKLD!L$137)  - SUM(NWLBWF:NWLKLD!L$147) - SUM(NWLBWF:NWLKLD!L$148) ) * 1000000 ) / ( (SUM(NWLBWF:NWLKLD!L$169) + SUM(NWLBWF:NWLKLD!L$170) ) * 1000 )</f>
        <v>151.38965242410393</v>
      </c>
      <c r="M70" s="397">
        <f>( ( SUM(NWLBWF:NWLKLD!M$136) + SUM(NWLBWF:NWLKLD!M$137)  - SUM(NWLBWF:NWLKLD!M$147) - SUM(NWLBWF:NWLKLD!M$148) ) * 1000000 ) / ( (SUM(NWLBWF:NWLKLD!M$169) + SUM(NWLBWF:NWLKLD!M$170) ) * 1000 )</f>
        <v>147.52388210806998</v>
      </c>
      <c r="N70" s="397">
        <f>( ( SUM(NWLBWF:NWLKLD!N$136) + SUM(NWLBWF:NWLKLD!N$137)  - SUM(NWLBWF:NWLKLD!N$147) - SUM(NWLBWF:NWLKLD!N$148) ) * 1000000 ) / ( (SUM(NWLBWF:NWLKLD!N$169) + SUM(NWLBWF:NWLKLD!N$170) ) * 1000 )</f>
        <v>143.17093899234189</v>
      </c>
      <c r="O70" s="397">
        <f>( ( SUM(NWLBWF:NWLKLD!O$136) + SUM(NWLBWF:NWLKLD!O$137)  - SUM(NWLBWF:NWLKLD!O$147) - SUM(NWLBWF:NWLKLD!O$148) ) * 1000000 ) / ( (SUM(NWLBWF:NWLKLD!O$169) + SUM(NWLBWF:NWLKLD!O$170) ) * 1000 )</f>
        <v>140.88576849684799</v>
      </c>
      <c r="P70" s="397">
        <f>( ( SUM(NWLBWF:NWLKLD!P$136) + SUM(NWLBWF:NWLKLD!P$137)  - SUM(NWLBWF:NWLKLD!P$147) - SUM(NWLBWF:NWLKLD!P$148) ) * 1000000 ) / ( (SUM(NWLBWF:NWLKLD!P$169) + SUM(NWLBWF:NWLKLD!P$170) ) * 1000 )</f>
        <v>138.64488039046833</v>
      </c>
      <c r="Q70" s="397">
        <f>( ( SUM(NWLBWF:NWLKLD!Q$136) + SUM(NWLBWF:NWLKLD!Q$137)  - SUM(NWLBWF:NWLKLD!Q$147) - SUM(NWLBWF:NWLKLD!Q$148) ) * 1000000 ) / ( (SUM(NWLBWF:NWLKLD!Q$169) + SUM(NWLBWF:NWLKLD!Q$170) ) * 1000 )</f>
        <v>136.44976007225853</v>
      </c>
      <c r="R70" s="397">
        <f>( ( SUM(NWLBWF:NWLKLD!R$136) + SUM(NWLBWF:NWLKLD!R$137)  - SUM(NWLBWF:NWLKLD!R$147) - SUM(NWLBWF:NWLKLD!R$148) ) * 1000000 ) / ( (SUM(NWLBWF:NWLKLD!R$169) + SUM(NWLBWF:NWLKLD!R$170) ) * 1000 )</f>
        <v>134.4475428991426</v>
      </c>
      <c r="S70" s="397">
        <f>( ( SUM(NWLBWF:NWLKLD!S$136) + SUM(NWLBWF:NWLKLD!S$137)  - SUM(NWLBWF:NWLKLD!S$147) - SUM(NWLBWF:NWLKLD!S$148) ) * 1000000 ) / ( (SUM(NWLBWF:NWLKLD!S$169) + SUM(NWLBWF:NWLKLD!S$170) ) * 1000 )</f>
        <v>132.5254361243197</v>
      </c>
      <c r="T70" s="397">
        <f>( ( SUM(NWLBWF:NWLKLD!T$136) + SUM(NWLBWF:NWLKLD!T$137)  - SUM(NWLBWF:NWLKLD!T$147) - SUM(NWLBWF:NWLKLD!T$148) ) * 1000000 ) / ( (SUM(NWLBWF:NWLKLD!T$169) + SUM(NWLBWF:NWLKLD!T$170) ) * 1000 )</f>
        <v>130.61769772614579</v>
      </c>
      <c r="U70" s="397">
        <f>( ( SUM(NWLBWF:NWLKLD!U$136) + SUM(NWLBWF:NWLKLD!U$137)  - SUM(NWLBWF:NWLKLD!U$147) - SUM(NWLBWF:NWLKLD!U$148) ) * 1000000 ) / ( (SUM(NWLBWF:NWLKLD!U$169) + SUM(NWLBWF:NWLKLD!U$170) ) * 1000 )</f>
        <v>128.37360451530921</v>
      </c>
      <c r="V70" s="397">
        <f>( ( SUM(NWLBWF:NWLKLD!V$136) + SUM(NWLBWF:NWLKLD!V$137)  - SUM(NWLBWF:NWLKLD!V$147) - SUM(NWLBWF:NWLKLD!V$148) ) * 1000000 ) / ( (SUM(NWLBWF:NWLKLD!V$169) + SUM(NWLBWF:NWLKLD!V$170) ) * 1000 )</f>
        <v>126.17512276141021</v>
      </c>
      <c r="W70" s="397">
        <f>( ( SUM(NWLBWF:NWLKLD!W$136) + SUM(NWLBWF:NWLKLD!W$137)  - SUM(NWLBWF:NWLKLD!W$147) - SUM(NWLBWF:NWLKLD!W$148) ) * 1000000 ) / ( (SUM(NWLBWF:NWLKLD!W$169) + SUM(NWLBWF:NWLKLD!W$170) ) * 1000 )</f>
        <v>124.45021906131446</v>
      </c>
      <c r="X70" s="397">
        <f>( ( SUM(NWLBWF:NWLKLD!X$136) + SUM(NWLBWF:NWLKLD!X$137)  - SUM(NWLBWF:NWLKLD!X$147) - SUM(NWLBWF:NWLKLD!X$148) ) * 1000000 ) / ( (SUM(NWLBWF:NWLKLD!X$169) + SUM(NWLBWF:NWLKLD!X$170) ) * 1000 )</f>
        <v>122.80875793885805</v>
      </c>
      <c r="Y70" s="397">
        <f>( ( SUM(NWLBWF:NWLKLD!Y$136) + SUM(NWLBWF:NWLKLD!Y$137)  - SUM(NWLBWF:NWLKLD!Y$147) - SUM(NWLBWF:NWLKLD!Y$148) ) * 1000000 ) / ( (SUM(NWLBWF:NWLKLD!Y$169) + SUM(NWLBWF:NWLKLD!Y$170) ) * 1000 )</f>
        <v>121.12287348566491</v>
      </c>
      <c r="Z70" s="397">
        <f>( ( SUM(NWLBWF:NWLKLD!Z$136) + SUM(NWLBWF:NWLKLD!Z$137)  - SUM(NWLBWF:NWLKLD!Z$147) - SUM(NWLBWF:NWLKLD!Z$148) ) * 1000000 ) / ( (SUM(NWLBWF:NWLKLD!Z$169) + SUM(NWLBWF:NWLKLD!Z$170) ) * 1000 )</f>
        <v>119.47921509145854</v>
      </c>
      <c r="AA70" s="397">
        <f>( ( SUM(NWLBWF:NWLKLD!AA$136) + SUM(NWLBWF:NWLKLD!AA$137)  - SUM(NWLBWF:NWLKLD!AA$147) - SUM(NWLBWF:NWLKLD!AA$148) ) * 1000000 ) / ( (SUM(NWLBWF:NWLKLD!AA$169) + SUM(NWLBWF:NWLKLD!AA$170) ) * 1000 )</f>
        <v>117.83161745925071</v>
      </c>
      <c r="AB70" s="397">
        <f>( ( SUM(NWLBWF:NWLKLD!AB$136) + SUM(NWLBWF:NWLKLD!AB$137)  - SUM(NWLBWF:NWLKLD!AB$147) - SUM(NWLBWF:NWLKLD!AB$148) ) * 1000000 ) / ( (SUM(NWLBWF:NWLKLD!AB$169) + SUM(NWLBWF:NWLKLD!AB$170) ) * 1000 )</f>
        <v>116.18451228970309</v>
      </c>
      <c r="AC70" s="397">
        <f>( ( SUM(NWLBWF:NWLKLD!AC$136) + SUM(NWLBWF:NWLKLD!AC$137)  - SUM(NWLBWF:NWLKLD!AC$147) - SUM(NWLBWF:NWLKLD!AC$148) ) * 1000000 ) / ( (SUM(NWLBWF:NWLKLD!AC$169) + SUM(NWLBWF:NWLKLD!AC$170) ) * 1000 )</f>
        <v>114.64953711459886</v>
      </c>
      <c r="AD70" s="397">
        <f>( ( SUM(NWLBWF:NWLKLD!AD$136) + SUM(NWLBWF:NWLKLD!AD$137)  - SUM(NWLBWF:NWLKLD!AD$147) - SUM(NWLBWF:NWLKLD!AD$148) ) * 1000000 ) / ( (SUM(NWLBWF:NWLKLD!AD$169) + SUM(NWLBWF:NWLKLD!AD$170) ) * 1000 )</f>
        <v>113.15766444173669</v>
      </c>
      <c r="AE70" s="397">
        <f>( ( SUM(NWLBWF:NWLKLD!AE$136) + SUM(NWLBWF:NWLKLD!AE$137)  - SUM(NWLBWF:NWLKLD!AE$147) - SUM(NWLBWF:NWLKLD!AE$148) ) * 1000000 ) / ( (SUM(NWLBWF:NWLKLD!AE$169) + SUM(NWLBWF:NWLKLD!AE$170) ) * 1000 )</f>
        <v>112.05171720066679</v>
      </c>
      <c r="AF70" s="397">
        <f>( ( SUM(NWLBWF:NWLKLD!AF$136) + SUM(NWLBWF:NWLKLD!AF$137)  - SUM(NWLBWF:NWLKLD!AF$147) - SUM(NWLBWF:NWLKLD!AF$148) ) * 1000000 ) / ( (SUM(NWLBWF:NWLKLD!AF$169) + SUM(NWLBWF:NWLKLD!AF$170) ) * 1000 )</f>
        <v>111.71819160779843</v>
      </c>
      <c r="AG70" s="397">
        <f>( ( SUM(NWLBWF:NWLKLD!AG$136) + SUM(NWLBWF:NWLKLD!AG$137)  - SUM(NWLBWF:NWLKLD!AG$147) - SUM(NWLBWF:NWLKLD!AG$148) ) * 1000000 ) / ( (SUM(NWLBWF:NWLKLD!AG$169) + SUM(NWLBWF:NWLKLD!AG$170) ) * 1000 )</f>
        <v>111.41825206986097</v>
      </c>
      <c r="AH70" s="397">
        <f>( ( SUM(NWLBWF:NWLKLD!AH$136) + SUM(NWLBWF:NWLKLD!AH$137)  - SUM(NWLBWF:NWLKLD!AH$147) - SUM(NWLBWF:NWLKLD!AH$148) ) * 1000000 ) / ( (SUM(NWLBWF:NWLKLD!AH$169) + SUM(NWLBWF:NWLKLD!AH$170) ) * 1000 )</f>
        <v>111.19163593026644</v>
      </c>
      <c r="AI70" s="397">
        <f>( ( SUM(NWLBWF:NWLKLD!AI$136) + SUM(NWLBWF:NWLKLD!AI$137)  - SUM(NWLBWF:NWLKLD!AI$147) - SUM(NWLBWF:NWLKLD!AI$148) ) * 1000000 ) / ( (SUM(NWLBWF:NWLKLD!AI$169) + SUM(NWLBWF:NWLKLD!AI$170) ) * 1000 )</f>
        <v>110.95349415608581</v>
      </c>
      <c r="AJ70" s="397">
        <f>( ( SUM(NWLBWF:NWLKLD!AJ$136) + SUM(NWLBWF:NWLKLD!AJ$137)  - SUM(NWLBWF:NWLKLD!AJ$147) - SUM(NWLBWF:NWLKLD!AJ$148) ) * 1000000 ) / ( (SUM(NWLBWF:NWLKLD!AJ$169) + SUM(NWLBWF:NWLKLD!AJ$170) ) * 1000 )</f>
        <v>110.70428560994741</v>
      </c>
      <c r="AK70" s="397">
        <f>( ( SUM(NWLBWF:NWLKLD!AK$136) + SUM(NWLBWF:NWLKLD!AK$137)  - SUM(NWLBWF:NWLKLD!AK$147) - SUM(NWLBWF:NWLKLD!AK$148) ) * 1000000 ) / ( (SUM(NWLBWF:NWLKLD!AK$169) + SUM(NWLBWF:NWLKLD!AK$170) ) * 1000 )</f>
        <v>110.41449532273354</v>
      </c>
      <c r="AL70" s="397">
        <f>( ( SUM(NWLBWF:NWLKLD!AL$136) + SUM(NWLBWF:NWLKLD!AL$137)  - SUM(NWLBWF:NWLKLD!AL$147) - SUM(NWLBWF:NWLKLD!AL$148) ) * 1000000 ) / ( (SUM(NWLBWF:NWLKLD!AL$169) + SUM(NWLBWF:NWLKLD!AL$170) ) * 1000 )</f>
        <v>109.52859837874522</v>
      </c>
      <c r="AM70" s="397">
        <f>( ( SUM(NWLBWF:NWLKLD!AM$136) + SUM(NWLBWF:NWLKLD!AM$137)  - SUM(NWLBWF:NWLKLD!AM$147) - SUM(NWLBWF:NWLKLD!AM$148) ) * 1000000 ) / ( (SUM(NWLBWF:NWLKLD!AM$169) + SUM(NWLBWF:NWLKLD!AM$170) ) * 1000 )</f>
        <v>109.45056265704423</v>
      </c>
      <c r="AN70" s="397">
        <f>( ( SUM(NWLBWF:NWLKLD!AN$136) + SUM(NWLBWF:NWLKLD!AN$137)  - SUM(NWLBWF:NWLKLD!AN$147) - SUM(NWLBWF:NWLKLD!AN$148) ) * 1000000 ) / ( (SUM(NWLBWF:NWLKLD!AN$169) + SUM(NWLBWF:NWLKLD!AN$170) ) * 1000 )</f>
        <v>109.39537290133406</v>
      </c>
      <c r="AO70" s="397">
        <f>( ( SUM(NWLBWF:NWLKLD!AO$136) + SUM(NWLBWF:NWLKLD!AO$137)  - SUM(NWLBWF:NWLKLD!AO$147) - SUM(NWLBWF:NWLKLD!AO$148) ) * 1000000 ) / ( (SUM(NWLBWF:NWLKLD!AO$169) + SUM(NWLBWF:NWLKLD!AO$170) ) * 1000 )</f>
        <v>109.32660612914658</v>
      </c>
      <c r="AP70" s="397">
        <f>( ( SUM(NWLBWF:NWLKLD!AP$136) + SUM(NWLBWF:NWLKLD!AP$137)  - SUM(NWLBWF:NWLKLD!AP$147) - SUM(NWLBWF:NWLKLD!AP$148) ) * 1000000 ) / ( (SUM(NWLBWF:NWLKLD!AP$169) + SUM(NWLBWF:NWLKLD!AP$170) ) * 1000 )</f>
        <v>109.2909124171652</v>
      </c>
      <c r="AQ70" s="397">
        <f>( ( SUM(NWLBWF:NWLKLD!AQ$136) + SUM(NWLBWF:NWLKLD!AQ$137)  - SUM(NWLBWF:NWLKLD!AQ$147) - SUM(NWLBWF:NWLKLD!AQ$148) ) * 1000000 ) / ( (SUM(NWLBWF:NWLKLD!AQ$169) + SUM(NWLBWF:NWLKLD!AQ$170) ) * 1000 )</f>
        <v>109.28256673834559</v>
      </c>
      <c r="AR70" s="397">
        <f>( ( SUM(NWLBWF:NWLKLD!AR$136) + SUM(NWLBWF:NWLKLD!AR$137)  - SUM(NWLBWF:NWLKLD!AR$147) - SUM(NWLBWF:NWLKLD!AR$148) ) * 1000000 ) / ( (SUM(NWLBWF:NWLKLD!AR$169) + SUM(NWLBWF:NWLKLD!AR$170) ) * 1000 )</f>
        <v>109.35231827953318</v>
      </c>
      <c r="AS70" s="397">
        <f>( ( SUM(NWLBWF:NWLKLD!AS$136) + SUM(NWLBWF:NWLKLD!AS$137)  - SUM(NWLBWF:NWLKLD!AS$147) - SUM(NWLBWF:NWLKLD!AS$148) ) * 1000000 ) / ( (SUM(NWLBWF:NWLKLD!AS$169) + SUM(NWLBWF:NWLKLD!AS$170) ) * 1000 )</f>
        <v>109.40975475040068</v>
      </c>
      <c r="AT70" s="397">
        <f>( ( SUM(NWLBWF:NWLKLD!AT$136) + SUM(NWLBWF:NWLKLD!AT$137)  - SUM(NWLBWF:NWLKLD!AT$147) - SUM(NWLBWF:NWLKLD!AT$148) ) * 1000000 ) / ( (SUM(NWLBWF:NWLKLD!AT$169) + SUM(NWLBWF:NWLKLD!AT$170) ) * 1000 )</f>
        <v>109.48844871423175</v>
      </c>
      <c r="AU70" s="397">
        <f>( ( SUM(NWLBWF:NWLKLD!AU$136) + SUM(NWLBWF:NWLKLD!AU$137)  - SUM(NWLBWF:NWLKLD!AU$147) - SUM(NWLBWF:NWLKLD!AU$148) ) * 1000000 ) / ( (SUM(NWLBWF:NWLKLD!AU$169) + SUM(NWLBWF:NWLKLD!AU$170) ) * 1000 )</f>
        <v>109.55890167141401</v>
      </c>
      <c r="AV70" s="397">
        <f>( ( SUM(NWLBWF:NWLKLD!AV$136) + SUM(NWLBWF:NWLKLD!AV$137)  - SUM(NWLBWF:NWLKLD!AV$147) - SUM(NWLBWF:NWLKLD!AV$148) ) * 1000000 ) / ( (SUM(NWLBWF:NWLKLD!AV$169) + SUM(NWLBWF:NWLKLD!AV$170) ) * 1000 )</f>
        <v>109.64032208549801</v>
      </c>
      <c r="AW70" s="397">
        <f>( ( SUM(NWLBWF:NWLKLD!AW$136) + SUM(NWLBWF:NWLKLD!AW$137)  - SUM(NWLBWF:NWLKLD!AW$147) - SUM(NWLBWF:NWLKLD!AW$148) ) * 1000000 ) / ( (SUM(NWLBWF:NWLKLD!AW$169) + SUM(NWLBWF:NWLKLD!AW$170) ) * 1000 )</f>
        <v>109.70847685926255</v>
      </c>
      <c r="AX70" s="397">
        <f>( ( SUM(NWLBWF:NWLKLD!AX$136) + SUM(NWLBWF:NWLKLD!AX$137)  - SUM(NWLBWF:NWLKLD!AX$147) - SUM(NWLBWF:NWLKLD!AX$148) ) * 1000000 ) / ( (SUM(NWLBWF:NWLKLD!AX$169) + SUM(NWLBWF:NWLKLD!AX$170) ) * 1000 )</f>
        <v>109.78863993968592</v>
      </c>
      <c r="AY70" s="397">
        <f>( ( SUM(NWLBWF:NWLKLD!AY$136) + SUM(NWLBWF:NWLKLD!AY$137)  - SUM(NWLBWF:NWLKLD!AY$147) - SUM(NWLBWF:NWLKLD!AY$148) ) * 1000000 ) / ( (SUM(NWLBWF:NWLKLD!AY$169) + SUM(NWLBWF:NWLKLD!AY$170) ) * 1000 )</f>
        <v>109.88232518035264</v>
      </c>
      <c r="AZ70" s="397">
        <f>( ( SUM(NWLBWF:NWLKLD!AZ$136) + SUM(NWLBWF:NWLKLD!AZ$137)  - SUM(NWLBWF:NWLKLD!AZ$147) - SUM(NWLBWF:NWLKLD!AZ$148) ) * 1000000 ) / ( (SUM(NWLBWF:NWLKLD!AZ$169) + SUM(NWLBWF:NWLKLD!AZ$170) ) * 1000 )</f>
        <v>109.98794759502519</v>
      </c>
      <c r="BA70" s="397">
        <f>( ( SUM(NWLBWF:NWLKLD!BA$136) + SUM(NWLBWF:NWLKLD!BA$137)  - SUM(NWLBWF:NWLKLD!BA$147) - SUM(NWLBWF:NWLKLD!BA$148) ) * 1000000 ) / ( (SUM(NWLBWF:NWLKLD!BA$169) + SUM(NWLBWF:NWLKLD!BA$170) ) * 1000 )</f>
        <v>110.10306855011532</v>
      </c>
      <c r="BB70" s="397">
        <f>( ( SUM(NWLBWF:NWLKLD!BB$136) + SUM(NWLBWF:NWLKLD!BB$137)  - SUM(NWLBWF:NWLKLD!BB$147) - SUM(NWLBWF:NWLKLD!BB$148) ) * 1000000 ) / ( (SUM(NWLBWF:NWLKLD!BB$169) + SUM(NWLBWF:NWLKLD!BB$170) ) * 1000 )</f>
        <v>110.22264332044091</v>
      </c>
      <c r="BC70" s="397">
        <f>( ( SUM(NWLBWF:NWLKLD!BC$136) + SUM(NWLBWF:NWLKLD!BC$137)  - SUM(NWLBWF:NWLKLD!BC$147) - SUM(NWLBWF:NWLKLD!BC$148) ) * 1000000 ) / ( (SUM(NWLBWF:NWLKLD!BC$169) + SUM(NWLBWF:NWLKLD!BC$170) ) * 1000 )</f>
        <v>110.33973934705342</v>
      </c>
      <c r="BD70" s="397">
        <f>( ( SUM(NWLBWF:NWLKLD!BD$136) + SUM(NWLBWF:NWLKLD!BD$137)  - SUM(NWLBWF:NWLKLD!BD$147) - SUM(NWLBWF:NWLKLD!BD$148) ) * 1000000 ) / ( (SUM(NWLBWF:NWLKLD!BD$169) + SUM(NWLBWF:NWLKLD!BD$170) ) * 1000 )</f>
        <v>110.44471406825804</v>
      </c>
      <c r="BE70" s="397">
        <f>( ( SUM(NWLBWF:NWLKLD!BE$136) + SUM(NWLBWF:NWLKLD!BE$137)  - SUM(NWLBWF:NWLKLD!BE$147) - SUM(NWLBWF:NWLKLD!BE$148) ) * 1000000 ) / ( (SUM(NWLBWF:NWLKLD!BE$169) + SUM(NWLBWF:NWLKLD!BE$170) ) * 1000 )</f>
        <v>110.55619709285435</v>
      </c>
      <c r="BF70" s="397">
        <f>( ( SUM(NWLBWF:NWLKLD!BF$136) + SUM(NWLBWF:NWLKLD!BF$137)  - SUM(NWLBWF:NWLKLD!BF$147) - SUM(NWLBWF:NWLKLD!BF$148) ) * 1000000 ) / ( (SUM(NWLBWF:NWLKLD!BF$169) + SUM(NWLBWF:NWLKLD!BF$170) ) * 1000 )</f>
        <v>110.65999169414955</v>
      </c>
      <c r="BG70" s="397">
        <f>( ( SUM(NWLBWF:NWLKLD!BG$136) + SUM(NWLBWF:NWLKLD!BG$137)  - SUM(NWLBWF:NWLKLD!BG$147) - SUM(NWLBWF:NWLKLD!BG$148) ) * 1000000 ) / ( (SUM(NWLBWF:NWLKLD!BG$169) + SUM(NWLBWF:NWLKLD!BG$170) ) * 1000 )</f>
        <v>110.75398089656069</v>
      </c>
      <c r="BH70" s="397">
        <f>( ( SUM(NWLBWF:NWLKLD!BH$136) + SUM(NWLBWF:NWLKLD!BH$137)  - SUM(NWLBWF:NWLKLD!BH$147) - SUM(NWLBWF:NWLKLD!BH$148) ) * 1000000 ) / ( (SUM(NWLBWF:NWLKLD!BH$169) + SUM(NWLBWF:NWLKLD!BH$170) ) * 1000 )</f>
        <v>110.83339189753805</v>
      </c>
      <c r="BI70" s="397">
        <f>( ( SUM(NWLBWF:NWLKLD!BI$136) + SUM(NWLBWF:NWLKLD!BI$137)  - SUM(NWLBWF:NWLKLD!BI$147) - SUM(NWLBWF:NWLKLD!BI$148) ) * 1000000 ) / ( (SUM(NWLBWF:NWLKLD!BI$169) + SUM(NWLBWF:NWLKLD!BI$170) ) * 1000 )</f>
        <v>110.92364648425513</v>
      </c>
      <c r="BJ70" s="397">
        <f>( ( SUM(NWLBWF:NWLKLD!BJ$136) + SUM(NWLBWF:NWLKLD!BJ$137)  - SUM(NWLBWF:NWLKLD!BJ$147) - SUM(NWLBWF:NWLKLD!BJ$148) ) * 1000000 ) / ( (SUM(NWLBWF:NWLKLD!BJ$169) + SUM(NWLBWF:NWLKLD!BJ$170) ) * 1000 )</f>
        <v>111.01720252713461</v>
      </c>
      <c r="BK70" s="397">
        <f>( ( SUM(NWLBWF:NWLKLD!BK$136) + SUM(NWLBWF:NWLKLD!BK$137)  - SUM(NWLBWF:NWLKLD!BK$147) - SUM(NWLBWF:NWLKLD!BK$148) ) * 1000000 ) / ( (SUM(NWLBWF:NWLKLD!BK$169) + SUM(NWLBWF:NWLKLD!BK$170) ) * 1000 )</f>
        <v>111.10851767207272</v>
      </c>
      <c r="BL70" s="397">
        <f>( ( SUM(NWLBWF:NWLKLD!BL$136) + SUM(NWLBWF:NWLKLD!BL$137)  - SUM(NWLBWF:NWLKLD!BL$147) - SUM(NWLBWF:NWLKLD!BL$148) ) * 1000000 ) / ( (SUM(NWLBWF:NWLKLD!BL$169) + SUM(NWLBWF:NWLKLD!BL$170) ) * 1000 )</f>
        <v>111.19883370066657</v>
      </c>
      <c r="BM70" s="397">
        <f>( ( SUM(NWLBWF:NWLKLD!BM$136) + SUM(NWLBWF:NWLKLD!BM$137)  - SUM(NWLBWF:NWLKLD!BM$147) - SUM(NWLBWF:NWLKLD!BM$148) ) * 1000000 ) / ( (SUM(NWLBWF:NWLKLD!BM$169) + SUM(NWLBWF:NWLKLD!BM$170) ) * 1000 )</f>
        <v>111.28535625807741</v>
      </c>
      <c r="BN70" s="397">
        <f>( ( SUM(NWLBWF:NWLKLD!BN$136) + SUM(NWLBWF:NWLKLD!BN$137)  - SUM(NWLBWF:NWLKLD!BN$147) - SUM(NWLBWF:NWLKLD!BN$148) ) * 1000000 ) / ( (SUM(NWLBWF:NWLKLD!BN$169) + SUM(NWLBWF:NWLKLD!BN$170) ) * 1000 )</f>
        <v>111.37268896594512</v>
      </c>
      <c r="BO70" s="397">
        <f>( ( SUM(NWLBWF:NWLKLD!BO$136) + SUM(NWLBWF:NWLKLD!BO$137)  - SUM(NWLBWF:NWLKLD!BO$147) - SUM(NWLBWF:NWLKLD!BO$148) ) * 1000000 ) / ( (SUM(NWLBWF:NWLKLD!BO$169) + SUM(NWLBWF:NWLKLD!BO$170) ) * 1000 )</f>
        <v>111.46387822382887</v>
      </c>
      <c r="BP70" s="397">
        <f>( ( SUM(NWLBWF:NWLKLD!BP$136) + SUM(NWLBWF:NWLKLD!BP$137)  - SUM(NWLBWF:NWLKLD!BP$147) - SUM(NWLBWF:NWLKLD!BP$148) ) * 1000000 ) / ( (SUM(NWLBWF:NWLKLD!BP$169) + SUM(NWLBWF:NWLKLD!BP$170) ) * 1000 )</f>
        <v>111.56560458109637</v>
      </c>
      <c r="BQ70" s="397">
        <f>( ( SUM(NWLBWF:NWLKLD!BQ$136) + SUM(NWLBWF:NWLKLD!BQ$137)  - SUM(NWLBWF:NWLKLD!BQ$147) - SUM(NWLBWF:NWLKLD!BQ$148) ) * 1000000 ) / ( (SUM(NWLBWF:NWLKLD!BQ$169) + SUM(NWLBWF:NWLKLD!BQ$170) ) * 1000 )</f>
        <v>111.66621109388169</v>
      </c>
      <c r="BR70" s="397">
        <f>( ( SUM(NWLBWF:NWLKLD!BR$136) + SUM(NWLBWF:NWLKLD!BR$137)  - SUM(NWLBWF:NWLKLD!BR$147) - SUM(NWLBWF:NWLKLD!BR$148) ) * 1000000 ) / ( (SUM(NWLBWF:NWLKLD!BR$169) + SUM(NWLBWF:NWLKLD!BR$170) ) * 1000 )</f>
        <v>111.8054666772374</v>
      </c>
      <c r="BS70" s="397">
        <f>( ( SUM(NWLBWF:NWLKLD!BS$136) + SUM(NWLBWF:NWLKLD!BS$137)  - SUM(NWLBWF:NWLKLD!BS$147) - SUM(NWLBWF:NWLKLD!BS$148) ) * 1000000 ) / ( (SUM(NWLBWF:NWLKLD!BS$169) + SUM(NWLBWF:NWLKLD!BS$170) ) * 1000 )</f>
        <v>111.93205666750778</v>
      </c>
      <c r="BT70" s="397">
        <f>( ( SUM(NWLBWF:NWLKLD!BT$136) + SUM(NWLBWF:NWLKLD!BT$137)  - SUM(NWLBWF:NWLKLD!BT$147) - SUM(NWLBWF:NWLKLD!BT$148) ) * 1000000 ) / ( (SUM(NWLBWF:NWLKLD!BT$169) + SUM(NWLBWF:NWLKLD!BT$170) ) * 1000 )</f>
        <v>112.05906111279138</v>
      </c>
      <c r="BU70" s="397"/>
      <c r="BV70" s="397"/>
      <c r="BW70" s="397"/>
      <c r="BX70" s="397"/>
      <c r="BY70" s="397"/>
      <c r="BZ70" s="397"/>
      <c r="CA70" s="397"/>
      <c r="CB70" s="397"/>
      <c r="CC70" s="397"/>
      <c r="CD70" s="397"/>
      <c r="CE70" s="397"/>
      <c r="CF70" s="397"/>
      <c r="CG70" s="397"/>
      <c r="CH70" s="397"/>
      <c r="CI70" s="397"/>
      <c r="CJ70" s="1195"/>
    </row>
    <row r="71" spans="2:88" ht="28.5" x14ac:dyDescent="0.2">
      <c r="B71" s="1164" t="s">
        <v>395</v>
      </c>
      <c r="C71" s="1165" t="s">
        <v>368</v>
      </c>
      <c r="D71" s="486" t="s">
        <v>396</v>
      </c>
      <c r="E71" s="1165" t="s">
        <v>370</v>
      </c>
      <c r="F71" s="487">
        <v>1</v>
      </c>
      <c r="G71" s="398" t="e">
        <f>( SUM(NWLBWF:NWLKLD!G$156)) /  ( SUM(NWLBWF:NWLKLD!G$156) + SUM(NWLBWF:NWLKLD!G$163) + SUM(NWLBWF:NWLKLD!G$164) + SUM(NWLBWF:NWLKLD!G$165) )</f>
        <v>#DIV/0!</v>
      </c>
      <c r="H71" s="398" t="e">
        <f>( SUM(NWLBWF:NWLKLD!H$156)) /  ( SUM(NWLBWF:NWLKLD!H$156) + SUM(NWLBWF:NWLKLD!H$163) + SUM(NWLBWF:NWLKLD!H$164) + SUM(NWLBWF:NWLKLD!H$165) )</f>
        <v>#DIV/0!</v>
      </c>
      <c r="I71" s="398">
        <f>( SUM(NWLBWF:NWLKLD!I$156)) /  ( SUM(NWLBWF:NWLKLD!I$156) + SUM(NWLBWF:NWLKLD!I$163) + SUM(NWLBWF:NWLKLD!I$164) + SUM(NWLBWF:NWLKLD!I$165) )</f>
        <v>0.40625178279946561</v>
      </c>
      <c r="J71" s="398">
        <f>( SUM(NWLBWF:NWLKLD!J$156)) /  ( SUM(NWLBWF:NWLKLD!J$156) + SUM(NWLBWF:NWLKLD!J$163) + SUM(NWLBWF:NWLKLD!J$164) + SUM(NWLBWF:NWLKLD!J$165) )</f>
        <v>0.41860917361467426</v>
      </c>
      <c r="K71" s="398">
        <f>( SUM(NWLBWF:NWLKLD!K$156)) /  ( SUM(NWLBWF:NWLKLD!K$156) + SUM(NWLBWF:NWLKLD!K$163) + SUM(NWLBWF:NWLKLD!K$164) + SUM(NWLBWF:NWLKLD!K$165) )</f>
        <v>0.43463054990371763</v>
      </c>
      <c r="L71" s="398">
        <f>( SUM(NWLBWF:NWLKLD!L$156)) /  ( SUM(NWLBWF:NWLKLD!L$156) + SUM(NWLBWF:NWLKLD!L$163) + SUM(NWLBWF:NWLKLD!L$164) + SUM(NWLBWF:NWLKLD!L$165) )</f>
        <v>0.45169026410233371</v>
      </c>
      <c r="M71" s="398">
        <f>( SUM(NWLBWF:NWLKLD!M$156)) /  ( SUM(NWLBWF:NWLKLD!M$156) + SUM(NWLBWF:NWLKLD!M$163) + SUM(NWLBWF:NWLKLD!M$164) + SUM(NWLBWF:NWLKLD!M$165) )</f>
        <v>0.4687258182903084</v>
      </c>
      <c r="N71" s="398">
        <f>( SUM(NWLBWF:NWLKLD!N$156)) /  ( SUM(NWLBWF:NWLKLD!N$156) + SUM(NWLBWF:NWLKLD!N$163) + SUM(NWLBWF:NWLKLD!N$164) + SUM(NWLBWF:NWLKLD!N$165) )</f>
        <v>0.48605183259321133</v>
      </c>
      <c r="O71" s="398">
        <f>( SUM(NWLBWF:NWLKLD!O$156)) /  ( SUM(NWLBWF:NWLKLD!O$156) + SUM(NWLBWF:NWLKLD!O$163) + SUM(NWLBWF:NWLKLD!O$164) + SUM(NWLBWF:NWLKLD!O$165) )</f>
        <v>0.50371334169575088</v>
      </c>
      <c r="P71" s="398">
        <f>( SUM(NWLBWF:NWLKLD!P$156)) /  ( SUM(NWLBWF:NWLKLD!P$156) + SUM(NWLBWF:NWLKLD!P$163) + SUM(NWLBWF:NWLKLD!P$164) + SUM(NWLBWF:NWLKLD!P$165) )</f>
        <v>0.52108527304167074</v>
      </c>
      <c r="Q71" s="398">
        <f>( SUM(NWLBWF:NWLKLD!Q$156)) /  ( SUM(NWLBWF:NWLKLD!Q$156) + SUM(NWLBWF:NWLKLD!Q$163) + SUM(NWLBWF:NWLKLD!Q$164) + SUM(NWLBWF:NWLKLD!Q$165) )</f>
        <v>0.53768506582911046</v>
      </c>
      <c r="R71" s="398">
        <f>( SUM(NWLBWF:NWLKLD!R$156)) /  ( SUM(NWLBWF:NWLKLD!R$156) + SUM(NWLBWF:NWLKLD!R$163) + SUM(NWLBWF:NWLKLD!R$164) + SUM(NWLBWF:NWLKLD!R$165) )</f>
        <v>0.55268759006392265</v>
      </c>
      <c r="S71" s="398">
        <f>( SUM(NWLBWF:NWLKLD!S$156)) /  ( SUM(NWLBWF:NWLKLD!S$156) + SUM(NWLBWF:NWLKLD!S$163) + SUM(NWLBWF:NWLKLD!S$164) + SUM(NWLBWF:NWLKLD!S$165) )</f>
        <v>0.56674927178285395</v>
      </c>
      <c r="T71" s="398">
        <f>( SUM(NWLBWF:NWLKLD!T$156)) /  ( SUM(NWLBWF:NWLKLD!T$156) + SUM(NWLBWF:NWLKLD!T$163) + SUM(NWLBWF:NWLKLD!T$164) + SUM(NWLBWF:NWLKLD!T$165) )</f>
        <v>0.58059226865786007</v>
      </c>
      <c r="U71" s="398">
        <f>( SUM(NWLBWF:NWLKLD!U$156)) /  ( SUM(NWLBWF:NWLKLD!U$156) + SUM(NWLBWF:NWLKLD!U$163) + SUM(NWLBWF:NWLKLD!U$164) + SUM(NWLBWF:NWLKLD!U$165) )</f>
        <v>0.5943180577138355</v>
      </c>
      <c r="V71" s="398">
        <f>( SUM(NWLBWF:NWLKLD!V$156)) /  ( SUM(NWLBWF:NWLKLD!V$156) + SUM(NWLBWF:NWLKLD!V$163) + SUM(NWLBWF:NWLKLD!V$164) + SUM(NWLBWF:NWLKLD!V$165) )</f>
        <v>0.60785394538801307</v>
      </c>
      <c r="W71" s="398">
        <f>( SUM(NWLBWF:NWLKLD!W$156)) /  ( SUM(NWLBWF:NWLKLD!W$156) + SUM(NWLBWF:NWLKLD!W$163) + SUM(NWLBWF:NWLKLD!W$164) + SUM(NWLBWF:NWLKLD!W$165) )</f>
        <v>0.61956470367118477</v>
      </c>
      <c r="X71" s="398">
        <f>( SUM(NWLBWF:NWLKLD!X$156)) /  ( SUM(NWLBWF:NWLKLD!X$156) + SUM(NWLBWF:NWLKLD!X$163) + SUM(NWLBWF:NWLKLD!X$164) + SUM(NWLBWF:NWLKLD!X$165) )</f>
        <v>0.62920998951084062</v>
      </c>
      <c r="Y71" s="398">
        <f>( SUM(NWLBWF:NWLKLD!Y$156)) /  ( SUM(NWLBWF:NWLKLD!Y$156) + SUM(NWLBWF:NWLKLD!Y$163) + SUM(NWLBWF:NWLKLD!Y$164) + SUM(NWLBWF:NWLKLD!Y$165) )</f>
        <v>0.63843465291904111</v>
      </c>
      <c r="Z71" s="398">
        <f>( SUM(NWLBWF:NWLKLD!Z$156)) /  ( SUM(NWLBWF:NWLKLD!Z$156) + SUM(NWLBWF:NWLKLD!Z$163) + SUM(NWLBWF:NWLKLD!Z$164) + SUM(NWLBWF:NWLKLD!Z$165) )</f>
        <v>0.64749512144818477</v>
      </c>
      <c r="AA71" s="398">
        <f>( SUM(NWLBWF:NWLKLD!AA$156)) /  ( SUM(NWLBWF:NWLKLD!AA$156) + SUM(NWLBWF:NWLKLD!AA$163) + SUM(NWLBWF:NWLKLD!AA$164) + SUM(NWLBWF:NWLKLD!AA$165) )</f>
        <v>0.65642526074838259</v>
      </c>
      <c r="AB71" s="398">
        <f>( SUM(NWLBWF:NWLKLD!AB$156)) /  ( SUM(NWLBWF:NWLKLD!AB$156) + SUM(NWLBWF:NWLKLD!AB$163) + SUM(NWLBWF:NWLKLD!AB$164) + SUM(NWLBWF:NWLKLD!AB$165) )</f>
        <v>0.66504792811055025</v>
      </c>
      <c r="AC71" s="398">
        <f>( SUM(NWLBWF:NWLKLD!AC$156)) /  ( SUM(NWLBWF:NWLKLD!AC$156) + SUM(NWLBWF:NWLKLD!AC$163) + SUM(NWLBWF:NWLKLD!AC$164) + SUM(NWLBWF:NWLKLD!AC$165) )</f>
        <v>0.67320932600813366</v>
      </c>
      <c r="AD71" s="398">
        <f>( SUM(NWLBWF:NWLKLD!AD$156)) /  ( SUM(NWLBWF:NWLKLD!AD$156) + SUM(NWLBWF:NWLKLD!AD$163) + SUM(NWLBWF:NWLKLD!AD$164) + SUM(NWLBWF:NWLKLD!AD$165) )</f>
        <v>0.68091859233482266</v>
      </c>
      <c r="AE71" s="398">
        <f>( SUM(NWLBWF:NWLKLD!AE$156)) /  ( SUM(NWLBWF:NWLKLD!AE$156) + SUM(NWLBWF:NWLKLD!AE$163) + SUM(NWLBWF:NWLKLD!AE$164) + SUM(NWLBWF:NWLKLD!AE$165) )</f>
        <v>0.68816290104897371</v>
      </c>
      <c r="AF71" s="398">
        <f>( SUM(NWLBWF:NWLKLD!AF$156)) /  ( SUM(NWLBWF:NWLKLD!AF$156) + SUM(NWLBWF:NWLKLD!AF$163) + SUM(NWLBWF:NWLKLD!AF$164) + SUM(NWLBWF:NWLKLD!AF$165) )</f>
        <v>0.69495058973529122</v>
      </c>
      <c r="AG71" s="398">
        <f>( SUM(NWLBWF:NWLKLD!AG$156)) /  ( SUM(NWLBWF:NWLKLD!AG$156) + SUM(NWLBWF:NWLKLD!AG$163) + SUM(NWLBWF:NWLKLD!AG$164) + SUM(NWLBWF:NWLKLD!AG$165) )</f>
        <v>0.70144276829621477</v>
      </c>
      <c r="AH71" s="398">
        <f>( SUM(NWLBWF:NWLKLD!AH$156)) /  ( SUM(NWLBWF:NWLKLD!AH$156) + SUM(NWLBWF:NWLKLD!AH$163) + SUM(NWLBWF:NWLKLD!AH$164) + SUM(NWLBWF:NWLKLD!AH$165) )</f>
        <v>0.70782566930749291</v>
      </c>
      <c r="AI71" s="398">
        <f>( SUM(NWLBWF:NWLKLD!AI$156)) /  ( SUM(NWLBWF:NWLKLD!AI$156) + SUM(NWLBWF:NWLKLD!AI$163) + SUM(NWLBWF:NWLKLD!AI$164) + SUM(NWLBWF:NWLKLD!AI$165) )</f>
        <v>0.71412951865349295</v>
      </c>
      <c r="AJ71" s="398">
        <f>( SUM(NWLBWF:NWLKLD!AJ$156)) /  ( SUM(NWLBWF:NWLKLD!AJ$156) + SUM(NWLBWF:NWLKLD!AJ$163) + SUM(NWLBWF:NWLKLD!AJ$164) + SUM(NWLBWF:NWLKLD!AJ$165) )</f>
        <v>0.72035809297681863</v>
      </c>
      <c r="AK71" s="398">
        <f>( SUM(NWLBWF:NWLKLD!AK$156)) /  ( SUM(NWLBWF:NWLKLD!AK$156) + SUM(NWLBWF:NWLKLD!AK$163) + SUM(NWLBWF:NWLKLD!AK$164) + SUM(NWLBWF:NWLKLD!AK$165) )</f>
        <v>0.72651508608169113</v>
      </c>
      <c r="AL71" s="398">
        <f>( SUM(NWLBWF:NWLKLD!AL$156)) /  ( SUM(NWLBWF:NWLKLD!AL$156) + SUM(NWLBWF:NWLKLD!AL$163) + SUM(NWLBWF:NWLKLD!AL$164) + SUM(NWLBWF:NWLKLD!AL$165) )</f>
        <v>0.7316577837342767</v>
      </c>
      <c r="AM71" s="398">
        <f>( SUM(NWLBWF:NWLKLD!AM$156)) /  ( SUM(NWLBWF:NWLKLD!AM$156) + SUM(NWLBWF:NWLKLD!AM$163) + SUM(NWLBWF:NWLKLD!AM$164) + SUM(NWLBWF:NWLKLD!AM$165) )</f>
        <v>0.73568204434064399</v>
      </c>
      <c r="AN71" s="398">
        <f>( SUM(NWLBWF:NWLKLD!AN$156)) /  ( SUM(NWLBWF:NWLKLD!AN$156) + SUM(NWLBWF:NWLKLD!AN$163) + SUM(NWLBWF:NWLKLD!AN$164) + SUM(NWLBWF:NWLKLD!AN$165) )</f>
        <v>0.73965638569715642</v>
      </c>
      <c r="AO71" s="398">
        <f>( SUM(NWLBWF:NWLKLD!AO$156)) /  ( SUM(NWLBWF:NWLKLD!AO$156) + SUM(NWLBWF:NWLKLD!AO$163) + SUM(NWLBWF:NWLKLD!AO$164) + SUM(NWLBWF:NWLKLD!AO$165) )</f>
        <v>0.7436260889598989</v>
      </c>
      <c r="AP71" s="398">
        <f>( SUM(NWLBWF:NWLKLD!AP$156)) /  ( SUM(NWLBWF:NWLKLD!AP$156) + SUM(NWLBWF:NWLKLD!AP$163) + SUM(NWLBWF:NWLKLD!AP$164) + SUM(NWLBWF:NWLKLD!AP$165) )</f>
        <v>0.74760773617365839</v>
      </c>
      <c r="AQ71" s="398">
        <f>( SUM(NWLBWF:NWLKLD!AQ$156)) /  ( SUM(NWLBWF:NWLKLD!AQ$156) + SUM(NWLBWF:NWLKLD!AQ$163) + SUM(NWLBWF:NWLKLD!AQ$164) + SUM(NWLBWF:NWLKLD!AQ$165) )</f>
        <v>0.75018800348513326</v>
      </c>
      <c r="AR71" s="398">
        <f>( SUM(NWLBWF:NWLKLD!AR$156)) /  ( SUM(NWLBWF:NWLKLD!AR$156) + SUM(NWLBWF:NWLKLD!AR$163) + SUM(NWLBWF:NWLKLD!AR$164) + SUM(NWLBWF:NWLKLD!AR$165) )</f>
        <v>0.75135854567493476</v>
      </c>
      <c r="AS71" s="398">
        <f>( SUM(NWLBWF:NWLKLD!AS$156)) /  ( SUM(NWLBWF:NWLKLD!AS$156) + SUM(NWLBWF:NWLKLD!AS$163) + SUM(NWLBWF:NWLKLD!AS$164) + SUM(NWLBWF:NWLKLD!AS$165) )</f>
        <v>0.75252665749432612</v>
      </c>
      <c r="AT71" s="398">
        <f>( SUM(NWLBWF:NWLKLD!AT$156)) /  ( SUM(NWLBWF:NWLKLD!AT$156) + SUM(NWLBWF:NWLKLD!AT$163) + SUM(NWLBWF:NWLKLD!AT$164) + SUM(NWLBWF:NWLKLD!AT$165) )</f>
        <v>0.75369428957044582</v>
      </c>
      <c r="AU71" s="398">
        <f>( SUM(NWLBWF:NWLKLD!AU$156)) /  ( SUM(NWLBWF:NWLKLD!AU$156) + SUM(NWLBWF:NWLKLD!AU$163) + SUM(NWLBWF:NWLKLD!AU$164) + SUM(NWLBWF:NWLKLD!AU$165) )</f>
        <v>0.75486675797829694</v>
      </c>
      <c r="AV71" s="398">
        <f>( SUM(NWLBWF:NWLKLD!AV$156)) /  ( SUM(NWLBWF:NWLKLD!AV$156) + SUM(NWLBWF:NWLKLD!AV$163) + SUM(NWLBWF:NWLKLD!AV$164) + SUM(NWLBWF:NWLKLD!AV$165) )</f>
        <v>0.75607537709354078</v>
      </c>
      <c r="AW71" s="398">
        <f>( SUM(NWLBWF:NWLKLD!AW$156)) /  ( SUM(NWLBWF:NWLKLD!AW$156) + SUM(NWLBWF:NWLKLD!AW$163) + SUM(NWLBWF:NWLKLD!AW$164) + SUM(NWLBWF:NWLKLD!AW$165) )</f>
        <v>0.75730356499396567</v>
      </c>
      <c r="AX71" s="398">
        <f>( SUM(NWLBWF:NWLKLD!AX$156)) /  ( SUM(NWLBWF:NWLKLD!AX$156) + SUM(NWLBWF:NWLKLD!AX$163) + SUM(NWLBWF:NWLKLD!AX$164) + SUM(NWLBWF:NWLKLD!AX$165) )</f>
        <v>0.75855388699447557</v>
      </c>
      <c r="AY71" s="398">
        <f>( SUM(NWLBWF:NWLKLD!AY$156)) /  ( SUM(NWLBWF:NWLKLD!AY$156) + SUM(NWLBWF:NWLKLD!AY$163) + SUM(NWLBWF:NWLKLD!AY$164) + SUM(NWLBWF:NWLKLD!AY$165) )</f>
        <v>0.75984396957407585</v>
      </c>
      <c r="AZ71" s="398">
        <f>( SUM(NWLBWF:NWLKLD!AZ$156)) /  ( SUM(NWLBWF:NWLKLD!AZ$156) + SUM(NWLBWF:NWLKLD!AZ$163) + SUM(NWLBWF:NWLKLD!AZ$164) + SUM(NWLBWF:NWLKLD!AZ$165) )</f>
        <v>0.76116284542372381</v>
      </c>
      <c r="BA71" s="398">
        <f>( SUM(NWLBWF:NWLKLD!BA$156)) /  ( SUM(NWLBWF:NWLKLD!BA$156) + SUM(NWLBWF:NWLKLD!BA$163) + SUM(NWLBWF:NWLKLD!BA$164) + SUM(NWLBWF:NWLKLD!BA$165) )</f>
        <v>0.76250827831186219</v>
      </c>
      <c r="BB71" s="398">
        <f>( SUM(NWLBWF:NWLKLD!BB$156)) /  ( SUM(NWLBWF:NWLKLD!BB$156) + SUM(NWLBWF:NWLKLD!BB$163) + SUM(NWLBWF:NWLKLD!BB$164) + SUM(NWLBWF:NWLKLD!BB$165) )</f>
        <v>0.76387023641732843</v>
      </c>
      <c r="BC71" s="398">
        <f>( SUM(NWLBWF:NWLKLD!BC$156)) /  ( SUM(NWLBWF:NWLKLD!BC$156) + SUM(NWLBWF:NWLKLD!BC$163) + SUM(NWLBWF:NWLKLD!BC$164) + SUM(NWLBWF:NWLKLD!BC$165) )</f>
        <v>0.76522747456513818</v>
      </c>
      <c r="BD71" s="398">
        <f>( SUM(NWLBWF:NWLKLD!BD$156)) /  ( SUM(NWLBWF:NWLKLD!BD$156) + SUM(NWLBWF:NWLKLD!BD$163) + SUM(NWLBWF:NWLKLD!BD$164) + SUM(NWLBWF:NWLKLD!BD$165) )</f>
        <v>0.76656618347666727</v>
      </c>
      <c r="BE71" s="398">
        <f>( SUM(NWLBWF:NWLKLD!BE$156)) /  ( SUM(NWLBWF:NWLKLD!BE$156) + SUM(NWLBWF:NWLKLD!BE$163) + SUM(NWLBWF:NWLKLD!BE$164) + SUM(NWLBWF:NWLKLD!BE$165) )</f>
        <v>0.76789311258751469</v>
      </c>
      <c r="BF71" s="398">
        <f>( SUM(NWLBWF:NWLKLD!BF$156)) /  ( SUM(NWLBWF:NWLKLD!BF$156) + SUM(NWLBWF:NWLKLD!BF$163) + SUM(NWLBWF:NWLKLD!BF$164) + SUM(NWLBWF:NWLKLD!BF$165) )</f>
        <v>0.76919677263923381</v>
      </c>
      <c r="BG71" s="398">
        <f>( SUM(NWLBWF:NWLKLD!BG$156)) /  ( SUM(NWLBWF:NWLKLD!BG$156) + SUM(NWLBWF:NWLKLD!BG$163) + SUM(NWLBWF:NWLKLD!BG$164) + SUM(NWLBWF:NWLKLD!BG$165) )</f>
        <v>0.77048563846031459</v>
      </c>
      <c r="BH71" s="398">
        <f>( SUM(NWLBWF:NWLKLD!BH$156)) /  ( SUM(NWLBWF:NWLKLD!BH$156) + SUM(NWLBWF:NWLKLD!BH$163) + SUM(NWLBWF:NWLKLD!BH$164) + SUM(NWLBWF:NWLKLD!BH$165) )</f>
        <v>0.77176306784437065</v>
      </c>
      <c r="BI71" s="398">
        <f>( SUM(NWLBWF:NWLKLD!BI$156)) /  ( SUM(NWLBWF:NWLKLD!BI$156) + SUM(NWLBWF:NWLKLD!BI$163) + SUM(NWLBWF:NWLKLD!BI$164) + SUM(NWLBWF:NWLKLD!BI$165) )</f>
        <v>0.77302809319933774</v>
      </c>
      <c r="BJ71" s="398">
        <f>( SUM(NWLBWF:NWLKLD!BJ$156)) /  ( SUM(NWLBWF:NWLKLD!BJ$156) + SUM(NWLBWF:NWLKLD!BJ$163) + SUM(NWLBWF:NWLKLD!BJ$164) + SUM(NWLBWF:NWLKLD!BJ$165) )</f>
        <v>0.77427827014705009</v>
      </c>
      <c r="BK71" s="398">
        <f>( SUM(NWLBWF:NWLKLD!BK$156)) /  ( SUM(NWLBWF:NWLKLD!BK$156) + SUM(NWLBWF:NWLKLD!BK$163) + SUM(NWLBWF:NWLKLD!BK$164) + SUM(NWLBWF:NWLKLD!BK$165) )</f>
        <v>0.77550770846866013</v>
      </c>
      <c r="BL71" s="398">
        <f>( SUM(NWLBWF:NWLKLD!BL$156)) /  ( SUM(NWLBWF:NWLKLD!BL$156) + SUM(NWLBWF:NWLKLD!BL$163) + SUM(NWLBWF:NWLKLD!BL$164) + SUM(NWLBWF:NWLKLD!BL$165) )</f>
        <v>0.77672097725652389</v>
      </c>
      <c r="BM71" s="398">
        <f>( SUM(NWLBWF:NWLKLD!BM$156)) /  ( SUM(NWLBWF:NWLKLD!BM$156) + SUM(NWLBWF:NWLKLD!BM$163) + SUM(NWLBWF:NWLKLD!BM$164) + SUM(NWLBWF:NWLKLD!BM$165) )</f>
        <v>0.77791648038309502</v>
      </c>
      <c r="BN71" s="398">
        <f>( SUM(NWLBWF:NWLKLD!BN$156)) /  ( SUM(NWLBWF:NWLKLD!BN$156) + SUM(NWLBWF:NWLKLD!BN$163) + SUM(NWLBWF:NWLKLD!BN$164) + SUM(NWLBWF:NWLKLD!BN$165) )</f>
        <v>0.77911049718148906</v>
      </c>
      <c r="BO71" s="398">
        <f>( SUM(NWLBWF:NWLKLD!BO$156)) /  ( SUM(NWLBWF:NWLKLD!BO$156) + SUM(NWLBWF:NWLKLD!BO$163) + SUM(NWLBWF:NWLKLD!BO$164) + SUM(NWLBWF:NWLKLD!BO$165) )</f>
        <v>0.78030887681461514</v>
      </c>
      <c r="BP71" s="398">
        <f>( SUM(NWLBWF:NWLKLD!BP$156)) /  ( SUM(NWLBWF:NWLKLD!BP$156) + SUM(NWLBWF:NWLKLD!BP$163) + SUM(NWLBWF:NWLKLD!BP$164) + SUM(NWLBWF:NWLKLD!BP$165) )</f>
        <v>0.78117241879925159</v>
      </c>
      <c r="BQ71" s="398">
        <f>( SUM(NWLBWF:NWLKLD!BQ$156)) /  ( SUM(NWLBWF:NWLKLD!BQ$156) + SUM(NWLBWF:NWLKLD!BQ$163) + SUM(NWLBWF:NWLKLD!BQ$164) + SUM(NWLBWF:NWLKLD!BQ$165) )</f>
        <v>0.78171438687821881</v>
      </c>
      <c r="BR71" s="398">
        <f>( SUM(NWLBWF:NWLKLD!BR$156)) /  ( SUM(NWLBWF:NWLKLD!BR$156) + SUM(NWLBWF:NWLKLD!BR$163) + SUM(NWLBWF:NWLKLD!BR$164) + SUM(NWLBWF:NWLKLD!BR$165) )</f>
        <v>0.78227029243423174</v>
      </c>
      <c r="BS71" s="398">
        <f>( SUM(NWLBWF:NWLKLD!BS$156)) /  ( SUM(NWLBWF:NWLKLD!BS$156) + SUM(NWLBWF:NWLKLD!BS$163) + SUM(NWLBWF:NWLKLD!BS$164) + SUM(NWLBWF:NWLKLD!BS$165) )</f>
        <v>0.78283644140294584</v>
      </c>
      <c r="BT71" s="398">
        <f>( SUM(NWLBWF:NWLKLD!BT$156)) /  ( SUM(NWLBWF:NWLKLD!BT$156) + SUM(NWLBWF:NWLKLD!BT$163) + SUM(NWLBWF:NWLKLD!BT$164) + SUM(NWLBWF:NWLKLD!BT$165) )</f>
        <v>0.78340234503517225</v>
      </c>
      <c r="BU71" s="398"/>
      <c r="BV71" s="398"/>
      <c r="BW71" s="398"/>
      <c r="BX71" s="398"/>
      <c r="BY71" s="398"/>
      <c r="BZ71" s="398"/>
      <c r="CA71" s="398"/>
      <c r="CB71" s="398"/>
      <c r="CC71" s="398"/>
      <c r="CD71" s="398"/>
      <c r="CE71" s="398"/>
      <c r="CF71" s="398"/>
      <c r="CG71" s="398"/>
      <c r="CH71" s="398"/>
      <c r="CI71" s="398"/>
      <c r="CJ71" s="1196"/>
    </row>
    <row r="72" spans="2:88" ht="29.25" thickBot="1" x14ac:dyDescent="0.25">
      <c r="B72" s="1164" t="s">
        <v>397</v>
      </c>
      <c r="C72" s="1165" t="s">
        <v>372</v>
      </c>
      <c r="D72" s="486" t="s">
        <v>398</v>
      </c>
      <c r="E72" s="1165" t="s">
        <v>231</v>
      </c>
      <c r="F72" s="487">
        <v>2</v>
      </c>
      <c r="G72" s="399">
        <f>SUM(NWLBWF:NWLKLD!G$133) + SUM(NWLBWF:NWLKLD!G$135) - SUM(NWLBWF:NWLKLD!G$145) - SUM(NWLBWF:NWLKLD!G$146)</f>
        <v>0</v>
      </c>
      <c r="H72" s="399">
        <f>SUM(NWLBWF:NWLKLD!H$133) + SUM(NWLBWF:NWLKLD!H$135) - SUM(NWLBWF:NWLKLD!H$145) - SUM(NWLBWF:NWLKLD!H$146)</f>
        <v>0</v>
      </c>
      <c r="I72" s="399">
        <f>SUM(NWLBWF:NWLKLD!I$133) + SUM(NWLBWF:NWLKLD!I$135) - SUM(NWLBWF:NWLKLD!I$145) - SUM(NWLBWF:NWLKLD!I$146)</f>
        <v>130.52671284602067</v>
      </c>
      <c r="J72" s="399">
        <f>SUM(NWLBWF:NWLKLD!J$133) + SUM(NWLBWF:NWLKLD!J$135) - SUM(NWLBWF:NWLKLD!J$145) - SUM(NWLBWF:NWLKLD!J$146)</f>
        <v>126.19762000563287</v>
      </c>
      <c r="K72" s="399">
        <f>SUM(NWLBWF:NWLKLD!K$133) + SUM(NWLBWF:NWLKLD!K$135) - SUM(NWLBWF:NWLKLD!K$145) - SUM(NWLBWF:NWLKLD!K$146)</f>
        <v>138.54900086216995</v>
      </c>
      <c r="L72" s="399">
        <f>SUM(NWLBWF:NWLKLD!L$133) + SUM(NWLBWF:NWLKLD!L$135) - SUM(NWLBWF:NWLKLD!L$145) - SUM(NWLBWF:NWLKLD!L$146)</f>
        <v>148.51461060238574</v>
      </c>
      <c r="M72" s="399">
        <f>SUM(NWLBWF:NWLKLD!M$133) + SUM(NWLBWF:NWLKLD!M$135) - SUM(NWLBWF:NWLKLD!M$145) - SUM(NWLBWF:NWLKLD!M$146)</f>
        <v>160.89666342788666</v>
      </c>
      <c r="N72" s="399">
        <f>SUM(NWLBWF:NWLKLD!N$133) + SUM(NWLBWF:NWLKLD!N$135) - SUM(NWLBWF:NWLKLD!N$145) - SUM(NWLBWF:NWLKLD!N$146)</f>
        <v>174.42487843168806</v>
      </c>
      <c r="O72" s="399">
        <f>SUM(NWLBWF:NWLKLD!O$133) + SUM(NWLBWF:NWLKLD!O$135) - SUM(NWLBWF:NWLKLD!O$145) - SUM(NWLBWF:NWLKLD!O$146)</f>
        <v>175.77634441427688</v>
      </c>
      <c r="P72" s="399">
        <f>SUM(NWLBWF:NWLKLD!P$133) + SUM(NWLBWF:NWLKLD!P$135) - SUM(NWLBWF:NWLKLD!P$145) - SUM(NWLBWF:NWLKLD!P$146)</f>
        <v>179.87288487676392</v>
      </c>
      <c r="Q72" s="399">
        <f>SUM(NWLBWF:NWLKLD!Q$133) + SUM(NWLBWF:NWLKLD!Q$135) - SUM(NWLBWF:NWLKLD!Q$145) - SUM(NWLBWF:NWLKLD!Q$146)</f>
        <v>187.12155547835314</v>
      </c>
      <c r="R72" s="399">
        <f>SUM(NWLBWF:NWLKLD!R$133) + SUM(NWLBWF:NWLKLD!R$135) - SUM(NWLBWF:NWLKLD!R$145) - SUM(NWLBWF:NWLKLD!R$146)</f>
        <v>186.29845984397767</v>
      </c>
      <c r="S72" s="399">
        <f>SUM(NWLBWF:NWLKLD!S$133) + SUM(NWLBWF:NWLKLD!S$135) - SUM(NWLBWF:NWLKLD!S$145) - SUM(NWLBWF:NWLKLD!S$146)</f>
        <v>185.27362861647319</v>
      </c>
      <c r="T72" s="399">
        <f>SUM(NWLBWF:NWLKLD!T$133) + SUM(NWLBWF:NWLKLD!T$135) - SUM(NWLBWF:NWLKLD!T$145) - SUM(NWLBWF:NWLKLD!T$146)</f>
        <v>184.11742222934737</v>
      </c>
      <c r="U72" s="399">
        <f>SUM(NWLBWF:NWLKLD!U$133) + SUM(NWLBWF:NWLKLD!U$135) - SUM(NWLBWF:NWLKLD!U$145) - SUM(NWLBWF:NWLKLD!U$146)</f>
        <v>183.05337648984059</v>
      </c>
      <c r="V72" s="399">
        <f>SUM(NWLBWF:NWLKLD!V$133) + SUM(NWLBWF:NWLKLD!V$135) - SUM(NWLBWF:NWLKLD!V$145) - SUM(NWLBWF:NWLKLD!V$146)</f>
        <v>181.98037056834366</v>
      </c>
      <c r="W72" s="399">
        <f>SUM(NWLBWF:NWLKLD!W$133) + SUM(NWLBWF:NWLKLD!W$135) - SUM(NWLBWF:NWLKLD!W$145) - SUM(NWLBWF:NWLKLD!W$146)</f>
        <v>180.43181493859757</v>
      </c>
      <c r="X72" s="399">
        <f>SUM(NWLBWF:NWLKLD!X$133) + SUM(NWLBWF:NWLKLD!X$135) - SUM(NWLBWF:NWLKLD!X$145) - SUM(NWLBWF:NWLKLD!X$146)</f>
        <v>179.05377535574868</v>
      </c>
      <c r="Y72" s="399">
        <f>SUM(NWLBWF:NWLKLD!Y$133) + SUM(NWLBWF:NWLKLD!Y$135) - SUM(NWLBWF:NWLKLD!Y$145) - SUM(NWLBWF:NWLKLD!Y$146)</f>
        <v>177.61898190111688</v>
      </c>
      <c r="Z72" s="399">
        <f>SUM(NWLBWF:NWLKLD!Z$133) + SUM(NWLBWF:NWLKLD!Z$135) - SUM(NWLBWF:NWLKLD!Z$145) - SUM(NWLBWF:NWLKLD!Z$146)</f>
        <v>177.45729649029681</v>
      </c>
      <c r="AA72" s="399">
        <f>SUM(NWLBWF:NWLKLD!AA$133) + SUM(NWLBWF:NWLKLD!AA$135) - SUM(NWLBWF:NWLKLD!AA$145) - SUM(NWLBWF:NWLKLD!AA$146)</f>
        <v>177.30096958875933</v>
      </c>
      <c r="AB72" s="399">
        <f>SUM(NWLBWF:NWLKLD!AB$133) + SUM(NWLBWF:NWLKLD!AB$135) - SUM(NWLBWF:NWLKLD!AB$145) - SUM(NWLBWF:NWLKLD!AB$146)</f>
        <v>177.08910042289739</v>
      </c>
      <c r="AC72" s="399">
        <f>SUM(NWLBWF:NWLKLD!AC$133) + SUM(NWLBWF:NWLKLD!AC$135) - SUM(NWLBWF:NWLKLD!AC$145) - SUM(NWLBWF:NWLKLD!AC$146)</f>
        <v>176.97400217689702</v>
      </c>
      <c r="AD72" s="399">
        <f>SUM(NWLBWF:NWLKLD!AD$133) + SUM(NWLBWF:NWLKLD!AD$135) - SUM(NWLBWF:NWLKLD!AD$145) - SUM(NWLBWF:NWLKLD!AD$146)</f>
        <v>176.81116476908508</v>
      </c>
      <c r="AE72" s="399">
        <f>SUM(NWLBWF:NWLKLD!AE$133) + SUM(NWLBWF:NWLKLD!AE$135) - SUM(NWLBWF:NWLKLD!AE$145) - SUM(NWLBWF:NWLKLD!AE$146)</f>
        <v>176.65624760129455</v>
      </c>
      <c r="AF72" s="399">
        <f>SUM(NWLBWF:NWLKLD!AF$133) + SUM(NWLBWF:NWLKLD!AF$135) - SUM(NWLBWF:NWLKLD!AF$145) - SUM(NWLBWF:NWLKLD!AF$146)</f>
        <v>176.51157778759224</v>
      </c>
      <c r="AG72" s="399">
        <f>SUM(NWLBWF:NWLKLD!AG$133) + SUM(NWLBWF:NWLKLD!AG$135) - SUM(NWLBWF:NWLKLD!AG$145) - SUM(NWLBWF:NWLKLD!AG$146)</f>
        <v>176.40964446487433</v>
      </c>
      <c r="AH72" s="399">
        <f>SUM(NWLBWF:NWLKLD!AH$133) + SUM(NWLBWF:NWLKLD!AH$135) - SUM(NWLBWF:NWLKLD!AH$145) - SUM(NWLBWF:NWLKLD!AH$146)</f>
        <v>176.29427190932955</v>
      </c>
      <c r="AI72" s="399">
        <f>SUM(NWLBWF:NWLKLD!AI$133) + SUM(NWLBWF:NWLKLD!AI$135) - SUM(NWLBWF:NWLKLD!AI$145) - SUM(NWLBWF:NWLKLD!AI$146)</f>
        <v>175.26282331140604</v>
      </c>
      <c r="AJ72" s="399">
        <f>SUM(NWLBWF:NWLKLD!AJ$133) + SUM(NWLBWF:NWLKLD!AJ$135) - SUM(NWLBWF:NWLKLD!AJ$145) - SUM(NWLBWF:NWLKLD!AJ$146)</f>
        <v>175.07937630957798</v>
      </c>
      <c r="AK72" s="399">
        <f>SUM(NWLBWF:NWLKLD!AK$133) + SUM(NWLBWF:NWLKLD!AK$135) - SUM(NWLBWF:NWLKLD!AK$145) - SUM(NWLBWF:NWLKLD!AK$146)</f>
        <v>174.93567341442071</v>
      </c>
      <c r="AL72" s="399">
        <f>SUM(NWLBWF:NWLKLD!AL$133) + SUM(NWLBWF:NWLKLD!AL$135) - SUM(NWLBWF:NWLKLD!AL$145) - SUM(NWLBWF:NWLKLD!AL$146)</f>
        <v>174.78586138155251</v>
      </c>
      <c r="AM72" s="399">
        <f>SUM(NWLBWF:NWLKLD!AM$133) + SUM(NWLBWF:NWLKLD!AM$135) - SUM(NWLBWF:NWLKLD!AM$145) - SUM(NWLBWF:NWLKLD!AM$146)</f>
        <v>174.61761020698887</v>
      </c>
      <c r="AN72" s="399">
        <f>SUM(NWLBWF:NWLKLD!AN$133) + SUM(NWLBWF:NWLKLD!AN$135) - SUM(NWLBWF:NWLKLD!AN$145) - SUM(NWLBWF:NWLKLD!AN$146)</f>
        <v>174.24801939482131</v>
      </c>
      <c r="AO72" s="399">
        <f>SUM(NWLBWF:NWLKLD!AO$133) + SUM(NWLBWF:NWLKLD!AO$135) - SUM(NWLBWF:NWLKLD!AO$145) - SUM(NWLBWF:NWLKLD!AO$146)</f>
        <v>173.86981819095553</v>
      </c>
      <c r="AP72" s="399">
        <f>SUM(NWLBWF:NWLKLD!AP$133) + SUM(NWLBWF:NWLKLD!AP$135) - SUM(NWLBWF:NWLKLD!AP$145) - SUM(NWLBWF:NWLKLD!AP$146)</f>
        <v>173.48883874848752</v>
      </c>
      <c r="AQ72" s="399">
        <f>SUM(NWLBWF:NWLKLD!AQ$133) + SUM(NWLBWF:NWLKLD!AQ$135) - SUM(NWLBWF:NWLKLD!AQ$145) - SUM(NWLBWF:NWLKLD!AQ$146)</f>
        <v>173.101087500299</v>
      </c>
      <c r="AR72" s="399">
        <f>SUM(NWLBWF:NWLKLD!AR$133) + SUM(NWLBWF:NWLKLD!AR$135) - SUM(NWLBWF:NWLKLD!AR$145) - SUM(NWLBWF:NWLKLD!AR$146)</f>
        <v>172.71345128380548</v>
      </c>
      <c r="AS72" s="399">
        <f>SUM(NWLBWF:NWLKLD!AS$133) + SUM(NWLBWF:NWLKLD!AS$135) - SUM(NWLBWF:NWLKLD!AS$145) - SUM(NWLBWF:NWLKLD!AS$146)</f>
        <v>172.32142624471342</v>
      </c>
      <c r="AT72" s="399">
        <f>SUM(NWLBWF:NWLKLD!AT$133) + SUM(NWLBWF:NWLKLD!AT$135) - SUM(NWLBWF:NWLKLD!AT$145) - SUM(NWLBWF:NWLKLD!AT$146)</f>
        <v>171.93602796804964</v>
      </c>
      <c r="AU72" s="399">
        <f>SUM(NWLBWF:NWLKLD!AU$133) + SUM(NWLBWF:NWLKLD!AU$135) - SUM(NWLBWF:NWLKLD!AU$145) - SUM(NWLBWF:NWLKLD!AU$146)</f>
        <v>171.56043221878943</v>
      </c>
      <c r="AV72" s="399">
        <f>SUM(NWLBWF:NWLKLD!AV$133) + SUM(NWLBWF:NWLKLD!AV$135) - SUM(NWLBWF:NWLKLD!AV$145) - SUM(NWLBWF:NWLKLD!AV$146)</f>
        <v>171.19082913969584</v>
      </c>
      <c r="AW72" s="399">
        <f>SUM(NWLBWF:NWLKLD!AW$133) + SUM(NWLBWF:NWLKLD!AW$135) - SUM(NWLBWF:NWLKLD!AW$145) - SUM(NWLBWF:NWLKLD!AW$146)</f>
        <v>170.82911974457144</v>
      </c>
      <c r="AX72" s="399">
        <f>SUM(NWLBWF:NWLKLD!AX$133) + SUM(NWLBWF:NWLKLD!AX$135) - SUM(NWLBWF:NWLKLD!AX$145) - SUM(NWLBWF:NWLKLD!AX$146)</f>
        <v>170.4774357305258</v>
      </c>
      <c r="AY72" s="399">
        <f>SUM(NWLBWF:NWLKLD!AY$133) + SUM(NWLBWF:NWLKLD!AY$135) - SUM(NWLBWF:NWLKLD!AY$145) - SUM(NWLBWF:NWLKLD!AY$146)</f>
        <v>170.13951302140876</v>
      </c>
      <c r="AZ72" s="399">
        <f>SUM(NWLBWF:NWLKLD!AZ$133) + SUM(NWLBWF:NWLKLD!AZ$135) - SUM(NWLBWF:NWLKLD!AZ$145) - SUM(NWLBWF:NWLKLD!AZ$146)</f>
        <v>169.80784033282774</v>
      </c>
      <c r="BA72" s="399">
        <f>SUM(NWLBWF:NWLKLD!BA$133) + SUM(NWLBWF:NWLKLD!BA$135) - SUM(NWLBWF:NWLKLD!BA$145) - SUM(NWLBWF:NWLKLD!BA$146)</f>
        <v>169.47794729432383</v>
      </c>
      <c r="BB72" s="399">
        <f>SUM(NWLBWF:NWLKLD!BB$133) + SUM(NWLBWF:NWLKLD!BB$135) - SUM(NWLBWF:NWLKLD!BB$145) - SUM(NWLBWF:NWLKLD!BB$146)</f>
        <v>169.14933881931245</v>
      </c>
      <c r="BC72" s="399">
        <f>SUM(NWLBWF:NWLKLD!BC$133) + SUM(NWLBWF:NWLKLD!BC$135) - SUM(NWLBWF:NWLKLD!BC$145) - SUM(NWLBWF:NWLKLD!BC$146)</f>
        <v>168.82599818645627</v>
      </c>
      <c r="BD72" s="399">
        <f>SUM(NWLBWF:NWLKLD!BD$133) + SUM(NWLBWF:NWLKLD!BD$135) - SUM(NWLBWF:NWLKLD!BD$145) - SUM(NWLBWF:NWLKLD!BD$146)</f>
        <v>168.5123332969815</v>
      </c>
      <c r="BE72" s="399">
        <f>SUM(NWLBWF:NWLKLD!BE$133) + SUM(NWLBWF:NWLKLD!BE$135) - SUM(NWLBWF:NWLKLD!BE$145) - SUM(NWLBWF:NWLKLD!BE$146)</f>
        <v>168.20106645311679</v>
      </c>
      <c r="BF72" s="399">
        <f>SUM(NWLBWF:NWLKLD!BF$133) + SUM(NWLBWF:NWLKLD!BF$135) - SUM(NWLBWF:NWLKLD!BF$145) - SUM(NWLBWF:NWLKLD!BF$146)</f>
        <v>167.8934985780752</v>
      </c>
      <c r="BG72" s="399">
        <f>SUM(NWLBWF:NWLKLD!BG$133) + SUM(NWLBWF:NWLKLD!BG$135) - SUM(NWLBWF:NWLKLD!BG$145) - SUM(NWLBWF:NWLKLD!BG$146)</f>
        <v>167.58240062322699</v>
      </c>
      <c r="BH72" s="399">
        <f>SUM(NWLBWF:NWLKLD!BH$133) + SUM(NWLBWF:NWLKLD!BH$135) - SUM(NWLBWF:NWLKLD!BH$145) - SUM(NWLBWF:NWLKLD!BH$146)</f>
        <v>167.26783175566524</v>
      </c>
      <c r="BI72" s="399">
        <f>SUM(NWLBWF:NWLKLD!BI$133) + SUM(NWLBWF:NWLKLD!BI$135) - SUM(NWLBWF:NWLKLD!BI$145) - SUM(NWLBWF:NWLKLD!BI$146)</f>
        <v>166.95552982691578</v>
      </c>
      <c r="BJ72" s="399">
        <f>SUM(NWLBWF:NWLKLD!BJ$133) + SUM(NWLBWF:NWLKLD!BJ$135) - SUM(NWLBWF:NWLKLD!BJ$145) - SUM(NWLBWF:NWLKLD!BJ$146)</f>
        <v>166.6434822821532</v>
      </c>
      <c r="BK72" s="399">
        <f>SUM(NWLBWF:NWLKLD!BK$133) + SUM(NWLBWF:NWLKLD!BK$135) - SUM(NWLBWF:NWLKLD!BK$145) - SUM(NWLBWF:NWLKLD!BK$146)</f>
        <v>166.33294656282513</v>
      </c>
      <c r="BL72" s="399">
        <f>SUM(NWLBWF:NWLKLD!BL$133) + SUM(NWLBWF:NWLKLD!BL$135) - SUM(NWLBWF:NWLKLD!BL$145) - SUM(NWLBWF:NWLKLD!BL$146)</f>
        <v>166.02174999691934</v>
      </c>
      <c r="BM72" s="399">
        <f>SUM(NWLBWF:NWLKLD!BM$133) + SUM(NWLBWF:NWLKLD!BM$135) - SUM(NWLBWF:NWLKLD!BM$145) - SUM(NWLBWF:NWLKLD!BM$146)</f>
        <v>165.70650074845886</v>
      </c>
      <c r="BN72" s="399">
        <f>SUM(NWLBWF:NWLKLD!BN$133) + SUM(NWLBWF:NWLKLD!BN$135) - SUM(NWLBWF:NWLKLD!BN$145) - SUM(NWLBWF:NWLKLD!BN$146)</f>
        <v>165.39373968890399</v>
      </c>
      <c r="BO72" s="399">
        <f>SUM(NWLBWF:NWLKLD!BO$133) + SUM(NWLBWF:NWLKLD!BO$135) - SUM(NWLBWF:NWLKLD!BO$145) - SUM(NWLBWF:NWLKLD!BO$146)</f>
        <v>165.08459324840931</v>
      </c>
      <c r="BP72" s="399">
        <f>SUM(NWLBWF:NWLKLD!BP$133) + SUM(NWLBWF:NWLKLD!BP$135) - SUM(NWLBWF:NWLKLD!BP$145) - SUM(NWLBWF:NWLKLD!BP$146)</f>
        <v>164.77455342795994</v>
      </c>
      <c r="BQ72" s="399">
        <f>SUM(NWLBWF:NWLKLD!BQ$133) + SUM(NWLBWF:NWLKLD!BQ$135) - SUM(NWLBWF:NWLKLD!BQ$145) - SUM(NWLBWF:NWLKLD!BQ$146)</f>
        <v>164.46685077385374</v>
      </c>
      <c r="BR72" s="399">
        <f>SUM(NWLBWF:NWLKLD!BR$133) + SUM(NWLBWF:NWLKLD!BR$135) - SUM(NWLBWF:NWLKLD!BR$145) - SUM(NWLBWF:NWLKLD!BR$146)</f>
        <v>164.15781036314863</v>
      </c>
      <c r="BS72" s="399">
        <f>SUM(NWLBWF:NWLKLD!BS$133) + SUM(NWLBWF:NWLKLD!BS$135) - SUM(NWLBWF:NWLKLD!BS$145) - SUM(NWLBWF:NWLKLD!BS$146)</f>
        <v>163.84998417933832</v>
      </c>
      <c r="BT72" s="399">
        <f>SUM(NWLBWF:NWLKLD!BT$133) + SUM(NWLBWF:NWLKLD!BT$135) - SUM(NWLBWF:NWLKLD!BT$145) - SUM(NWLBWF:NWLKLD!BT$146)</f>
        <v>163.54268671827816</v>
      </c>
      <c r="BU72" s="399"/>
      <c r="BV72" s="399"/>
      <c r="BW72" s="399"/>
      <c r="BX72" s="399"/>
      <c r="BY72" s="399"/>
      <c r="BZ72" s="399"/>
      <c r="CA72" s="399"/>
      <c r="CB72" s="399"/>
      <c r="CC72" s="399"/>
      <c r="CD72" s="399"/>
      <c r="CE72" s="399"/>
      <c r="CF72" s="399"/>
      <c r="CG72" s="399"/>
      <c r="CH72" s="399"/>
      <c r="CI72" s="399"/>
      <c r="CJ72" s="399"/>
    </row>
    <row r="73" spans="2:88" ht="15" thickBot="1" x14ac:dyDescent="0.25">
      <c r="B73" s="1161" t="s">
        <v>399</v>
      </c>
      <c r="C73" s="536" t="s">
        <v>238</v>
      </c>
      <c r="D73" s="537" t="s">
        <v>400</v>
      </c>
      <c r="E73" s="536" t="s">
        <v>231</v>
      </c>
      <c r="F73" s="538">
        <v>2</v>
      </c>
      <c r="G73" s="396">
        <f>SUM(NWLBWF:NWLKLD!G$151)</f>
        <v>0</v>
      </c>
      <c r="H73" s="396">
        <f>SUM(NWLBWF:NWLKLD!H$151)</f>
        <v>0</v>
      </c>
      <c r="I73" s="396">
        <f>SUM(NWLBWF:NWLKLD!I$151)</f>
        <v>130.45565145371148</v>
      </c>
      <c r="J73" s="396">
        <f>SUM(NWLBWF:NWLKLD!J$151)</f>
        <v>122.66800000000002</v>
      </c>
      <c r="K73" s="396">
        <f>SUM(NWLBWF:NWLKLD!K$151)</f>
        <v>118.62400000000001</v>
      </c>
      <c r="L73" s="396">
        <f>SUM(NWLBWF:NWLKLD!L$151)</f>
        <v>114.58000000000003</v>
      </c>
      <c r="M73" s="396">
        <f>SUM(NWLBWF:NWLKLD!M$151)</f>
        <v>112.71280000000002</v>
      </c>
      <c r="N73" s="396">
        <f>SUM(NWLBWF:NWLKLD!N$151)</f>
        <v>110.84560000000002</v>
      </c>
      <c r="O73" s="396">
        <f>SUM(NWLBWF:NWLKLD!O$151)</f>
        <v>108.97840000000001</v>
      </c>
      <c r="P73" s="396">
        <f>SUM(NWLBWF:NWLKLD!P$151)</f>
        <v>107.11120000000001</v>
      </c>
      <c r="Q73" s="396">
        <f>SUM(NWLBWF:NWLKLD!Q$151)</f>
        <v>105.24399999999999</v>
      </c>
      <c r="R73" s="396">
        <f>SUM(NWLBWF:NWLKLD!R$151)</f>
        <v>103.3768</v>
      </c>
      <c r="S73" s="396">
        <f>SUM(NWLBWF:NWLKLD!S$151)</f>
        <v>101.50959999999999</v>
      </c>
      <c r="T73" s="396">
        <f>SUM(NWLBWF:NWLKLD!T$151)</f>
        <v>99.642399999999995</v>
      </c>
      <c r="U73" s="396">
        <f>SUM(NWLBWF:NWLKLD!U$151)</f>
        <v>97.775199999999984</v>
      </c>
      <c r="V73" s="396">
        <f>SUM(NWLBWF:NWLKLD!V$151)</f>
        <v>95.907999999999987</v>
      </c>
      <c r="W73" s="396">
        <f>SUM(NWLBWF:NWLKLD!W$151)</f>
        <v>94.040799999999976</v>
      </c>
      <c r="X73" s="396">
        <f>SUM(NWLBWF:NWLKLD!X$151)</f>
        <v>92.173599999999965</v>
      </c>
      <c r="Y73" s="396">
        <f>SUM(NWLBWF:NWLKLD!Y$151)</f>
        <v>90.306399999999982</v>
      </c>
      <c r="Z73" s="396">
        <f>SUM(NWLBWF:NWLKLD!Z$151)</f>
        <v>88.439199999999971</v>
      </c>
      <c r="AA73" s="396">
        <f>SUM(NWLBWF:NWLKLD!AA$151)</f>
        <v>86.571999999999974</v>
      </c>
      <c r="AB73" s="396">
        <f>SUM(NWLBWF:NWLKLD!AB$151)</f>
        <v>84.025799999999961</v>
      </c>
      <c r="AC73" s="396">
        <f>SUM(NWLBWF:NWLKLD!AC$151)</f>
        <v>81.479599999999991</v>
      </c>
      <c r="AD73" s="396">
        <f>SUM(NWLBWF:NWLKLD!AD$151)</f>
        <v>78.933399999999978</v>
      </c>
      <c r="AE73" s="396">
        <f>SUM(NWLBWF:NWLKLD!AE$151)</f>
        <v>76.387199999999979</v>
      </c>
      <c r="AF73" s="396">
        <f>SUM(NWLBWF:NWLKLD!AF$151)</f>
        <v>73.84099999999998</v>
      </c>
      <c r="AG73" s="396">
        <f>SUM(NWLBWF:NWLKLD!AG$151)</f>
        <v>71.294799999999995</v>
      </c>
      <c r="AH73" s="396">
        <f>SUM(NWLBWF:NWLKLD!AH$151)</f>
        <v>68.748599999999996</v>
      </c>
      <c r="AI73" s="396">
        <f>SUM(NWLBWF:NWLKLD!AI$151)</f>
        <v>66.202399999999997</v>
      </c>
      <c r="AJ73" s="396">
        <f>SUM(NWLBWF:NWLKLD!AJ$151)</f>
        <v>63.656200000000005</v>
      </c>
      <c r="AK73" s="396">
        <f>SUM(NWLBWF:NWLKLD!AK$151)</f>
        <v>61.110000000000007</v>
      </c>
      <c r="AL73" s="396">
        <f>SUM(NWLBWF:NWLKLD!AL$151)</f>
        <v>61.110000000000007</v>
      </c>
      <c r="AM73" s="396">
        <f>SUM(NWLBWF:NWLKLD!AM$151)</f>
        <v>61.110000000000007</v>
      </c>
      <c r="AN73" s="396">
        <f>SUM(NWLBWF:NWLKLD!AN$151)</f>
        <v>61.110000000000007</v>
      </c>
      <c r="AO73" s="396">
        <f>SUM(NWLBWF:NWLKLD!AO$151)</f>
        <v>61.110000000000007</v>
      </c>
      <c r="AP73" s="396">
        <f>SUM(NWLBWF:NWLKLD!AP$151)</f>
        <v>61.110000000000007</v>
      </c>
      <c r="AQ73" s="396">
        <f>SUM(NWLBWF:NWLKLD!AQ$151)</f>
        <v>61.110000000000007</v>
      </c>
      <c r="AR73" s="396">
        <f>SUM(NWLBWF:NWLKLD!AR$151)</f>
        <v>61.110000000000007</v>
      </c>
      <c r="AS73" s="396">
        <f>SUM(NWLBWF:NWLKLD!AS$151)</f>
        <v>61.11</v>
      </c>
      <c r="AT73" s="396">
        <f>SUM(NWLBWF:NWLKLD!AT$151)</f>
        <v>61.110000000000007</v>
      </c>
      <c r="AU73" s="396">
        <f>SUM(NWLBWF:NWLKLD!AU$151)</f>
        <v>61.110000000000007</v>
      </c>
      <c r="AV73" s="396">
        <f>SUM(NWLBWF:NWLKLD!AV$151)</f>
        <v>61.110000000000007</v>
      </c>
      <c r="AW73" s="396">
        <f>SUM(NWLBWF:NWLKLD!AW$151)</f>
        <v>61.110000000000007</v>
      </c>
      <c r="AX73" s="396">
        <f>SUM(NWLBWF:NWLKLD!AX$151)</f>
        <v>61.110000000000007</v>
      </c>
      <c r="AY73" s="396">
        <f>SUM(NWLBWF:NWLKLD!AY$151)</f>
        <v>61.110000000000007</v>
      </c>
      <c r="AZ73" s="396">
        <f>SUM(NWLBWF:NWLKLD!AZ$151)</f>
        <v>61.110000000000007</v>
      </c>
      <c r="BA73" s="396">
        <f>SUM(NWLBWF:NWLKLD!BA$151)</f>
        <v>61.110000000000007</v>
      </c>
      <c r="BB73" s="396">
        <f>SUM(NWLBWF:NWLKLD!BB$151)</f>
        <v>61.110000000000007</v>
      </c>
      <c r="BC73" s="396">
        <f>SUM(NWLBWF:NWLKLD!BC$151)</f>
        <v>61.110000000000007</v>
      </c>
      <c r="BD73" s="396">
        <f>SUM(NWLBWF:NWLKLD!BD$151)</f>
        <v>61.110000000000007</v>
      </c>
      <c r="BE73" s="396">
        <f>SUM(NWLBWF:NWLKLD!BE$151)</f>
        <v>61.110000000000007</v>
      </c>
      <c r="BF73" s="396">
        <f>SUM(NWLBWF:NWLKLD!BF$151)</f>
        <v>61.110000000000007</v>
      </c>
      <c r="BG73" s="396">
        <f>SUM(NWLBWF:NWLKLD!BG$151)</f>
        <v>61.110000000000007</v>
      </c>
      <c r="BH73" s="396">
        <f>SUM(NWLBWF:NWLKLD!BH$151)</f>
        <v>61.110000000000007</v>
      </c>
      <c r="BI73" s="396">
        <f>SUM(NWLBWF:NWLKLD!BI$151)</f>
        <v>61.110000000000007</v>
      </c>
      <c r="BJ73" s="396">
        <f>SUM(NWLBWF:NWLKLD!BJ$151)</f>
        <v>61.110000000000007</v>
      </c>
      <c r="BK73" s="396">
        <f>SUM(NWLBWF:NWLKLD!BK$151)</f>
        <v>61.110000000000007</v>
      </c>
      <c r="BL73" s="396">
        <f>SUM(NWLBWF:NWLKLD!BL$151)</f>
        <v>61.110000000000007</v>
      </c>
      <c r="BM73" s="396">
        <f>SUM(NWLBWF:NWLKLD!BM$151)</f>
        <v>61.110000000000007</v>
      </c>
      <c r="BN73" s="396">
        <f>SUM(NWLBWF:NWLKLD!BN$151)</f>
        <v>61.110000000000007</v>
      </c>
      <c r="BO73" s="396">
        <f>SUM(NWLBWF:NWLKLD!BO$151)</f>
        <v>61.110000000000007</v>
      </c>
      <c r="BP73" s="396">
        <f>SUM(NWLBWF:NWLKLD!BP$151)</f>
        <v>61.110000000000007</v>
      </c>
      <c r="BQ73" s="396">
        <f>SUM(NWLBWF:NWLKLD!BQ$151)</f>
        <v>61.110000000000007</v>
      </c>
      <c r="BR73" s="396">
        <f>SUM(NWLBWF:NWLKLD!BR$151)</f>
        <v>61.110000000000007</v>
      </c>
      <c r="BS73" s="396">
        <f>SUM(NWLBWF:NWLKLD!BS$151)</f>
        <v>61.110000000000007</v>
      </c>
      <c r="BT73" s="396">
        <f>SUM(NWLBWF:NWLKLD!BT$151)</f>
        <v>61.110000000000007</v>
      </c>
      <c r="BU73" s="396"/>
      <c r="BV73" s="396"/>
      <c r="BW73" s="396"/>
      <c r="BX73" s="396"/>
      <c r="BY73" s="396"/>
      <c r="BZ73" s="396"/>
      <c r="CA73" s="396"/>
      <c r="CB73" s="396"/>
      <c r="CC73" s="396"/>
      <c r="CD73" s="396"/>
      <c r="CE73" s="396"/>
      <c r="CF73" s="396"/>
      <c r="CG73" s="396"/>
      <c r="CH73" s="396"/>
      <c r="CI73" s="396"/>
      <c r="CJ73" s="1194"/>
    </row>
    <row r="74" spans="2:88" ht="15" thickBot="1" x14ac:dyDescent="0.25">
      <c r="B74" s="1166" t="s">
        <v>401</v>
      </c>
      <c r="C74" s="488" t="s">
        <v>240</v>
      </c>
      <c r="D74" s="489" t="s">
        <v>402</v>
      </c>
      <c r="E74" s="488" t="s">
        <v>231</v>
      </c>
      <c r="F74" s="485">
        <v>2</v>
      </c>
      <c r="G74" s="396">
        <f>SUM(NWLBWF:NWLKLD!G$175)</f>
        <v>0</v>
      </c>
      <c r="H74" s="396">
        <f>SUM(NWLBWF:NWLKLD!H$175)</f>
        <v>0</v>
      </c>
      <c r="I74" s="396">
        <f>SUM(NWLBWF:NWLKLD!I$175)</f>
        <v>713.2677911786285</v>
      </c>
      <c r="J74" s="396">
        <f>SUM(NWLBWF:NWLKLD!J$175)</f>
        <v>692.05286964069887</v>
      </c>
      <c r="K74" s="396">
        <f>SUM(NWLBWF:NWLKLD!K$175)</f>
        <v>695.49337109476517</v>
      </c>
      <c r="L74" s="396">
        <f>SUM(NWLBWF:NWLKLD!L$175)</f>
        <v>696.40025063257451</v>
      </c>
      <c r="M74" s="396">
        <f>SUM(NWLBWF:NWLKLD!M$175)</f>
        <v>698.88702943014721</v>
      </c>
      <c r="N74" s="396">
        <f>SUM(NWLBWF:NWLKLD!N$175)</f>
        <v>701.04884503860944</v>
      </c>
      <c r="O74" s="396">
        <f>SUM(NWLBWF:NWLKLD!O$175)</f>
        <v>696.64543324281874</v>
      </c>
      <c r="P74" s="396">
        <f>SUM(NWLBWF:NWLKLD!P$175)</f>
        <v>694.99522874414708</v>
      </c>
      <c r="Q74" s="396">
        <f>SUM(NWLBWF:NWLKLD!Q$175)</f>
        <v>696.1706385975998</v>
      </c>
      <c r="R74" s="396">
        <f>SUM(NWLBWF:NWLKLD!R$175)</f>
        <v>689.13005811825917</v>
      </c>
      <c r="S74" s="396">
        <f>SUM(NWLBWF:NWLKLD!S$175)</f>
        <v>682.10372004493763</v>
      </c>
      <c r="T74" s="396">
        <f>SUM(NWLBWF:NWLKLD!T$175)</f>
        <v>674.97727972045629</v>
      </c>
      <c r="U74" s="396">
        <f>SUM(NWLBWF:NWLKLD!U$175)</f>
        <v>667.12499238718306</v>
      </c>
      <c r="V74" s="396">
        <f>SUM(NWLBWF:NWLKLD!V$175)</f>
        <v>659.41332852450284</v>
      </c>
      <c r="W74" s="396">
        <f>SUM(NWLBWF:NWLKLD!W$175)</f>
        <v>652.50166803429113</v>
      </c>
      <c r="X74" s="396">
        <f>SUM(NWLBWF:NWLKLD!X$175)</f>
        <v>645.81294680125916</v>
      </c>
      <c r="Y74" s="396">
        <f>SUM(NWLBWF:NWLKLD!Y$175)</f>
        <v>638.83614258003013</v>
      </c>
      <c r="Z74" s="396">
        <f>SUM(NWLBWF:NWLKLD!Z$175)</f>
        <v>633.21479788780687</v>
      </c>
      <c r="AA74" s="396">
        <f>SUM(NWLBWF:NWLKLD!AA$175)</f>
        <v>627.59065299665212</v>
      </c>
      <c r="AB74" s="396">
        <f>SUM(NWLBWF:NWLKLD!AB$175)</f>
        <v>621.18130796778951</v>
      </c>
      <c r="AC74" s="396">
        <f>SUM(NWLBWF:NWLKLD!AC$175)</f>
        <v>615.0772739490501</v>
      </c>
      <c r="AD74" s="396">
        <f>SUM(NWLBWF:NWLKLD!AD$175)</f>
        <v>609.01320288421846</v>
      </c>
      <c r="AE74" s="396">
        <f>SUM(NWLBWF:NWLKLD!AE$175)</f>
        <v>604.06557736215314</v>
      </c>
      <c r="AF74" s="396">
        <f>SUM(NWLBWF:NWLKLD!AF$175)</f>
        <v>601.40347552020478</v>
      </c>
      <c r="AG74" s="396">
        <f>SUM(NWLBWF:NWLKLD!AG$175)</f>
        <v>598.82701304488228</v>
      </c>
      <c r="AH74" s="396">
        <f>SUM(NWLBWF:NWLKLD!AH$175)</f>
        <v>596.33248792403162</v>
      </c>
      <c r="AI74" s="396">
        <f>SUM(NWLBWF:NWLKLD!AI$175)</f>
        <v>592.86267092576566</v>
      </c>
      <c r="AJ74" s="396">
        <f>SUM(NWLBWF:NWLKLD!AJ$175)</f>
        <v>590.24920446394538</v>
      </c>
      <c r="AK74" s="396">
        <f>SUM(NWLBWF:NWLKLD!AK$175)</f>
        <v>587.53662569974608</v>
      </c>
      <c r="AL74" s="396">
        <f>SUM(NWLBWF:NWLKLD!AL$175)</f>
        <v>585.4580923333931</v>
      </c>
      <c r="AM74" s="396">
        <f>SUM(NWLBWF:NWLKLD!AM$175)</f>
        <v>585.47430461844385</v>
      </c>
      <c r="AN74" s="396">
        <f>SUM(NWLBWF:NWLKLD!AN$175)</f>
        <v>585.34715677119891</v>
      </c>
      <c r="AO74" s="396">
        <f>SUM(NWLBWF:NWLKLD!AO$175)</f>
        <v>585.15829395097126</v>
      </c>
      <c r="AP74" s="396">
        <f>SUM(NWLBWF:NWLKLD!AP$175)</f>
        <v>585.05029479928771</v>
      </c>
      <c r="AQ74" s="396">
        <f>SUM(NWLBWF:NWLKLD!AQ$175)</f>
        <v>585.00501366563253</v>
      </c>
      <c r="AR74" s="396">
        <f>SUM(NWLBWF:NWLKLD!AR$175)</f>
        <v>585.18242010219387</v>
      </c>
      <c r="AS74" s="396">
        <f>SUM(NWLBWF:NWLKLD!AS$175)</f>
        <v>585.346554643692</v>
      </c>
      <c r="AT74" s="396">
        <f>SUM(NWLBWF:NWLKLD!AT$175)</f>
        <v>585.60276503359023</v>
      </c>
      <c r="AU74" s="396">
        <f>SUM(NWLBWF:NWLKLD!AU$175)</f>
        <v>585.85803465595734</v>
      </c>
      <c r="AV74" s="396">
        <f>SUM(NWLBWF:NWLKLD!AV$175)</f>
        <v>586.16344501203366</v>
      </c>
      <c r="AW74" s="396">
        <f>SUM(NWLBWF:NWLKLD!AW$175)</f>
        <v>586.45836202019177</v>
      </c>
      <c r="AX74" s="396">
        <f>SUM(NWLBWF:NWLKLD!AX$175)</f>
        <v>586.8285712870977</v>
      </c>
      <c r="AY74" s="396">
        <f>SUM(NWLBWF:NWLKLD!AY$175)</f>
        <v>587.25434797610046</v>
      </c>
      <c r="AZ74" s="396">
        <f>SUM(NWLBWF:NWLKLD!AZ$175)</f>
        <v>587.71385935937553</v>
      </c>
      <c r="BA74" s="396">
        <f>SUM(NWLBWF:NWLKLD!BA$175)</f>
        <v>588.20629055486961</v>
      </c>
      <c r="BB74" s="396">
        <f>SUM(NWLBWF:NWLKLD!BB$175)</f>
        <v>588.730344411695</v>
      </c>
      <c r="BC74" s="396">
        <f>SUM(NWLBWF:NWLKLD!BC$175)</f>
        <v>589.27597582259739</v>
      </c>
      <c r="BD74" s="396">
        <f>SUM(NWLBWF:NWLKLD!BD$175)</f>
        <v>589.80868859844725</v>
      </c>
      <c r="BE74" s="396">
        <f>SUM(NWLBWF:NWLKLD!BE$175)</f>
        <v>590.37323584699072</v>
      </c>
      <c r="BF74" s="396">
        <f>SUM(NWLBWF:NWLKLD!BF$175)</f>
        <v>590.91446675927807</v>
      </c>
      <c r="BG74" s="396">
        <f>SUM(NWLBWF:NWLKLD!BG$175)</f>
        <v>591.42339563914106</v>
      </c>
      <c r="BH74" s="396">
        <f>SUM(NWLBWF:NWLKLD!BH$175)</f>
        <v>591.89254195759668</v>
      </c>
      <c r="BI74" s="396">
        <f>SUM(NWLBWF:NWLKLD!BI$175)</f>
        <v>592.40018486850261</v>
      </c>
      <c r="BJ74" s="396">
        <f>SUM(NWLBWF:NWLKLD!BJ$175)</f>
        <v>592.92585876411363</v>
      </c>
      <c r="BK74" s="396">
        <f>SUM(NWLBWF:NWLKLD!BK$175)</f>
        <v>593.4447998026385</v>
      </c>
      <c r="BL74" s="396">
        <f>SUM(NWLBWF:NWLKLD!BL$175)</f>
        <v>593.9522826241755</v>
      </c>
      <c r="BM74" s="396">
        <f>SUM(NWLBWF:NWLKLD!BM$175)</f>
        <v>594.45090030226959</v>
      </c>
      <c r="BN74" s="396">
        <f>SUM(NWLBWF:NWLKLD!BN$175)</f>
        <v>594.96325804584876</v>
      </c>
      <c r="BO74" s="396">
        <f>SUM(NWLBWF:NWLKLD!BO$175)</f>
        <v>595.49126863185711</v>
      </c>
      <c r="BP74" s="396">
        <f>SUM(NWLBWF:NWLKLD!BP$175)</f>
        <v>596.05550663410713</v>
      </c>
      <c r="BQ74" s="396">
        <f>SUM(NWLBWF:NWLKLD!BQ$175)</f>
        <v>596.61246329666108</v>
      </c>
      <c r="BR74" s="396">
        <f>SUM(NWLBWF:NWLKLD!BR$175)</f>
        <v>597.28607409229403</v>
      </c>
      <c r="BS74" s="396">
        <f>SUM(NWLBWF:NWLKLD!BS$175)</f>
        <v>597.92357158206437</v>
      </c>
      <c r="BT74" s="396">
        <f>SUM(NWLBWF:NWLKLD!BT$175)</f>
        <v>598.56518080594242</v>
      </c>
      <c r="BU74" s="396"/>
      <c r="BV74" s="396"/>
      <c r="BW74" s="396"/>
      <c r="BX74" s="396"/>
      <c r="BY74" s="396"/>
      <c r="BZ74" s="396"/>
      <c r="CA74" s="396"/>
      <c r="CB74" s="396"/>
      <c r="CC74" s="396"/>
      <c r="CD74" s="396"/>
      <c r="CE74" s="396"/>
      <c r="CF74" s="396"/>
      <c r="CG74" s="396"/>
      <c r="CH74" s="396"/>
      <c r="CI74" s="396"/>
      <c r="CJ74" s="1194"/>
    </row>
    <row r="75" spans="2:88" x14ac:dyDescent="0.2">
      <c r="B75" s="1167" t="s">
        <v>403</v>
      </c>
      <c r="C75" s="1168" t="s">
        <v>379</v>
      </c>
      <c r="D75" s="539" t="s">
        <v>404</v>
      </c>
      <c r="E75" s="1168" t="s">
        <v>231</v>
      </c>
      <c r="F75" s="540">
        <v>2</v>
      </c>
      <c r="G75" s="400">
        <f>SUM(NWLBWF:NWLKLD!G$178)</f>
        <v>0</v>
      </c>
      <c r="H75" s="400">
        <f>SUM(NWLBWF:NWLKLD!H$178)</f>
        <v>0</v>
      </c>
      <c r="I75" s="400">
        <f>SUM(NWLBWF:NWLKLD!I$178)</f>
        <v>7.404191884142425</v>
      </c>
      <c r="J75" s="400">
        <f>SUM(NWLBWF:NWLKLD!J$178)</f>
        <v>7.4057001062220618</v>
      </c>
      <c r="K75" s="400">
        <f>SUM(NWLBWF:NWLKLD!K$178)</f>
        <v>7.8986711666329343</v>
      </c>
      <c r="L75" s="400">
        <f>SUM(NWLBWF:NWLKLD!L$178)</f>
        <v>8.3968317647836983</v>
      </c>
      <c r="M75" s="400">
        <f>SUM(NWLBWF:NWLKLD!M$178)</f>
        <v>8.7540824887408579</v>
      </c>
      <c r="N75" s="400">
        <f>SUM(NWLBWF:NWLKLD!N$178)</f>
        <v>8.1999445387741154</v>
      </c>
      <c r="O75" s="400">
        <f>SUM(NWLBWF:NWLKLD!O$178)</f>
        <v>7.5121918326256161</v>
      </c>
      <c r="P75" s="400">
        <f>SUM(NWLBWF:NWLKLD!P$178)</f>
        <v>6.8357843016687045</v>
      </c>
      <c r="Q75" s="400">
        <f>SUM(NWLBWF:NWLKLD!Q$178)</f>
        <v>6.3022812640861954</v>
      </c>
      <c r="R75" s="400">
        <f>SUM(NWLBWF:NWLKLD!R$178)</f>
        <v>5.7886380782371472</v>
      </c>
      <c r="S75" s="400">
        <f>SUM(NWLBWF:NWLKLD!S$178)</f>
        <v>4.8267146625594393</v>
      </c>
      <c r="T75" s="400">
        <f>SUM(NWLBWF:NWLKLD!T$178)</f>
        <v>4.2634080251845408</v>
      </c>
      <c r="U75" s="400">
        <f>SUM(NWLBWF:NWLKLD!U$178)</f>
        <v>3.893105892168045</v>
      </c>
      <c r="V75" s="400">
        <f>SUM(NWLBWF:NWLKLD!V$178)</f>
        <v>3.2829006304633541</v>
      </c>
      <c r="W75" s="400">
        <f>SUM(NWLBWF:NWLKLD!W$178)</f>
        <v>2.841907421807206</v>
      </c>
      <c r="X75" s="400">
        <f>SUM(NWLBWF:NWLKLD!X$178)</f>
        <v>2.418860501818648</v>
      </c>
      <c r="Y75" s="400">
        <f>SUM(NWLBWF:NWLKLD!Y$178)</f>
        <v>2.0675612925328388</v>
      </c>
      <c r="Z75" s="400">
        <f>SUM(NWLBWF:NWLKLD!Z$178)</f>
        <v>1.7599373220412389</v>
      </c>
      <c r="AA75" s="400">
        <f>SUM(NWLBWF:NWLKLD!AA$178)</f>
        <v>1.471217407034948</v>
      </c>
      <c r="AB75" s="400">
        <f>SUM(NWLBWF:NWLKLD!AB$178)</f>
        <v>1.0637482544669141</v>
      </c>
      <c r="AC75" s="400">
        <f>SUM(NWLBWF:NWLKLD!AC$178)</f>
        <v>1.1407689402855341</v>
      </c>
      <c r="AD75" s="400">
        <f>SUM(NWLBWF:NWLKLD!AD$178)</f>
        <v>1.112139919955162</v>
      </c>
      <c r="AE75" s="400">
        <f>SUM(NWLBWF:NWLKLD!AE$178)</f>
        <v>0.95765336399193102</v>
      </c>
      <c r="AF75" s="400">
        <f>SUM(NWLBWF:NWLKLD!AF$178)</f>
        <v>0.95652913475435208</v>
      </c>
      <c r="AG75" s="400">
        <f>SUM(NWLBWF:NWLKLD!AG$178)</f>
        <v>0.83700205759148405</v>
      </c>
      <c r="AH75" s="400">
        <f>SUM(NWLBWF:NWLKLD!AH$178)</f>
        <v>0.814004990235208</v>
      </c>
      <c r="AI75" s="400">
        <f>SUM(NWLBWF:NWLKLD!AI$178)</f>
        <v>0.79172815837436206</v>
      </c>
      <c r="AJ75" s="400">
        <f>SUM(NWLBWF:NWLKLD!AJ$178)</f>
        <v>0.72279127960578404</v>
      </c>
      <c r="AK75" s="400">
        <f>SUM(NWLBWF:NWLKLD!AK$178)</f>
        <v>0.58458924566966497</v>
      </c>
      <c r="AL75" s="400">
        <f>SUM(NWLBWF:NWLKLD!AL$178)</f>
        <v>0.70511159159279102</v>
      </c>
      <c r="AM75" s="400">
        <f>SUM(NWLBWF:NWLKLD!AM$178)</f>
        <v>0.70511159159279102</v>
      </c>
      <c r="AN75" s="400">
        <f>SUM(NWLBWF:NWLKLD!AN$178)</f>
        <v>0.70511159159279102</v>
      </c>
      <c r="AO75" s="400">
        <f>SUM(NWLBWF:NWLKLD!AO$178)</f>
        <v>0.70511159159279102</v>
      </c>
      <c r="AP75" s="400">
        <f>SUM(NWLBWF:NWLKLD!AP$178)</f>
        <v>0.70511159159279102</v>
      </c>
      <c r="AQ75" s="400">
        <f>SUM(NWLBWF:NWLKLD!AQ$178)</f>
        <v>0.70511159159279102</v>
      </c>
      <c r="AR75" s="400">
        <f>SUM(NWLBWF:NWLKLD!AR$178)</f>
        <v>0.70511159159279102</v>
      </c>
      <c r="AS75" s="400">
        <f>SUM(NWLBWF:NWLKLD!AS$178)</f>
        <v>0.70511159159279102</v>
      </c>
      <c r="AT75" s="400">
        <f>SUM(NWLBWF:NWLKLD!AT$178)</f>
        <v>0.70511159159279102</v>
      </c>
      <c r="AU75" s="400">
        <f>SUM(NWLBWF:NWLKLD!AU$178)</f>
        <v>0.70511159159279102</v>
      </c>
      <c r="AV75" s="400">
        <f>SUM(NWLBWF:NWLKLD!AV$178)</f>
        <v>0.70511159159279102</v>
      </c>
      <c r="AW75" s="400">
        <f>SUM(NWLBWF:NWLKLD!AW$178)</f>
        <v>0.70511159159279102</v>
      </c>
      <c r="AX75" s="400">
        <f>SUM(NWLBWF:NWLKLD!AX$178)</f>
        <v>0.70511159159279102</v>
      </c>
      <c r="AY75" s="400">
        <f>SUM(NWLBWF:NWLKLD!AY$178)</f>
        <v>0.70511159159279102</v>
      </c>
      <c r="AZ75" s="400">
        <f>SUM(NWLBWF:NWLKLD!AZ$178)</f>
        <v>0.70511159159279102</v>
      </c>
      <c r="BA75" s="400">
        <f>SUM(NWLBWF:NWLKLD!BA$178)</f>
        <v>0.70511159159279102</v>
      </c>
      <c r="BB75" s="400">
        <f>SUM(NWLBWF:NWLKLD!BB$178)</f>
        <v>0.70511159159279102</v>
      </c>
      <c r="BC75" s="400">
        <f>SUM(NWLBWF:NWLKLD!BC$178)</f>
        <v>0.70511159159279102</v>
      </c>
      <c r="BD75" s="400">
        <f>SUM(NWLBWF:NWLKLD!BD$178)</f>
        <v>0.70511159159279102</v>
      </c>
      <c r="BE75" s="400">
        <f>SUM(NWLBWF:NWLKLD!BE$178)</f>
        <v>0.70511159159279102</v>
      </c>
      <c r="BF75" s="400">
        <f>SUM(NWLBWF:NWLKLD!BF$178)</f>
        <v>0.70511159159279102</v>
      </c>
      <c r="BG75" s="400">
        <f>SUM(NWLBWF:NWLKLD!BG$178)</f>
        <v>0.70511159159279102</v>
      </c>
      <c r="BH75" s="400">
        <f>SUM(NWLBWF:NWLKLD!BH$178)</f>
        <v>0.70511159159279102</v>
      </c>
      <c r="BI75" s="400">
        <f>SUM(NWLBWF:NWLKLD!BI$178)</f>
        <v>0.70511159159279102</v>
      </c>
      <c r="BJ75" s="400">
        <f>SUM(NWLBWF:NWLKLD!BJ$178)</f>
        <v>0.70511159159279102</v>
      </c>
      <c r="BK75" s="400">
        <f>SUM(NWLBWF:NWLKLD!BK$178)</f>
        <v>0.70511159159279102</v>
      </c>
      <c r="BL75" s="400">
        <f>SUM(NWLBWF:NWLKLD!BL$178)</f>
        <v>0.70511159159279102</v>
      </c>
      <c r="BM75" s="400">
        <f>SUM(NWLBWF:NWLKLD!BM$178)</f>
        <v>0.70511159159279102</v>
      </c>
      <c r="BN75" s="400">
        <f>SUM(NWLBWF:NWLKLD!BN$178)</f>
        <v>0.70511159159279102</v>
      </c>
      <c r="BO75" s="400">
        <f>SUM(NWLBWF:NWLKLD!BO$178)</f>
        <v>0.70511159159279102</v>
      </c>
      <c r="BP75" s="400">
        <f>SUM(NWLBWF:NWLKLD!BP$178)</f>
        <v>0.70511159159279102</v>
      </c>
      <c r="BQ75" s="400">
        <f>SUM(NWLBWF:NWLKLD!BQ$178)</f>
        <v>0.70511159159279102</v>
      </c>
      <c r="BR75" s="400">
        <f>SUM(NWLBWF:NWLKLD!BR$178)</f>
        <v>0.70511159159279102</v>
      </c>
      <c r="BS75" s="400">
        <f>SUM(NWLBWF:NWLKLD!BS$178)</f>
        <v>0.70511159159279102</v>
      </c>
      <c r="BT75" s="400">
        <f>SUM(NWLBWF:NWLKLD!BT$178)</f>
        <v>0.70511159159279102</v>
      </c>
      <c r="BU75" s="400"/>
      <c r="BV75" s="400"/>
      <c r="BW75" s="400"/>
      <c r="BX75" s="400"/>
      <c r="BY75" s="400"/>
      <c r="BZ75" s="400"/>
      <c r="CA75" s="400"/>
      <c r="CB75" s="400"/>
      <c r="CC75" s="400"/>
      <c r="CD75" s="400"/>
      <c r="CE75" s="400"/>
      <c r="CF75" s="400"/>
      <c r="CG75" s="400"/>
      <c r="CH75" s="400"/>
      <c r="CI75" s="400"/>
      <c r="CJ75" s="1198"/>
    </row>
    <row r="76" spans="2:88" x14ac:dyDescent="0.2">
      <c r="B76" s="1169" t="s">
        <v>405</v>
      </c>
      <c r="C76" s="541" t="s">
        <v>382</v>
      </c>
      <c r="D76" s="542" t="s">
        <v>406</v>
      </c>
      <c r="E76" s="541" t="s">
        <v>231</v>
      </c>
      <c r="F76" s="543">
        <v>2</v>
      </c>
      <c r="G76" s="399">
        <f>SUM(NWLBWF:NWLKLD!G$131)</f>
        <v>0</v>
      </c>
      <c r="H76" s="399">
        <f>SUM(NWLBWF:NWLKLD!H$131)</f>
        <v>0</v>
      </c>
      <c r="I76" s="399">
        <f>SUM(NWLBWF:NWLKLD!I$131)</f>
        <v>762.54201253559484</v>
      </c>
      <c r="J76" s="399">
        <f>SUM(NWLBWF:NWLKLD!J$131)</f>
        <v>761.89494259157357</v>
      </c>
      <c r="K76" s="399">
        <f>SUM(NWLBWF:NWLKLD!K$131)</f>
        <v>761.25043297672153</v>
      </c>
      <c r="L76" s="399">
        <f>SUM(NWLBWF:NWLKLD!L$131)</f>
        <v>760.60249650165997</v>
      </c>
      <c r="M76" s="399">
        <f>SUM(NWLBWF:NWLKLD!M$131)</f>
        <v>759.93971850646381</v>
      </c>
      <c r="N76" s="399">
        <f>SUM(NWLBWF:NWLKLD!N$131)</f>
        <v>759.28203398471169</v>
      </c>
      <c r="O76" s="399">
        <f>SUM(NWLBWF:NWLKLD!O$131)</f>
        <v>757.66263728635056</v>
      </c>
      <c r="P76" s="399">
        <f>SUM(NWLBWF:NWLKLD!P$131)</f>
        <v>748.00006898022241</v>
      </c>
      <c r="Q76" s="399">
        <f>SUM(NWLBWF:NWLKLD!Q$131)</f>
        <v>747.33444523895059</v>
      </c>
      <c r="R76" s="399">
        <f>SUM(NWLBWF:NWLKLD!R$131)</f>
        <v>746.66541875116172</v>
      </c>
      <c r="S76" s="399">
        <f>SUM(NWLBWF:NWLKLD!S$131)</f>
        <v>745.99380492117314</v>
      </c>
      <c r="T76" s="399">
        <f>SUM(NWLBWF:NWLKLD!T$131)</f>
        <v>745.31969702007621</v>
      </c>
      <c r="U76" s="399">
        <f>SUM(NWLBWF:NWLKLD!U$131)</f>
        <v>744.64215075026016</v>
      </c>
      <c r="V76" s="399">
        <f>SUM(NWLBWF:NWLKLD!V$131)</f>
        <v>743.96150939879999</v>
      </c>
      <c r="W76" s="399">
        <f>SUM(NWLBWF:NWLKLD!W$131)</f>
        <v>743.27773636972347</v>
      </c>
      <c r="X76" s="399">
        <f>SUM(NWLBWF:NWLKLD!X$131)</f>
        <v>742.59083264103697</v>
      </c>
      <c r="Y76" s="399">
        <f>SUM(NWLBWF:NWLKLD!Y$131)</f>
        <v>741.9017218027999</v>
      </c>
      <c r="Z76" s="399">
        <f>SUM(NWLBWF:NWLKLD!Z$131)</f>
        <v>741.20988086823661</v>
      </c>
      <c r="AA76" s="399">
        <f>SUM(NWLBWF:NWLKLD!AA$131)</f>
        <v>740.51544047966513</v>
      </c>
      <c r="AB76" s="399">
        <f>SUM(NWLBWF:NWLKLD!AB$131)</f>
        <v>739.81845304793444</v>
      </c>
      <c r="AC76" s="399">
        <f>SUM(NWLBWF:NWLKLD!AC$131)</f>
        <v>739.11877655587284</v>
      </c>
      <c r="AD76" s="399">
        <f>SUM(NWLBWF:NWLKLD!AD$131)</f>
        <v>738.41653564541355</v>
      </c>
      <c r="AE76" s="399">
        <f>SUM(NWLBWF:NWLKLD!AE$131)</f>
        <v>737.71183427143649</v>
      </c>
      <c r="AF76" s="399">
        <f>SUM(NWLBWF:NWLKLD!AF$131)</f>
        <v>737.00465468019729</v>
      </c>
      <c r="AG76" s="399">
        <f>SUM(NWLBWF:NWLKLD!AG$131)</f>
        <v>736.29502059879553</v>
      </c>
      <c r="AH76" s="399">
        <f>SUM(NWLBWF:NWLKLD!AH$131)</f>
        <v>735.58295573109376</v>
      </c>
      <c r="AI76" s="399">
        <f>SUM(NWLBWF:NWLKLD!AI$131)</f>
        <v>734.86857673416569</v>
      </c>
      <c r="AJ76" s="399">
        <f>SUM(NWLBWF:NWLKLD!AJ$131)</f>
        <v>734.15188145149352</v>
      </c>
      <c r="AK76" s="399">
        <f>SUM(NWLBWF:NWLKLD!AK$131)</f>
        <v>733.43293395585442</v>
      </c>
      <c r="AL76" s="399">
        <f>SUM(NWLBWF:NWLKLD!AL$131)</f>
        <v>732.71465393854248</v>
      </c>
      <c r="AM76" s="399">
        <f>SUM(NWLBWF:NWLKLD!AM$131)</f>
        <v>731.99113654676364</v>
      </c>
      <c r="AN76" s="399">
        <f>SUM(NWLBWF:NWLKLD!AN$131)</f>
        <v>731.26542724532146</v>
      </c>
      <c r="AO76" s="399">
        <f>SUM(NWLBWF:NWLKLD!AO$131)</f>
        <v>730.53754028343337</v>
      </c>
      <c r="AP76" s="399">
        <f>SUM(NWLBWF:NWLKLD!AP$131)</f>
        <v>729.80740776067967</v>
      </c>
      <c r="AQ76" s="399">
        <f>SUM(NWLBWF:NWLKLD!AQ$131)</f>
        <v>729.07511462351579</v>
      </c>
      <c r="AR76" s="399">
        <f>SUM(NWLBWF:NWLKLD!AR$131)</f>
        <v>728.34062351478758</v>
      </c>
      <c r="AS76" s="399">
        <f>SUM(NWLBWF:NWLKLD!AS$131)</f>
        <v>727.60406044406136</v>
      </c>
      <c r="AT76" s="399">
        <f>SUM(NWLBWF:NWLKLD!AT$131)</f>
        <v>726.86540488513265</v>
      </c>
      <c r="AU76" s="399">
        <f>SUM(NWLBWF:NWLKLD!AU$131)</f>
        <v>726.12474727210554</v>
      </c>
      <c r="AV76" s="399">
        <f>SUM(NWLBWF:NWLKLD!AV$131)</f>
        <v>725.38207076272363</v>
      </c>
      <c r="AW76" s="399">
        <f>SUM(NWLBWF:NWLKLD!AW$131)</f>
        <v>724.63740802689153</v>
      </c>
      <c r="AX76" s="399">
        <f>SUM(NWLBWF:NWLKLD!AX$131)</f>
        <v>723.89074645303504</v>
      </c>
      <c r="AY76" s="399">
        <f>SUM(NWLBWF:NWLKLD!AY$131)</f>
        <v>723.14213013329629</v>
      </c>
      <c r="AZ76" s="399">
        <f>SUM(NWLBWF:NWLKLD!AZ$131)</f>
        <v>722.39160537817554</v>
      </c>
      <c r="BA76" s="399">
        <f>SUM(NWLBWF:NWLKLD!BA$131)</f>
        <v>721.63918099708826</v>
      </c>
      <c r="BB76" s="399">
        <f>SUM(NWLBWF:NWLKLD!BB$131)</f>
        <v>720.88485328569254</v>
      </c>
      <c r="BC76" s="399">
        <f>SUM(NWLBWF:NWLKLD!BC$131)</f>
        <v>720.12866555510811</v>
      </c>
      <c r="BD76" s="399">
        <f>SUM(NWLBWF:NWLKLD!BD$131)</f>
        <v>719.37066187694029</v>
      </c>
      <c r="BE76" s="399">
        <f>SUM(NWLBWF:NWLKLD!BE$131)</f>
        <v>718.61087029465307</v>
      </c>
      <c r="BF76" s="399">
        <f>SUM(NWLBWF:NWLKLD!BF$131)</f>
        <v>717.84931019544297</v>
      </c>
      <c r="BG76" s="399">
        <f>SUM(NWLBWF:NWLKLD!BG$131)</f>
        <v>717.08598697413322</v>
      </c>
      <c r="BH76" s="399">
        <f>SUM(NWLBWF:NWLKLD!BH$131)</f>
        <v>716.32092846393891</v>
      </c>
      <c r="BI76" s="399">
        <f>SUM(NWLBWF:NWLKLD!BI$131)</f>
        <v>715.55415350266856</v>
      </c>
      <c r="BJ76" s="399">
        <f>SUM(NWLBWF:NWLKLD!BJ$131)</f>
        <v>714.78563842777532</v>
      </c>
      <c r="BK76" s="399">
        <f>SUM(NWLBWF:NWLKLD!BK$131)</f>
        <v>714.01542388727387</v>
      </c>
      <c r="BL76" s="399">
        <f>SUM(NWLBWF:NWLKLD!BL$131)</f>
        <v>713.2435306285771</v>
      </c>
      <c r="BM76" s="399">
        <f>SUM(NWLBWF:NWLKLD!BM$131)</f>
        <v>712.46997715270516</v>
      </c>
      <c r="BN76" s="399">
        <f>SUM(NWLBWF:NWLKLD!BN$131)</f>
        <v>711.69476640559253</v>
      </c>
      <c r="BO76" s="399">
        <f>SUM(NWLBWF:NWLKLD!BO$131)</f>
        <v>710.91791675543743</v>
      </c>
      <c r="BP76" s="399">
        <f>SUM(NWLBWF:NWLKLD!BP$131)</f>
        <v>710.13941689929459</v>
      </c>
      <c r="BQ76" s="399">
        <f>SUM(NWLBWF:NWLKLD!BQ$131)</f>
        <v>709.35929708590834</v>
      </c>
      <c r="BR76" s="399">
        <f>SUM(NWLBWF:NWLKLD!BR$131)</f>
        <v>708.57755495611639</v>
      </c>
      <c r="BS76" s="399">
        <f>SUM(NWLBWF:NWLKLD!BS$131)</f>
        <v>707.79425150276245</v>
      </c>
      <c r="BT76" s="399">
        <f>SUM(NWLBWF:NWLKLD!BT$131)</f>
        <v>707.00939534152644</v>
      </c>
      <c r="BU76" s="399"/>
      <c r="BV76" s="399"/>
      <c r="BW76" s="399"/>
      <c r="BX76" s="399"/>
      <c r="BY76" s="399"/>
      <c r="BZ76" s="399"/>
      <c r="CA76" s="399"/>
      <c r="CB76" s="399"/>
      <c r="CC76" s="399"/>
      <c r="CD76" s="399"/>
      <c r="CE76" s="399"/>
      <c r="CF76" s="399"/>
      <c r="CG76" s="399"/>
      <c r="CH76" s="399"/>
      <c r="CI76" s="399"/>
      <c r="CJ76" s="1197"/>
    </row>
    <row r="77" spans="2:88" ht="66.599999999999994" customHeight="1" x14ac:dyDescent="0.2">
      <c r="B77" s="1169" t="s">
        <v>407</v>
      </c>
      <c r="C77" s="541" t="s">
        <v>385</v>
      </c>
      <c r="D77" s="542" t="s">
        <v>408</v>
      </c>
      <c r="E77" s="541" t="s">
        <v>231</v>
      </c>
      <c r="F77" s="543">
        <v>2</v>
      </c>
      <c r="G77" s="399">
        <f>SUM(NWLBWF:NWLKLD!G$132)</f>
        <v>0</v>
      </c>
      <c r="H77" s="399">
        <f>SUM(NWLBWF:NWLKLD!H$132)</f>
        <v>0</v>
      </c>
      <c r="I77" s="399">
        <f>SUM(NWLBWF:NWLKLD!I$132)</f>
        <v>758.31039554107429</v>
      </c>
      <c r="J77" s="399">
        <f>SUM(NWLBWF:NWLKLD!J$132)</f>
        <v>757.56316559705306</v>
      </c>
      <c r="K77" s="399">
        <f>SUM(NWLBWF:NWLKLD!K$132)</f>
        <v>756.91865598220102</v>
      </c>
      <c r="L77" s="399">
        <f>SUM(NWLBWF:NWLKLD!L$132)</f>
        <v>756.27071950713946</v>
      </c>
      <c r="M77" s="399">
        <f>SUM(NWLBWF:NWLKLD!M$132)</f>
        <v>755.6079415119433</v>
      </c>
      <c r="N77" s="399">
        <f>SUM(NWLBWF:NWLKLD!N$132)</f>
        <v>754.95025699019118</v>
      </c>
      <c r="O77" s="399">
        <f>SUM(NWLBWF:NWLKLD!O$132)</f>
        <v>753.33086029183005</v>
      </c>
      <c r="P77" s="399">
        <f>SUM(NWLBWF:NWLKLD!P$132)</f>
        <v>743.6682919857019</v>
      </c>
      <c r="Q77" s="399">
        <f>SUM(NWLBWF:NWLKLD!Q$132)</f>
        <v>743.00266824443008</v>
      </c>
      <c r="R77" s="399">
        <f>SUM(NWLBWF:NWLKLD!R$132)</f>
        <v>742.33364175664121</v>
      </c>
      <c r="S77" s="399">
        <f>SUM(NWLBWF:NWLKLD!S$132)</f>
        <v>741.66202792665263</v>
      </c>
      <c r="T77" s="399">
        <f>SUM(NWLBWF:NWLKLD!T$132)</f>
        <v>740.9879200255557</v>
      </c>
      <c r="U77" s="399">
        <f>SUM(NWLBWF:NWLKLD!U$132)</f>
        <v>740.31037375573965</v>
      </c>
      <c r="V77" s="399">
        <f>SUM(NWLBWF:NWLKLD!V$132)</f>
        <v>739.62973240427948</v>
      </c>
      <c r="W77" s="399">
        <f>SUM(NWLBWF:NWLKLD!W$132)</f>
        <v>738.94595937520296</v>
      </c>
      <c r="X77" s="399">
        <f>SUM(NWLBWF:NWLKLD!X$132)</f>
        <v>738.25905564651646</v>
      </c>
      <c r="Y77" s="399">
        <f>SUM(NWLBWF:NWLKLD!Y$132)</f>
        <v>737.56994480827939</v>
      </c>
      <c r="Z77" s="399">
        <f>SUM(NWLBWF:NWLKLD!Z$132)</f>
        <v>736.8781038737161</v>
      </c>
      <c r="AA77" s="399">
        <f>SUM(NWLBWF:NWLKLD!AA$132)</f>
        <v>736.18366348514462</v>
      </c>
      <c r="AB77" s="399">
        <f>SUM(NWLBWF:NWLKLD!AB$132)</f>
        <v>735.48667605341393</v>
      </c>
      <c r="AC77" s="399">
        <f>SUM(NWLBWF:NWLKLD!AC$132)</f>
        <v>734.78699956135233</v>
      </c>
      <c r="AD77" s="399">
        <f>SUM(NWLBWF:NWLKLD!AD$132)</f>
        <v>734.08475865089304</v>
      </c>
      <c r="AE77" s="399">
        <f>SUM(NWLBWF:NWLKLD!AE$132)</f>
        <v>733.38005727691598</v>
      </c>
      <c r="AF77" s="399">
        <f>SUM(NWLBWF:NWLKLD!AF$132)</f>
        <v>732.67287768567678</v>
      </c>
      <c r="AG77" s="399">
        <f>SUM(NWLBWF:NWLKLD!AG$132)</f>
        <v>731.96324360427502</v>
      </c>
      <c r="AH77" s="399">
        <f>SUM(NWLBWF:NWLKLD!AH$132)</f>
        <v>731.25117873657325</v>
      </c>
      <c r="AI77" s="399">
        <f>SUM(NWLBWF:NWLKLD!AI$132)</f>
        <v>730.53679973964518</v>
      </c>
      <c r="AJ77" s="399">
        <f>SUM(NWLBWF:NWLKLD!AJ$132)</f>
        <v>729.82010445697301</v>
      </c>
      <c r="AK77" s="399">
        <f>SUM(NWLBWF:NWLKLD!AK$132)</f>
        <v>729.10115696133391</v>
      </c>
      <c r="AL77" s="399">
        <f>SUM(NWLBWF:NWLKLD!AL$132)</f>
        <v>728.38287694402197</v>
      </c>
      <c r="AM77" s="399">
        <f>SUM(NWLBWF:NWLKLD!AM$132)</f>
        <v>727.65935955224313</v>
      </c>
      <c r="AN77" s="399">
        <f>SUM(NWLBWF:NWLKLD!AN$132)</f>
        <v>726.93365025080095</v>
      </c>
      <c r="AO77" s="399">
        <f>SUM(NWLBWF:NWLKLD!AO$132)</f>
        <v>726.20576328891286</v>
      </c>
      <c r="AP77" s="399">
        <f>SUM(NWLBWF:NWLKLD!AP$132)</f>
        <v>725.47563076615916</v>
      </c>
      <c r="AQ77" s="399">
        <f>SUM(NWLBWF:NWLKLD!AQ$132)</f>
        <v>724.74333762899528</v>
      </c>
      <c r="AR77" s="399">
        <f>SUM(NWLBWF:NWLKLD!AR$132)</f>
        <v>724.00884652026707</v>
      </c>
      <c r="AS77" s="399">
        <f>SUM(NWLBWF:NWLKLD!AS$132)</f>
        <v>723.27228344954085</v>
      </c>
      <c r="AT77" s="399">
        <f>SUM(NWLBWF:NWLKLD!AT$132)</f>
        <v>722.53362789061214</v>
      </c>
      <c r="AU77" s="399">
        <f>SUM(NWLBWF:NWLKLD!AU$132)</f>
        <v>721.79297027758503</v>
      </c>
      <c r="AV77" s="399">
        <f>SUM(NWLBWF:NWLKLD!AV$132)</f>
        <v>721.05029376820312</v>
      </c>
      <c r="AW77" s="399">
        <f>SUM(NWLBWF:NWLKLD!AW$132)</f>
        <v>720.30563103237102</v>
      </c>
      <c r="AX77" s="399">
        <f>SUM(NWLBWF:NWLKLD!AX$132)</f>
        <v>719.55896945851453</v>
      </c>
      <c r="AY77" s="399">
        <f>SUM(NWLBWF:NWLKLD!AY$132)</f>
        <v>718.81035313877578</v>
      </c>
      <c r="AZ77" s="399">
        <f>SUM(NWLBWF:NWLKLD!AZ$132)</f>
        <v>718.05982838365503</v>
      </c>
      <c r="BA77" s="399">
        <f>SUM(NWLBWF:NWLKLD!BA$132)</f>
        <v>717.30740400256775</v>
      </c>
      <c r="BB77" s="399">
        <f>SUM(NWLBWF:NWLKLD!BB$132)</f>
        <v>716.55307629117203</v>
      </c>
      <c r="BC77" s="399">
        <f>SUM(NWLBWF:NWLKLD!BC$132)</f>
        <v>715.7968885605876</v>
      </c>
      <c r="BD77" s="399">
        <f>SUM(NWLBWF:NWLKLD!BD$132)</f>
        <v>715.03888488241978</v>
      </c>
      <c r="BE77" s="399">
        <f>SUM(NWLBWF:NWLKLD!BE$132)</f>
        <v>714.27909330013256</v>
      </c>
      <c r="BF77" s="399">
        <f>SUM(NWLBWF:NWLKLD!BF$132)</f>
        <v>713.51753320092246</v>
      </c>
      <c r="BG77" s="399">
        <f>SUM(NWLBWF:NWLKLD!BG$132)</f>
        <v>712.75420997961271</v>
      </c>
      <c r="BH77" s="399">
        <f>SUM(NWLBWF:NWLKLD!BH$132)</f>
        <v>711.9891514694184</v>
      </c>
      <c r="BI77" s="399">
        <f>SUM(NWLBWF:NWLKLD!BI$132)</f>
        <v>711.22237650814805</v>
      </c>
      <c r="BJ77" s="399">
        <f>SUM(NWLBWF:NWLKLD!BJ$132)</f>
        <v>710.45386143325481</v>
      </c>
      <c r="BK77" s="399">
        <f>SUM(NWLBWF:NWLKLD!BK$132)</f>
        <v>709.68364689275336</v>
      </c>
      <c r="BL77" s="399">
        <f>SUM(NWLBWF:NWLKLD!BL$132)</f>
        <v>708.91175363405659</v>
      </c>
      <c r="BM77" s="399">
        <f>SUM(NWLBWF:NWLKLD!BM$132)</f>
        <v>708.13820015818465</v>
      </c>
      <c r="BN77" s="399">
        <f>SUM(NWLBWF:NWLKLD!BN$132)</f>
        <v>707.36298941107202</v>
      </c>
      <c r="BO77" s="399">
        <f>SUM(NWLBWF:NWLKLD!BO$132)</f>
        <v>706.58613976091692</v>
      </c>
      <c r="BP77" s="399">
        <f>SUM(NWLBWF:NWLKLD!BP$132)</f>
        <v>705.80763990477408</v>
      </c>
      <c r="BQ77" s="399">
        <f>SUM(NWLBWF:NWLKLD!BQ$132)</f>
        <v>705.02752009138783</v>
      </c>
      <c r="BR77" s="399">
        <f>SUM(NWLBWF:NWLKLD!BR$132)</f>
        <v>704.24577796159588</v>
      </c>
      <c r="BS77" s="399">
        <f>SUM(NWLBWF:NWLKLD!BS$132)</f>
        <v>703.46247450824194</v>
      </c>
      <c r="BT77" s="399">
        <f>SUM(NWLBWF:NWLKLD!BT$132)</f>
        <v>702.67761834700593</v>
      </c>
      <c r="BU77" s="399"/>
      <c r="BV77" s="399"/>
      <c r="BW77" s="399"/>
      <c r="BX77" s="399"/>
      <c r="BY77" s="399"/>
      <c r="BZ77" s="399"/>
      <c r="CA77" s="399"/>
      <c r="CB77" s="399"/>
      <c r="CC77" s="399"/>
      <c r="CD77" s="399"/>
      <c r="CE77" s="399"/>
      <c r="CF77" s="399"/>
      <c r="CG77" s="399"/>
      <c r="CH77" s="399"/>
      <c r="CI77" s="399"/>
      <c r="CJ77" s="1197"/>
    </row>
    <row r="78" spans="2:88" ht="14.45" customHeight="1" thickBot="1" x14ac:dyDescent="0.25">
      <c r="B78" s="1175" t="s">
        <v>409</v>
      </c>
      <c r="C78" s="1176" t="s">
        <v>388</v>
      </c>
      <c r="D78" s="544" t="s">
        <v>410</v>
      </c>
      <c r="E78" s="1176" t="s">
        <v>231</v>
      </c>
      <c r="F78" s="545">
        <v>2</v>
      </c>
      <c r="G78" s="401">
        <f>SUM(NWLBWF:NWLKLD!G$181)</f>
        <v>0</v>
      </c>
      <c r="H78" s="401">
        <f>SUM(NWLBWF:NWLKLD!H$181)</f>
        <v>0</v>
      </c>
      <c r="I78" s="401">
        <f>SUM(NWLBWF:NWLKLD!I$181)</f>
        <v>37.63841247830338</v>
      </c>
      <c r="J78" s="401">
        <f>SUM(NWLBWF:NWLKLD!J$181)</f>
        <v>58.104595850132085</v>
      </c>
      <c r="K78" s="401">
        <f>SUM(NWLBWF:NWLKLD!K$181)</f>
        <v>53.526613720802949</v>
      </c>
      <c r="L78" s="401">
        <f>SUM(NWLBWF:NWLKLD!L$181)</f>
        <v>51.473637109781265</v>
      </c>
      <c r="M78" s="401">
        <f>SUM(NWLBWF:NWLKLD!M$181)</f>
        <v>47.966829593055273</v>
      </c>
      <c r="N78" s="401">
        <f>SUM(NWLBWF:NWLKLD!N$181)</f>
        <v>45.701467412807609</v>
      </c>
      <c r="O78" s="401">
        <f>SUM(NWLBWF:NWLKLD!O$181)</f>
        <v>49.173235216385741</v>
      </c>
      <c r="P78" s="401">
        <f>SUM(NWLBWF:NWLKLD!P$181)</f>
        <v>41.837278939886119</v>
      </c>
      <c r="Q78" s="401">
        <f>SUM(NWLBWF:NWLKLD!Q$181)</f>
        <v>40.529748382744138</v>
      </c>
      <c r="R78" s="401">
        <f>SUM(NWLBWF:NWLKLD!R$181)</f>
        <v>47.414945560144872</v>
      </c>
      <c r="S78" s="401">
        <f>SUM(NWLBWF:NWLKLD!S$181)</f>
        <v>54.731593219155599</v>
      </c>
      <c r="T78" s="401">
        <f>SUM(NWLBWF:NWLKLD!T$181)</f>
        <v>61.747232279914925</v>
      </c>
      <c r="U78" s="401">
        <f>SUM(NWLBWF:NWLKLD!U$181)</f>
        <v>69.292275476388539</v>
      </c>
      <c r="V78" s="401">
        <f>SUM(NWLBWF:NWLKLD!V$181)</f>
        <v>76.933503249313191</v>
      </c>
      <c r="W78" s="401">
        <f>SUM(NWLBWF:NWLKLD!W$181)</f>
        <v>83.602383919104582</v>
      </c>
      <c r="X78" s="401">
        <f>SUM(NWLBWF:NWLKLD!X$181)</f>
        <v>90.027248343438629</v>
      </c>
      <c r="Y78" s="401">
        <f>SUM(NWLBWF:NWLKLD!Y$181)</f>
        <v>96.666240935716417</v>
      </c>
      <c r="Z78" s="401">
        <f>SUM(NWLBWF:NWLKLD!Z$181)</f>
        <v>101.90336866386798</v>
      </c>
      <c r="AA78" s="401">
        <f>SUM(NWLBWF:NWLKLD!AA$181)</f>
        <v>107.12179308145758</v>
      </c>
      <c r="AB78" s="401">
        <f>SUM(NWLBWF:NWLKLD!AB$181)</f>
        <v>113.24161983115748</v>
      </c>
      <c r="AC78" s="401">
        <f>SUM(NWLBWF:NWLKLD!AC$181)</f>
        <v>118.56895667201672</v>
      </c>
      <c r="AD78" s="401">
        <f>SUM(NWLBWF:NWLKLD!AD$181)</f>
        <v>123.95941584671935</v>
      </c>
      <c r="AE78" s="401">
        <f>SUM(NWLBWF:NWLKLD!AE$181)</f>
        <v>128.35682655077085</v>
      </c>
      <c r="AF78" s="401">
        <f>SUM(NWLBWF:NWLKLD!AF$181)</f>
        <v>130.31287303071767</v>
      </c>
      <c r="AG78" s="401">
        <f>SUM(NWLBWF:NWLKLD!AG$181)</f>
        <v>132.29922850180122</v>
      </c>
      <c r="AH78" s="401">
        <f>SUM(NWLBWF:NWLKLD!AH$181)</f>
        <v>134.10468582230641</v>
      </c>
      <c r="AI78" s="401">
        <f>SUM(NWLBWF:NWLKLD!AI$181)</f>
        <v>136.88240065550519</v>
      </c>
      <c r="AJ78" s="401">
        <f>SUM(NWLBWF:NWLKLD!AJ$181)</f>
        <v>138.84810871342188</v>
      </c>
      <c r="AK78" s="401">
        <f>SUM(NWLBWF:NWLKLD!AK$181)</f>
        <v>140.97994201591806</v>
      </c>
      <c r="AL78" s="401">
        <f>SUM(NWLBWF:NWLKLD!AL$181)</f>
        <v>142.21967301903601</v>
      </c>
      <c r="AM78" s="401">
        <f>SUM(NWLBWF:NWLKLD!AM$181)</f>
        <v>141.47994334220647</v>
      </c>
      <c r="AN78" s="401">
        <f>SUM(NWLBWF:NWLKLD!AN$181)</f>
        <v>140.88138188800923</v>
      </c>
      <c r="AO78" s="401">
        <f>SUM(NWLBWF:NWLKLD!AO$181)</f>
        <v>140.34235774634882</v>
      </c>
      <c r="AP78" s="401">
        <f>SUM(NWLBWF:NWLKLD!AP$181)</f>
        <v>139.72022437527869</v>
      </c>
      <c r="AQ78" s="401">
        <f>SUM(NWLBWF:NWLKLD!AQ$181)</f>
        <v>139.03321237177002</v>
      </c>
      <c r="AR78" s="401">
        <f>SUM(NWLBWF:NWLKLD!AR$181)</f>
        <v>138.12131482648039</v>
      </c>
      <c r="AS78" s="401">
        <f>SUM(NWLBWF:NWLKLD!AS$181)</f>
        <v>137.22061721425612</v>
      </c>
      <c r="AT78" s="401">
        <f>SUM(NWLBWF:NWLKLD!AT$181)</f>
        <v>136.22575126542915</v>
      </c>
      <c r="AU78" s="401">
        <f>SUM(NWLBWF:NWLKLD!AU$181)</f>
        <v>135.22982403003491</v>
      </c>
      <c r="AV78" s="401">
        <f>SUM(NWLBWF:NWLKLD!AV$181)</f>
        <v>134.1817371645767</v>
      </c>
      <c r="AW78" s="401">
        <f>SUM(NWLBWF:NWLKLD!AW$181)</f>
        <v>133.1421574205865</v>
      </c>
      <c r="AX78" s="401">
        <f>SUM(NWLBWF:NWLKLD!AX$181)</f>
        <v>132.02528657982398</v>
      </c>
      <c r="AY78" s="401">
        <f>SUM(NWLBWF:NWLKLD!AY$181)</f>
        <v>130.85089357108254</v>
      </c>
      <c r="AZ78" s="401">
        <f>SUM(NWLBWF:NWLKLD!AZ$181)</f>
        <v>129.64085743268672</v>
      </c>
      <c r="BA78" s="401">
        <f>SUM(NWLBWF:NWLKLD!BA$181)</f>
        <v>128.39600185610536</v>
      </c>
      <c r="BB78" s="401">
        <f>SUM(NWLBWF:NWLKLD!BB$181)</f>
        <v>127.11762028788418</v>
      </c>
      <c r="BC78" s="401">
        <f>SUM(NWLBWF:NWLKLD!BC$181)</f>
        <v>125.81580114639742</v>
      </c>
      <c r="BD78" s="401">
        <f>SUM(NWLBWF:NWLKLD!BD$181)</f>
        <v>124.52508469237968</v>
      </c>
      <c r="BE78" s="401">
        <f>SUM(NWLBWF:NWLKLD!BE$181)</f>
        <v>123.20074586154907</v>
      </c>
      <c r="BF78" s="401">
        <f>SUM(NWLBWF:NWLKLD!BF$181)</f>
        <v>121.89795485005163</v>
      </c>
      <c r="BG78" s="401">
        <f>SUM(NWLBWF:NWLKLD!BG$181)</f>
        <v>120.62570274887887</v>
      </c>
      <c r="BH78" s="401">
        <f>SUM(NWLBWF:NWLKLD!BH$181)</f>
        <v>119.39149792022896</v>
      </c>
      <c r="BI78" s="401">
        <f>SUM(NWLBWF:NWLKLD!BI$181)</f>
        <v>118.11708004805263</v>
      </c>
      <c r="BJ78" s="401">
        <f>SUM(NWLBWF:NWLKLD!BJ$181)</f>
        <v>116.82289107754849</v>
      </c>
      <c r="BK78" s="401">
        <f>SUM(NWLBWF:NWLKLD!BK$181)</f>
        <v>115.53373549852213</v>
      </c>
      <c r="BL78" s="401">
        <f>SUM(NWLBWF:NWLKLD!BL$181)</f>
        <v>114.25435941828823</v>
      </c>
      <c r="BM78" s="401">
        <f>SUM(NWLBWF:NWLKLD!BM$181)</f>
        <v>112.98218826432228</v>
      </c>
      <c r="BN78" s="401">
        <f>SUM(NWLBWF:NWLKLD!BN$181)</f>
        <v>111.69461977363051</v>
      </c>
      <c r="BO78" s="401">
        <f>SUM(NWLBWF:NWLKLD!BO$181)</f>
        <v>110.38975953746707</v>
      </c>
      <c r="BP78" s="401">
        <f>SUM(NWLBWF:NWLKLD!BP$181)</f>
        <v>109.04702167907419</v>
      </c>
      <c r="BQ78" s="401">
        <f>SUM(NWLBWF:NWLKLD!BQ$181)</f>
        <v>107.70994520313398</v>
      </c>
      <c r="BR78" s="401">
        <f>SUM(NWLBWF:NWLKLD!BR$181)</f>
        <v>106.25459227770905</v>
      </c>
      <c r="BS78" s="401">
        <f>SUM(NWLBWF:NWLKLD!BS$181)</f>
        <v>104.83379133458479</v>
      </c>
      <c r="BT78" s="401">
        <f>SUM(NWLBWF:NWLKLD!BT$181)</f>
        <v>103.40732594947075</v>
      </c>
      <c r="BU78" s="401"/>
      <c r="BV78" s="401"/>
      <c r="BW78" s="401"/>
      <c r="BX78" s="401"/>
      <c r="BY78" s="401"/>
      <c r="BZ78" s="401"/>
      <c r="CA78" s="401"/>
      <c r="CB78" s="401"/>
      <c r="CC78" s="401"/>
      <c r="CD78" s="401"/>
      <c r="CE78" s="401"/>
      <c r="CF78" s="401"/>
      <c r="CG78" s="401"/>
      <c r="CH78" s="401"/>
      <c r="CI78" s="401"/>
      <c r="CJ78" s="1200"/>
    </row>
    <row r="79" spans="2:88" ht="14.45" customHeight="1" x14ac:dyDescent="0.2">
      <c r="B79" s="1177" t="s">
        <v>299</v>
      </c>
      <c r="C79" s="1178" t="s">
        <v>411</v>
      </c>
      <c r="D79" s="490" t="s">
        <v>412</v>
      </c>
      <c r="E79" s="1178" t="s">
        <v>339</v>
      </c>
      <c r="F79" s="491">
        <v>2</v>
      </c>
      <c r="G79" s="400">
        <f>SUM(NWLBWF:NWLKLD!G$153) + SUM(NWLBWF:NWLKLD!G$154) + SUM(NWLBWF:NWLKLD!G$155)</f>
        <v>0</v>
      </c>
      <c r="H79" s="400">
        <f>SUM(NWLBWF:NWLKLD!H$153) + SUM(NWLBWF:NWLKLD!H$154) + SUM(NWLBWF:NWLKLD!H$155)</f>
        <v>0</v>
      </c>
      <c r="I79" s="400">
        <f>SUM(NWLBWF:NWLKLD!I$153) + SUM(NWLBWF:NWLKLD!I$154) + SUM(NWLBWF:NWLKLD!I$155)</f>
        <v>65.834999999999994</v>
      </c>
      <c r="J79" s="400">
        <f>SUM(NWLBWF:NWLKLD!J$153) + SUM(NWLBWF:NWLKLD!J$154) + SUM(NWLBWF:NWLKLD!J$155)</f>
        <v>66.729000000000013</v>
      </c>
      <c r="K79" s="400">
        <f>SUM(NWLBWF:NWLKLD!K$153) + SUM(NWLBWF:NWLKLD!K$154) + SUM(NWLBWF:NWLKLD!K$155)</f>
        <v>66.918999999999983</v>
      </c>
      <c r="L79" s="400">
        <f>SUM(NWLBWF:NWLKLD!L$153) + SUM(NWLBWF:NWLKLD!L$154) + SUM(NWLBWF:NWLKLD!L$155)</f>
        <v>67.108999999999995</v>
      </c>
      <c r="M79" s="400">
        <f>SUM(NWLBWF:NWLKLD!M$153) + SUM(NWLBWF:NWLKLD!M$154) + SUM(NWLBWF:NWLKLD!M$155)</f>
        <v>67.323999999999998</v>
      </c>
      <c r="N79" s="400">
        <f>SUM(NWLBWF:NWLKLD!N$153) + SUM(NWLBWF:NWLKLD!N$154) + SUM(NWLBWF:NWLKLD!N$155)</f>
        <v>67.538999999999987</v>
      </c>
      <c r="O79" s="400">
        <f>SUM(NWLBWF:NWLKLD!O$153) + SUM(NWLBWF:NWLKLD!O$154) + SUM(NWLBWF:NWLKLD!O$155)</f>
        <v>67.754000000000005</v>
      </c>
      <c r="P79" s="400">
        <f>SUM(NWLBWF:NWLKLD!P$153) + SUM(NWLBWF:NWLKLD!P$154) + SUM(NWLBWF:NWLKLD!P$155)</f>
        <v>67.968999999999994</v>
      </c>
      <c r="Q79" s="400">
        <f>SUM(NWLBWF:NWLKLD!Q$153) + SUM(NWLBWF:NWLKLD!Q$154) + SUM(NWLBWF:NWLKLD!Q$155)</f>
        <v>68.183999999999997</v>
      </c>
      <c r="R79" s="400">
        <f>SUM(NWLBWF:NWLKLD!R$153) + SUM(NWLBWF:NWLKLD!R$154) + SUM(NWLBWF:NWLKLD!R$155)</f>
        <v>68.423999999999992</v>
      </c>
      <c r="S79" s="400">
        <f>SUM(NWLBWF:NWLKLD!S$153) + SUM(NWLBWF:NWLKLD!S$154) + SUM(NWLBWF:NWLKLD!S$155)</f>
        <v>68.663999999999987</v>
      </c>
      <c r="T79" s="400">
        <f>SUM(NWLBWF:NWLKLD!T$153) + SUM(NWLBWF:NWLKLD!T$154) + SUM(NWLBWF:NWLKLD!T$155)</f>
        <v>68.903999999999996</v>
      </c>
      <c r="U79" s="400">
        <f>SUM(NWLBWF:NWLKLD!U$153) + SUM(NWLBWF:NWLKLD!U$154) + SUM(NWLBWF:NWLKLD!U$155)</f>
        <v>69.143999999999991</v>
      </c>
      <c r="V79" s="400">
        <f>SUM(NWLBWF:NWLKLD!V$153) + SUM(NWLBWF:NWLKLD!V$154) + SUM(NWLBWF:NWLKLD!V$155)</f>
        <v>69.384</v>
      </c>
      <c r="W79" s="400">
        <f>SUM(NWLBWF:NWLKLD!W$153) + SUM(NWLBWF:NWLKLD!W$154) + SUM(NWLBWF:NWLKLD!W$155)</f>
        <v>69.623999999999995</v>
      </c>
      <c r="X79" s="400">
        <f>SUM(NWLBWF:NWLKLD!X$153) + SUM(NWLBWF:NWLKLD!X$154) + SUM(NWLBWF:NWLKLD!X$155)</f>
        <v>69.86399999999999</v>
      </c>
      <c r="Y79" s="400">
        <f>SUM(NWLBWF:NWLKLD!Y$153) + SUM(NWLBWF:NWLKLD!Y$154) + SUM(NWLBWF:NWLKLD!Y$155)</f>
        <v>70.103999999999999</v>
      </c>
      <c r="Z79" s="400">
        <f>SUM(NWLBWF:NWLKLD!Z$153) + SUM(NWLBWF:NWLKLD!Z$154) + SUM(NWLBWF:NWLKLD!Z$155)</f>
        <v>70.343999999999994</v>
      </c>
      <c r="AA79" s="400">
        <f>SUM(NWLBWF:NWLKLD!AA$153) + SUM(NWLBWF:NWLKLD!AA$154) + SUM(NWLBWF:NWLKLD!AA$155)</f>
        <v>70.583999999999989</v>
      </c>
      <c r="AB79" s="400">
        <f>SUM(NWLBWF:NWLKLD!AB$153) + SUM(NWLBWF:NWLKLD!AB$154) + SUM(NWLBWF:NWLKLD!AB$155)</f>
        <v>70.838999999999984</v>
      </c>
      <c r="AC79" s="400">
        <f>SUM(NWLBWF:NWLKLD!AC$153) + SUM(NWLBWF:NWLKLD!AC$154) + SUM(NWLBWF:NWLKLD!AC$155)</f>
        <v>71.093999999999994</v>
      </c>
      <c r="AD79" s="400">
        <f>SUM(NWLBWF:NWLKLD!AD$153) + SUM(NWLBWF:NWLKLD!AD$154) + SUM(NWLBWF:NWLKLD!AD$155)</f>
        <v>71.34899999999999</v>
      </c>
      <c r="AE79" s="400">
        <f>SUM(NWLBWF:NWLKLD!AE$153) + SUM(NWLBWF:NWLKLD!AE$154) + SUM(NWLBWF:NWLKLD!AE$155)</f>
        <v>71.603999999999985</v>
      </c>
      <c r="AF79" s="400">
        <f>SUM(NWLBWF:NWLKLD!AF$153) + SUM(NWLBWF:NWLKLD!AF$154) + SUM(NWLBWF:NWLKLD!AF$155)</f>
        <v>71.85899999999998</v>
      </c>
      <c r="AG79" s="400">
        <f>SUM(NWLBWF:NWLKLD!AG$153) + SUM(NWLBWF:NWLKLD!AG$154) + SUM(NWLBWF:NWLKLD!AG$155)</f>
        <v>72.11399999999999</v>
      </c>
      <c r="AH79" s="400">
        <f>SUM(NWLBWF:NWLKLD!AH$153) + SUM(NWLBWF:NWLKLD!AH$154) + SUM(NWLBWF:NWLKLD!AH$155)</f>
        <v>72.368999999999986</v>
      </c>
      <c r="AI79" s="400">
        <f>SUM(NWLBWF:NWLKLD!AI$153) + SUM(NWLBWF:NWLKLD!AI$154) + SUM(NWLBWF:NWLKLD!AI$155)</f>
        <v>72.623999999999995</v>
      </c>
      <c r="AJ79" s="400">
        <f>SUM(NWLBWF:NWLKLD!AJ$153) + SUM(NWLBWF:NWLKLD!AJ$154) + SUM(NWLBWF:NWLKLD!AJ$155)</f>
        <v>72.878999999999991</v>
      </c>
      <c r="AK79" s="400">
        <f>SUM(NWLBWF:NWLKLD!AK$153) + SUM(NWLBWF:NWLKLD!AK$154) + SUM(NWLBWF:NWLKLD!AK$155)</f>
        <v>73.138999999999996</v>
      </c>
      <c r="AL79" s="400">
        <f>SUM(NWLBWF:NWLKLD!AL$153) + SUM(NWLBWF:NWLKLD!AL$154) + SUM(NWLBWF:NWLKLD!AL$155)</f>
        <v>73.399000000000001</v>
      </c>
      <c r="AM79" s="400">
        <f>SUM(NWLBWF:NWLKLD!AM$153) + SUM(NWLBWF:NWLKLD!AM$154) + SUM(NWLBWF:NWLKLD!AM$155)</f>
        <v>73.659000000000006</v>
      </c>
      <c r="AN79" s="400">
        <f>SUM(NWLBWF:NWLKLD!AN$153) + SUM(NWLBWF:NWLKLD!AN$154) + SUM(NWLBWF:NWLKLD!AN$155)</f>
        <v>73.918999999999997</v>
      </c>
      <c r="AO79" s="400">
        <f>SUM(NWLBWF:NWLKLD!AO$153) + SUM(NWLBWF:NWLKLD!AO$154) + SUM(NWLBWF:NWLKLD!AO$155)</f>
        <v>74.178999999999988</v>
      </c>
      <c r="AP79" s="400">
        <f>SUM(NWLBWF:NWLKLD!AP$153) + SUM(NWLBWF:NWLKLD!AP$154) + SUM(NWLBWF:NWLKLD!AP$155)</f>
        <v>74.438999999999979</v>
      </c>
      <c r="AQ79" s="400">
        <f>SUM(NWLBWF:NWLKLD!AQ$153) + SUM(NWLBWF:NWLKLD!AQ$154) + SUM(NWLBWF:NWLKLD!AQ$155)</f>
        <v>74.698999999999984</v>
      </c>
      <c r="AR79" s="400">
        <f>SUM(NWLBWF:NWLKLD!AR$153) + SUM(NWLBWF:NWLKLD!AR$154) + SUM(NWLBWF:NWLKLD!AR$155)</f>
        <v>74.959000000000003</v>
      </c>
      <c r="AS79" s="400">
        <f>SUM(NWLBWF:NWLKLD!AS$153) + SUM(NWLBWF:NWLKLD!AS$154) + SUM(NWLBWF:NWLKLD!AS$155)</f>
        <v>75.218999999999994</v>
      </c>
      <c r="AT79" s="400">
        <f>SUM(NWLBWF:NWLKLD!AT$153) + SUM(NWLBWF:NWLKLD!AT$154) + SUM(NWLBWF:NWLKLD!AT$155)</f>
        <v>75.478999999999985</v>
      </c>
      <c r="AU79" s="400">
        <f>SUM(NWLBWF:NWLKLD!AU$153) + SUM(NWLBWF:NWLKLD!AU$154) + SUM(NWLBWF:NWLKLD!AU$155)</f>
        <v>75.73899999999999</v>
      </c>
      <c r="AV79" s="400">
        <f>SUM(NWLBWF:NWLKLD!AV$153) + SUM(NWLBWF:NWLKLD!AV$154) + SUM(NWLBWF:NWLKLD!AV$155)</f>
        <v>75.998999999999995</v>
      </c>
      <c r="AW79" s="400">
        <f>SUM(NWLBWF:NWLKLD!AW$153) + SUM(NWLBWF:NWLKLD!AW$154) + SUM(NWLBWF:NWLKLD!AW$155)</f>
        <v>76.258999999999986</v>
      </c>
      <c r="AX79" s="400">
        <f>SUM(NWLBWF:NWLKLD!AX$153) + SUM(NWLBWF:NWLKLD!AX$154) + SUM(NWLBWF:NWLKLD!AX$155)</f>
        <v>76.518999999999991</v>
      </c>
      <c r="AY79" s="400">
        <f>SUM(NWLBWF:NWLKLD!AY$153) + SUM(NWLBWF:NWLKLD!AY$154) + SUM(NWLBWF:NWLKLD!AY$155)</f>
        <v>76.778999999999996</v>
      </c>
      <c r="AZ79" s="400">
        <f>SUM(NWLBWF:NWLKLD!AZ$153) + SUM(NWLBWF:NWLKLD!AZ$154) + SUM(NWLBWF:NWLKLD!AZ$155)</f>
        <v>77.038999999999987</v>
      </c>
      <c r="BA79" s="400">
        <f>SUM(NWLBWF:NWLKLD!BA$153) + SUM(NWLBWF:NWLKLD!BA$154) + SUM(NWLBWF:NWLKLD!BA$155)</f>
        <v>77.298999999999992</v>
      </c>
      <c r="BB79" s="400">
        <f>SUM(NWLBWF:NWLKLD!BB$153) + SUM(NWLBWF:NWLKLD!BB$154) + SUM(NWLBWF:NWLKLD!BB$155)</f>
        <v>77.558999999999983</v>
      </c>
      <c r="BC79" s="400">
        <f>SUM(NWLBWF:NWLKLD!BC$153) + SUM(NWLBWF:NWLKLD!BC$154) + SUM(NWLBWF:NWLKLD!BC$155)</f>
        <v>77.818999999999988</v>
      </c>
      <c r="BD79" s="400">
        <f>SUM(NWLBWF:NWLKLD!BD$153) + SUM(NWLBWF:NWLKLD!BD$154) + SUM(NWLBWF:NWLKLD!BD$155)</f>
        <v>78.079000000000008</v>
      </c>
      <c r="BE79" s="400">
        <f>SUM(NWLBWF:NWLKLD!BE$153) + SUM(NWLBWF:NWLKLD!BE$154) + SUM(NWLBWF:NWLKLD!BE$155)</f>
        <v>78.338999999999984</v>
      </c>
      <c r="BF79" s="400">
        <f>SUM(NWLBWF:NWLKLD!BF$153) + SUM(NWLBWF:NWLKLD!BF$154) + SUM(NWLBWF:NWLKLD!BF$155)</f>
        <v>78.588999999999999</v>
      </c>
      <c r="BG79" s="400">
        <f>SUM(NWLBWF:NWLKLD!BG$153) + SUM(NWLBWF:NWLKLD!BG$154) + SUM(NWLBWF:NWLKLD!BG$155)</f>
        <v>78.838999999999999</v>
      </c>
      <c r="BH79" s="400">
        <f>SUM(NWLBWF:NWLKLD!BH$153) + SUM(NWLBWF:NWLKLD!BH$154) + SUM(NWLBWF:NWLKLD!BH$155)</f>
        <v>79.088999999999999</v>
      </c>
      <c r="BI79" s="400">
        <f>SUM(NWLBWF:NWLKLD!BI$153) + SUM(NWLBWF:NWLKLD!BI$154) + SUM(NWLBWF:NWLKLD!BI$155)</f>
        <v>79.338999999999999</v>
      </c>
      <c r="BJ79" s="400">
        <f>SUM(NWLBWF:NWLKLD!BJ$153) + SUM(NWLBWF:NWLKLD!BJ$154) + SUM(NWLBWF:NWLKLD!BJ$155)</f>
        <v>79.588999999999999</v>
      </c>
      <c r="BK79" s="400">
        <f>SUM(NWLBWF:NWLKLD!BK$153) + SUM(NWLBWF:NWLKLD!BK$154) + SUM(NWLBWF:NWLKLD!BK$155)</f>
        <v>79.838999999999999</v>
      </c>
      <c r="BL79" s="400">
        <f>SUM(NWLBWF:NWLKLD!BL$153) + SUM(NWLBWF:NWLKLD!BL$154) + SUM(NWLBWF:NWLKLD!BL$155)</f>
        <v>80.088999999999999</v>
      </c>
      <c r="BM79" s="400">
        <f>SUM(NWLBWF:NWLKLD!BM$153) + SUM(NWLBWF:NWLKLD!BM$154) + SUM(NWLBWF:NWLKLD!BM$155)</f>
        <v>80.338999999999999</v>
      </c>
      <c r="BN79" s="400">
        <f>SUM(NWLBWF:NWLKLD!BN$153) + SUM(NWLBWF:NWLKLD!BN$154) + SUM(NWLBWF:NWLKLD!BN$155)</f>
        <v>80.588999999999984</v>
      </c>
      <c r="BO79" s="400">
        <f>SUM(NWLBWF:NWLKLD!BO$153) + SUM(NWLBWF:NWLKLD!BO$154) + SUM(NWLBWF:NWLKLD!BO$155)</f>
        <v>80.838999999999999</v>
      </c>
      <c r="BP79" s="400">
        <f>SUM(NWLBWF:NWLKLD!BP$153) + SUM(NWLBWF:NWLKLD!BP$154) + SUM(NWLBWF:NWLKLD!BP$155)</f>
        <v>81.088999999999999</v>
      </c>
      <c r="BQ79" s="400">
        <f>SUM(NWLBWF:NWLKLD!BQ$153) + SUM(NWLBWF:NWLKLD!BQ$154) + SUM(NWLBWF:NWLKLD!BQ$155)</f>
        <v>81.338999999999999</v>
      </c>
      <c r="BR79" s="400">
        <f>SUM(NWLBWF:NWLKLD!BR$153) + SUM(NWLBWF:NWLKLD!BR$154) + SUM(NWLBWF:NWLKLD!BR$155)</f>
        <v>81.588999999999999</v>
      </c>
      <c r="BS79" s="400">
        <f>SUM(NWLBWF:NWLKLD!BS$153) + SUM(NWLBWF:NWLKLD!BS$154) + SUM(NWLBWF:NWLKLD!BS$155)</f>
        <v>81.838999999999999</v>
      </c>
      <c r="BT79" s="400">
        <f>SUM(NWLBWF:NWLKLD!BT$153) + SUM(NWLBWF:NWLKLD!BT$154) + SUM(NWLBWF:NWLKLD!BT$155)</f>
        <v>82.08899999999997</v>
      </c>
      <c r="BU79" s="400"/>
      <c r="BV79" s="400"/>
      <c r="BW79" s="400"/>
      <c r="BX79" s="400"/>
      <c r="BY79" s="400"/>
      <c r="BZ79" s="400"/>
      <c r="CA79" s="400"/>
      <c r="CB79" s="400"/>
      <c r="CC79" s="400"/>
      <c r="CD79" s="400"/>
      <c r="CE79" s="400"/>
      <c r="CF79" s="400"/>
      <c r="CG79" s="400"/>
      <c r="CH79" s="400"/>
      <c r="CI79" s="400"/>
      <c r="CJ79" s="1198"/>
    </row>
    <row r="80" spans="2:88" ht="33.75" customHeight="1" thickBot="1" x14ac:dyDescent="0.25">
      <c r="B80" s="1179" t="s">
        <v>318</v>
      </c>
      <c r="C80" s="1180" t="s">
        <v>413</v>
      </c>
      <c r="D80" s="1181" t="s">
        <v>414</v>
      </c>
      <c r="E80" s="1180" t="s">
        <v>339</v>
      </c>
      <c r="F80" s="1182">
        <v>2</v>
      </c>
      <c r="G80" s="1174">
        <f>SUM(NWLBWF:NWLKLD!G$156) + SUM(NWLBWF:NWLKLD!G$163) + SUM(NWLBWF:NWLKLD!G$164) + SUM(NWLBWF:NWLKLD!G$165)</f>
        <v>0</v>
      </c>
      <c r="H80" s="1174">
        <f>SUM(NWLBWF:NWLKLD!H$156) + SUM(NWLBWF:NWLKLD!H$163) + SUM(NWLBWF:NWLKLD!H$164) + SUM(NWLBWF:NWLKLD!H$165)</f>
        <v>0</v>
      </c>
      <c r="I80" s="1174">
        <f>SUM(NWLBWF:NWLKLD!I$156) + SUM(NWLBWF:NWLKLD!I$163) + SUM(NWLBWF:NWLKLD!I$164) + SUM(NWLBWF:NWLKLD!I$165)</f>
        <v>1174.4170000000001</v>
      </c>
      <c r="J80" s="1174">
        <f>SUM(NWLBWF:NWLKLD!J$156) + SUM(NWLBWF:NWLKLD!J$163) + SUM(NWLBWF:NWLKLD!J$164) + SUM(NWLBWF:NWLKLD!J$165)</f>
        <v>1181.2244862265018</v>
      </c>
      <c r="K80" s="1174">
        <f>SUM(NWLBWF:NWLKLD!K$156) + SUM(NWLBWF:NWLKLD!K$163) + SUM(NWLBWF:NWLKLD!K$164) + SUM(NWLBWF:NWLKLD!K$165)</f>
        <v>1189.3479896893921</v>
      </c>
      <c r="L80" s="1174">
        <f>SUM(NWLBWF:NWLKLD!L$156) + SUM(NWLBWF:NWLKLD!L$163) + SUM(NWLBWF:NWLKLD!L$164) + SUM(NWLBWF:NWLKLD!L$165)</f>
        <v>1197.1732494440676</v>
      </c>
      <c r="M80" s="1174">
        <f>SUM(NWLBWF:NWLKLD!M$156) + SUM(NWLBWF:NWLKLD!M$163) + SUM(NWLBWF:NWLKLD!M$164) + SUM(NWLBWF:NWLKLD!M$165)</f>
        <v>1205.9944566846987</v>
      </c>
      <c r="N80" s="1174">
        <f>SUM(NWLBWF:NWLKLD!N$156) + SUM(NWLBWF:NWLKLD!N$163) + SUM(NWLBWF:NWLKLD!N$164) + SUM(NWLBWF:NWLKLD!N$165)</f>
        <v>1215.6587322958178</v>
      </c>
      <c r="O80" s="1174">
        <f>SUM(NWLBWF:NWLKLD!O$156) + SUM(NWLBWF:NWLKLD!O$163) + SUM(NWLBWF:NWLKLD!O$164) + SUM(NWLBWF:NWLKLD!O$165)</f>
        <v>1225.7198547720263</v>
      </c>
      <c r="P80" s="1174">
        <f>SUM(NWLBWF:NWLKLD!P$156) + SUM(NWLBWF:NWLKLD!P$163) + SUM(NWLBWF:NWLKLD!P$164) + SUM(NWLBWF:NWLKLD!P$165)</f>
        <v>1235.7491163280774</v>
      </c>
      <c r="Q80" s="1174">
        <f>SUM(NWLBWF:NWLKLD!Q$156) + SUM(NWLBWF:NWLKLD!Q$163) + SUM(NWLBWF:NWLKLD!Q$164) + SUM(NWLBWF:NWLKLD!Q$165)</f>
        <v>1244.4843909147353</v>
      </c>
      <c r="R80" s="1174">
        <f>SUM(NWLBWF:NWLKLD!R$156) + SUM(NWLBWF:NWLKLD!R$163) + SUM(NWLBWF:NWLKLD!R$164) + SUM(NWLBWF:NWLKLD!R$165)</f>
        <v>1251.4876354001678</v>
      </c>
      <c r="S80" s="1174">
        <f>SUM(NWLBWF:NWLKLD!S$156) + SUM(NWLBWF:NWLKLD!S$163) + SUM(NWLBWF:NWLKLD!S$164) + SUM(NWLBWF:NWLKLD!S$165)</f>
        <v>1258.4695988283772</v>
      </c>
      <c r="T80" s="1174">
        <f>SUM(NWLBWF:NWLKLD!T$156) + SUM(NWLBWF:NWLKLD!T$163) + SUM(NWLBWF:NWLKLD!T$164) + SUM(NWLBWF:NWLKLD!T$165)</f>
        <v>1265.2492278717857</v>
      </c>
      <c r="U80" s="1174">
        <f>SUM(NWLBWF:NWLKLD!U$156) + SUM(NWLBWF:NWLKLD!U$163) + SUM(NWLBWF:NWLKLD!U$164) + SUM(NWLBWF:NWLKLD!U$165)</f>
        <v>1272.1330720229082</v>
      </c>
      <c r="V80" s="1174">
        <f>SUM(NWLBWF:NWLKLD!V$156) + SUM(NWLBWF:NWLKLD!V$163) + SUM(NWLBWF:NWLKLD!V$164) + SUM(NWLBWF:NWLKLD!V$165)</f>
        <v>1278.8931066507096</v>
      </c>
      <c r="W80" s="1174">
        <f>SUM(NWLBWF:NWLKLD!W$156) + SUM(NWLBWF:NWLKLD!W$163) + SUM(NWLBWF:NWLKLD!W$164) + SUM(NWLBWF:NWLKLD!W$165)</f>
        <v>1285.452737191446</v>
      </c>
      <c r="X80" s="1174">
        <f>SUM(NWLBWF:NWLKLD!X$156) + SUM(NWLBWF:NWLKLD!X$163) + SUM(NWLBWF:NWLKLD!X$164) + SUM(NWLBWF:NWLKLD!X$165)</f>
        <v>1291.6958023678847</v>
      </c>
      <c r="Y80" s="1174">
        <f>SUM(NWLBWF:NWLKLD!Y$156) + SUM(NWLBWF:NWLKLD!Y$163) + SUM(NWLBWF:NWLKLD!Y$164) + SUM(NWLBWF:NWLKLD!Y$165)</f>
        <v>1297.7379965978273</v>
      </c>
      <c r="Z80" s="1174">
        <f>SUM(NWLBWF:NWLKLD!Z$156) + SUM(NWLBWF:NWLKLD!Z$163) + SUM(NWLBWF:NWLKLD!Z$164) + SUM(NWLBWF:NWLKLD!Z$165)</f>
        <v>1303.5705747227723</v>
      </c>
      <c r="AA80" s="1174">
        <f>SUM(NWLBWF:NWLKLD!AA$156) + SUM(NWLBWF:NWLKLD!AA$163) + SUM(NWLBWF:NWLKLD!AA$164) + SUM(NWLBWF:NWLKLD!AA$165)</f>
        <v>1309.1928295871123</v>
      </c>
      <c r="AB80" s="1174">
        <f>SUM(NWLBWF:NWLKLD!AB$156) + SUM(NWLBWF:NWLKLD!AB$163) + SUM(NWLBWF:NWLKLD!AB$164) + SUM(NWLBWF:NWLKLD!AB$165)</f>
        <v>1314.606864291798</v>
      </c>
      <c r="AC80" s="1174">
        <f>SUM(NWLBWF:NWLKLD!AC$156) + SUM(NWLBWF:NWLKLD!AC$163) + SUM(NWLBWF:NWLKLD!AC$164) + SUM(NWLBWF:NWLKLD!AC$165)</f>
        <v>1319.8182678673936</v>
      </c>
      <c r="AD80" s="1174">
        <f>SUM(NWLBWF:NWLKLD!AD$156) + SUM(NWLBWF:NWLKLD!AD$163) + SUM(NWLBWF:NWLKLD!AD$164) + SUM(NWLBWF:NWLKLD!AD$165)</f>
        <v>1324.8267984435108</v>
      </c>
      <c r="AE80" s="1174">
        <f>SUM(NWLBWF:NWLKLD!AE$156) + SUM(NWLBWF:NWLKLD!AE$163) + SUM(NWLBWF:NWLKLD!AE$164) + SUM(NWLBWF:NWLKLD!AE$165)</f>
        <v>1329.6245101139061</v>
      </c>
      <c r="AF80" s="1174">
        <f>SUM(NWLBWF:NWLKLD!AF$156) + SUM(NWLBWF:NWLKLD!AF$163) + SUM(NWLBWF:NWLKLD!AF$164) + SUM(NWLBWF:NWLKLD!AF$165)</f>
        <v>1334.210853434048</v>
      </c>
      <c r="AG80" s="1174">
        <f>SUM(NWLBWF:NWLKLD!AG$156) + SUM(NWLBWF:NWLKLD!AG$163) + SUM(NWLBWF:NWLKLD!AG$164) + SUM(NWLBWF:NWLKLD!AG$165)</f>
        <v>1338.5847991190926</v>
      </c>
      <c r="AH80" s="1174">
        <f>SUM(NWLBWF:NWLKLD!AH$156) + SUM(NWLBWF:NWLKLD!AH$163) + SUM(NWLBWF:NWLKLD!AH$164) + SUM(NWLBWF:NWLKLD!AH$165)</f>
        <v>1342.7491277007232</v>
      </c>
      <c r="AI80" s="1174">
        <f>SUM(NWLBWF:NWLKLD!AI$156) + SUM(NWLBWF:NWLKLD!AI$163) + SUM(NWLBWF:NWLKLD!AI$164) + SUM(NWLBWF:NWLKLD!AI$165)</f>
        <v>1346.7011862860015</v>
      </c>
      <c r="AJ80" s="1174">
        <f>SUM(NWLBWF:NWLKLD!AJ$156) + SUM(NWLBWF:NWLKLD!AJ$163) + SUM(NWLBWF:NWLKLD!AJ$164) + SUM(NWLBWF:NWLKLD!AJ$165)</f>
        <v>1350.4415771190525</v>
      </c>
      <c r="AK80" s="1174">
        <f>SUM(NWLBWF:NWLKLD!AK$156) + SUM(NWLBWF:NWLKLD!AK$163) + SUM(NWLBWF:NWLKLD!AK$164) + SUM(NWLBWF:NWLKLD!AK$165)</f>
        <v>1353.9711619515551</v>
      </c>
      <c r="AL80" s="1174">
        <f>SUM(NWLBWF:NWLKLD!AL$156) + SUM(NWLBWF:NWLKLD!AL$163) + SUM(NWLBWF:NWLKLD!AL$164) + SUM(NWLBWF:NWLKLD!AL$165)</f>
        <v>1356.9582712029357</v>
      </c>
      <c r="AM80" s="1174">
        <f>SUM(NWLBWF:NWLKLD!AM$156) + SUM(NWLBWF:NWLKLD!AM$163) + SUM(NWLBWF:NWLKLD!AM$164) + SUM(NWLBWF:NWLKLD!AM$165)</f>
        <v>1358.7105545254599</v>
      </c>
      <c r="AN80" s="1174">
        <f>SUM(NWLBWF:NWLKLD!AN$156) + SUM(NWLBWF:NWLKLD!AN$163) + SUM(NWLBWF:NWLKLD!AN$164) + SUM(NWLBWF:NWLKLD!AN$165)</f>
        <v>1360.2243938419117</v>
      </c>
      <c r="AO80" s="1174">
        <f>SUM(NWLBWF:NWLKLD!AO$156) + SUM(NWLBWF:NWLKLD!AO$163) + SUM(NWLBWF:NWLKLD!AO$164) + SUM(NWLBWF:NWLKLD!AO$165)</f>
        <v>1361.7640349776125</v>
      </c>
      <c r="AP80" s="1174">
        <f>SUM(NWLBWF:NWLKLD!AP$156) + SUM(NWLBWF:NWLKLD!AP$163) + SUM(NWLBWF:NWLKLD!AP$164) + SUM(NWLBWF:NWLKLD!AP$165)</f>
        <v>1363.478964656992</v>
      </c>
      <c r="AQ80" s="1174">
        <f>SUM(NWLBWF:NWLKLD!AQ$156) + SUM(NWLBWF:NWLKLD!AQ$163) + SUM(NWLBWF:NWLKLD!AQ$164) + SUM(NWLBWF:NWLKLD!AQ$165)</f>
        <v>1365.3387942990953</v>
      </c>
      <c r="AR80" s="1174">
        <f>SUM(NWLBWF:NWLKLD!AR$156) + SUM(NWLBWF:NWLKLD!AR$163) + SUM(NWLBWF:NWLKLD!AR$164) + SUM(NWLBWF:NWLKLD!AR$165)</f>
        <v>1367.2588992096282</v>
      </c>
      <c r="AS80" s="1174">
        <f>SUM(NWLBWF:NWLKLD!AS$156) + SUM(NWLBWF:NWLKLD!AS$163) + SUM(NWLBWF:NWLKLD!AS$164) + SUM(NWLBWF:NWLKLD!AS$165)</f>
        <v>1369.1844877480548</v>
      </c>
      <c r="AT80" s="1174">
        <f>SUM(NWLBWF:NWLKLD!AT$156) + SUM(NWLBWF:NWLKLD!AT$163) + SUM(NWLBWF:NWLKLD!AT$164) + SUM(NWLBWF:NWLKLD!AT$165)</f>
        <v>1371.1282003108531</v>
      </c>
      <c r="AU80" s="1174">
        <f>SUM(NWLBWF:NWLKLD!AU$156) + SUM(NWLBWF:NWLKLD!AU$163) + SUM(NWLBWF:NWLKLD!AU$164) + SUM(NWLBWF:NWLKLD!AU$165)</f>
        <v>1373.125009968672</v>
      </c>
      <c r="AV80" s="1174">
        <f>SUM(NWLBWF:NWLKLD!AV$156) + SUM(NWLBWF:NWLKLD!AV$163) + SUM(NWLBWF:NWLKLD!AV$164) + SUM(NWLBWF:NWLKLD!AV$165)</f>
        <v>1375.3817566099501</v>
      </c>
      <c r="AW80" s="1174">
        <f>SUM(NWLBWF:NWLKLD!AW$156) + SUM(NWLBWF:NWLKLD!AW$163) + SUM(NWLBWF:NWLKLD!AW$164) + SUM(NWLBWF:NWLKLD!AW$165)</f>
        <v>1377.7943295442751</v>
      </c>
      <c r="AX80" s="1174">
        <f>SUM(NWLBWF:NWLKLD!AX$156) + SUM(NWLBWF:NWLKLD!AX$163) + SUM(NWLBWF:NWLKLD!AX$164) + SUM(NWLBWF:NWLKLD!AX$165)</f>
        <v>1380.3833122276212</v>
      </c>
      <c r="AY80" s="1174">
        <f>SUM(NWLBWF:NWLKLD!AY$156) + SUM(NWLBWF:NWLKLD!AY$163) + SUM(NWLBWF:NWLKLD!AY$164) + SUM(NWLBWF:NWLKLD!AY$165)</f>
        <v>1383.271402947669</v>
      </c>
      <c r="AZ80" s="1174">
        <f>SUM(NWLBWF:NWLKLD!AZ$156) + SUM(NWLBWF:NWLKLD!AZ$163) + SUM(NWLBWF:NWLKLD!AZ$164) + SUM(NWLBWF:NWLKLD!AZ$165)</f>
        <v>1386.3914801998142</v>
      </c>
      <c r="BA80" s="1174">
        <f>SUM(NWLBWF:NWLKLD!BA$156) + SUM(NWLBWF:NWLKLD!BA$163) + SUM(NWLBWF:NWLKLD!BA$164) + SUM(NWLBWF:NWLKLD!BA$165)</f>
        <v>1389.7340801258772</v>
      </c>
      <c r="BB80" s="1174">
        <f>SUM(NWLBWF:NWLKLD!BB$156) + SUM(NWLBWF:NWLKLD!BB$163) + SUM(NWLBWF:NWLKLD!BB$164) + SUM(NWLBWF:NWLKLD!BB$165)</f>
        <v>1393.2356156632627</v>
      </c>
      <c r="BC80" s="1174">
        <f>SUM(NWLBWF:NWLKLD!BC$156) + SUM(NWLBWF:NWLKLD!BC$163) + SUM(NWLBWF:NWLKLD!BC$164) + SUM(NWLBWF:NWLKLD!BC$165)</f>
        <v>1396.7518723248043</v>
      </c>
      <c r="BD80" s="1174">
        <f>SUM(NWLBWF:NWLKLD!BD$156) + SUM(NWLBWF:NWLKLD!BD$163) + SUM(NWLBWF:NWLKLD!BD$164) + SUM(NWLBWF:NWLKLD!BD$165)</f>
        <v>1400.1856078782603</v>
      </c>
      <c r="BE80" s="1174">
        <f>SUM(NWLBWF:NWLKLD!BE$156) + SUM(NWLBWF:NWLKLD!BE$163) + SUM(NWLBWF:NWLKLD!BE$164) + SUM(NWLBWF:NWLKLD!BE$165)</f>
        <v>1403.5821599355943</v>
      </c>
      <c r="BF80" s="1174">
        <f>SUM(NWLBWF:NWLKLD!BF$156) + SUM(NWLBWF:NWLKLD!BF$163) + SUM(NWLBWF:NWLKLD!BF$164) + SUM(NWLBWF:NWLKLD!BF$165)</f>
        <v>1406.9069649659425</v>
      </c>
      <c r="BG80" s="1174">
        <f>SUM(NWLBWF:NWLKLD!BG$156) + SUM(NWLBWF:NWLKLD!BG$163) + SUM(NWLBWF:NWLKLD!BG$164) + SUM(NWLBWF:NWLKLD!BG$165)</f>
        <v>1410.1691887568063</v>
      </c>
      <c r="BH80" s="1174">
        <f>SUM(NWLBWF:NWLKLD!BH$156) + SUM(NWLBWF:NWLKLD!BH$163) + SUM(NWLBWF:NWLKLD!BH$164) + SUM(NWLBWF:NWLKLD!BH$165)</f>
        <v>1413.391351289577</v>
      </c>
      <c r="BI80" s="1174">
        <f>SUM(NWLBWF:NWLKLD!BI$156) + SUM(NWLBWF:NWLKLD!BI$163) + SUM(NWLBWF:NWLKLD!BI$164) + SUM(NWLBWF:NWLKLD!BI$165)</f>
        <v>1416.564944450756</v>
      </c>
      <c r="BJ80" s="1174">
        <f>SUM(NWLBWF:NWLKLD!BJ$156) + SUM(NWLBWF:NWLKLD!BJ$163) + SUM(NWLBWF:NWLKLD!BJ$164) + SUM(NWLBWF:NWLKLD!BJ$165)</f>
        <v>1419.6702088753548</v>
      </c>
      <c r="BK80" s="1174">
        <f>SUM(NWLBWF:NWLKLD!BK$156) + SUM(NWLBWF:NWLKLD!BK$163) + SUM(NWLBWF:NWLKLD!BK$164) + SUM(NWLBWF:NWLKLD!BK$165)</f>
        <v>1422.660933966285</v>
      </c>
      <c r="BL80" s="1174">
        <f>SUM(NWLBWF:NWLKLD!BL$156) + SUM(NWLBWF:NWLKLD!BL$163) + SUM(NWLBWF:NWLKLD!BL$164) + SUM(NWLBWF:NWLKLD!BL$165)</f>
        <v>1425.5684257928756</v>
      </c>
      <c r="BM80" s="1174">
        <f>SUM(NWLBWF:NWLKLD!BM$156) + SUM(NWLBWF:NWLKLD!BM$163) + SUM(NWLBWF:NWLKLD!BM$164) + SUM(NWLBWF:NWLKLD!BM$165)</f>
        <v>1428.3781321558513</v>
      </c>
      <c r="BN80" s="1174">
        <f>SUM(NWLBWF:NWLKLD!BN$156) + SUM(NWLBWF:NWLKLD!BN$163) + SUM(NWLBWF:NWLKLD!BN$164) + SUM(NWLBWF:NWLKLD!BN$165)</f>
        <v>1431.2124824397204</v>
      </c>
      <c r="BO80" s="1174">
        <f>SUM(NWLBWF:NWLKLD!BO$156) + SUM(NWLBWF:NWLKLD!BO$163) + SUM(NWLBWF:NWLKLD!BO$164) + SUM(NWLBWF:NWLKLD!BO$165)</f>
        <v>1434.1172274101345</v>
      </c>
      <c r="BP80" s="1174">
        <f>SUM(NWLBWF:NWLKLD!BP$156) + SUM(NWLBWF:NWLKLD!BP$163) + SUM(NWLBWF:NWLKLD!BP$164) + SUM(NWLBWF:NWLKLD!BP$165)</f>
        <v>1437.0679284626717</v>
      </c>
      <c r="BQ80" s="1174">
        <f>SUM(NWLBWF:NWLKLD!BQ$156) + SUM(NWLBWF:NWLKLD!BQ$163) + SUM(NWLBWF:NWLKLD!BQ$164) + SUM(NWLBWF:NWLKLD!BQ$165)</f>
        <v>1440.1531197867275</v>
      </c>
      <c r="BR80" s="1174">
        <f>SUM(NWLBWF:NWLKLD!BR$156) + SUM(NWLBWF:NWLKLD!BR$163) + SUM(NWLBWF:NWLKLD!BR$164) + SUM(NWLBWF:NWLKLD!BR$165)</f>
        <v>1443.3664643911611</v>
      </c>
      <c r="BS80" s="1174">
        <f>SUM(NWLBWF:NWLKLD!BS$156) + SUM(NWLBWF:NWLKLD!BS$163) + SUM(NWLBWF:NWLKLD!BS$164) + SUM(NWLBWF:NWLKLD!BS$165)</f>
        <v>1446.6805750416158</v>
      </c>
      <c r="BT80" s="1174">
        <f>SUM(NWLBWF:NWLKLD!BT$156) + SUM(NWLBWF:NWLKLD!BT$163) + SUM(NWLBWF:NWLKLD!BT$164) + SUM(NWLBWF:NWLKLD!BT$165)</f>
        <v>1450.0133404049775</v>
      </c>
      <c r="BU80" s="1174"/>
      <c r="BV80" s="1174"/>
      <c r="BW80" s="1174"/>
      <c r="BX80" s="1174"/>
      <c r="BY80" s="1174"/>
      <c r="BZ80" s="1174"/>
      <c r="CA80" s="1174"/>
      <c r="CB80" s="1174"/>
      <c r="CC80" s="1174"/>
      <c r="CD80" s="1174"/>
      <c r="CE80" s="1174"/>
      <c r="CF80" s="1174"/>
      <c r="CG80" s="1174"/>
      <c r="CH80" s="1174"/>
      <c r="CI80" s="1174"/>
      <c r="CJ80" s="1199"/>
    </row>
    <row r="81" spans="2:88" ht="14.45" customHeight="1" thickBot="1" x14ac:dyDescent="0.25">
      <c r="C81" s="1368" t="s">
        <v>196</v>
      </c>
    </row>
    <row r="82" spans="2:88" ht="62.25" customHeight="1" thickBot="1" x14ac:dyDescent="0.25">
      <c r="B82" s="430" t="s">
        <v>415</v>
      </c>
      <c r="C82" s="14"/>
    </row>
    <row r="83" spans="2:88" ht="14.45" customHeight="1" thickBot="1" x14ac:dyDescent="0.25">
      <c r="B83" s="492" t="s">
        <v>69</v>
      </c>
      <c r="C83" s="493" t="s">
        <v>197</v>
      </c>
      <c r="D83" s="493" t="s">
        <v>70</v>
      </c>
      <c r="E83" s="493" t="s">
        <v>198</v>
      </c>
      <c r="F83" s="494" t="s">
        <v>199</v>
      </c>
      <c r="G83" s="483" t="s">
        <v>200</v>
      </c>
      <c r="H83" s="481" t="s">
        <v>201</v>
      </c>
      <c r="I83" s="481" t="s">
        <v>202</v>
      </c>
      <c r="J83" s="481" t="s">
        <v>203</v>
      </c>
      <c r="K83" s="481" t="s">
        <v>204</v>
      </c>
      <c r="L83" s="481" t="s">
        <v>205</v>
      </c>
      <c r="M83" s="481" t="s">
        <v>206</v>
      </c>
      <c r="N83" s="481" t="s">
        <v>207</v>
      </c>
      <c r="O83" s="481" t="s">
        <v>208</v>
      </c>
      <c r="P83" s="481" t="s">
        <v>209</v>
      </c>
      <c r="Q83" s="481" t="s">
        <v>210</v>
      </c>
      <c r="R83" s="481" t="s">
        <v>242</v>
      </c>
      <c r="S83" s="481" t="s">
        <v>243</v>
      </c>
      <c r="T83" s="481" t="s">
        <v>244</v>
      </c>
      <c r="U83" s="481" t="s">
        <v>245</v>
      </c>
      <c r="V83" s="481" t="s">
        <v>211</v>
      </c>
      <c r="W83" s="481" t="s">
        <v>246</v>
      </c>
      <c r="X83" s="481" t="s">
        <v>247</v>
      </c>
      <c r="Y83" s="481" t="s">
        <v>248</v>
      </c>
      <c r="Z83" s="481" t="s">
        <v>249</v>
      </c>
      <c r="AA83" s="481" t="s">
        <v>212</v>
      </c>
      <c r="AB83" s="481" t="s">
        <v>250</v>
      </c>
      <c r="AC83" s="481" t="s">
        <v>251</v>
      </c>
      <c r="AD83" s="481" t="s">
        <v>252</v>
      </c>
      <c r="AE83" s="481" t="s">
        <v>253</v>
      </c>
      <c r="AF83" s="481" t="s">
        <v>213</v>
      </c>
      <c r="AG83" s="481" t="s">
        <v>254</v>
      </c>
      <c r="AH83" s="481" t="s">
        <v>255</v>
      </c>
      <c r="AI83" s="481" t="s">
        <v>256</v>
      </c>
      <c r="AJ83" s="481" t="s">
        <v>257</v>
      </c>
      <c r="AK83" s="481" t="s">
        <v>214</v>
      </c>
      <c r="AL83" s="481" t="s">
        <v>258</v>
      </c>
      <c r="AM83" s="481" t="s">
        <v>259</v>
      </c>
      <c r="AN83" s="481" t="s">
        <v>260</v>
      </c>
      <c r="AO83" s="481" t="s">
        <v>261</v>
      </c>
      <c r="AP83" s="481" t="s">
        <v>215</v>
      </c>
      <c r="AQ83" s="481" t="s">
        <v>262</v>
      </c>
      <c r="AR83" s="481" t="s">
        <v>263</v>
      </c>
      <c r="AS83" s="481" t="s">
        <v>264</v>
      </c>
      <c r="AT83" s="481" t="s">
        <v>265</v>
      </c>
      <c r="AU83" s="481" t="s">
        <v>216</v>
      </c>
      <c r="AV83" s="481" t="s">
        <v>266</v>
      </c>
      <c r="AW83" s="481" t="s">
        <v>267</v>
      </c>
      <c r="AX83" s="481" t="s">
        <v>268</v>
      </c>
      <c r="AY83" s="481" t="s">
        <v>269</v>
      </c>
      <c r="AZ83" s="481" t="s">
        <v>217</v>
      </c>
      <c r="BA83" s="481" t="s">
        <v>270</v>
      </c>
      <c r="BB83" s="481" t="s">
        <v>271</v>
      </c>
      <c r="BC83" s="481" t="s">
        <v>272</v>
      </c>
      <c r="BD83" s="481" t="s">
        <v>273</v>
      </c>
      <c r="BE83" s="481" t="s">
        <v>218</v>
      </c>
      <c r="BF83" s="481" t="s">
        <v>274</v>
      </c>
      <c r="BG83" s="481" t="s">
        <v>275</v>
      </c>
      <c r="BH83" s="481" t="s">
        <v>276</v>
      </c>
      <c r="BI83" s="481" t="s">
        <v>277</v>
      </c>
      <c r="BJ83" s="481" t="s">
        <v>219</v>
      </c>
      <c r="BK83" s="481" t="s">
        <v>278</v>
      </c>
      <c r="BL83" s="481" t="s">
        <v>279</v>
      </c>
      <c r="BM83" s="481" t="s">
        <v>280</v>
      </c>
      <c r="BN83" s="481" t="s">
        <v>281</v>
      </c>
      <c r="BO83" s="481" t="s">
        <v>220</v>
      </c>
      <c r="BP83" s="481" t="s">
        <v>282</v>
      </c>
      <c r="BQ83" s="481" t="s">
        <v>283</v>
      </c>
      <c r="BR83" s="481" t="s">
        <v>284</v>
      </c>
      <c r="BS83" s="481" t="s">
        <v>285</v>
      </c>
      <c r="BT83" s="481" t="s">
        <v>221</v>
      </c>
      <c r="BU83" s="481" t="s">
        <v>286</v>
      </c>
      <c r="BV83" s="481" t="s">
        <v>287</v>
      </c>
      <c r="BW83" s="481" t="s">
        <v>288</v>
      </c>
      <c r="BX83" s="481" t="s">
        <v>289</v>
      </c>
      <c r="BY83" s="481" t="s">
        <v>222</v>
      </c>
      <c r="BZ83" s="481" t="s">
        <v>290</v>
      </c>
      <c r="CA83" s="481" t="s">
        <v>291</v>
      </c>
      <c r="CB83" s="481" t="s">
        <v>292</v>
      </c>
      <c r="CC83" s="481" t="s">
        <v>293</v>
      </c>
      <c r="CD83" s="481" t="s">
        <v>223</v>
      </c>
      <c r="CE83" s="481" t="s">
        <v>294</v>
      </c>
      <c r="CF83" s="481" t="s">
        <v>295</v>
      </c>
      <c r="CG83" s="481" t="s">
        <v>296</v>
      </c>
      <c r="CH83" s="481" t="s">
        <v>297</v>
      </c>
      <c r="CI83" s="481" t="s">
        <v>224</v>
      </c>
      <c r="CJ83" s="481" t="s">
        <v>298</v>
      </c>
    </row>
    <row r="84" spans="2:88" ht="14.45" customHeight="1" x14ac:dyDescent="0.2">
      <c r="B84" s="546" t="s">
        <v>416</v>
      </c>
      <c r="C84" s="525" t="s">
        <v>417</v>
      </c>
      <c r="D84" s="526" t="s">
        <v>85</v>
      </c>
      <c r="E84" s="526" t="s">
        <v>418</v>
      </c>
      <c r="F84" s="527">
        <v>2</v>
      </c>
      <c r="G84" s="333"/>
      <c r="H84" s="334">
        <v>4.8999999999999998E-3</v>
      </c>
      <c r="I84" s="334">
        <v>4.8999999999999998E-3</v>
      </c>
      <c r="J84" s="334">
        <v>4.8999999999999998E-3</v>
      </c>
      <c r="K84" s="334">
        <v>4.8999999999999998E-3</v>
      </c>
      <c r="L84" s="334">
        <v>4.8999999999999998E-3</v>
      </c>
      <c r="M84" s="334">
        <v>4.8999999999999998E-3</v>
      </c>
      <c r="N84" s="334">
        <v>4.8999999999999998E-3</v>
      </c>
      <c r="O84" s="334">
        <v>4.8999999999999998E-3</v>
      </c>
      <c r="P84" s="334">
        <v>4.8999999999999998E-3</v>
      </c>
      <c r="Q84" s="334">
        <v>4.8999999999999998E-3</v>
      </c>
      <c r="R84" s="334">
        <v>4.8999999999999998E-3</v>
      </c>
      <c r="S84" s="334">
        <v>4.8999999999999998E-3</v>
      </c>
      <c r="T84" s="334">
        <v>4.8999999999999998E-3</v>
      </c>
      <c r="U84" s="334">
        <v>4.8999999999999998E-3</v>
      </c>
      <c r="V84" s="334">
        <v>4.8999999999999998E-3</v>
      </c>
      <c r="W84" s="334">
        <v>4.8999999999999998E-3</v>
      </c>
      <c r="X84" s="334">
        <v>4.8999999999999998E-3</v>
      </c>
      <c r="Y84" s="334">
        <v>4.8999999999999998E-3</v>
      </c>
      <c r="Z84" s="334">
        <v>4.8999999999999998E-3</v>
      </c>
      <c r="AA84" s="334">
        <v>4.8999999999999998E-3</v>
      </c>
      <c r="AB84" s="334">
        <v>4.8999999999999998E-3</v>
      </c>
      <c r="AC84" s="334">
        <v>4.8999999999999998E-3</v>
      </c>
      <c r="AD84" s="334">
        <v>4.8999999999999998E-3</v>
      </c>
      <c r="AE84" s="334">
        <v>4.8999999999999998E-3</v>
      </c>
      <c r="AF84" s="334">
        <v>4.8999999999999998E-3</v>
      </c>
      <c r="AG84" s="334">
        <v>4.8999999999999998E-3</v>
      </c>
      <c r="AH84" s="334">
        <v>4.8999999999999998E-3</v>
      </c>
      <c r="AI84" s="334">
        <v>4.8999999999999998E-3</v>
      </c>
      <c r="AJ84" s="334">
        <v>4.8999999999999998E-3</v>
      </c>
      <c r="AK84" s="334">
        <v>4.8999999999999998E-3</v>
      </c>
      <c r="AL84" s="334">
        <v>4.8999999999999998E-3</v>
      </c>
      <c r="AM84" s="334">
        <v>4.8999999999999998E-3</v>
      </c>
      <c r="AN84" s="334">
        <v>4.8999999999999998E-3</v>
      </c>
      <c r="AO84" s="334">
        <v>4.8999999999999998E-3</v>
      </c>
      <c r="AP84" s="334">
        <v>4.8999999999999998E-3</v>
      </c>
      <c r="AQ84" s="334">
        <v>4.8999999999999998E-3</v>
      </c>
      <c r="AR84" s="334">
        <v>4.8999999999999998E-3</v>
      </c>
      <c r="AS84" s="334">
        <v>4.8999999999999998E-3</v>
      </c>
      <c r="AT84" s="334">
        <v>4.8999999999999998E-3</v>
      </c>
      <c r="AU84" s="334">
        <v>4.8999999999999998E-3</v>
      </c>
      <c r="AV84" s="334">
        <v>4.8999999999999998E-3</v>
      </c>
      <c r="AW84" s="334">
        <v>4.8999999999999998E-3</v>
      </c>
      <c r="AX84" s="334">
        <v>4.8999999999999998E-3</v>
      </c>
      <c r="AY84" s="334">
        <v>4.8999999999999998E-3</v>
      </c>
      <c r="AZ84" s="334">
        <v>4.8999999999999998E-3</v>
      </c>
      <c r="BA84" s="334">
        <v>4.8999999999999998E-3</v>
      </c>
      <c r="BB84" s="334">
        <v>4.8999999999999998E-3</v>
      </c>
      <c r="BC84" s="334">
        <v>4.8999999999999998E-3</v>
      </c>
      <c r="BD84" s="334">
        <v>4.8999999999999998E-3</v>
      </c>
      <c r="BE84" s="334">
        <v>4.8999999999999998E-3</v>
      </c>
      <c r="BF84" s="334">
        <v>4.8999999999999998E-3</v>
      </c>
      <c r="BG84" s="334">
        <v>4.8999999999999998E-3</v>
      </c>
      <c r="BH84" s="334">
        <v>4.8999999999999998E-3</v>
      </c>
      <c r="BI84" s="334">
        <v>4.8999999999999998E-3</v>
      </c>
      <c r="BJ84" s="334">
        <v>4.8999999999999998E-3</v>
      </c>
      <c r="BK84" s="334">
        <v>4.8999999999999998E-3</v>
      </c>
      <c r="BL84" s="334">
        <v>4.8999999999999998E-3</v>
      </c>
      <c r="BM84" s="334">
        <v>4.8999999999999998E-3</v>
      </c>
      <c r="BN84" s="334">
        <v>4.8999999999999998E-3</v>
      </c>
      <c r="BO84" s="334">
        <v>4.8999999999999998E-3</v>
      </c>
      <c r="BP84" s="334">
        <v>4.8999999999999998E-3</v>
      </c>
      <c r="BQ84" s="334">
        <v>4.8999999999999998E-3</v>
      </c>
      <c r="BR84" s="334">
        <v>4.8999999999999998E-3</v>
      </c>
      <c r="BS84" s="334">
        <v>4.8999999999999998E-3</v>
      </c>
      <c r="BT84" s="334">
        <v>4.8999999999999998E-3</v>
      </c>
      <c r="BU84" s="334"/>
      <c r="BV84" s="334"/>
      <c r="BW84" s="334"/>
      <c r="BX84" s="334"/>
      <c r="BY84" s="334"/>
      <c r="BZ84" s="334"/>
      <c r="CA84" s="334"/>
      <c r="CB84" s="334"/>
      <c r="CC84" s="334"/>
      <c r="CD84" s="334"/>
      <c r="CE84" s="334"/>
      <c r="CF84" s="334"/>
      <c r="CG84" s="334"/>
      <c r="CH84" s="334"/>
      <c r="CI84" s="334"/>
      <c r="CJ84" s="334"/>
    </row>
    <row r="85" spans="2:88" ht="14.45" customHeight="1" x14ac:dyDescent="0.2">
      <c r="B85" s="547" t="s">
        <v>419</v>
      </c>
      <c r="C85" s="529" t="s">
        <v>420</v>
      </c>
      <c r="D85" s="530" t="s">
        <v>85</v>
      </c>
      <c r="E85" s="530" t="s">
        <v>418</v>
      </c>
      <c r="F85" s="531">
        <v>2</v>
      </c>
      <c r="G85" s="335"/>
      <c r="H85" s="334">
        <v>6.6E-3</v>
      </c>
      <c r="I85" s="334">
        <v>6.6E-3</v>
      </c>
      <c r="J85" s="334">
        <v>6.6E-3</v>
      </c>
      <c r="K85" s="334">
        <v>6.6E-3</v>
      </c>
      <c r="L85" s="334">
        <v>6.6E-3</v>
      </c>
      <c r="M85" s="334">
        <v>6.6E-3</v>
      </c>
      <c r="N85" s="334">
        <v>6.6E-3</v>
      </c>
      <c r="O85" s="334">
        <v>6.6E-3</v>
      </c>
      <c r="P85" s="334">
        <v>6.6E-3</v>
      </c>
      <c r="Q85" s="334">
        <v>6.6E-3</v>
      </c>
      <c r="R85" s="334">
        <v>6.6E-3</v>
      </c>
      <c r="S85" s="334">
        <v>6.6E-3</v>
      </c>
      <c r="T85" s="334">
        <v>6.6E-3</v>
      </c>
      <c r="U85" s="334">
        <v>6.6E-3</v>
      </c>
      <c r="V85" s="334">
        <v>6.6E-3</v>
      </c>
      <c r="W85" s="334">
        <v>6.6E-3</v>
      </c>
      <c r="X85" s="334">
        <v>6.6E-3</v>
      </c>
      <c r="Y85" s="334">
        <v>6.6E-3</v>
      </c>
      <c r="Z85" s="334">
        <v>6.6E-3</v>
      </c>
      <c r="AA85" s="334">
        <v>6.6E-3</v>
      </c>
      <c r="AB85" s="334">
        <v>6.6E-3</v>
      </c>
      <c r="AC85" s="334">
        <v>6.6E-3</v>
      </c>
      <c r="AD85" s="334">
        <v>6.6E-3</v>
      </c>
      <c r="AE85" s="334">
        <v>6.6E-3</v>
      </c>
      <c r="AF85" s="334">
        <v>6.6E-3</v>
      </c>
      <c r="AG85" s="334">
        <v>6.6E-3</v>
      </c>
      <c r="AH85" s="334">
        <v>6.6E-3</v>
      </c>
      <c r="AI85" s="334">
        <v>6.6E-3</v>
      </c>
      <c r="AJ85" s="334">
        <v>6.6E-3</v>
      </c>
      <c r="AK85" s="334">
        <v>6.6E-3</v>
      </c>
      <c r="AL85" s="334">
        <v>6.6E-3</v>
      </c>
      <c r="AM85" s="334">
        <v>6.6E-3</v>
      </c>
      <c r="AN85" s="334">
        <v>6.6E-3</v>
      </c>
      <c r="AO85" s="334">
        <v>6.6E-3</v>
      </c>
      <c r="AP85" s="334">
        <v>6.6E-3</v>
      </c>
      <c r="AQ85" s="334">
        <v>6.6E-3</v>
      </c>
      <c r="AR85" s="334">
        <v>6.6E-3</v>
      </c>
      <c r="AS85" s="334">
        <v>6.6E-3</v>
      </c>
      <c r="AT85" s="334">
        <v>6.6E-3</v>
      </c>
      <c r="AU85" s="334">
        <v>6.6E-3</v>
      </c>
      <c r="AV85" s="334">
        <v>6.6E-3</v>
      </c>
      <c r="AW85" s="334">
        <v>6.6E-3</v>
      </c>
      <c r="AX85" s="334">
        <v>6.6E-3</v>
      </c>
      <c r="AY85" s="334">
        <v>6.6E-3</v>
      </c>
      <c r="AZ85" s="334">
        <v>6.6E-3</v>
      </c>
      <c r="BA85" s="334">
        <v>6.6E-3</v>
      </c>
      <c r="BB85" s="334">
        <v>6.6E-3</v>
      </c>
      <c r="BC85" s="334">
        <v>6.6E-3</v>
      </c>
      <c r="BD85" s="334">
        <v>6.6E-3</v>
      </c>
      <c r="BE85" s="334">
        <v>6.6E-3</v>
      </c>
      <c r="BF85" s="334">
        <v>6.6E-3</v>
      </c>
      <c r="BG85" s="334">
        <v>6.6E-3</v>
      </c>
      <c r="BH85" s="334">
        <v>6.6E-3</v>
      </c>
      <c r="BI85" s="334">
        <v>6.6E-3</v>
      </c>
      <c r="BJ85" s="334">
        <v>6.6E-3</v>
      </c>
      <c r="BK85" s="334">
        <v>6.6E-3</v>
      </c>
      <c r="BL85" s="334">
        <v>6.6E-3</v>
      </c>
      <c r="BM85" s="334">
        <v>6.6E-3</v>
      </c>
      <c r="BN85" s="334">
        <v>6.6E-3</v>
      </c>
      <c r="BO85" s="334">
        <v>6.6E-3</v>
      </c>
      <c r="BP85" s="334">
        <v>6.6E-3</v>
      </c>
      <c r="BQ85" s="334">
        <v>6.6E-3</v>
      </c>
      <c r="BR85" s="334">
        <v>6.6E-3</v>
      </c>
      <c r="BS85" s="334">
        <v>6.6E-3</v>
      </c>
      <c r="BT85" s="334">
        <v>6.6E-3</v>
      </c>
      <c r="BU85" s="336"/>
      <c r="BV85" s="336"/>
      <c r="BW85" s="336"/>
      <c r="BX85" s="336"/>
      <c r="BY85" s="336"/>
      <c r="BZ85" s="336"/>
      <c r="CA85" s="336"/>
      <c r="CB85" s="336"/>
      <c r="CC85" s="336"/>
      <c r="CD85" s="336"/>
      <c r="CE85" s="336"/>
      <c r="CF85" s="336"/>
      <c r="CG85" s="336"/>
      <c r="CH85" s="336"/>
      <c r="CI85" s="336"/>
      <c r="CJ85" s="336"/>
    </row>
    <row r="86" spans="2:88" ht="14.45" customHeight="1" x14ac:dyDescent="0.2">
      <c r="B86" s="547" t="s">
        <v>421</v>
      </c>
      <c r="C86" s="529" t="s">
        <v>422</v>
      </c>
      <c r="D86" s="530" t="s">
        <v>85</v>
      </c>
      <c r="E86" s="530" t="s">
        <v>370</v>
      </c>
      <c r="F86" s="531">
        <v>2</v>
      </c>
      <c r="G86" s="335"/>
      <c r="H86" s="334">
        <v>0</v>
      </c>
      <c r="I86" s="334">
        <v>0</v>
      </c>
      <c r="J86" s="334">
        <v>0</v>
      </c>
      <c r="K86" s="334">
        <v>0</v>
      </c>
      <c r="L86" s="334">
        <v>0</v>
      </c>
      <c r="M86" s="334">
        <v>0</v>
      </c>
      <c r="N86" s="334">
        <v>0</v>
      </c>
      <c r="O86" s="334">
        <v>0</v>
      </c>
      <c r="P86" s="334">
        <v>0</v>
      </c>
      <c r="Q86" s="334">
        <v>0</v>
      </c>
      <c r="R86" s="334">
        <v>0</v>
      </c>
      <c r="S86" s="334">
        <v>0</v>
      </c>
      <c r="T86" s="334">
        <v>0</v>
      </c>
      <c r="U86" s="334">
        <v>0</v>
      </c>
      <c r="V86" s="334">
        <v>0</v>
      </c>
      <c r="W86" s="334">
        <v>0</v>
      </c>
      <c r="X86" s="334">
        <v>0</v>
      </c>
      <c r="Y86" s="334">
        <v>0</v>
      </c>
      <c r="Z86" s="334">
        <v>0</v>
      </c>
      <c r="AA86" s="334">
        <v>0</v>
      </c>
      <c r="AB86" s="334">
        <v>0</v>
      </c>
      <c r="AC86" s="334">
        <v>0</v>
      </c>
      <c r="AD86" s="334">
        <v>0</v>
      </c>
      <c r="AE86" s="334">
        <v>0</v>
      </c>
      <c r="AF86" s="334">
        <v>0</v>
      </c>
      <c r="AG86" s="334">
        <v>0</v>
      </c>
      <c r="AH86" s="334">
        <v>0</v>
      </c>
      <c r="AI86" s="334">
        <v>0</v>
      </c>
      <c r="AJ86" s="334">
        <v>0</v>
      </c>
      <c r="AK86" s="334">
        <v>0</v>
      </c>
      <c r="AL86" s="334">
        <v>0</v>
      </c>
      <c r="AM86" s="334">
        <v>0</v>
      </c>
      <c r="AN86" s="334">
        <v>0</v>
      </c>
      <c r="AO86" s="334">
        <v>0</v>
      </c>
      <c r="AP86" s="334">
        <v>0</v>
      </c>
      <c r="AQ86" s="334">
        <v>0</v>
      </c>
      <c r="AR86" s="334">
        <v>0</v>
      </c>
      <c r="AS86" s="334">
        <v>0</v>
      </c>
      <c r="AT86" s="334">
        <v>0</v>
      </c>
      <c r="AU86" s="334">
        <v>0</v>
      </c>
      <c r="AV86" s="334">
        <v>0</v>
      </c>
      <c r="AW86" s="334">
        <v>0</v>
      </c>
      <c r="AX86" s="334">
        <v>0</v>
      </c>
      <c r="AY86" s="334">
        <v>0</v>
      </c>
      <c r="AZ86" s="334">
        <v>0</v>
      </c>
      <c r="BA86" s="334">
        <v>0</v>
      </c>
      <c r="BB86" s="334">
        <v>0</v>
      </c>
      <c r="BC86" s="334">
        <v>0</v>
      </c>
      <c r="BD86" s="334">
        <v>0</v>
      </c>
      <c r="BE86" s="334">
        <v>0</v>
      </c>
      <c r="BF86" s="334">
        <v>0</v>
      </c>
      <c r="BG86" s="334">
        <v>0</v>
      </c>
      <c r="BH86" s="334">
        <v>0</v>
      </c>
      <c r="BI86" s="334">
        <v>0</v>
      </c>
      <c r="BJ86" s="334">
        <v>0</v>
      </c>
      <c r="BK86" s="334">
        <v>0</v>
      </c>
      <c r="BL86" s="334">
        <v>0</v>
      </c>
      <c r="BM86" s="334">
        <v>0</v>
      </c>
      <c r="BN86" s="334">
        <v>0</v>
      </c>
      <c r="BO86" s="334">
        <v>0</v>
      </c>
      <c r="BP86" s="334">
        <v>0</v>
      </c>
      <c r="BQ86" s="334">
        <v>0</v>
      </c>
      <c r="BR86" s="334">
        <v>0</v>
      </c>
      <c r="BS86" s="334">
        <v>0</v>
      </c>
      <c r="BT86" s="334">
        <v>0</v>
      </c>
      <c r="BU86" s="336"/>
      <c r="BV86" s="336"/>
      <c r="BW86" s="336"/>
      <c r="BX86" s="336"/>
      <c r="BY86" s="336"/>
      <c r="BZ86" s="336"/>
      <c r="CA86" s="336"/>
      <c r="CB86" s="336"/>
      <c r="CC86" s="336"/>
      <c r="CD86" s="336"/>
      <c r="CE86" s="336"/>
      <c r="CF86" s="336"/>
      <c r="CG86" s="336"/>
      <c r="CH86" s="336"/>
      <c r="CI86" s="336"/>
      <c r="CJ86" s="336"/>
    </row>
    <row r="87" spans="2:88" x14ac:dyDescent="0.2">
      <c r="B87" s="547" t="s">
        <v>423</v>
      </c>
      <c r="C87" s="529" t="s">
        <v>424</v>
      </c>
      <c r="D87" s="530" t="s">
        <v>85</v>
      </c>
      <c r="E87" s="530" t="s">
        <v>418</v>
      </c>
      <c r="F87" s="531">
        <v>2</v>
      </c>
      <c r="G87" s="335"/>
      <c r="H87" s="334">
        <v>0</v>
      </c>
      <c r="I87" s="334">
        <v>0</v>
      </c>
      <c r="J87" s="334">
        <v>0</v>
      </c>
      <c r="K87" s="334">
        <v>0</v>
      </c>
      <c r="L87" s="334">
        <v>0</v>
      </c>
      <c r="M87" s="334">
        <v>0</v>
      </c>
      <c r="N87" s="334">
        <v>0</v>
      </c>
      <c r="O87" s="334">
        <v>0</v>
      </c>
      <c r="P87" s="334">
        <v>0</v>
      </c>
      <c r="Q87" s="334">
        <v>0</v>
      </c>
      <c r="R87" s="334">
        <v>0</v>
      </c>
      <c r="S87" s="334">
        <v>0</v>
      </c>
      <c r="T87" s="334">
        <v>0</v>
      </c>
      <c r="U87" s="334">
        <v>0</v>
      </c>
      <c r="V87" s="334">
        <v>0</v>
      </c>
      <c r="W87" s="334">
        <v>0</v>
      </c>
      <c r="X87" s="334">
        <v>0</v>
      </c>
      <c r="Y87" s="334">
        <v>0</v>
      </c>
      <c r="Z87" s="334">
        <v>0</v>
      </c>
      <c r="AA87" s="334">
        <v>0</v>
      </c>
      <c r="AB87" s="334">
        <v>0</v>
      </c>
      <c r="AC87" s="334">
        <v>0</v>
      </c>
      <c r="AD87" s="334">
        <v>0</v>
      </c>
      <c r="AE87" s="334">
        <v>0</v>
      </c>
      <c r="AF87" s="334">
        <v>0</v>
      </c>
      <c r="AG87" s="334">
        <v>0</v>
      </c>
      <c r="AH87" s="334">
        <v>0</v>
      </c>
      <c r="AI87" s="334">
        <v>0</v>
      </c>
      <c r="AJ87" s="334">
        <v>0</v>
      </c>
      <c r="AK87" s="334">
        <v>0</v>
      </c>
      <c r="AL87" s="334">
        <v>0</v>
      </c>
      <c r="AM87" s="334">
        <v>0</v>
      </c>
      <c r="AN87" s="334">
        <v>0</v>
      </c>
      <c r="AO87" s="334">
        <v>0</v>
      </c>
      <c r="AP87" s="334">
        <v>0</v>
      </c>
      <c r="AQ87" s="334">
        <v>0</v>
      </c>
      <c r="AR87" s="334">
        <v>0</v>
      </c>
      <c r="AS87" s="334">
        <v>0</v>
      </c>
      <c r="AT87" s="334">
        <v>0</v>
      </c>
      <c r="AU87" s="334">
        <v>0</v>
      </c>
      <c r="AV87" s="334">
        <v>0</v>
      </c>
      <c r="AW87" s="334">
        <v>0</v>
      </c>
      <c r="AX87" s="334">
        <v>0</v>
      </c>
      <c r="AY87" s="334">
        <v>0</v>
      </c>
      <c r="AZ87" s="334">
        <v>0</v>
      </c>
      <c r="BA87" s="334">
        <v>0</v>
      </c>
      <c r="BB87" s="334">
        <v>0</v>
      </c>
      <c r="BC87" s="334">
        <v>0</v>
      </c>
      <c r="BD87" s="334">
        <v>0</v>
      </c>
      <c r="BE87" s="334">
        <v>0</v>
      </c>
      <c r="BF87" s="334">
        <v>0</v>
      </c>
      <c r="BG87" s="334">
        <v>0</v>
      </c>
      <c r="BH87" s="334">
        <v>0</v>
      </c>
      <c r="BI87" s="334">
        <v>0</v>
      </c>
      <c r="BJ87" s="334">
        <v>0</v>
      </c>
      <c r="BK87" s="334">
        <v>0</v>
      </c>
      <c r="BL87" s="334">
        <v>0</v>
      </c>
      <c r="BM87" s="334">
        <v>0</v>
      </c>
      <c r="BN87" s="334">
        <v>0</v>
      </c>
      <c r="BO87" s="334">
        <v>0</v>
      </c>
      <c r="BP87" s="334">
        <v>0</v>
      </c>
      <c r="BQ87" s="334">
        <v>0</v>
      </c>
      <c r="BR87" s="334">
        <v>0</v>
      </c>
      <c r="BS87" s="334">
        <v>0</v>
      </c>
      <c r="BT87" s="334">
        <v>0</v>
      </c>
      <c r="BU87" s="336"/>
      <c r="BV87" s="336"/>
      <c r="BW87" s="336"/>
      <c r="BX87" s="336"/>
      <c r="BY87" s="336"/>
      <c r="BZ87" s="336"/>
      <c r="CA87" s="336"/>
      <c r="CB87" s="336"/>
      <c r="CC87" s="336"/>
      <c r="CD87" s="336"/>
      <c r="CE87" s="336"/>
      <c r="CF87" s="336"/>
      <c r="CG87" s="336"/>
      <c r="CH87" s="336"/>
      <c r="CI87" s="336"/>
      <c r="CJ87" s="336"/>
    </row>
    <row r="88" spans="2:88" x14ac:dyDescent="0.2">
      <c r="B88" s="547" t="s">
        <v>425</v>
      </c>
      <c r="C88" s="529" t="s">
        <v>426</v>
      </c>
      <c r="D88" s="530" t="s">
        <v>85</v>
      </c>
      <c r="E88" s="530" t="s">
        <v>370</v>
      </c>
      <c r="F88" s="531">
        <v>2</v>
      </c>
      <c r="G88" s="335"/>
      <c r="H88" s="334">
        <v>2.5999999999999999E-3</v>
      </c>
      <c r="I88" s="334">
        <v>2.5999999999999999E-3</v>
      </c>
      <c r="J88" s="334">
        <v>2.5999999999999999E-3</v>
      </c>
      <c r="K88" s="334">
        <v>2.5999999999999999E-3</v>
      </c>
      <c r="L88" s="334">
        <v>2.5999999999999999E-3</v>
      </c>
      <c r="M88" s="334">
        <v>2.5999999999999999E-3</v>
      </c>
      <c r="N88" s="334">
        <v>2.5999999999999999E-3</v>
      </c>
      <c r="O88" s="334">
        <v>2.5999999999999999E-3</v>
      </c>
      <c r="P88" s="334">
        <v>2.5999999999999999E-3</v>
      </c>
      <c r="Q88" s="334">
        <v>2.5999999999999999E-3</v>
      </c>
      <c r="R88" s="334">
        <v>2.5999999999999999E-3</v>
      </c>
      <c r="S88" s="334">
        <v>2.5999999999999999E-3</v>
      </c>
      <c r="T88" s="334">
        <v>2.5999999999999999E-3</v>
      </c>
      <c r="U88" s="334">
        <v>2.5999999999999999E-3</v>
      </c>
      <c r="V88" s="334">
        <v>2.5999999999999999E-3</v>
      </c>
      <c r="W88" s="334">
        <v>2.5999999999999999E-3</v>
      </c>
      <c r="X88" s="334">
        <v>2.5999999999999999E-3</v>
      </c>
      <c r="Y88" s="334">
        <v>2.5999999999999999E-3</v>
      </c>
      <c r="Z88" s="334">
        <v>2.5999999999999999E-3</v>
      </c>
      <c r="AA88" s="334">
        <v>2.5999999999999999E-3</v>
      </c>
      <c r="AB88" s="334">
        <v>2.5999999999999999E-3</v>
      </c>
      <c r="AC88" s="334">
        <v>2.5999999999999999E-3</v>
      </c>
      <c r="AD88" s="334">
        <v>2.5999999999999999E-3</v>
      </c>
      <c r="AE88" s="334">
        <v>2.5999999999999999E-3</v>
      </c>
      <c r="AF88" s="334">
        <v>2.5999999999999999E-3</v>
      </c>
      <c r="AG88" s="334">
        <v>2.5999999999999999E-3</v>
      </c>
      <c r="AH88" s="334">
        <v>2.5999999999999999E-3</v>
      </c>
      <c r="AI88" s="334">
        <v>2.5999999999999999E-3</v>
      </c>
      <c r="AJ88" s="334">
        <v>2.5999999999999999E-3</v>
      </c>
      <c r="AK88" s="334">
        <v>2.5999999999999999E-3</v>
      </c>
      <c r="AL88" s="334">
        <v>2.5999999999999999E-3</v>
      </c>
      <c r="AM88" s="334">
        <v>2.5999999999999999E-3</v>
      </c>
      <c r="AN88" s="334">
        <v>2.5999999999999999E-3</v>
      </c>
      <c r="AO88" s="334">
        <v>2.5999999999999999E-3</v>
      </c>
      <c r="AP88" s="334">
        <v>2.5999999999999999E-3</v>
      </c>
      <c r="AQ88" s="334">
        <v>2.5999999999999999E-3</v>
      </c>
      <c r="AR88" s="334">
        <v>2.5999999999999999E-3</v>
      </c>
      <c r="AS88" s="334">
        <v>2.5999999999999999E-3</v>
      </c>
      <c r="AT88" s="334">
        <v>2.5999999999999999E-3</v>
      </c>
      <c r="AU88" s="334">
        <v>2.5999999999999999E-3</v>
      </c>
      <c r="AV88" s="334">
        <v>2.5999999999999999E-3</v>
      </c>
      <c r="AW88" s="334">
        <v>2.5999999999999999E-3</v>
      </c>
      <c r="AX88" s="334">
        <v>2.5999999999999999E-3</v>
      </c>
      <c r="AY88" s="334">
        <v>2.5999999999999999E-3</v>
      </c>
      <c r="AZ88" s="334">
        <v>2.5999999999999999E-3</v>
      </c>
      <c r="BA88" s="334">
        <v>2.5999999999999999E-3</v>
      </c>
      <c r="BB88" s="334">
        <v>2.5999999999999999E-3</v>
      </c>
      <c r="BC88" s="334">
        <v>2.5999999999999999E-3</v>
      </c>
      <c r="BD88" s="334">
        <v>2.5999999999999999E-3</v>
      </c>
      <c r="BE88" s="334">
        <v>2.5999999999999999E-3</v>
      </c>
      <c r="BF88" s="334">
        <v>2.5999999999999999E-3</v>
      </c>
      <c r="BG88" s="334">
        <v>2.5999999999999999E-3</v>
      </c>
      <c r="BH88" s="334">
        <v>2.5999999999999999E-3</v>
      </c>
      <c r="BI88" s="334">
        <v>2.5999999999999999E-3</v>
      </c>
      <c r="BJ88" s="334">
        <v>2.5999999999999999E-3</v>
      </c>
      <c r="BK88" s="334">
        <v>2.5999999999999999E-3</v>
      </c>
      <c r="BL88" s="334">
        <v>2.5999999999999999E-3</v>
      </c>
      <c r="BM88" s="334">
        <v>2.5999999999999999E-3</v>
      </c>
      <c r="BN88" s="334">
        <v>2.5999999999999999E-3</v>
      </c>
      <c r="BO88" s="334">
        <v>2.5999999999999999E-3</v>
      </c>
      <c r="BP88" s="334">
        <v>2.5999999999999999E-3</v>
      </c>
      <c r="BQ88" s="334">
        <v>2.5999999999999999E-3</v>
      </c>
      <c r="BR88" s="334">
        <v>2.5999999999999999E-3</v>
      </c>
      <c r="BS88" s="334">
        <v>2.5999999999999999E-3</v>
      </c>
      <c r="BT88" s="334">
        <v>2.5999999999999999E-3</v>
      </c>
      <c r="BU88" s="336"/>
      <c r="BV88" s="336"/>
      <c r="BW88" s="336"/>
      <c r="BX88" s="336"/>
      <c r="BY88" s="336"/>
      <c r="BZ88" s="336"/>
      <c r="CA88" s="336"/>
      <c r="CB88" s="336"/>
      <c r="CC88" s="336"/>
      <c r="CD88" s="336"/>
      <c r="CE88" s="336"/>
      <c r="CF88" s="336"/>
      <c r="CG88" s="336"/>
      <c r="CH88" s="336"/>
      <c r="CI88" s="336"/>
      <c r="CJ88" s="336"/>
    </row>
    <row r="89" spans="2:88" x14ac:dyDescent="0.2">
      <c r="B89" s="547" t="s">
        <v>427</v>
      </c>
      <c r="C89" s="529" t="s">
        <v>428</v>
      </c>
      <c r="D89" s="530" t="s">
        <v>85</v>
      </c>
      <c r="E89" s="530" t="s">
        <v>418</v>
      </c>
      <c r="F89" s="531">
        <v>2</v>
      </c>
      <c r="G89" s="335"/>
      <c r="H89" s="334">
        <v>5.0000000000000001E-3</v>
      </c>
      <c r="I89" s="334">
        <v>5.0000000000000001E-3</v>
      </c>
      <c r="J89" s="334">
        <v>5.0000000000000001E-3</v>
      </c>
      <c r="K89" s="334">
        <v>5.0000000000000001E-3</v>
      </c>
      <c r="L89" s="334">
        <v>5.0000000000000001E-3</v>
      </c>
      <c r="M89" s="334">
        <v>5.0000000000000001E-3</v>
      </c>
      <c r="N89" s="334">
        <v>5.0000000000000001E-3</v>
      </c>
      <c r="O89" s="334">
        <v>5.0000000000000001E-3</v>
      </c>
      <c r="P89" s="334">
        <v>5.0000000000000001E-3</v>
      </c>
      <c r="Q89" s="334">
        <v>5.0000000000000001E-3</v>
      </c>
      <c r="R89" s="334">
        <v>5.0000000000000001E-3</v>
      </c>
      <c r="S89" s="334">
        <v>5.0000000000000001E-3</v>
      </c>
      <c r="T89" s="334">
        <v>5.0000000000000001E-3</v>
      </c>
      <c r="U89" s="334">
        <v>5.0000000000000001E-3</v>
      </c>
      <c r="V89" s="334">
        <v>5.0000000000000001E-3</v>
      </c>
      <c r="W89" s="334">
        <v>5.0000000000000001E-3</v>
      </c>
      <c r="X89" s="334">
        <v>5.0000000000000001E-3</v>
      </c>
      <c r="Y89" s="334">
        <v>5.0000000000000001E-3</v>
      </c>
      <c r="Z89" s="334">
        <v>5.0000000000000001E-3</v>
      </c>
      <c r="AA89" s="334">
        <v>5.0000000000000001E-3</v>
      </c>
      <c r="AB89" s="334">
        <v>5.0000000000000001E-3</v>
      </c>
      <c r="AC89" s="334">
        <v>5.0000000000000001E-3</v>
      </c>
      <c r="AD89" s="334">
        <v>5.0000000000000001E-3</v>
      </c>
      <c r="AE89" s="334">
        <v>5.0000000000000001E-3</v>
      </c>
      <c r="AF89" s="334">
        <v>5.0000000000000001E-3</v>
      </c>
      <c r="AG89" s="334">
        <v>5.0000000000000001E-3</v>
      </c>
      <c r="AH89" s="334">
        <v>5.0000000000000001E-3</v>
      </c>
      <c r="AI89" s="334">
        <v>5.0000000000000001E-3</v>
      </c>
      <c r="AJ89" s="334">
        <v>5.0000000000000001E-3</v>
      </c>
      <c r="AK89" s="334">
        <v>5.0000000000000001E-3</v>
      </c>
      <c r="AL89" s="334">
        <v>5.0000000000000001E-3</v>
      </c>
      <c r="AM89" s="334">
        <v>5.0000000000000001E-3</v>
      </c>
      <c r="AN89" s="334">
        <v>5.0000000000000001E-3</v>
      </c>
      <c r="AO89" s="334">
        <v>5.0000000000000001E-3</v>
      </c>
      <c r="AP89" s="334">
        <v>5.0000000000000001E-3</v>
      </c>
      <c r="AQ89" s="334">
        <v>5.0000000000000001E-3</v>
      </c>
      <c r="AR89" s="334">
        <v>5.0000000000000001E-3</v>
      </c>
      <c r="AS89" s="334">
        <v>5.0000000000000001E-3</v>
      </c>
      <c r="AT89" s="334">
        <v>5.0000000000000001E-3</v>
      </c>
      <c r="AU89" s="334">
        <v>5.0000000000000001E-3</v>
      </c>
      <c r="AV89" s="334">
        <v>5.0000000000000001E-3</v>
      </c>
      <c r="AW89" s="334">
        <v>5.0000000000000001E-3</v>
      </c>
      <c r="AX89" s="334">
        <v>5.0000000000000001E-3</v>
      </c>
      <c r="AY89" s="334">
        <v>5.0000000000000001E-3</v>
      </c>
      <c r="AZ89" s="334">
        <v>5.0000000000000001E-3</v>
      </c>
      <c r="BA89" s="334">
        <v>5.0000000000000001E-3</v>
      </c>
      <c r="BB89" s="334">
        <v>5.0000000000000001E-3</v>
      </c>
      <c r="BC89" s="334">
        <v>5.0000000000000001E-3</v>
      </c>
      <c r="BD89" s="334">
        <v>5.0000000000000001E-3</v>
      </c>
      <c r="BE89" s="334">
        <v>5.0000000000000001E-3</v>
      </c>
      <c r="BF89" s="334">
        <v>5.0000000000000001E-3</v>
      </c>
      <c r="BG89" s="334">
        <v>5.0000000000000001E-3</v>
      </c>
      <c r="BH89" s="334">
        <v>5.0000000000000001E-3</v>
      </c>
      <c r="BI89" s="334">
        <v>5.0000000000000001E-3</v>
      </c>
      <c r="BJ89" s="334">
        <v>5.0000000000000001E-3</v>
      </c>
      <c r="BK89" s="334">
        <v>5.0000000000000001E-3</v>
      </c>
      <c r="BL89" s="334">
        <v>5.0000000000000001E-3</v>
      </c>
      <c r="BM89" s="334">
        <v>5.0000000000000001E-3</v>
      </c>
      <c r="BN89" s="334">
        <v>5.0000000000000001E-3</v>
      </c>
      <c r="BO89" s="334">
        <v>5.0000000000000001E-3</v>
      </c>
      <c r="BP89" s="334">
        <v>5.0000000000000001E-3</v>
      </c>
      <c r="BQ89" s="334">
        <v>5.0000000000000001E-3</v>
      </c>
      <c r="BR89" s="334">
        <v>5.0000000000000001E-3</v>
      </c>
      <c r="BS89" s="334">
        <v>5.0000000000000001E-3</v>
      </c>
      <c r="BT89" s="334">
        <v>5.0000000000000001E-3</v>
      </c>
      <c r="BU89" s="336"/>
      <c r="BV89" s="336"/>
      <c r="BW89" s="336"/>
      <c r="BX89" s="336"/>
      <c r="BY89" s="336"/>
      <c r="BZ89" s="336"/>
      <c r="CA89" s="336"/>
      <c r="CB89" s="336"/>
      <c r="CC89" s="336"/>
      <c r="CD89" s="336"/>
      <c r="CE89" s="336"/>
      <c r="CF89" s="336"/>
      <c r="CG89" s="336"/>
      <c r="CH89" s="336"/>
      <c r="CI89" s="336"/>
      <c r="CJ89" s="336"/>
    </row>
    <row r="90" spans="2:88" x14ac:dyDescent="0.2">
      <c r="B90" s="547" t="s">
        <v>429</v>
      </c>
      <c r="C90" s="529" t="s">
        <v>430</v>
      </c>
      <c r="D90" s="530" t="s">
        <v>85</v>
      </c>
      <c r="E90" s="530" t="s">
        <v>418</v>
      </c>
      <c r="F90" s="531">
        <v>2</v>
      </c>
      <c r="G90" s="335"/>
      <c r="H90" s="334">
        <v>2E-3</v>
      </c>
      <c r="I90" s="334">
        <v>2E-3</v>
      </c>
      <c r="J90" s="334">
        <v>2E-3</v>
      </c>
      <c r="K90" s="334">
        <v>2E-3</v>
      </c>
      <c r="L90" s="334">
        <v>2E-3</v>
      </c>
      <c r="M90" s="334">
        <v>2E-3</v>
      </c>
      <c r="N90" s="334">
        <v>2E-3</v>
      </c>
      <c r="O90" s="334">
        <v>2E-3</v>
      </c>
      <c r="P90" s="334">
        <v>2E-3</v>
      </c>
      <c r="Q90" s="334">
        <v>2E-3</v>
      </c>
      <c r="R90" s="334">
        <v>2E-3</v>
      </c>
      <c r="S90" s="334">
        <v>2E-3</v>
      </c>
      <c r="T90" s="334">
        <v>2E-3</v>
      </c>
      <c r="U90" s="334">
        <v>2E-3</v>
      </c>
      <c r="V90" s="334">
        <v>2E-3</v>
      </c>
      <c r="W90" s="334">
        <v>2E-3</v>
      </c>
      <c r="X90" s="334">
        <v>2E-3</v>
      </c>
      <c r="Y90" s="334">
        <v>2E-3</v>
      </c>
      <c r="Z90" s="334">
        <v>2E-3</v>
      </c>
      <c r="AA90" s="334">
        <v>2E-3</v>
      </c>
      <c r="AB90" s="334">
        <v>2E-3</v>
      </c>
      <c r="AC90" s="334">
        <v>2E-3</v>
      </c>
      <c r="AD90" s="334">
        <v>2E-3</v>
      </c>
      <c r="AE90" s="334">
        <v>2E-3</v>
      </c>
      <c r="AF90" s="334">
        <v>2E-3</v>
      </c>
      <c r="AG90" s="334">
        <v>2E-3</v>
      </c>
      <c r="AH90" s="334">
        <v>2E-3</v>
      </c>
      <c r="AI90" s="334">
        <v>2E-3</v>
      </c>
      <c r="AJ90" s="334">
        <v>2E-3</v>
      </c>
      <c r="AK90" s="334">
        <v>2E-3</v>
      </c>
      <c r="AL90" s="334">
        <v>2E-3</v>
      </c>
      <c r="AM90" s="334">
        <v>2E-3</v>
      </c>
      <c r="AN90" s="334">
        <v>2E-3</v>
      </c>
      <c r="AO90" s="334">
        <v>2E-3</v>
      </c>
      <c r="AP90" s="334">
        <v>2E-3</v>
      </c>
      <c r="AQ90" s="334">
        <v>2E-3</v>
      </c>
      <c r="AR90" s="334">
        <v>2E-3</v>
      </c>
      <c r="AS90" s="334">
        <v>2E-3</v>
      </c>
      <c r="AT90" s="334">
        <v>2E-3</v>
      </c>
      <c r="AU90" s="334">
        <v>2E-3</v>
      </c>
      <c r="AV90" s="334">
        <v>2E-3</v>
      </c>
      <c r="AW90" s="334">
        <v>2E-3</v>
      </c>
      <c r="AX90" s="334">
        <v>2E-3</v>
      </c>
      <c r="AY90" s="334">
        <v>2E-3</v>
      </c>
      <c r="AZ90" s="334">
        <v>2E-3</v>
      </c>
      <c r="BA90" s="334">
        <v>2E-3</v>
      </c>
      <c r="BB90" s="334">
        <v>2E-3</v>
      </c>
      <c r="BC90" s="334">
        <v>2E-3</v>
      </c>
      <c r="BD90" s="334">
        <v>2E-3</v>
      </c>
      <c r="BE90" s="334">
        <v>2E-3</v>
      </c>
      <c r="BF90" s="334">
        <v>2E-3</v>
      </c>
      <c r="BG90" s="334">
        <v>2E-3</v>
      </c>
      <c r="BH90" s="334">
        <v>2E-3</v>
      </c>
      <c r="BI90" s="334">
        <v>2E-3</v>
      </c>
      <c r="BJ90" s="334">
        <v>2E-3</v>
      </c>
      <c r="BK90" s="334">
        <v>2E-3</v>
      </c>
      <c r="BL90" s="334">
        <v>2E-3</v>
      </c>
      <c r="BM90" s="334">
        <v>2E-3</v>
      </c>
      <c r="BN90" s="334">
        <v>2E-3</v>
      </c>
      <c r="BO90" s="334">
        <v>2E-3</v>
      </c>
      <c r="BP90" s="334">
        <v>2E-3</v>
      </c>
      <c r="BQ90" s="334">
        <v>2E-3</v>
      </c>
      <c r="BR90" s="334">
        <v>2E-3</v>
      </c>
      <c r="BS90" s="334">
        <v>2E-3</v>
      </c>
      <c r="BT90" s="334">
        <v>2E-3</v>
      </c>
      <c r="BU90" s="336"/>
      <c r="BV90" s="336"/>
      <c r="BW90" s="336"/>
      <c r="BX90" s="336"/>
      <c r="BY90" s="336"/>
      <c r="BZ90" s="336"/>
      <c r="CA90" s="336"/>
      <c r="CB90" s="336"/>
      <c r="CC90" s="336"/>
      <c r="CD90" s="336"/>
      <c r="CE90" s="336"/>
      <c r="CF90" s="336"/>
      <c r="CG90" s="336"/>
      <c r="CH90" s="336"/>
      <c r="CI90" s="336"/>
      <c r="CJ90" s="336"/>
    </row>
    <row r="91" spans="2:88" ht="15" thickBot="1" x14ac:dyDescent="0.25">
      <c r="B91" s="548" t="s">
        <v>431</v>
      </c>
      <c r="C91" s="549" t="s">
        <v>432</v>
      </c>
      <c r="D91" s="550" t="s">
        <v>85</v>
      </c>
      <c r="E91" s="550" t="s">
        <v>370</v>
      </c>
      <c r="F91" s="551">
        <v>2</v>
      </c>
      <c r="G91" s="337"/>
      <c r="H91" s="334">
        <v>2E-3</v>
      </c>
      <c r="I91" s="334">
        <v>2E-3</v>
      </c>
      <c r="J91" s="334">
        <v>2E-3</v>
      </c>
      <c r="K91" s="334">
        <v>2E-3</v>
      </c>
      <c r="L91" s="334">
        <v>2E-3</v>
      </c>
      <c r="M91" s="334">
        <v>2E-3</v>
      </c>
      <c r="N91" s="334">
        <v>2E-3</v>
      </c>
      <c r="O91" s="334">
        <v>2E-3</v>
      </c>
      <c r="P91" s="334">
        <v>2E-3</v>
      </c>
      <c r="Q91" s="334">
        <v>2E-3</v>
      </c>
      <c r="R91" s="334">
        <v>2E-3</v>
      </c>
      <c r="S91" s="334">
        <v>2E-3</v>
      </c>
      <c r="T91" s="334">
        <v>2E-3</v>
      </c>
      <c r="U91" s="334">
        <v>2E-3</v>
      </c>
      <c r="V91" s="334">
        <v>2E-3</v>
      </c>
      <c r="W91" s="334">
        <v>2E-3</v>
      </c>
      <c r="X91" s="334">
        <v>2E-3</v>
      </c>
      <c r="Y91" s="334">
        <v>2E-3</v>
      </c>
      <c r="Z91" s="334">
        <v>2E-3</v>
      </c>
      <c r="AA91" s="334">
        <v>2E-3</v>
      </c>
      <c r="AB91" s="334">
        <v>2E-3</v>
      </c>
      <c r="AC91" s="334">
        <v>2E-3</v>
      </c>
      <c r="AD91" s="334">
        <v>2E-3</v>
      </c>
      <c r="AE91" s="334">
        <v>2E-3</v>
      </c>
      <c r="AF91" s="334">
        <v>2E-3</v>
      </c>
      <c r="AG91" s="334">
        <v>2E-3</v>
      </c>
      <c r="AH91" s="334">
        <v>2E-3</v>
      </c>
      <c r="AI91" s="334">
        <v>2E-3</v>
      </c>
      <c r="AJ91" s="334">
        <v>2E-3</v>
      </c>
      <c r="AK91" s="334">
        <v>2E-3</v>
      </c>
      <c r="AL91" s="334">
        <v>2E-3</v>
      </c>
      <c r="AM91" s="334">
        <v>2E-3</v>
      </c>
      <c r="AN91" s="334">
        <v>2E-3</v>
      </c>
      <c r="AO91" s="334">
        <v>2E-3</v>
      </c>
      <c r="AP91" s="334">
        <v>2E-3</v>
      </c>
      <c r="AQ91" s="334">
        <v>2E-3</v>
      </c>
      <c r="AR91" s="334">
        <v>2E-3</v>
      </c>
      <c r="AS91" s="334">
        <v>2E-3</v>
      </c>
      <c r="AT91" s="334">
        <v>2E-3</v>
      </c>
      <c r="AU91" s="334">
        <v>2E-3</v>
      </c>
      <c r="AV91" s="334">
        <v>2E-3</v>
      </c>
      <c r="AW91" s="334">
        <v>2E-3</v>
      </c>
      <c r="AX91" s="334">
        <v>2E-3</v>
      </c>
      <c r="AY91" s="334">
        <v>2E-3</v>
      </c>
      <c r="AZ91" s="334">
        <v>2E-3</v>
      </c>
      <c r="BA91" s="334">
        <v>2E-3</v>
      </c>
      <c r="BB91" s="334">
        <v>2E-3</v>
      </c>
      <c r="BC91" s="334">
        <v>2E-3</v>
      </c>
      <c r="BD91" s="334">
        <v>2E-3</v>
      </c>
      <c r="BE91" s="334">
        <v>2E-3</v>
      </c>
      <c r="BF91" s="334">
        <v>2E-3</v>
      </c>
      <c r="BG91" s="334">
        <v>2E-3</v>
      </c>
      <c r="BH91" s="334">
        <v>2E-3</v>
      </c>
      <c r="BI91" s="334">
        <v>2E-3</v>
      </c>
      <c r="BJ91" s="334">
        <v>2E-3</v>
      </c>
      <c r="BK91" s="334">
        <v>2E-3</v>
      </c>
      <c r="BL91" s="334">
        <v>2E-3</v>
      </c>
      <c r="BM91" s="334">
        <v>2E-3</v>
      </c>
      <c r="BN91" s="334">
        <v>2E-3</v>
      </c>
      <c r="BO91" s="334">
        <v>2E-3</v>
      </c>
      <c r="BP91" s="334">
        <v>2E-3</v>
      </c>
      <c r="BQ91" s="334">
        <v>2E-3</v>
      </c>
      <c r="BR91" s="334">
        <v>2E-3</v>
      </c>
      <c r="BS91" s="334">
        <v>2E-3</v>
      </c>
      <c r="BT91" s="334">
        <v>2E-3</v>
      </c>
      <c r="BU91" s="338"/>
      <c r="BV91" s="338"/>
      <c r="BW91" s="338"/>
      <c r="BX91" s="338"/>
      <c r="BY91" s="338"/>
      <c r="BZ91" s="338"/>
      <c r="CA91" s="338"/>
      <c r="CB91" s="338"/>
      <c r="CC91" s="338"/>
      <c r="CD91" s="338"/>
      <c r="CE91" s="338"/>
      <c r="CF91" s="338"/>
      <c r="CG91" s="338"/>
      <c r="CH91" s="338"/>
      <c r="CI91" s="338"/>
      <c r="CJ91" s="338"/>
    </row>
  </sheetData>
  <phoneticPr fontId="37" type="noConversion"/>
  <hyperlinks>
    <hyperlink ref="F2" location="'2. WC Level Data'!B6" display="Table 2a: WC Level Normal Year planning scenario" xr:uid="{4687771C-A658-4B32-82F5-EB3F6BAA63C1}"/>
    <hyperlink ref="C6" location="'2. WC Level Data'!$A$1" display="Back to top of sheet" xr:uid="{DCE0F794-563F-404F-9E06-D4FD11F810BD}"/>
    <hyperlink ref="F3" location="'2. WC Level Data'!B17" display="Table 2b: WC Level DYAA - Microcomponents - Final planning" xr:uid="{FFC10D1A-57B7-4760-8517-0F5445DB758D}"/>
    <hyperlink ref="C17" location="'2. WC Level Data'!$A$1" display="Back to top of sheet" xr:uid="{E9A0213E-33CF-4045-B346-1BA1A5A6A729}"/>
    <hyperlink ref="F4" location="'2. WC Level Data'!B40" display="Table 2c: WC Level DYAA -_x000a_Meter Installations (including meter upgrades) - Final Planning" xr:uid="{4F6F3EEC-43B6-4EC7-818C-4012075EAABE}"/>
    <hyperlink ref="C40" location="'2. WC Level Data'!$A$1" display="Back to top of sheet" xr:uid="{05FA3AB0-602C-499A-B448-21165EB3C0D2}"/>
    <hyperlink ref="G2" location="'2. WC Level Data'!B53" display="'2. WC Level Data'!B53" xr:uid="{5D7C2511-E9AF-4EA5-93E8-8A63BC17B8D6}"/>
    <hyperlink ref="C53" location="'2. WC Level Data'!$A$1" display="Back to top of sheet" xr:uid="{D4389540-15FC-481B-B86F-74D496DFDB16}"/>
    <hyperlink ref="G3" location="'2. WC Level Data'!B66" display="'2. WC Level Data'!B66" xr:uid="{C0EB0420-FA15-43F7-A27A-E6164DBB7167}"/>
    <hyperlink ref="C66" location="'2. WC Level Data'!$A$1" display="Back to top of sheet" xr:uid="{E9D06E7E-D4C3-4234-B802-0F0B109D8B61}"/>
    <hyperlink ref="G4" location="'2. WC Level Data'!B81" display="'2. WC Level Data'!B81" xr:uid="{6F62F360-251B-4916-8404-2E4B091A7D9D}"/>
    <hyperlink ref="C81" location="'2. WC Level Data'!$A$1" display="Back to top of sheet" xr:uid="{C8A56C1A-6372-4726-9103-152653424EF9}"/>
  </hyperlinks>
  <pageMargins left="0.7" right="0.7" top="0.75" bottom="0.75" header="0.3" footer="0.3"/>
  <pageSetup paperSize="9" orientation="portrait" r:id="rId1"/>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4EDC-248D-4556-B554-C87C5C3AC6FA}">
  <sheetPr codeName="Sheet11"/>
  <dimension ref="A1:DC402"/>
  <sheetViews>
    <sheetView topLeftCell="A342" zoomScale="85" zoomScaleNormal="85" workbookViewId="0">
      <selection activeCell="I358" sqref="I358"/>
    </sheetView>
  </sheetViews>
  <sheetFormatPr defaultColWidth="9.33203125" defaultRowHeight="14.25" x14ac:dyDescent="0.2"/>
  <cols>
    <col min="1" max="1" width="5.5546875" style="1386" customWidth="1"/>
    <col min="2" max="3" width="34.88671875" style="1338" customWidth="1"/>
    <col min="4" max="4" width="34.21875" style="1338" customWidth="1"/>
    <col min="5" max="5" width="7.6640625" style="1338" customWidth="1"/>
    <col min="6" max="6" width="14.44140625" style="1338" customWidth="1"/>
    <col min="7" max="86" width="8.33203125" style="1338" customWidth="1"/>
    <col min="87" max="87" width="9.21875" style="1338" customWidth="1"/>
    <col min="88" max="88" width="8.21875" style="1338" bestFit="1" customWidth="1"/>
    <col min="89" max="89" width="10.6640625" style="1338" customWidth="1"/>
    <col min="90" max="90" width="44.109375" style="1338" customWidth="1"/>
    <col min="91" max="91" width="4.44140625" style="1338" hidden="1" customWidth="1"/>
    <col min="92" max="92" width="0" style="1338" hidden="1" customWidth="1"/>
    <col min="93" max="93" width="7" style="1338" hidden="1" customWidth="1"/>
    <col min="94" max="94" width="4.5546875" style="1338" hidden="1" customWidth="1"/>
    <col min="95" max="96" width="4.6640625" style="1338" hidden="1" customWidth="1"/>
    <col min="97" max="97" width="4.77734375" style="1338" hidden="1" customWidth="1"/>
    <col min="98" max="98" width="7.77734375" style="1338" hidden="1" customWidth="1"/>
    <col min="99" max="99" width="6.88671875" style="1338" hidden="1" customWidth="1"/>
    <col min="100" max="100" width="4.6640625" style="1338" hidden="1" customWidth="1"/>
    <col min="101" max="103" width="5.44140625" style="1338" hidden="1" customWidth="1"/>
    <col min="104" max="104" width="4.88671875" style="1338" hidden="1" customWidth="1"/>
    <col min="105" max="105" width="3.6640625" style="1338" hidden="1" customWidth="1"/>
    <col min="106" max="107" width="5.44140625" style="1338" hidden="1" customWidth="1"/>
    <col min="108" max="235" width="9.33203125" style="1338"/>
    <col min="236" max="236" width="1.33203125" style="1338" customWidth="1"/>
    <col min="237" max="237" width="8.21875" style="1338" customWidth="1"/>
    <col min="238" max="238" width="8.77734375" style="1338" customWidth="1"/>
    <col min="239" max="239" width="24.5546875" style="1338" customWidth="1"/>
    <col min="240" max="240" width="22.44140625" style="1338" customWidth="1"/>
    <col min="241" max="241" width="9.77734375" style="1338" customWidth="1"/>
    <col min="242" max="242" width="8.44140625" style="1338" bestFit="1" customWidth="1"/>
    <col min="243" max="243" width="16.77734375" style="1338" customWidth="1"/>
    <col min="244" max="271" width="12" style="1338" customWidth="1"/>
    <col min="272" max="491" width="9.33203125" style="1338"/>
    <col min="492" max="492" width="1.33203125" style="1338" customWidth="1"/>
    <col min="493" max="493" width="8.21875" style="1338" customWidth="1"/>
    <col min="494" max="494" width="8.77734375" style="1338" customWidth="1"/>
    <col min="495" max="495" width="24.5546875" style="1338" customWidth="1"/>
    <col min="496" max="496" width="22.44140625" style="1338" customWidth="1"/>
    <col min="497" max="497" width="9.77734375" style="1338" customWidth="1"/>
    <col min="498" max="498" width="8.44140625" style="1338" bestFit="1" customWidth="1"/>
    <col min="499" max="499" width="16.77734375" style="1338" customWidth="1"/>
    <col min="500" max="527" width="12" style="1338" customWidth="1"/>
    <col min="528" max="747" width="9.33203125" style="1338"/>
    <col min="748" max="748" width="1.33203125" style="1338" customWidth="1"/>
    <col min="749" max="749" width="8.21875" style="1338" customWidth="1"/>
    <col min="750" max="750" width="8.77734375" style="1338" customWidth="1"/>
    <col min="751" max="751" width="24.5546875" style="1338" customWidth="1"/>
    <col min="752" max="752" width="22.44140625" style="1338" customWidth="1"/>
    <col min="753" max="753" width="9.77734375" style="1338" customWidth="1"/>
    <col min="754" max="754" width="8.44140625" style="1338" bestFit="1" customWidth="1"/>
    <col min="755" max="755" width="16.77734375" style="1338" customWidth="1"/>
    <col min="756" max="783" width="12" style="1338" customWidth="1"/>
    <col min="784" max="1003" width="9.33203125" style="1338"/>
    <col min="1004" max="1004" width="1.33203125" style="1338" customWidth="1"/>
    <col min="1005" max="1005" width="8.21875" style="1338" customWidth="1"/>
    <col min="1006" max="1006" width="8.77734375" style="1338" customWidth="1"/>
    <col min="1007" max="1007" width="24.5546875" style="1338" customWidth="1"/>
    <col min="1008" max="1008" width="22.44140625" style="1338" customWidth="1"/>
    <col min="1009" max="1009" width="9.77734375" style="1338" customWidth="1"/>
    <col min="1010" max="1010" width="8.44140625" style="1338" bestFit="1" customWidth="1"/>
    <col min="1011" max="1011" width="16.77734375" style="1338" customWidth="1"/>
    <col min="1012" max="1039" width="12" style="1338" customWidth="1"/>
    <col min="1040" max="1259" width="9.33203125" style="1338"/>
    <col min="1260" max="1260" width="1.33203125" style="1338" customWidth="1"/>
    <col min="1261" max="1261" width="8.21875" style="1338" customWidth="1"/>
    <col min="1262" max="1262" width="8.77734375" style="1338" customWidth="1"/>
    <col min="1263" max="1263" width="24.5546875" style="1338" customWidth="1"/>
    <col min="1264" max="1264" width="22.44140625" style="1338" customWidth="1"/>
    <col min="1265" max="1265" width="9.77734375" style="1338" customWidth="1"/>
    <col min="1266" max="1266" width="8.44140625" style="1338" bestFit="1" customWidth="1"/>
    <col min="1267" max="1267" width="16.77734375" style="1338" customWidth="1"/>
    <col min="1268" max="1295" width="12" style="1338" customWidth="1"/>
    <col min="1296" max="1515" width="9.33203125" style="1338"/>
    <col min="1516" max="1516" width="1.33203125" style="1338" customWidth="1"/>
    <col min="1517" max="1517" width="8.21875" style="1338" customWidth="1"/>
    <col min="1518" max="1518" width="8.77734375" style="1338" customWidth="1"/>
    <col min="1519" max="1519" width="24.5546875" style="1338" customWidth="1"/>
    <col min="1520" max="1520" width="22.44140625" style="1338" customWidth="1"/>
    <col min="1521" max="1521" width="9.77734375" style="1338" customWidth="1"/>
    <col min="1522" max="1522" width="8.44140625" style="1338" bestFit="1" customWidth="1"/>
    <col min="1523" max="1523" width="16.77734375" style="1338" customWidth="1"/>
    <col min="1524" max="1551" width="12" style="1338" customWidth="1"/>
    <col min="1552" max="1771" width="9.33203125" style="1338"/>
    <col min="1772" max="1772" width="1.33203125" style="1338" customWidth="1"/>
    <col min="1773" max="1773" width="8.21875" style="1338" customWidth="1"/>
    <col min="1774" max="1774" width="8.77734375" style="1338" customWidth="1"/>
    <col min="1775" max="1775" width="24.5546875" style="1338" customWidth="1"/>
    <col min="1776" max="1776" width="22.44140625" style="1338" customWidth="1"/>
    <col min="1777" max="1777" width="9.77734375" style="1338" customWidth="1"/>
    <col min="1778" max="1778" width="8.44140625" style="1338" bestFit="1" customWidth="1"/>
    <col min="1779" max="1779" width="16.77734375" style="1338" customWidth="1"/>
    <col min="1780" max="1807" width="12" style="1338" customWidth="1"/>
    <col min="1808" max="2027" width="9.33203125" style="1338"/>
    <col min="2028" max="2028" width="1.33203125" style="1338" customWidth="1"/>
    <col min="2029" max="2029" width="8.21875" style="1338" customWidth="1"/>
    <col min="2030" max="2030" width="8.77734375" style="1338" customWidth="1"/>
    <col min="2031" max="2031" width="24.5546875" style="1338" customWidth="1"/>
    <col min="2032" max="2032" width="22.44140625" style="1338" customWidth="1"/>
    <col min="2033" max="2033" width="9.77734375" style="1338" customWidth="1"/>
    <col min="2034" max="2034" width="8.44140625" style="1338" bestFit="1" customWidth="1"/>
    <col min="2035" max="2035" width="16.77734375" style="1338" customWidth="1"/>
    <col min="2036" max="2063" width="12" style="1338" customWidth="1"/>
    <col min="2064" max="2283" width="9.33203125" style="1338"/>
    <col min="2284" max="2284" width="1.33203125" style="1338" customWidth="1"/>
    <col min="2285" max="2285" width="8.21875" style="1338" customWidth="1"/>
    <col min="2286" max="2286" width="8.77734375" style="1338" customWidth="1"/>
    <col min="2287" max="2287" width="24.5546875" style="1338" customWidth="1"/>
    <col min="2288" max="2288" width="22.44140625" style="1338" customWidth="1"/>
    <col min="2289" max="2289" width="9.77734375" style="1338" customWidth="1"/>
    <col min="2290" max="2290" width="8.44140625" style="1338" bestFit="1" customWidth="1"/>
    <col min="2291" max="2291" width="16.77734375" style="1338" customWidth="1"/>
    <col min="2292" max="2319" width="12" style="1338" customWidth="1"/>
    <col min="2320" max="2539" width="9.33203125" style="1338"/>
    <col min="2540" max="2540" width="1.33203125" style="1338" customWidth="1"/>
    <col min="2541" max="2541" width="8.21875" style="1338" customWidth="1"/>
    <col min="2542" max="2542" width="8.77734375" style="1338" customWidth="1"/>
    <col min="2543" max="2543" width="24.5546875" style="1338" customWidth="1"/>
    <col min="2544" max="2544" width="22.44140625" style="1338" customWidth="1"/>
    <col min="2545" max="2545" width="9.77734375" style="1338" customWidth="1"/>
    <col min="2546" max="2546" width="8.44140625" style="1338" bestFit="1" customWidth="1"/>
    <col min="2547" max="2547" width="16.77734375" style="1338" customWidth="1"/>
    <col min="2548" max="2575" width="12" style="1338" customWidth="1"/>
    <col min="2576" max="2795" width="9.33203125" style="1338"/>
    <col min="2796" max="2796" width="1.33203125" style="1338" customWidth="1"/>
    <col min="2797" max="2797" width="8.21875" style="1338" customWidth="1"/>
    <col min="2798" max="2798" width="8.77734375" style="1338" customWidth="1"/>
    <col min="2799" max="2799" width="24.5546875" style="1338" customWidth="1"/>
    <col min="2800" max="2800" width="22.44140625" style="1338" customWidth="1"/>
    <col min="2801" max="2801" width="9.77734375" style="1338" customWidth="1"/>
    <col min="2802" max="2802" width="8.44140625" style="1338" bestFit="1" customWidth="1"/>
    <col min="2803" max="2803" width="16.77734375" style="1338" customWidth="1"/>
    <col min="2804" max="2831" width="12" style="1338" customWidth="1"/>
    <col min="2832" max="3051" width="9.33203125" style="1338"/>
    <col min="3052" max="3052" width="1.33203125" style="1338" customWidth="1"/>
    <col min="3053" max="3053" width="8.21875" style="1338" customWidth="1"/>
    <col min="3054" max="3054" width="8.77734375" style="1338" customWidth="1"/>
    <col min="3055" max="3055" width="24.5546875" style="1338" customWidth="1"/>
    <col min="3056" max="3056" width="22.44140625" style="1338" customWidth="1"/>
    <col min="3057" max="3057" width="9.77734375" style="1338" customWidth="1"/>
    <col min="3058" max="3058" width="8.44140625" style="1338" bestFit="1" customWidth="1"/>
    <col min="3059" max="3059" width="16.77734375" style="1338" customWidth="1"/>
    <col min="3060" max="3087" width="12" style="1338" customWidth="1"/>
    <col min="3088" max="3307" width="9.33203125" style="1338"/>
    <col min="3308" max="3308" width="1.33203125" style="1338" customWidth="1"/>
    <col min="3309" max="3309" width="8.21875" style="1338" customWidth="1"/>
    <col min="3310" max="3310" width="8.77734375" style="1338" customWidth="1"/>
    <col min="3311" max="3311" width="24.5546875" style="1338" customWidth="1"/>
    <col min="3312" max="3312" width="22.44140625" style="1338" customWidth="1"/>
    <col min="3313" max="3313" width="9.77734375" style="1338" customWidth="1"/>
    <col min="3314" max="3314" width="8.44140625" style="1338" bestFit="1" customWidth="1"/>
    <col min="3315" max="3315" width="16.77734375" style="1338" customWidth="1"/>
    <col min="3316" max="3343" width="12" style="1338" customWidth="1"/>
    <col min="3344" max="3563" width="9.33203125" style="1338"/>
    <col min="3564" max="3564" width="1.33203125" style="1338" customWidth="1"/>
    <col min="3565" max="3565" width="8.21875" style="1338" customWidth="1"/>
    <col min="3566" max="3566" width="8.77734375" style="1338" customWidth="1"/>
    <col min="3567" max="3567" width="24.5546875" style="1338" customWidth="1"/>
    <col min="3568" max="3568" width="22.44140625" style="1338" customWidth="1"/>
    <col min="3569" max="3569" width="9.77734375" style="1338" customWidth="1"/>
    <col min="3570" max="3570" width="8.44140625" style="1338" bestFit="1" customWidth="1"/>
    <col min="3571" max="3571" width="16.77734375" style="1338" customWidth="1"/>
    <col min="3572" max="3599" width="12" style="1338" customWidth="1"/>
    <col min="3600" max="3819" width="9.33203125" style="1338"/>
    <col min="3820" max="3820" width="1.33203125" style="1338" customWidth="1"/>
    <col min="3821" max="3821" width="8.21875" style="1338" customWidth="1"/>
    <col min="3822" max="3822" width="8.77734375" style="1338" customWidth="1"/>
    <col min="3823" max="3823" width="24.5546875" style="1338" customWidth="1"/>
    <col min="3824" max="3824" width="22.44140625" style="1338" customWidth="1"/>
    <col min="3825" max="3825" width="9.77734375" style="1338" customWidth="1"/>
    <col min="3826" max="3826" width="8.44140625" style="1338" bestFit="1" customWidth="1"/>
    <col min="3827" max="3827" width="16.77734375" style="1338" customWidth="1"/>
    <col min="3828" max="3855" width="12" style="1338" customWidth="1"/>
    <col min="3856" max="4075" width="9.33203125" style="1338"/>
    <col min="4076" max="4076" width="1.33203125" style="1338" customWidth="1"/>
    <col min="4077" max="4077" width="8.21875" style="1338" customWidth="1"/>
    <col min="4078" max="4078" width="8.77734375" style="1338" customWidth="1"/>
    <col min="4079" max="4079" width="24.5546875" style="1338" customWidth="1"/>
    <col min="4080" max="4080" width="22.44140625" style="1338" customWidth="1"/>
    <col min="4081" max="4081" width="9.77734375" style="1338" customWidth="1"/>
    <col min="4082" max="4082" width="8.44140625" style="1338" bestFit="1" customWidth="1"/>
    <col min="4083" max="4083" width="16.77734375" style="1338" customWidth="1"/>
    <col min="4084" max="4111" width="12" style="1338" customWidth="1"/>
    <col min="4112" max="4331" width="9.33203125" style="1338"/>
    <col min="4332" max="4332" width="1.33203125" style="1338" customWidth="1"/>
    <col min="4333" max="4333" width="8.21875" style="1338" customWidth="1"/>
    <col min="4334" max="4334" width="8.77734375" style="1338" customWidth="1"/>
    <col min="4335" max="4335" width="24.5546875" style="1338" customWidth="1"/>
    <col min="4336" max="4336" width="22.44140625" style="1338" customWidth="1"/>
    <col min="4337" max="4337" width="9.77734375" style="1338" customWidth="1"/>
    <col min="4338" max="4338" width="8.44140625" style="1338" bestFit="1" customWidth="1"/>
    <col min="4339" max="4339" width="16.77734375" style="1338" customWidth="1"/>
    <col min="4340" max="4367" width="12" style="1338" customWidth="1"/>
    <col min="4368" max="4587" width="9.33203125" style="1338"/>
    <col min="4588" max="4588" width="1.33203125" style="1338" customWidth="1"/>
    <col min="4589" max="4589" width="8.21875" style="1338" customWidth="1"/>
    <col min="4590" max="4590" width="8.77734375" style="1338" customWidth="1"/>
    <col min="4591" max="4591" width="24.5546875" style="1338" customWidth="1"/>
    <col min="4592" max="4592" width="22.44140625" style="1338" customWidth="1"/>
    <col min="4593" max="4593" width="9.77734375" style="1338" customWidth="1"/>
    <col min="4594" max="4594" width="8.44140625" style="1338" bestFit="1" customWidth="1"/>
    <col min="4595" max="4595" width="16.77734375" style="1338" customWidth="1"/>
    <col min="4596" max="4623" width="12" style="1338" customWidth="1"/>
    <col min="4624" max="4843" width="9.33203125" style="1338"/>
    <col min="4844" max="4844" width="1.33203125" style="1338" customWidth="1"/>
    <col min="4845" max="4845" width="8.21875" style="1338" customWidth="1"/>
    <col min="4846" max="4846" width="8.77734375" style="1338" customWidth="1"/>
    <col min="4847" max="4847" width="24.5546875" style="1338" customWidth="1"/>
    <col min="4848" max="4848" width="22.44140625" style="1338" customWidth="1"/>
    <col min="4849" max="4849" width="9.77734375" style="1338" customWidth="1"/>
    <col min="4850" max="4850" width="8.44140625" style="1338" bestFit="1" customWidth="1"/>
    <col min="4851" max="4851" width="16.77734375" style="1338" customWidth="1"/>
    <col min="4852" max="4879" width="12" style="1338" customWidth="1"/>
    <col min="4880" max="5099" width="9.33203125" style="1338"/>
    <col min="5100" max="5100" width="1.33203125" style="1338" customWidth="1"/>
    <col min="5101" max="5101" width="8.21875" style="1338" customWidth="1"/>
    <col min="5102" max="5102" width="8.77734375" style="1338" customWidth="1"/>
    <col min="5103" max="5103" width="24.5546875" style="1338" customWidth="1"/>
    <col min="5104" max="5104" width="22.44140625" style="1338" customWidth="1"/>
    <col min="5105" max="5105" width="9.77734375" style="1338" customWidth="1"/>
    <col min="5106" max="5106" width="8.44140625" style="1338" bestFit="1" customWidth="1"/>
    <col min="5107" max="5107" width="16.77734375" style="1338" customWidth="1"/>
    <col min="5108" max="5135" width="12" style="1338" customWidth="1"/>
    <col min="5136" max="5355" width="9.33203125" style="1338"/>
    <col min="5356" max="5356" width="1.33203125" style="1338" customWidth="1"/>
    <col min="5357" max="5357" width="8.21875" style="1338" customWidth="1"/>
    <col min="5358" max="5358" width="8.77734375" style="1338" customWidth="1"/>
    <col min="5359" max="5359" width="24.5546875" style="1338" customWidth="1"/>
    <col min="5360" max="5360" width="22.44140625" style="1338" customWidth="1"/>
    <col min="5361" max="5361" width="9.77734375" style="1338" customWidth="1"/>
    <col min="5362" max="5362" width="8.44140625" style="1338" bestFit="1" customWidth="1"/>
    <col min="5363" max="5363" width="16.77734375" style="1338" customWidth="1"/>
    <col min="5364" max="5391" width="12" style="1338" customWidth="1"/>
    <col min="5392" max="5611" width="9.33203125" style="1338"/>
    <col min="5612" max="5612" width="1.33203125" style="1338" customWidth="1"/>
    <col min="5613" max="5613" width="8.21875" style="1338" customWidth="1"/>
    <col min="5614" max="5614" width="8.77734375" style="1338" customWidth="1"/>
    <col min="5615" max="5615" width="24.5546875" style="1338" customWidth="1"/>
    <col min="5616" max="5616" width="22.44140625" style="1338" customWidth="1"/>
    <col min="5617" max="5617" width="9.77734375" style="1338" customWidth="1"/>
    <col min="5618" max="5618" width="8.44140625" style="1338" bestFit="1" customWidth="1"/>
    <col min="5619" max="5619" width="16.77734375" style="1338" customWidth="1"/>
    <col min="5620" max="5647" width="12" style="1338" customWidth="1"/>
    <col min="5648" max="5867" width="9.33203125" style="1338"/>
    <col min="5868" max="5868" width="1.33203125" style="1338" customWidth="1"/>
    <col min="5869" max="5869" width="8.21875" style="1338" customWidth="1"/>
    <col min="5870" max="5870" width="8.77734375" style="1338" customWidth="1"/>
    <col min="5871" max="5871" width="24.5546875" style="1338" customWidth="1"/>
    <col min="5872" max="5872" width="22.44140625" style="1338" customWidth="1"/>
    <col min="5873" max="5873" width="9.77734375" style="1338" customWidth="1"/>
    <col min="5874" max="5874" width="8.44140625" style="1338" bestFit="1" customWidth="1"/>
    <col min="5875" max="5875" width="16.77734375" style="1338" customWidth="1"/>
    <col min="5876" max="5903" width="12" style="1338" customWidth="1"/>
    <col min="5904" max="6123" width="9.33203125" style="1338"/>
    <col min="6124" max="6124" width="1.33203125" style="1338" customWidth="1"/>
    <col min="6125" max="6125" width="8.21875" style="1338" customWidth="1"/>
    <col min="6126" max="6126" width="8.77734375" style="1338" customWidth="1"/>
    <col min="6127" max="6127" width="24.5546875" style="1338" customWidth="1"/>
    <col min="6128" max="6128" width="22.44140625" style="1338" customWidth="1"/>
    <col min="6129" max="6129" width="9.77734375" style="1338" customWidth="1"/>
    <col min="6130" max="6130" width="8.44140625" style="1338" bestFit="1" customWidth="1"/>
    <col min="6131" max="6131" width="16.77734375" style="1338" customWidth="1"/>
    <col min="6132" max="6159" width="12" style="1338" customWidth="1"/>
    <col min="6160" max="6379" width="9.33203125" style="1338"/>
    <col min="6380" max="6380" width="1.33203125" style="1338" customWidth="1"/>
    <col min="6381" max="6381" width="8.21875" style="1338" customWidth="1"/>
    <col min="6382" max="6382" width="8.77734375" style="1338" customWidth="1"/>
    <col min="6383" max="6383" width="24.5546875" style="1338" customWidth="1"/>
    <col min="6384" max="6384" width="22.44140625" style="1338" customWidth="1"/>
    <col min="6385" max="6385" width="9.77734375" style="1338" customWidth="1"/>
    <col min="6386" max="6386" width="8.44140625" style="1338" bestFit="1" customWidth="1"/>
    <col min="6387" max="6387" width="16.77734375" style="1338" customWidth="1"/>
    <col min="6388" max="6415" width="12" style="1338" customWidth="1"/>
    <col min="6416" max="6635" width="9.33203125" style="1338"/>
    <col min="6636" max="6636" width="1.33203125" style="1338" customWidth="1"/>
    <col min="6637" max="6637" width="8.21875" style="1338" customWidth="1"/>
    <col min="6638" max="6638" width="8.77734375" style="1338" customWidth="1"/>
    <col min="6639" max="6639" width="24.5546875" style="1338" customWidth="1"/>
    <col min="6640" max="6640" width="22.44140625" style="1338" customWidth="1"/>
    <col min="6641" max="6641" width="9.77734375" style="1338" customWidth="1"/>
    <col min="6642" max="6642" width="8.44140625" style="1338" bestFit="1" customWidth="1"/>
    <col min="6643" max="6643" width="16.77734375" style="1338" customWidth="1"/>
    <col min="6644" max="6671" width="12" style="1338" customWidth="1"/>
    <col min="6672" max="6891" width="9.33203125" style="1338"/>
    <col min="6892" max="6892" width="1.33203125" style="1338" customWidth="1"/>
    <col min="6893" max="6893" width="8.21875" style="1338" customWidth="1"/>
    <col min="6894" max="6894" width="8.77734375" style="1338" customWidth="1"/>
    <col min="6895" max="6895" width="24.5546875" style="1338" customWidth="1"/>
    <col min="6896" max="6896" width="22.44140625" style="1338" customWidth="1"/>
    <col min="6897" max="6897" width="9.77734375" style="1338" customWidth="1"/>
    <col min="6898" max="6898" width="8.44140625" style="1338" bestFit="1" customWidth="1"/>
    <col min="6899" max="6899" width="16.77734375" style="1338" customWidth="1"/>
    <col min="6900" max="6927" width="12" style="1338" customWidth="1"/>
    <col min="6928" max="7147" width="9.33203125" style="1338"/>
    <col min="7148" max="7148" width="1.33203125" style="1338" customWidth="1"/>
    <col min="7149" max="7149" width="8.21875" style="1338" customWidth="1"/>
    <col min="7150" max="7150" width="8.77734375" style="1338" customWidth="1"/>
    <col min="7151" max="7151" width="24.5546875" style="1338" customWidth="1"/>
    <col min="7152" max="7152" width="22.44140625" style="1338" customWidth="1"/>
    <col min="7153" max="7153" width="9.77734375" style="1338" customWidth="1"/>
    <col min="7154" max="7154" width="8.44140625" style="1338" bestFit="1" customWidth="1"/>
    <col min="7155" max="7155" width="16.77734375" style="1338" customWidth="1"/>
    <col min="7156" max="7183" width="12" style="1338" customWidth="1"/>
    <col min="7184" max="7403" width="9.33203125" style="1338"/>
    <col min="7404" max="7404" width="1.33203125" style="1338" customWidth="1"/>
    <col min="7405" max="7405" width="8.21875" style="1338" customWidth="1"/>
    <col min="7406" max="7406" width="8.77734375" style="1338" customWidth="1"/>
    <col min="7407" max="7407" width="24.5546875" style="1338" customWidth="1"/>
    <col min="7408" max="7408" width="22.44140625" style="1338" customWidth="1"/>
    <col min="7409" max="7409" width="9.77734375" style="1338" customWidth="1"/>
    <col min="7410" max="7410" width="8.44140625" style="1338" bestFit="1" customWidth="1"/>
    <col min="7411" max="7411" width="16.77734375" style="1338" customWidth="1"/>
    <col min="7412" max="7439" width="12" style="1338" customWidth="1"/>
    <col min="7440" max="7659" width="9.33203125" style="1338"/>
    <col min="7660" max="7660" width="1.33203125" style="1338" customWidth="1"/>
    <col min="7661" max="7661" width="8.21875" style="1338" customWidth="1"/>
    <col min="7662" max="7662" width="8.77734375" style="1338" customWidth="1"/>
    <col min="7663" max="7663" width="24.5546875" style="1338" customWidth="1"/>
    <col min="7664" max="7664" width="22.44140625" style="1338" customWidth="1"/>
    <col min="7665" max="7665" width="9.77734375" style="1338" customWidth="1"/>
    <col min="7666" max="7666" width="8.44140625" style="1338" bestFit="1" customWidth="1"/>
    <col min="7667" max="7667" width="16.77734375" style="1338" customWidth="1"/>
    <col min="7668" max="7695" width="12" style="1338" customWidth="1"/>
    <col min="7696" max="7915" width="9.33203125" style="1338"/>
    <col min="7916" max="7916" width="1.33203125" style="1338" customWidth="1"/>
    <col min="7917" max="7917" width="8.21875" style="1338" customWidth="1"/>
    <col min="7918" max="7918" width="8.77734375" style="1338" customWidth="1"/>
    <col min="7919" max="7919" width="24.5546875" style="1338" customWidth="1"/>
    <col min="7920" max="7920" width="22.44140625" style="1338" customWidth="1"/>
    <col min="7921" max="7921" width="9.77734375" style="1338" customWidth="1"/>
    <col min="7922" max="7922" width="8.44140625" style="1338" bestFit="1" customWidth="1"/>
    <col min="7923" max="7923" width="16.77734375" style="1338" customWidth="1"/>
    <col min="7924" max="7951" width="12" style="1338" customWidth="1"/>
    <col min="7952" max="8171" width="9.33203125" style="1338"/>
    <col min="8172" max="8172" width="1.33203125" style="1338" customWidth="1"/>
    <col min="8173" max="8173" width="8.21875" style="1338" customWidth="1"/>
    <col min="8174" max="8174" width="8.77734375" style="1338" customWidth="1"/>
    <col min="8175" max="8175" width="24.5546875" style="1338" customWidth="1"/>
    <col min="8176" max="8176" width="22.44140625" style="1338" customWidth="1"/>
    <col min="8177" max="8177" width="9.77734375" style="1338" customWidth="1"/>
    <col min="8178" max="8178" width="8.44140625" style="1338" bestFit="1" customWidth="1"/>
    <col min="8179" max="8179" width="16.77734375" style="1338" customWidth="1"/>
    <col min="8180" max="8207" width="12" style="1338" customWidth="1"/>
    <col min="8208" max="8427" width="9.33203125" style="1338"/>
    <col min="8428" max="8428" width="1.33203125" style="1338" customWidth="1"/>
    <col min="8429" max="8429" width="8.21875" style="1338" customWidth="1"/>
    <col min="8430" max="8430" width="8.77734375" style="1338" customWidth="1"/>
    <col min="8431" max="8431" width="24.5546875" style="1338" customWidth="1"/>
    <col min="8432" max="8432" width="22.44140625" style="1338" customWidth="1"/>
    <col min="8433" max="8433" width="9.77734375" style="1338" customWidth="1"/>
    <col min="8434" max="8434" width="8.44140625" style="1338" bestFit="1" customWidth="1"/>
    <col min="8435" max="8435" width="16.77734375" style="1338" customWidth="1"/>
    <col min="8436" max="8463" width="12" style="1338" customWidth="1"/>
    <col min="8464" max="8683" width="9.33203125" style="1338"/>
    <col min="8684" max="8684" width="1.33203125" style="1338" customWidth="1"/>
    <col min="8685" max="8685" width="8.21875" style="1338" customWidth="1"/>
    <col min="8686" max="8686" width="8.77734375" style="1338" customWidth="1"/>
    <col min="8687" max="8687" width="24.5546875" style="1338" customWidth="1"/>
    <col min="8688" max="8688" width="22.44140625" style="1338" customWidth="1"/>
    <col min="8689" max="8689" width="9.77734375" style="1338" customWidth="1"/>
    <col min="8690" max="8690" width="8.44140625" style="1338" bestFit="1" customWidth="1"/>
    <col min="8691" max="8691" width="16.77734375" style="1338" customWidth="1"/>
    <col min="8692" max="8719" width="12" style="1338" customWidth="1"/>
    <col min="8720" max="8939" width="9.33203125" style="1338"/>
    <col min="8940" max="8940" width="1.33203125" style="1338" customWidth="1"/>
    <col min="8941" max="8941" width="8.21875" style="1338" customWidth="1"/>
    <col min="8942" max="8942" width="8.77734375" style="1338" customWidth="1"/>
    <col min="8943" max="8943" width="24.5546875" style="1338" customWidth="1"/>
    <col min="8944" max="8944" width="22.44140625" style="1338" customWidth="1"/>
    <col min="8945" max="8945" width="9.77734375" style="1338" customWidth="1"/>
    <col min="8946" max="8946" width="8.44140625" style="1338" bestFit="1" customWidth="1"/>
    <col min="8947" max="8947" width="16.77734375" style="1338" customWidth="1"/>
    <col min="8948" max="8975" width="12" style="1338" customWidth="1"/>
    <col min="8976" max="9195" width="9.33203125" style="1338"/>
    <col min="9196" max="9196" width="1.33203125" style="1338" customWidth="1"/>
    <col min="9197" max="9197" width="8.21875" style="1338" customWidth="1"/>
    <col min="9198" max="9198" width="8.77734375" style="1338" customWidth="1"/>
    <col min="9199" max="9199" width="24.5546875" style="1338" customWidth="1"/>
    <col min="9200" max="9200" width="22.44140625" style="1338" customWidth="1"/>
    <col min="9201" max="9201" width="9.77734375" style="1338" customWidth="1"/>
    <col min="9202" max="9202" width="8.44140625" style="1338" bestFit="1" customWidth="1"/>
    <col min="9203" max="9203" width="16.77734375" style="1338" customWidth="1"/>
    <col min="9204" max="9231" width="12" style="1338" customWidth="1"/>
    <col min="9232" max="9451" width="9.33203125" style="1338"/>
    <col min="9452" max="9452" width="1.33203125" style="1338" customWidth="1"/>
    <col min="9453" max="9453" width="8.21875" style="1338" customWidth="1"/>
    <col min="9454" max="9454" width="8.77734375" style="1338" customWidth="1"/>
    <col min="9455" max="9455" width="24.5546875" style="1338" customWidth="1"/>
    <col min="9456" max="9456" width="22.44140625" style="1338" customWidth="1"/>
    <col min="9457" max="9457" width="9.77734375" style="1338" customWidth="1"/>
    <col min="9458" max="9458" width="8.44140625" style="1338" bestFit="1" customWidth="1"/>
    <col min="9459" max="9459" width="16.77734375" style="1338" customWidth="1"/>
    <col min="9460" max="9487" width="12" style="1338" customWidth="1"/>
    <col min="9488" max="9707" width="9.33203125" style="1338"/>
    <col min="9708" max="9708" width="1.33203125" style="1338" customWidth="1"/>
    <col min="9709" max="9709" width="8.21875" style="1338" customWidth="1"/>
    <col min="9710" max="9710" width="8.77734375" style="1338" customWidth="1"/>
    <col min="9711" max="9711" width="24.5546875" style="1338" customWidth="1"/>
    <col min="9712" max="9712" width="22.44140625" style="1338" customWidth="1"/>
    <col min="9713" max="9713" width="9.77734375" style="1338" customWidth="1"/>
    <col min="9714" max="9714" width="8.44140625" style="1338" bestFit="1" customWidth="1"/>
    <col min="9715" max="9715" width="16.77734375" style="1338" customWidth="1"/>
    <col min="9716" max="9743" width="12" style="1338" customWidth="1"/>
    <col min="9744" max="9963" width="9.33203125" style="1338"/>
    <col min="9964" max="9964" width="1.33203125" style="1338" customWidth="1"/>
    <col min="9965" max="9965" width="8.21875" style="1338" customWidth="1"/>
    <col min="9966" max="9966" width="8.77734375" style="1338" customWidth="1"/>
    <col min="9967" max="9967" width="24.5546875" style="1338" customWidth="1"/>
    <col min="9968" max="9968" width="22.44140625" style="1338" customWidth="1"/>
    <col min="9969" max="9969" width="9.77734375" style="1338" customWidth="1"/>
    <col min="9970" max="9970" width="8.44140625" style="1338" bestFit="1" customWidth="1"/>
    <col min="9971" max="9971" width="16.77734375" style="1338" customWidth="1"/>
    <col min="9972" max="9999" width="12" style="1338" customWidth="1"/>
    <col min="10000" max="10219" width="9.33203125" style="1338"/>
    <col min="10220" max="10220" width="1.33203125" style="1338" customWidth="1"/>
    <col min="10221" max="10221" width="8.21875" style="1338" customWidth="1"/>
    <col min="10222" max="10222" width="8.77734375" style="1338" customWidth="1"/>
    <col min="10223" max="10223" width="24.5546875" style="1338" customWidth="1"/>
    <col min="10224" max="10224" width="22.44140625" style="1338" customWidth="1"/>
    <col min="10225" max="10225" width="9.77734375" style="1338" customWidth="1"/>
    <col min="10226" max="10226" width="8.44140625" style="1338" bestFit="1" customWidth="1"/>
    <col min="10227" max="10227" width="16.77734375" style="1338" customWidth="1"/>
    <col min="10228" max="10255" width="12" style="1338" customWidth="1"/>
    <col min="10256" max="10475" width="9.33203125" style="1338"/>
    <col min="10476" max="10476" width="1.33203125" style="1338" customWidth="1"/>
    <col min="10477" max="10477" width="8.21875" style="1338" customWidth="1"/>
    <col min="10478" max="10478" width="8.77734375" style="1338" customWidth="1"/>
    <col min="10479" max="10479" width="24.5546875" style="1338" customWidth="1"/>
    <col min="10480" max="10480" width="22.44140625" style="1338" customWidth="1"/>
    <col min="10481" max="10481" width="9.77734375" style="1338" customWidth="1"/>
    <col min="10482" max="10482" width="8.44140625" style="1338" bestFit="1" customWidth="1"/>
    <col min="10483" max="10483" width="16.77734375" style="1338" customWidth="1"/>
    <col min="10484" max="10511" width="12" style="1338" customWidth="1"/>
    <col min="10512" max="10731" width="9.33203125" style="1338"/>
    <col min="10732" max="10732" width="1.33203125" style="1338" customWidth="1"/>
    <col min="10733" max="10733" width="8.21875" style="1338" customWidth="1"/>
    <col min="10734" max="10734" width="8.77734375" style="1338" customWidth="1"/>
    <col min="10735" max="10735" width="24.5546875" style="1338" customWidth="1"/>
    <col min="10736" max="10736" width="22.44140625" style="1338" customWidth="1"/>
    <col min="10737" max="10737" width="9.77734375" style="1338" customWidth="1"/>
    <col min="10738" max="10738" width="8.44140625" style="1338" bestFit="1" customWidth="1"/>
    <col min="10739" max="10739" width="16.77734375" style="1338" customWidth="1"/>
    <col min="10740" max="10767" width="12" style="1338" customWidth="1"/>
    <col min="10768" max="10987" width="9.33203125" style="1338"/>
    <col min="10988" max="10988" width="1.33203125" style="1338" customWidth="1"/>
    <col min="10989" max="10989" width="8.21875" style="1338" customWidth="1"/>
    <col min="10990" max="10990" width="8.77734375" style="1338" customWidth="1"/>
    <col min="10991" max="10991" width="24.5546875" style="1338" customWidth="1"/>
    <col min="10992" max="10992" width="22.44140625" style="1338" customWidth="1"/>
    <col min="10993" max="10993" width="9.77734375" style="1338" customWidth="1"/>
    <col min="10994" max="10994" width="8.44140625" style="1338" bestFit="1" customWidth="1"/>
    <col min="10995" max="10995" width="16.77734375" style="1338" customWidth="1"/>
    <col min="10996" max="11023" width="12" style="1338" customWidth="1"/>
    <col min="11024" max="11243" width="9.33203125" style="1338"/>
    <col min="11244" max="11244" width="1.33203125" style="1338" customWidth="1"/>
    <col min="11245" max="11245" width="8.21875" style="1338" customWidth="1"/>
    <col min="11246" max="11246" width="8.77734375" style="1338" customWidth="1"/>
    <col min="11247" max="11247" width="24.5546875" style="1338" customWidth="1"/>
    <col min="11248" max="11248" width="22.44140625" style="1338" customWidth="1"/>
    <col min="11249" max="11249" width="9.77734375" style="1338" customWidth="1"/>
    <col min="11250" max="11250" width="8.44140625" style="1338" bestFit="1" customWidth="1"/>
    <col min="11251" max="11251" width="16.77734375" style="1338" customWidth="1"/>
    <col min="11252" max="11279" width="12" style="1338" customWidth="1"/>
    <col min="11280" max="11499" width="9.33203125" style="1338"/>
    <col min="11500" max="11500" width="1.33203125" style="1338" customWidth="1"/>
    <col min="11501" max="11501" width="8.21875" style="1338" customWidth="1"/>
    <col min="11502" max="11502" width="8.77734375" style="1338" customWidth="1"/>
    <col min="11503" max="11503" width="24.5546875" style="1338" customWidth="1"/>
    <col min="11504" max="11504" width="22.44140625" style="1338" customWidth="1"/>
    <col min="11505" max="11505" width="9.77734375" style="1338" customWidth="1"/>
    <col min="11506" max="11506" width="8.44140625" style="1338" bestFit="1" customWidth="1"/>
    <col min="11507" max="11507" width="16.77734375" style="1338" customWidth="1"/>
    <col min="11508" max="11535" width="12" style="1338" customWidth="1"/>
    <col min="11536" max="11755" width="9.33203125" style="1338"/>
    <col min="11756" max="11756" width="1.33203125" style="1338" customWidth="1"/>
    <col min="11757" max="11757" width="8.21875" style="1338" customWidth="1"/>
    <col min="11758" max="11758" width="8.77734375" style="1338" customWidth="1"/>
    <col min="11759" max="11759" width="24.5546875" style="1338" customWidth="1"/>
    <col min="11760" max="11760" width="22.44140625" style="1338" customWidth="1"/>
    <col min="11761" max="11761" width="9.77734375" style="1338" customWidth="1"/>
    <col min="11762" max="11762" width="8.44140625" style="1338" bestFit="1" customWidth="1"/>
    <col min="11763" max="11763" width="16.77734375" style="1338" customWidth="1"/>
    <col min="11764" max="11791" width="12" style="1338" customWidth="1"/>
    <col min="11792" max="12011" width="9.33203125" style="1338"/>
    <col min="12012" max="12012" width="1.33203125" style="1338" customWidth="1"/>
    <col min="12013" max="12013" width="8.21875" style="1338" customWidth="1"/>
    <col min="12014" max="12014" width="8.77734375" style="1338" customWidth="1"/>
    <col min="12015" max="12015" width="24.5546875" style="1338" customWidth="1"/>
    <col min="12016" max="12016" width="22.44140625" style="1338" customWidth="1"/>
    <col min="12017" max="12017" width="9.77734375" style="1338" customWidth="1"/>
    <col min="12018" max="12018" width="8.44140625" style="1338" bestFit="1" customWidth="1"/>
    <col min="12019" max="12019" width="16.77734375" style="1338" customWidth="1"/>
    <col min="12020" max="12047" width="12" style="1338" customWidth="1"/>
    <col min="12048" max="12267" width="9.33203125" style="1338"/>
    <col min="12268" max="12268" width="1.33203125" style="1338" customWidth="1"/>
    <col min="12269" max="12269" width="8.21875" style="1338" customWidth="1"/>
    <col min="12270" max="12270" width="8.77734375" style="1338" customWidth="1"/>
    <col min="12271" max="12271" width="24.5546875" style="1338" customWidth="1"/>
    <col min="12272" max="12272" width="22.44140625" style="1338" customWidth="1"/>
    <col min="12273" max="12273" width="9.77734375" style="1338" customWidth="1"/>
    <col min="12274" max="12274" width="8.44140625" style="1338" bestFit="1" customWidth="1"/>
    <col min="12275" max="12275" width="16.77734375" style="1338" customWidth="1"/>
    <col min="12276" max="12303" width="12" style="1338" customWidth="1"/>
    <col min="12304" max="12523" width="9.33203125" style="1338"/>
    <col min="12524" max="12524" width="1.33203125" style="1338" customWidth="1"/>
    <col min="12525" max="12525" width="8.21875" style="1338" customWidth="1"/>
    <col min="12526" max="12526" width="8.77734375" style="1338" customWidth="1"/>
    <col min="12527" max="12527" width="24.5546875" style="1338" customWidth="1"/>
    <col min="12528" max="12528" width="22.44140625" style="1338" customWidth="1"/>
    <col min="12529" max="12529" width="9.77734375" style="1338" customWidth="1"/>
    <col min="12530" max="12530" width="8.44140625" style="1338" bestFit="1" customWidth="1"/>
    <col min="12531" max="12531" width="16.77734375" style="1338" customWidth="1"/>
    <col min="12532" max="12559" width="12" style="1338" customWidth="1"/>
    <col min="12560" max="12779" width="9.33203125" style="1338"/>
    <col min="12780" max="12780" width="1.33203125" style="1338" customWidth="1"/>
    <col min="12781" max="12781" width="8.21875" style="1338" customWidth="1"/>
    <col min="12782" max="12782" width="8.77734375" style="1338" customWidth="1"/>
    <col min="12783" max="12783" width="24.5546875" style="1338" customWidth="1"/>
    <col min="12784" max="12784" width="22.44140625" style="1338" customWidth="1"/>
    <col min="12785" max="12785" width="9.77734375" style="1338" customWidth="1"/>
    <col min="12786" max="12786" width="8.44140625" style="1338" bestFit="1" customWidth="1"/>
    <col min="12787" max="12787" width="16.77734375" style="1338" customWidth="1"/>
    <col min="12788" max="12815" width="12" style="1338" customWidth="1"/>
    <col min="12816" max="13035" width="9.33203125" style="1338"/>
    <col min="13036" max="13036" width="1.33203125" style="1338" customWidth="1"/>
    <col min="13037" max="13037" width="8.21875" style="1338" customWidth="1"/>
    <col min="13038" max="13038" width="8.77734375" style="1338" customWidth="1"/>
    <col min="13039" max="13039" width="24.5546875" style="1338" customWidth="1"/>
    <col min="13040" max="13040" width="22.44140625" style="1338" customWidth="1"/>
    <col min="13041" max="13041" width="9.77734375" style="1338" customWidth="1"/>
    <col min="13042" max="13042" width="8.44140625" style="1338" bestFit="1" customWidth="1"/>
    <col min="13043" max="13043" width="16.77734375" style="1338" customWidth="1"/>
    <col min="13044" max="13071" width="12" style="1338" customWidth="1"/>
    <col min="13072" max="13291" width="9.33203125" style="1338"/>
    <col min="13292" max="13292" width="1.33203125" style="1338" customWidth="1"/>
    <col min="13293" max="13293" width="8.21875" style="1338" customWidth="1"/>
    <col min="13294" max="13294" width="8.77734375" style="1338" customWidth="1"/>
    <col min="13295" max="13295" width="24.5546875" style="1338" customWidth="1"/>
    <col min="13296" max="13296" width="22.44140625" style="1338" customWidth="1"/>
    <col min="13297" max="13297" width="9.77734375" style="1338" customWidth="1"/>
    <col min="13298" max="13298" width="8.44140625" style="1338" bestFit="1" customWidth="1"/>
    <col min="13299" max="13299" width="16.77734375" style="1338" customWidth="1"/>
    <col min="13300" max="13327" width="12" style="1338" customWidth="1"/>
    <col min="13328" max="13547" width="9.33203125" style="1338"/>
    <col min="13548" max="13548" width="1.33203125" style="1338" customWidth="1"/>
    <col min="13549" max="13549" width="8.21875" style="1338" customWidth="1"/>
    <col min="13550" max="13550" width="8.77734375" style="1338" customWidth="1"/>
    <col min="13551" max="13551" width="24.5546875" style="1338" customWidth="1"/>
    <col min="13552" max="13552" width="22.44140625" style="1338" customWidth="1"/>
    <col min="13553" max="13553" width="9.77734375" style="1338" customWidth="1"/>
    <col min="13554" max="13554" width="8.44140625" style="1338" bestFit="1" customWidth="1"/>
    <col min="13555" max="13555" width="16.77734375" style="1338" customWidth="1"/>
    <col min="13556" max="13583" width="12" style="1338" customWidth="1"/>
    <col min="13584" max="13803" width="9.33203125" style="1338"/>
    <col min="13804" max="13804" width="1.33203125" style="1338" customWidth="1"/>
    <col min="13805" max="13805" width="8.21875" style="1338" customWidth="1"/>
    <col min="13806" max="13806" width="8.77734375" style="1338" customWidth="1"/>
    <col min="13807" max="13807" width="24.5546875" style="1338" customWidth="1"/>
    <col min="13808" max="13808" width="22.44140625" style="1338" customWidth="1"/>
    <col min="13809" max="13809" width="9.77734375" style="1338" customWidth="1"/>
    <col min="13810" max="13810" width="8.44140625" style="1338" bestFit="1" customWidth="1"/>
    <col min="13811" max="13811" width="16.77734375" style="1338" customWidth="1"/>
    <col min="13812" max="13839" width="12" style="1338" customWidth="1"/>
    <col min="13840" max="14059" width="9.33203125" style="1338"/>
    <col min="14060" max="14060" width="1.33203125" style="1338" customWidth="1"/>
    <col min="14061" max="14061" width="8.21875" style="1338" customWidth="1"/>
    <col min="14062" max="14062" width="8.77734375" style="1338" customWidth="1"/>
    <col min="14063" max="14063" width="24.5546875" style="1338" customWidth="1"/>
    <col min="14064" max="14064" width="22.44140625" style="1338" customWidth="1"/>
    <col min="14065" max="14065" width="9.77734375" style="1338" customWidth="1"/>
    <col min="14066" max="14066" width="8.44140625" style="1338" bestFit="1" customWidth="1"/>
    <col min="14067" max="14067" width="16.77734375" style="1338" customWidth="1"/>
    <col min="14068" max="14095" width="12" style="1338" customWidth="1"/>
    <col min="14096" max="14315" width="9.33203125" style="1338"/>
    <col min="14316" max="14316" width="1.33203125" style="1338" customWidth="1"/>
    <col min="14317" max="14317" width="8.21875" style="1338" customWidth="1"/>
    <col min="14318" max="14318" width="8.77734375" style="1338" customWidth="1"/>
    <col min="14319" max="14319" width="24.5546875" style="1338" customWidth="1"/>
    <col min="14320" max="14320" width="22.44140625" style="1338" customWidth="1"/>
    <col min="14321" max="14321" width="9.77734375" style="1338" customWidth="1"/>
    <col min="14322" max="14322" width="8.44140625" style="1338" bestFit="1" customWidth="1"/>
    <col min="14323" max="14323" width="16.77734375" style="1338" customWidth="1"/>
    <col min="14324" max="14351" width="12" style="1338" customWidth="1"/>
    <col min="14352" max="14571" width="9.33203125" style="1338"/>
    <col min="14572" max="14572" width="1.33203125" style="1338" customWidth="1"/>
    <col min="14573" max="14573" width="8.21875" style="1338" customWidth="1"/>
    <col min="14574" max="14574" width="8.77734375" style="1338" customWidth="1"/>
    <col min="14575" max="14575" width="24.5546875" style="1338" customWidth="1"/>
    <col min="14576" max="14576" width="22.44140625" style="1338" customWidth="1"/>
    <col min="14577" max="14577" width="9.77734375" style="1338" customWidth="1"/>
    <col min="14578" max="14578" width="8.44140625" style="1338" bestFit="1" customWidth="1"/>
    <col min="14579" max="14579" width="16.77734375" style="1338" customWidth="1"/>
    <col min="14580" max="14607" width="12" style="1338" customWidth="1"/>
    <col min="14608" max="14827" width="9.33203125" style="1338"/>
    <col min="14828" max="14828" width="1.33203125" style="1338" customWidth="1"/>
    <col min="14829" max="14829" width="8.21875" style="1338" customWidth="1"/>
    <col min="14830" max="14830" width="8.77734375" style="1338" customWidth="1"/>
    <col min="14831" max="14831" width="24.5546875" style="1338" customWidth="1"/>
    <col min="14832" max="14832" width="22.44140625" style="1338" customWidth="1"/>
    <col min="14833" max="14833" width="9.77734375" style="1338" customWidth="1"/>
    <col min="14834" max="14834" width="8.44140625" style="1338" bestFit="1" customWidth="1"/>
    <col min="14835" max="14835" width="16.77734375" style="1338" customWidth="1"/>
    <col min="14836" max="14863" width="12" style="1338" customWidth="1"/>
    <col min="14864" max="15083" width="9.33203125" style="1338"/>
    <col min="15084" max="15084" width="1.33203125" style="1338" customWidth="1"/>
    <col min="15085" max="15085" width="8.21875" style="1338" customWidth="1"/>
    <col min="15086" max="15086" width="8.77734375" style="1338" customWidth="1"/>
    <col min="15087" max="15087" width="24.5546875" style="1338" customWidth="1"/>
    <col min="15088" max="15088" width="22.44140625" style="1338" customWidth="1"/>
    <col min="15089" max="15089" width="9.77734375" style="1338" customWidth="1"/>
    <col min="15090" max="15090" width="8.44140625" style="1338" bestFit="1" customWidth="1"/>
    <col min="15091" max="15091" width="16.77734375" style="1338" customWidth="1"/>
    <col min="15092" max="15119" width="12" style="1338" customWidth="1"/>
    <col min="15120" max="15339" width="9.33203125" style="1338"/>
    <col min="15340" max="15340" width="1.33203125" style="1338" customWidth="1"/>
    <col min="15341" max="15341" width="8.21875" style="1338" customWidth="1"/>
    <col min="15342" max="15342" width="8.77734375" style="1338" customWidth="1"/>
    <col min="15343" max="15343" width="24.5546875" style="1338" customWidth="1"/>
    <col min="15344" max="15344" width="22.44140625" style="1338" customWidth="1"/>
    <col min="15345" max="15345" width="9.77734375" style="1338" customWidth="1"/>
    <col min="15346" max="15346" width="8.44140625" style="1338" bestFit="1" customWidth="1"/>
    <col min="15347" max="15347" width="16.77734375" style="1338" customWidth="1"/>
    <col min="15348" max="15375" width="12" style="1338" customWidth="1"/>
    <col min="15376" max="15595" width="9.33203125" style="1338"/>
    <col min="15596" max="15596" width="1.33203125" style="1338" customWidth="1"/>
    <col min="15597" max="15597" width="8.21875" style="1338" customWidth="1"/>
    <col min="15598" max="15598" width="8.77734375" style="1338" customWidth="1"/>
    <col min="15599" max="15599" width="24.5546875" style="1338" customWidth="1"/>
    <col min="15600" max="15600" width="22.44140625" style="1338" customWidth="1"/>
    <col min="15601" max="15601" width="9.77734375" style="1338" customWidth="1"/>
    <col min="15602" max="15602" width="8.44140625" style="1338" bestFit="1" customWidth="1"/>
    <col min="15603" max="15603" width="16.77734375" style="1338" customWidth="1"/>
    <col min="15604" max="15631" width="12" style="1338" customWidth="1"/>
    <col min="15632" max="15851" width="9.33203125" style="1338"/>
    <col min="15852" max="15852" width="1.33203125" style="1338" customWidth="1"/>
    <col min="15853" max="15853" width="8.21875" style="1338" customWidth="1"/>
    <col min="15854" max="15854" width="8.77734375" style="1338" customWidth="1"/>
    <col min="15855" max="15855" width="24.5546875" style="1338" customWidth="1"/>
    <col min="15856" max="15856" width="22.44140625" style="1338" customWidth="1"/>
    <col min="15857" max="15857" width="9.77734375" style="1338" customWidth="1"/>
    <col min="15858" max="15858" width="8.44140625" style="1338" bestFit="1" customWidth="1"/>
    <col min="15859" max="15859" width="16.77734375" style="1338" customWidth="1"/>
    <col min="15860" max="15887" width="12" style="1338" customWidth="1"/>
    <col min="15888" max="16107" width="9.33203125" style="1338"/>
    <col min="16108" max="16108" width="1.33203125" style="1338" customWidth="1"/>
    <col min="16109" max="16109" width="8.21875" style="1338" customWidth="1"/>
    <col min="16110" max="16110" width="8.77734375" style="1338" customWidth="1"/>
    <col min="16111" max="16111" width="24.5546875" style="1338" customWidth="1"/>
    <col min="16112" max="16112" width="22.44140625" style="1338" customWidth="1"/>
    <col min="16113" max="16113" width="9.77734375" style="1338" customWidth="1"/>
    <col min="16114" max="16114" width="8.44140625" style="1338" bestFit="1" customWidth="1"/>
    <col min="16115" max="16115" width="16.77734375" style="1338" customWidth="1"/>
    <col min="16116" max="16143" width="12" style="1338" customWidth="1"/>
    <col min="16144" max="16384" width="9.33203125" style="1338"/>
  </cols>
  <sheetData>
    <row r="1" spans="1:5" ht="15.75" thickBot="1" x14ac:dyDescent="0.25">
      <c r="A1" s="1385"/>
    </row>
    <row r="2" spans="1:5" ht="15.75" thickBot="1" x14ac:dyDescent="0.25">
      <c r="B2" s="1191" t="s">
        <v>61</v>
      </c>
    </row>
    <row r="3" spans="1:5" ht="35.1" customHeight="1" x14ac:dyDescent="0.25">
      <c r="B3" s="552" t="s">
        <v>433</v>
      </c>
      <c r="C3" s="1339"/>
      <c r="D3" s="1339"/>
      <c r="E3" s="1339"/>
    </row>
    <row r="4" spans="1:5" ht="15" x14ac:dyDescent="0.25">
      <c r="B4" s="552" t="s">
        <v>434</v>
      </c>
      <c r="C4" s="1339"/>
      <c r="D4" s="1339"/>
      <c r="E4" s="1339"/>
    </row>
    <row r="5" spans="1:5" s="1339" customFormat="1" ht="15" x14ac:dyDescent="0.25">
      <c r="A5" s="1387"/>
      <c r="B5" s="1364" t="s">
        <v>435</v>
      </c>
    </row>
    <row r="6" spans="1:5" s="1339" customFormat="1" ht="15" x14ac:dyDescent="0.25">
      <c r="A6" s="1387"/>
      <c r="B6" s="552" t="s">
        <v>436</v>
      </c>
    </row>
    <row r="7" spans="1:5" s="1339" customFormat="1" ht="15" x14ac:dyDescent="0.25">
      <c r="A7" s="1387"/>
      <c r="B7" s="552" t="s">
        <v>437</v>
      </c>
    </row>
    <row r="8" spans="1:5" s="1339" customFormat="1" ht="15" x14ac:dyDescent="0.25">
      <c r="A8" s="1387"/>
      <c r="B8" s="552" t="s">
        <v>438</v>
      </c>
    </row>
    <row r="9" spans="1:5" s="1339" customFormat="1" ht="15" x14ac:dyDescent="0.25">
      <c r="A9" s="1387"/>
      <c r="B9" s="1340"/>
    </row>
    <row r="10" spans="1:5" s="1339" customFormat="1" ht="15" x14ac:dyDescent="0.25">
      <c r="A10" s="1387"/>
      <c r="B10" s="1340"/>
    </row>
    <row r="11" spans="1:5" s="1339" customFormat="1" ht="15" x14ac:dyDescent="0.25">
      <c r="A11" s="1387"/>
      <c r="B11" s="1340"/>
    </row>
    <row r="12" spans="1:5" s="1339" customFormat="1" ht="15.75" thickBot="1" x14ac:dyDescent="0.3">
      <c r="A12" s="1387"/>
      <c r="B12" s="1340"/>
    </row>
    <row r="13" spans="1:5" s="1339" customFormat="1" ht="15" x14ac:dyDescent="0.25">
      <c r="A13" s="1387"/>
      <c r="B13" s="1341" t="s">
        <v>62</v>
      </c>
      <c r="C13" s="1342" t="s">
        <v>18</v>
      </c>
      <c r="D13" s="1341" t="s">
        <v>2</v>
      </c>
      <c r="E13" s="1343">
        <f>'TITLE PAGE'!D21</f>
        <v>6</v>
      </c>
    </row>
    <row r="14" spans="1:5" s="1339" customFormat="1" ht="15.75" thickBot="1" x14ac:dyDescent="0.3">
      <c r="A14" s="1387"/>
      <c r="B14" s="1344" t="s">
        <v>439</v>
      </c>
      <c r="C14" s="1345" t="s">
        <v>88</v>
      </c>
      <c r="D14" s="1346" t="s">
        <v>192</v>
      </c>
      <c r="E14" s="1345" t="s">
        <v>241</v>
      </c>
    </row>
    <row r="15" spans="1:5" s="1339" customFormat="1" ht="15" x14ac:dyDescent="0.25">
      <c r="A15" s="1387"/>
      <c r="B15" s="1340"/>
    </row>
    <row r="16" spans="1:5" s="1339" customFormat="1" ht="15" x14ac:dyDescent="0.25">
      <c r="A16" s="1387"/>
      <c r="B16" s="1340"/>
    </row>
    <row r="17" spans="1:89" s="1339" customFormat="1" ht="15" x14ac:dyDescent="0.25">
      <c r="A17" s="1387"/>
      <c r="B17" s="1340"/>
    </row>
    <row r="18" spans="1:89" s="1339" customFormat="1" ht="15" x14ac:dyDescent="0.25">
      <c r="A18" s="1387"/>
      <c r="B18" s="1340"/>
    </row>
    <row r="19" spans="1:89" s="1339" customFormat="1" ht="15" x14ac:dyDescent="0.25">
      <c r="A19" s="1387"/>
      <c r="B19" s="1340"/>
    </row>
    <row r="20" spans="1:89" s="1339" customFormat="1" ht="15" x14ac:dyDescent="0.25">
      <c r="A20" s="1387"/>
      <c r="B20" s="1340"/>
    </row>
    <row r="21" spans="1:89" ht="15" thickBot="1" x14ac:dyDescent="0.25"/>
    <row r="22" spans="1:89" ht="15.75" thickBot="1" x14ac:dyDescent="0.25">
      <c r="B22" s="553" t="s">
        <v>433</v>
      </c>
      <c r="C22" s="1362" t="s">
        <v>196</v>
      </c>
      <c r="D22" s="554"/>
      <c r="E22" s="554"/>
      <c r="F22" s="554"/>
      <c r="G22" s="554"/>
      <c r="H22" s="554"/>
      <c r="I22" s="554"/>
      <c r="J22" s="554"/>
      <c r="K22" s="554"/>
      <c r="L22" s="554"/>
      <c r="M22" s="554"/>
      <c r="N22" s="554"/>
      <c r="O22" s="554"/>
      <c r="P22" s="554"/>
      <c r="Q22" s="554"/>
      <c r="R22" s="554"/>
      <c r="S22" s="554"/>
      <c r="T22" s="554"/>
      <c r="U22" s="554"/>
      <c r="V22" s="554"/>
      <c r="W22" s="554"/>
      <c r="X22" s="554"/>
      <c r="Y22" s="554"/>
      <c r="Z22" s="554"/>
      <c r="AA22" s="554"/>
      <c r="AB22" s="554"/>
      <c r="AC22" s="554"/>
      <c r="AD22" s="554"/>
      <c r="AE22" s="554"/>
      <c r="AF22" s="554"/>
      <c r="AG22" s="554"/>
      <c r="AH22" s="554"/>
      <c r="AI22" s="554"/>
      <c r="AJ22" s="554"/>
      <c r="AK22" s="554"/>
      <c r="AL22" s="554"/>
      <c r="AM22" s="554"/>
      <c r="AN22" s="554"/>
      <c r="AO22" s="554"/>
      <c r="AP22" s="554"/>
      <c r="AQ22" s="554"/>
      <c r="AR22" s="554"/>
      <c r="AS22" s="554"/>
      <c r="AT22" s="554"/>
      <c r="AU22" s="554"/>
      <c r="AV22" s="554"/>
      <c r="AW22" s="554"/>
      <c r="AX22" s="554"/>
      <c r="AY22" s="554"/>
      <c r="AZ22" s="554"/>
      <c r="BA22" s="554"/>
      <c r="BB22" s="554"/>
      <c r="BC22" s="554"/>
      <c r="BD22" s="554"/>
      <c r="BE22" s="554"/>
      <c r="BF22" s="554"/>
      <c r="BG22" s="554"/>
      <c r="BH22" s="554"/>
      <c r="BI22" s="554"/>
      <c r="BJ22" s="554"/>
      <c r="BK22" s="554"/>
      <c r="BL22" s="554"/>
      <c r="BM22" s="554"/>
      <c r="BN22" s="554"/>
      <c r="BO22" s="554"/>
      <c r="BP22" s="554"/>
      <c r="BQ22" s="554"/>
      <c r="BR22" s="554"/>
      <c r="BS22" s="554"/>
      <c r="BT22" s="554"/>
      <c r="BU22" s="554"/>
      <c r="BV22" s="554"/>
      <c r="BW22" s="554"/>
      <c r="BX22" s="554"/>
      <c r="BY22" s="554"/>
      <c r="BZ22" s="554"/>
      <c r="CA22" s="554"/>
      <c r="CB22" s="554"/>
      <c r="CC22" s="554"/>
      <c r="CD22" s="554"/>
      <c r="CE22" s="554"/>
      <c r="CF22" s="554"/>
      <c r="CG22" s="554"/>
      <c r="CH22" s="554"/>
      <c r="CI22" s="554"/>
      <c r="CJ22" s="554"/>
    </row>
    <row r="23" spans="1:89" ht="15.75" thickBot="1" x14ac:dyDescent="0.25">
      <c r="B23" s="555" t="s">
        <v>440</v>
      </c>
      <c r="C23" s="556" t="s">
        <v>197</v>
      </c>
      <c r="D23" s="556" t="s">
        <v>70</v>
      </c>
      <c r="E23" s="556" t="s">
        <v>198</v>
      </c>
      <c r="F23" s="557" t="s">
        <v>199</v>
      </c>
      <c r="G23" s="1416" t="s">
        <v>200</v>
      </c>
      <c r="H23" s="1417" t="s">
        <v>201</v>
      </c>
      <c r="I23" s="555" t="s">
        <v>202</v>
      </c>
      <c r="J23" s="555" t="s">
        <v>203</v>
      </c>
      <c r="K23" s="555" t="s">
        <v>204</v>
      </c>
      <c r="L23" s="555" t="s">
        <v>205</v>
      </c>
      <c r="M23" s="556" t="s">
        <v>206</v>
      </c>
      <c r="N23" s="556" t="s">
        <v>207</v>
      </c>
      <c r="O23" s="556" t="s">
        <v>208</v>
      </c>
      <c r="P23" s="556" t="s">
        <v>209</v>
      </c>
      <c r="Q23" s="556" t="s">
        <v>210</v>
      </c>
      <c r="R23" s="556" t="s">
        <v>242</v>
      </c>
      <c r="S23" s="556" t="s">
        <v>243</v>
      </c>
      <c r="T23" s="556" t="s">
        <v>244</v>
      </c>
      <c r="U23" s="556" t="s">
        <v>245</v>
      </c>
      <c r="V23" s="556" t="s">
        <v>211</v>
      </c>
      <c r="W23" s="556" t="s">
        <v>246</v>
      </c>
      <c r="X23" s="556" t="s">
        <v>247</v>
      </c>
      <c r="Y23" s="556" t="s">
        <v>248</v>
      </c>
      <c r="Z23" s="556" t="s">
        <v>249</v>
      </c>
      <c r="AA23" s="556" t="s">
        <v>212</v>
      </c>
      <c r="AB23" s="556" t="s">
        <v>250</v>
      </c>
      <c r="AC23" s="556" t="s">
        <v>251</v>
      </c>
      <c r="AD23" s="556" t="s">
        <v>252</v>
      </c>
      <c r="AE23" s="556" t="s">
        <v>253</v>
      </c>
      <c r="AF23" s="556" t="s">
        <v>213</v>
      </c>
      <c r="AG23" s="556" t="s">
        <v>254</v>
      </c>
      <c r="AH23" s="556" t="s">
        <v>255</v>
      </c>
      <c r="AI23" s="556" t="s">
        <v>256</v>
      </c>
      <c r="AJ23" s="556" t="s">
        <v>257</v>
      </c>
      <c r="AK23" s="556" t="s">
        <v>214</v>
      </c>
      <c r="AL23" s="556" t="s">
        <v>258</v>
      </c>
      <c r="AM23" s="556" t="s">
        <v>259</v>
      </c>
      <c r="AN23" s="556" t="s">
        <v>260</v>
      </c>
      <c r="AO23" s="556" t="s">
        <v>261</v>
      </c>
      <c r="AP23" s="556" t="s">
        <v>215</v>
      </c>
      <c r="AQ23" s="556" t="s">
        <v>262</v>
      </c>
      <c r="AR23" s="556" t="s">
        <v>263</v>
      </c>
      <c r="AS23" s="556" t="s">
        <v>264</v>
      </c>
      <c r="AT23" s="556" t="s">
        <v>265</v>
      </c>
      <c r="AU23" s="556" t="s">
        <v>216</v>
      </c>
      <c r="AV23" s="556" t="s">
        <v>266</v>
      </c>
      <c r="AW23" s="556" t="s">
        <v>267</v>
      </c>
      <c r="AX23" s="556" t="s">
        <v>268</v>
      </c>
      <c r="AY23" s="556" t="s">
        <v>269</v>
      </c>
      <c r="AZ23" s="556" t="s">
        <v>217</v>
      </c>
      <c r="BA23" s="556" t="s">
        <v>270</v>
      </c>
      <c r="BB23" s="556" t="s">
        <v>271</v>
      </c>
      <c r="BC23" s="556" t="s">
        <v>272</v>
      </c>
      <c r="BD23" s="556" t="s">
        <v>273</v>
      </c>
      <c r="BE23" s="556" t="s">
        <v>218</v>
      </c>
      <c r="BF23" s="556" t="s">
        <v>274</v>
      </c>
      <c r="BG23" s="556" t="s">
        <v>275</v>
      </c>
      <c r="BH23" s="556" t="s">
        <v>276</v>
      </c>
      <c r="BI23" s="556" t="s">
        <v>277</v>
      </c>
      <c r="BJ23" s="556" t="s">
        <v>219</v>
      </c>
      <c r="BK23" s="556" t="s">
        <v>278</v>
      </c>
      <c r="BL23" s="556" t="s">
        <v>279</v>
      </c>
      <c r="BM23" s="556" t="s">
        <v>280</v>
      </c>
      <c r="BN23" s="556" t="s">
        <v>281</v>
      </c>
      <c r="BO23" s="556" t="s">
        <v>220</v>
      </c>
      <c r="BP23" s="556" t="s">
        <v>282</v>
      </c>
      <c r="BQ23" s="556" t="s">
        <v>283</v>
      </c>
      <c r="BR23" s="556" t="s">
        <v>284</v>
      </c>
      <c r="BS23" s="556" t="s">
        <v>285</v>
      </c>
      <c r="BT23" s="556" t="s">
        <v>221</v>
      </c>
      <c r="BU23" s="556" t="s">
        <v>286</v>
      </c>
      <c r="BV23" s="556" t="s">
        <v>287</v>
      </c>
      <c r="BW23" s="556" t="s">
        <v>288</v>
      </c>
      <c r="BX23" s="556" t="s">
        <v>289</v>
      </c>
      <c r="BY23" s="556" t="s">
        <v>222</v>
      </c>
      <c r="BZ23" s="556" t="s">
        <v>290</v>
      </c>
      <c r="CA23" s="556" t="s">
        <v>291</v>
      </c>
      <c r="CB23" s="556" t="s">
        <v>292</v>
      </c>
      <c r="CC23" s="556" t="s">
        <v>293</v>
      </c>
      <c r="CD23" s="556" t="s">
        <v>223</v>
      </c>
      <c r="CE23" s="556" t="s">
        <v>294</v>
      </c>
      <c r="CF23" s="556" t="s">
        <v>295</v>
      </c>
      <c r="CG23" s="556" t="s">
        <v>296</v>
      </c>
      <c r="CH23" s="556" t="s">
        <v>297</v>
      </c>
      <c r="CI23" s="557" t="s">
        <v>224</v>
      </c>
    </row>
    <row r="24" spans="1:89" s="1347" customFormat="1" x14ac:dyDescent="0.2">
      <c r="A24" s="1386"/>
      <c r="B24" s="1057" t="s">
        <v>441</v>
      </c>
      <c r="C24" s="1058" t="s">
        <v>442</v>
      </c>
      <c r="D24" s="1059" t="s">
        <v>85</v>
      </c>
      <c r="E24" s="1060" t="s">
        <v>231</v>
      </c>
      <c r="F24" s="1061">
        <v>2</v>
      </c>
      <c r="G24" s="1410"/>
      <c r="H24" s="1415"/>
      <c r="I24" s="1415">
        <v>7.8451471348103476</v>
      </c>
      <c r="J24" s="1415">
        <v>7.9508647402986465</v>
      </c>
      <c r="K24" s="1415">
        <v>7.963055204508481</v>
      </c>
      <c r="L24" s="1415">
        <v>7.971195691851352</v>
      </c>
      <c r="M24" s="1529">
        <v>8.1445001226748044</v>
      </c>
      <c r="N24" s="1529">
        <v>8.1910856787360977</v>
      </c>
      <c r="O24" s="1529">
        <v>8.2122477254336896</v>
      </c>
      <c r="P24" s="1529">
        <v>8.2305994112949765</v>
      </c>
      <c r="Q24" s="1529">
        <v>8.2455265744296842</v>
      </c>
      <c r="R24" s="1529">
        <v>8.2631785398446471</v>
      </c>
      <c r="S24" s="1529">
        <v>8.2725572170153416</v>
      </c>
      <c r="T24" s="1529">
        <v>8.2732389016967502</v>
      </c>
      <c r="U24" s="1529">
        <v>8.2800161476248739</v>
      </c>
      <c r="V24" s="1529">
        <v>8.2887071652388524</v>
      </c>
      <c r="W24" s="1529">
        <v>8.3006799849725166</v>
      </c>
      <c r="X24" s="1529">
        <v>8.316715738051478</v>
      </c>
      <c r="Y24" s="1529">
        <v>8.3239955452025836</v>
      </c>
      <c r="Z24" s="1529">
        <v>8.3309435050197234</v>
      </c>
      <c r="AA24" s="1529">
        <v>8.3363431271957964</v>
      </c>
      <c r="AB24" s="1529">
        <v>8.3401016577959357</v>
      </c>
      <c r="AC24" s="1529">
        <v>8.3449603916242268</v>
      </c>
      <c r="AD24" s="1529">
        <v>8.3497154009988286</v>
      </c>
      <c r="AE24" s="1529">
        <v>8.3534445297210578</v>
      </c>
      <c r="AF24" s="1529">
        <v>8.3569942228385674</v>
      </c>
      <c r="AG24" s="1529">
        <v>8.3605808120496121</v>
      </c>
      <c r="AH24" s="1529">
        <v>8.364401920284017</v>
      </c>
      <c r="AI24" s="1529">
        <v>8.3672701384195758</v>
      </c>
      <c r="AJ24" s="1529">
        <v>8.3697281536415602</v>
      </c>
      <c r="AK24" s="1529">
        <v>8.3713283801137184</v>
      </c>
      <c r="AL24" s="1529">
        <v>8.3296133228200659</v>
      </c>
      <c r="AM24" s="1529">
        <v>8.3318834168539748</v>
      </c>
      <c r="AN24" s="1529">
        <v>8.3338026974813655</v>
      </c>
      <c r="AO24" s="1529">
        <v>8.3355984688703426</v>
      </c>
      <c r="AP24" s="1529">
        <v>8.3386932983255999</v>
      </c>
      <c r="AQ24" s="1529">
        <v>8.3422497593057514</v>
      </c>
      <c r="AR24" s="1529">
        <v>8.3472173018466673</v>
      </c>
      <c r="AS24" s="1529">
        <v>8.3521317263256147</v>
      </c>
      <c r="AT24" s="1529">
        <v>8.3576730516425712</v>
      </c>
      <c r="AU24" s="1529">
        <v>8.3628792594718977</v>
      </c>
      <c r="AV24" s="1529">
        <v>8.368356082972932</v>
      </c>
      <c r="AW24" s="1529">
        <v>8.3739716955754737</v>
      </c>
      <c r="AX24" s="1529">
        <v>8.3802511154578863</v>
      </c>
      <c r="AY24" s="1529">
        <v>8.3868767831634887</v>
      </c>
      <c r="AZ24" s="1529">
        <v>8.3934901576512875</v>
      </c>
      <c r="BA24" s="1529">
        <v>8.4002761486936883</v>
      </c>
      <c r="BB24" s="1529">
        <v>8.4075959624505465</v>
      </c>
      <c r="BC24" s="1529">
        <v>8.4151119624267157</v>
      </c>
      <c r="BD24" s="1529">
        <v>8.4224681657675866</v>
      </c>
      <c r="BE24" s="1529">
        <v>8.4295373971511083</v>
      </c>
      <c r="BF24" s="1529">
        <v>8.4363131283949215</v>
      </c>
      <c r="BG24" s="1529">
        <v>8.4429881879978126</v>
      </c>
      <c r="BH24" s="1529">
        <v>8.4494192406836941</v>
      </c>
      <c r="BI24" s="1529">
        <v>8.4555892645620645</v>
      </c>
      <c r="BJ24" s="1529">
        <v>8.4621004763261585</v>
      </c>
      <c r="BK24" s="1529">
        <v>8.4686037784075321</v>
      </c>
      <c r="BL24" s="1529">
        <v>8.4750373454318861</v>
      </c>
      <c r="BM24" s="1529">
        <v>8.481367182113285</v>
      </c>
      <c r="BN24" s="1529">
        <v>8.4877830099763401</v>
      </c>
      <c r="BO24" s="1529">
        <v>8.4942428812861159</v>
      </c>
      <c r="BP24" s="1529">
        <v>8.5011364734666248</v>
      </c>
      <c r="BQ24" s="1529">
        <v>8.5082378438775859</v>
      </c>
      <c r="BR24" s="1529">
        <v>8.5157961551595207</v>
      </c>
      <c r="BS24" s="1529">
        <v>8.5231246370859957</v>
      </c>
      <c r="BT24" s="1529">
        <v>8.5303026174616292</v>
      </c>
      <c r="BU24" s="564"/>
      <c r="BV24" s="564"/>
      <c r="BW24" s="564"/>
      <c r="BX24" s="564"/>
      <c r="BY24" s="564"/>
      <c r="BZ24" s="564"/>
      <c r="CA24" s="564"/>
      <c r="CB24" s="564"/>
      <c r="CC24" s="564"/>
      <c r="CD24" s="564"/>
      <c r="CE24" s="564"/>
      <c r="CF24" s="564"/>
      <c r="CG24" s="564"/>
      <c r="CH24" s="564"/>
      <c r="CI24" s="565"/>
      <c r="CK24" s="1348"/>
    </row>
    <row r="25" spans="1:89" s="1347" customFormat="1" x14ac:dyDescent="0.2">
      <c r="A25" s="1386"/>
      <c r="B25" s="1052" t="s">
        <v>443</v>
      </c>
      <c r="C25" s="1053" t="s">
        <v>444</v>
      </c>
      <c r="D25" s="1054" t="s">
        <v>85</v>
      </c>
      <c r="E25" s="1055" t="s">
        <v>231</v>
      </c>
      <c r="F25" s="1056">
        <v>2</v>
      </c>
      <c r="G25" s="1411"/>
      <c r="H25" s="1414"/>
      <c r="I25" s="1414">
        <v>0</v>
      </c>
      <c r="J25" s="1414">
        <v>0</v>
      </c>
      <c r="K25" s="1414">
        <v>0</v>
      </c>
      <c r="L25" s="1414">
        <v>0</v>
      </c>
      <c r="M25" s="1418">
        <v>0</v>
      </c>
      <c r="N25" s="1418">
        <v>0</v>
      </c>
      <c r="O25" s="1418">
        <v>0</v>
      </c>
      <c r="P25" s="1418">
        <v>0</v>
      </c>
      <c r="Q25" s="1418">
        <v>0</v>
      </c>
      <c r="R25" s="1418">
        <v>0</v>
      </c>
      <c r="S25" s="1418">
        <v>0</v>
      </c>
      <c r="T25" s="1418">
        <v>0</v>
      </c>
      <c r="U25" s="1418">
        <v>0</v>
      </c>
      <c r="V25" s="1418">
        <v>0</v>
      </c>
      <c r="W25" s="1418">
        <v>0</v>
      </c>
      <c r="X25" s="1418">
        <v>0</v>
      </c>
      <c r="Y25" s="1418">
        <v>0</v>
      </c>
      <c r="Z25" s="1418">
        <v>0</v>
      </c>
      <c r="AA25" s="1418">
        <v>0</v>
      </c>
      <c r="AB25" s="1418">
        <v>0</v>
      </c>
      <c r="AC25" s="1418">
        <v>0</v>
      </c>
      <c r="AD25" s="1418">
        <v>0</v>
      </c>
      <c r="AE25" s="1418">
        <v>0</v>
      </c>
      <c r="AF25" s="1418">
        <v>0</v>
      </c>
      <c r="AG25" s="1418">
        <v>0</v>
      </c>
      <c r="AH25" s="1418">
        <v>0</v>
      </c>
      <c r="AI25" s="1418">
        <v>0</v>
      </c>
      <c r="AJ25" s="1418">
        <v>0</v>
      </c>
      <c r="AK25" s="1418">
        <v>0</v>
      </c>
      <c r="AL25" s="1418">
        <v>0</v>
      </c>
      <c r="AM25" s="1418">
        <v>0</v>
      </c>
      <c r="AN25" s="1418">
        <v>0</v>
      </c>
      <c r="AO25" s="1418">
        <v>0</v>
      </c>
      <c r="AP25" s="1418">
        <v>0</v>
      </c>
      <c r="AQ25" s="1418">
        <v>0</v>
      </c>
      <c r="AR25" s="1418">
        <v>0</v>
      </c>
      <c r="AS25" s="1418">
        <v>0</v>
      </c>
      <c r="AT25" s="1418">
        <v>0</v>
      </c>
      <c r="AU25" s="1418">
        <v>0</v>
      </c>
      <c r="AV25" s="1418">
        <v>0</v>
      </c>
      <c r="AW25" s="1418">
        <v>0</v>
      </c>
      <c r="AX25" s="1418">
        <v>0</v>
      </c>
      <c r="AY25" s="1418">
        <v>0</v>
      </c>
      <c r="AZ25" s="1418">
        <v>0</v>
      </c>
      <c r="BA25" s="1418">
        <v>0</v>
      </c>
      <c r="BB25" s="1418">
        <v>0</v>
      </c>
      <c r="BC25" s="1418">
        <v>0</v>
      </c>
      <c r="BD25" s="1418">
        <v>0</v>
      </c>
      <c r="BE25" s="1418">
        <v>0</v>
      </c>
      <c r="BF25" s="1418">
        <v>0</v>
      </c>
      <c r="BG25" s="1418">
        <v>0</v>
      </c>
      <c r="BH25" s="1418">
        <v>0</v>
      </c>
      <c r="BI25" s="1418">
        <v>0</v>
      </c>
      <c r="BJ25" s="1418">
        <v>0</v>
      </c>
      <c r="BK25" s="1418">
        <v>0</v>
      </c>
      <c r="BL25" s="1418">
        <v>0</v>
      </c>
      <c r="BM25" s="1418">
        <v>0</v>
      </c>
      <c r="BN25" s="1418">
        <v>0</v>
      </c>
      <c r="BO25" s="1418">
        <v>0</v>
      </c>
      <c r="BP25" s="1418">
        <v>0</v>
      </c>
      <c r="BQ25" s="1418">
        <v>0</v>
      </c>
      <c r="BR25" s="1418">
        <v>0</v>
      </c>
      <c r="BS25" s="1418">
        <v>0</v>
      </c>
      <c r="BT25" s="1418">
        <v>0</v>
      </c>
      <c r="BU25" s="1048"/>
      <c r="BV25" s="1048"/>
      <c r="BW25" s="1048"/>
      <c r="BX25" s="1048"/>
      <c r="BY25" s="1048"/>
      <c r="BZ25" s="1048"/>
      <c r="CA25" s="1048"/>
      <c r="CB25" s="1048"/>
      <c r="CC25" s="1048"/>
      <c r="CD25" s="1048"/>
      <c r="CE25" s="1048"/>
      <c r="CF25" s="1048"/>
      <c r="CG25" s="1048"/>
      <c r="CH25" s="1048"/>
      <c r="CI25" s="1049"/>
      <c r="CK25" s="1348"/>
    </row>
    <row r="26" spans="1:89" s="1347" customFormat="1" x14ac:dyDescent="0.2">
      <c r="A26" s="1386"/>
      <c r="B26" s="1051" t="s">
        <v>445</v>
      </c>
      <c r="C26" s="1043" t="s">
        <v>446</v>
      </c>
      <c r="D26" s="1044" t="s">
        <v>85</v>
      </c>
      <c r="E26" s="1045" t="s">
        <v>231</v>
      </c>
      <c r="F26" s="1046">
        <v>2</v>
      </c>
      <c r="G26" s="1411"/>
      <c r="H26" s="1414"/>
      <c r="I26" s="1414">
        <v>0</v>
      </c>
      <c r="J26" s="1414">
        <v>0</v>
      </c>
      <c r="K26" s="1414">
        <v>0</v>
      </c>
      <c r="L26" s="1414">
        <v>0</v>
      </c>
      <c r="M26" s="1418">
        <v>0</v>
      </c>
      <c r="N26" s="1418">
        <v>0</v>
      </c>
      <c r="O26" s="1418">
        <v>0</v>
      </c>
      <c r="P26" s="1418">
        <v>0</v>
      </c>
      <c r="Q26" s="1418">
        <v>0</v>
      </c>
      <c r="R26" s="1418">
        <v>0</v>
      </c>
      <c r="S26" s="1418">
        <v>0</v>
      </c>
      <c r="T26" s="1418">
        <v>0</v>
      </c>
      <c r="U26" s="1418">
        <v>0</v>
      </c>
      <c r="V26" s="1418">
        <v>0</v>
      </c>
      <c r="W26" s="1418">
        <v>0</v>
      </c>
      <c r="X26" s="1418">
        <v>0</v>
      </c>
      <c r="Y26" s="1418">
        <v>0</v>
      </c>
      <c r="Z26" s="1418">
        <v>0</v>
      </c>
      <c r="AA26" s="1418">
        <v>0</v>
      </c>
      <c r="AB26" s="1418">
        <v>0</v>
      </c>
      <c r="AC26" s="1418">
        <v>0</v>
      </c>
      <c r="AD26" s="1418">
        <v>0</v>
      </c>
      <c r="AE26" s="1418">
        <v>0</v>
      </c>
      <c r="AF26" s="1418">
        <v>0</v>
      </c>
      <c r="AG26" s="1418">
        <v>0</v>
      </c>
      <c r="AH26" s="1418">
        <v>0</v>
      </c>
      <c r="AI26" s="1418">
        <v>0</v>
      </c>
      <c r="AJ26" s="1418">
        <v>0</v>
      </c>
      <c r="AK26" s="1418">
        <v>0</v>
      </c>
      <c r="AL26" s="1418">
        <v>0</v>
      </c>
      <c r="AM26" s="1418">
        <v>0</v>
      </c>
      <c r="AN26" s="1418">
        <v>0</v>
      </c>
      <c r="AO26" s="1418">
        <v>0</v>
      </c>
      <c r="AP26" s="1418">
        <v>0</v>
      </c>
      <c r="AQ26" s="1418">
        <v>0</v>
      </c>
      <c r="AR26" s="1418">
        <v>0</v>
      </c>
      <c r="AS26" s="1418">
        <v>0</v>
      </c>
      <c r="AT26" s="1418">
        <v>0</v>
      </c>
      <c r="AU26" s="1418">
        <v>0</v>
      </c>
      <c r="AV26" s="1418">
        <v>0</v>
      </c>
      <c r="AW26" s="1418">
        <v>0</v>
      </c>
      <c r="AX26" s="1418">
        <v>0</v>
      </c>
      <c r="AY26" s="1418">
        <v>0</v>
      </c>
      <c r="AZ26" s="1418">
        <v>0</v>
      </c>
      <c r="BA26" s="1418">
        <v>0</v>
      </c>
      <c r="BB26" s="1418">
        <v>0</v>
      </c>
      <c r="BC26" s="1418">
        <v>0</v>
      </c>
      <c r="BD26" s="1418">
        <v>0</v>
      </c>
      <c r="BE26" s="1418">
        <v>0</v>
      </c>
      <c r="BF26" s="1418">
        <v>0</v>
      </c>
      <c r="BG26" s="1418">
        <v>0</v>
      </c>
      <c r="BH26" s="1418">
        <v>0</v>
      </c>
      <c r="BI26" s="1418">
        <v>0</v>
      </c>
      <c r="BJ26" s="1418">
        <v>0</v>
      </c>
      <c r="BK26" s="1418">
        <v>0</v>
      </c>
      <c r="BL26" s="1418">
        <v>0</v>
      </c>
      <c r="BM26" s="1418">
        <v>0</v>
      </c>
      <c r="BN26" s="1418">
        <v>0</v>
      </c>
      <c r="BO26" s="1418">
        <v>0</v>
      </c>
      <c r="BP26" s="1418">
        <v>0</v>
      </c>
      <c r="BQ26" s="1418">
        <v>0</v>
      </c>
      <c r="BR26" s="1418">
        <v>0</v>
      </c>
      <c r="BS26" s="1418">
        <v>0</v>
      </c>
      <c r="BT26" s="1418">
        <v>0</v>
      </c>
      <c r="BU26" s="1048"/>
      <c r="BV26" s="1048"/>
      <c r="BW26" s="1048"/>
      <c r="BX26" s="1048"/>
      <c r="BY26" s="1048"/>
      <c r="BZ26" s="1048"/>
      <c r="CA26" s="1048"/>
      <c r="CB26" s="1048"/>
      <c r="CC26" s="1048"/>
      <c r="CD26" s="1048"/>
      <c r="CE26" s="1048"/>
      <c r="CF26" s="1048"/>
      <c r="CG26" s="1048"/>
      <c r="CH26" s="1048"/>
      <c r="CI26" s="1049"/>
      <c r="CK26" s="1348"/>
    </row>
    <row r="27" spans="1:89" s="1347" customFormat="1" x14ac:dyDescent="0.2">
      <c r="A27" s="1386"/>
      <c r="B27" s="566" t="s">
        <v>447</v>
      </c>
      <c r="C27" s="567" t="s">
        <v>448</v>
      </c>
      <c r="D27" s="568" t="s">
        <v>85</v>
      </c>
      <c r="E27" s="569" t="s">
        <v>231</v>
      </c>
      <c r="F27" s="570">
        <v>2</v>
      </c>
      <c r="G27" s="1412"/>
      <c r="H27" s="584"/>
      <c r="I27" s="584">
        <v>0</v>
      </c>
      <c r="J27" s="584">
        <v>0</v>
      </c>
      <c r="K27" s="584">
        <v>0</v>
      </c>
      <c r="L27" s="584">
        <v>0</v>
      </c>
      <c r="M27" s="572">
        <v>0</v>
      </c>
      <c r="N27" s="572">
        <v>0</v>
      </c>
      <c r="O27" s="572">
        <v>0</v>
      </c>
      <c r="P27" s="572">
        <v>0</v>
      </c>
      <c r="Q27" s="572">
        <v>0</v>
      </c>
      <c r="R27" s="572">
        <v>0</v>
      </c>
      <c r="S27" s="572">
        <v>0</v>
      </c>
      <c r="T27" s="572">
        <v>0</v>
      </c>
      <c r="U27" s="572">
        <v>0</v>
      </c>
      <c r="V27" s="572">
        <v>0</v>
      </c>
      <c r="W27" s="572">
        <v>0</v>
      </c>
      <c r="X27" s="572">
        <v>0</v>
      </c>
      <c r="Y27" s="572">
        <v>0</v>
      </c>
      <c r="Z27" s="572">
        <v>0</v>
      </c>
      <c r="AA27" s="572">
        <v>0</v>
      </c>
      <c r="AB27" s="572">
        <v>0</v>
      </c>
      <c r="AC27" s="572">
        <v>0</v>
      </c>
      <c r="AD27" s="572">
        <v>0</v>
      </c>
      <c r="AE27" s="572">
        <v>0</v>
      </c>
      <c r="AF27" s="572">
        <v>0</v>
      </c>
      <c r="AG27" s="572">
        <v>0</v>
      </c>
      <c r="AH27" s="572">
        <v>0</v>
      </c>
      <c r="AI27" s="572">
        <v>0</v>
      </c>
      <c r="AJ27" s="572">
        <v>0</v>
      </c>
      <c r="AK27" s="572">
        <v>0</v>
      </c>
      <c r="AL27" s="572">
        <v>0</v>
      </c>
      <c r="AM27" s="572">
        <v>0</v>
      </c>
      <c r="AN27" s="572">
        <v>0</v>
      </c>
      <c r="AO27" s="572">
        <v>0</v>
      </c>
      <c r="AP27" s="572">
        <v>0</v>
      </c>
      <c r="AQ27" s="572">
        <v>0</v>
      </c>
      <c r="AR27" s="572">
        <v>0</v>
      </c>
      <c r="AS27" s="572">
        <v>0</v>
      </c>
      <c r="AT27" s="572">
        <v>0</v>
      </c>
      <c r="AU27" s="572">
        <v>0</v>
      </c>
      <c r="AV27" s="572">
        <v>0</v>
      </c>
      <c r="AW27" s="572">
        <v>0</v>
      </c>
      <c r="AX27" s="572">
        <v>0</v>
      </c>
      <c r="AY27" s="572">
        <v>0</v>
      </c>
      <c r="AZ27" s="572">
        <v>0</v>
      </c>
      <c r="BA27" s="572">
        <v>0</v>
      </c>
      <c r="BB27" s="572">
        <v>0</v>
      </c>
      <c r="BC27" s="572">
        <v>0</v>
      </c>
      <c r="BD27" s="572">
        <v>0</v>
      </c>
      <c r="BE27" s="572">
        <v>0</v>
      </c>
      <c r="BF27" s="572">
        <v>0</v>
      </c>
      <c r="BG27" s="572">
        <v>0</v>
      </c>
      <c r="BH27" s="572">
        <v>0</v>
      </c>
      <c r="BI27" s="572">
        <v>0</v>
      </c>
      <c r="BJ27" s="572">
        <v>0</v>
      </c>
      <c r="BK27" s="572">
        <v>0</v>
      </c>
      <c r="BL27" s="572">
        <v>0</v>
      </c>
      <c r="BM27" s="572">
        <v>0</v>
      </c>
      <c r="BN27" s="572">
        <v>0</v>
      </c>
      <c r="BO27" s="572">
        <v>0</v>
      </c>
      <c r="BP27" s="572">
        <v>0</v>
      </c>
      <c r="BQ27" s="572">
        <v>0</v>
      </c>
      <c r="BR27" s="572">
        <v>0</v>
      </c>
      <c r="BS27" s="572">
        <v>0</v>
      </c>
      <c r="BT27" s="572">
        <v>0</v>
      </c>
      <c r="BU27" s="572"/>
      <c r="BV27" s="572"/>
      <c r="BW27" s="572"/>
      <c r="BX27" s="572"/>
      <c r="BY27" s="572"/>
      <c r="BZ27" s="572"/>
      <c r="CA27" s="572"/>
      <c r="CB27" s="572"/>
      <c r="CC27" s="572"/>
      <c r="CD27" s="572"/>
      <c r="CE27" s="572"/>
      <c r="CF27" s="572"/>
      <c r="CG27" s="572"/>
      <c r="CH27" s="572"/>
      <c r="CI27" s="573"/>
      <c r="CK27" s="1348"/>
    </row>
    <row r="28" spans="1:89" s="1347" customFormat="1" x14ac:dyDescent="0.2">
      <c r="A28" s="1386"/>
      <c r="B28" s="574" t="s">
        <v>449</v>
      </c>
      <c r="C28" s="567" t="s">
        <v>450</v>
      </c>
      <c r="D28" s="568" t="s">
        <v>85</v>
      </c>
      <c r="E28" s="569" t="s">
        <v>231</v>
      </c>
      <c r="F28" s="570">
        <v>2</v>
      </c>
      <c r="G28" s="1411"/>
      <c r="H28" s="584"/>
      <c r="I28" s="584">
        <v>0</v>
      </c>
      <c r="J28" s="584">
        <v>0</v>
      </c>
      <c r="K28" s="584">
        <v>0</v>
      </c>
      <c r="L28" s="584">
        <v>0</v>
      </c>
      <c r="M28" s="572">
        <v>0</v>
      </c>
      <c r="N28" s="572">
        <v>0</v>
      </c>
      <c r="O28" s="572">
        <v>0</v>
      </c>
      <c r="P28" s="572">
        <v>0</v>
      </c>
      <c r="Q28" s="572">
        <v>0</v>
      </c>
      <c r="R28" s="572">
        <v>0</v>
      </c>
      <c r="S28" s="572">
        <v>0</v>
      </c>
      <c r="T28" s="572">
        <v>0</v>
      </c>
      <c r="U28" s="572">
        <v>0</v>
      </c>
      <c r="V28" s="572">
        <v>0</v>
      </c>
      <c r="W28" s="572">
        <v>0</v>
      </c>
      <c r="X28" s="572">
        <v>0</v>
      </c>
      <c r="Y28" s="572">
        <v>0</v>
      </c>
      <c r="Z28" s="572">
        <v>0</v>
      </c>
      <c r="AA28" s="572">
        <v>0</v>
      </c>
      <c r="AB28" s="572">
        <v>0</v>
      </c>
      <c r="AC28" s="572">
        <v>0</v>
      </c>
      <c r="AD28" s="572">
        <v>0</v>
      </c>
      <c r="AE28" s="572">
        <v>0</v>
      </c>
      <c r="AF28" s="572">
        <v>0</v>
      </c>
      <c r="AG28" s="572">
        <v>0</v>
      </c>
      <c r="AH28" s="572">
        <v>0</v>
      </c>
      <c r="AI28" s="572">
        <v>0</v>
      </c>
      <c r="AJ28" s="572">
        <v>0</v>
      </c>
      <c r="AK28" s="572">
        <v>0</v>
      </c>
      <c r="AL28" s="572">
        <v>0</v>
      </c>
      <c r="AM28" s="572">
        <v>0</v>
      </c>
      <c r="AN28" s="572">
        <v>0</v>
      </c>
      <c r="AO28" s="572">
        <v>0</v>
      </c>
      <c r="AP28" s="572">
        <v>0</v>
      </c>
      <c r="AQ28" s="572">
        <v>0</v>
      </c>
      <c r="AR28" s="572">
        <v>0</v>
      </c>
      <c r="AS28" s="572">
        <v>0</v>
      </c>
      <c r="AT28" s="572">
        <v>0</v>
      </c>
      <c r="AU28" s="572">
        <v>0</v>
      </c>
      <c r="AV28" s="572">
        <v>0</v>
      </c>
      <c r="AW28" s="572">
        <v>0</v>
      </c>
      <c r="AX28" s="572">
        <v>0</v>
      </c>
      <c r="AY28" s="572">
        <v>0</v>
      </c>
      <c r="AZ28" s="572">
        <v>0</v>
      </c>
      <c r="BA28" s="572">
        <v>0</v>
      </c>
      <c r="BB28" s="572">
        <v>0</v>
      </c>
      <c r="BC28" s="572">
        <v>0</v>
      </c>
      <c r="BD28" s="572">
        <v>0</v>
      </c>
      <c r="BE28" s="572">
        <v>0</v>
      </c>
      <c r="BF28" s="572">
        <v>0</v>
      </c>
      <c r="BG28" s="572">
        <v>0</v>
      </c>
      <c r="BH28" s="572">
        <v>0</v>
      </c>
      <c r="BI28" s="572">
        <v>0</v>
      </c>
      <c r="BJ28" s="572">
        <v>0</v>
      </c>
      <c r="BK28" s="572">
        <v>0</v>
      </c>
      <c r="BL28" s="572">
        <v>0</v>
      </c>
      <c r="BM28" s="572">
        <v>0</v>
      </c>
      <c r="BN28" s="572">
        <v>0</v>
      </c>
      <c r="BO28" s="572">
        <v>0</v>
      </c>
      <c r="BP28" s="572">
        <v>0</v>
      </c>
      <c r="BQ28" s="572">
        <v>0</v>
      </c>
      <c r="BR28" s="572">
        <v>0</v>
      </c>
      <c r="BS28" s="572">
        <v>0</v>
      </c>
      <c r="BT28" s="572">
        <v>0</v>
      </c>
      <c r="BU28" s="1048"/>
      <c r="BV28" s="1048"/>
      <c r="BW28" s="1048"/>
      <c r="BX28" s="1048"/>
      <c r="BY28" s="1048"/>
      <c r="BZ28" s="1048"/>
      <c r="CA28" s="1048"/>
      <c r="CB28" s="1048"/>
      <c r="CC28" s="1048"/>
      <c r="CD28" s="1048"/>
      <c r="CE28" s="1048"/>
      <c r="CF28" s="1048"/>
      <c r="CG28" s="1048"/>
      <c r="CH28" s="1048"/>
      <c r="CI28" s="1049"/>
      <c r="CK28" s="1348"/>
    </row>
    <row r="29" spans="1:89" s="1347" customFormat="1" x14ac:dyDescent="0.2">
      <c r="A29" s="1386"/>
      <c r="B29" s="574" t="s">
        <v>451</v>
      </c>
      <c r="C29" s="567" t="s">
        <v>452</v>
      </c>
      <c r="D29" s="568" t="s">
        <v>85</v>
      </c>
      <c r="E29" s="569" t="s">
        <v>231</v>
      </c>
      <c r="F29" s="570">
        <v>2</v>
      </c>
      <c r="G29" s="1412"/>
      <c r="H29" s="1414"/>
      <c r="I29" s="1414">
        <v>0</v>
      </c>
      <c r="J29" s="1414">
        <v>0</v>
      </c>
      <c r="K29" s="1414">
        <v>0</v>
      </c>
      <c r="L29" s="1414">
        <v>0</v>
      </c>
      <c r="M29" s="1418">
        <v>0</v>
      </c>
      <c r="N29" s="1418">
        <v>0</v>
      </c>
      <c r="O29" s="1418">
        <v>0</v>
      </c>
      <c r="P29" s="1418">
        <v>0</v>
      </c>
      <c r="Q29" s="1418">
        <v>0</v>
      </c>
      <c r="R29" s="1418">
        <v>0</v>
      </c>
      <c r="S29" s="1418">
        <v>0</v>
      </c>
      <c r="T29" s="1418">
        <v>0</v>
      </c>
      <c r="U29" s="1418">
        <v>0</v>
      </c>
      <c r="V29" s="1418">
        <v>0</v>
      </c>
      <c r="W29" s="1418">
        <v>0</v>
      </c>
      <c r="X29" s="1418">
        <v>0</v>
      </c>
      <c r="Y29" s="1418">
        <v>0</v>
      </c>
      <c r="Z29" s="1418">
        <v>0</v>
      </c>
      <c r="AA29" s="1418">
        <v>0</v>
      </c>
      <c r="AB29" s="1418">
        <v>0</v>
      </c>
      <c r="AC29" s="1418">
        <v>0</v>
      </c>
      <c r="AD29" s="1418">
        <v>0</v>
      </c>
      <c r="AE29" s="1418">
        <v>0</v>
      </c>
      <c r="AF29" s="1418">
        <v>0</v>
      </c>
      <c r="AG29" s="1418">
        <v>0</v>
      </c>
      <c r="AH29" s="1418">
        <v>0</v>
      </c>
      <c r="AI29" s="1418">
        <v>0</v>
      </c>
      <c r="AJ29" s="1418">
        <v>0</v>
      </c>
      <c r="AK29" s="1418">
        <v>0</v>
      </c>
      <c r="AL29" s="1418">
        <v>0</v>
      </c>
      <c r="AM29" s="1418">
        <v>0</v>
      </c>
      <c r="AN29" s="1418">
        <v>0</v>
      </c>
      <c r="AO29" s="1418">
        <v>0</v>
      </c>
      <c r="AP29" s="1418">
        <v>0</v>
      </c>
      <c r="AQ29" s="1418">
        <v>0</v>
      </c>
      <c r="AR29" s="1418">
        <v>0</v>
      </c>
      <c r="AS29" s="1418">
        <v>0</v>
      </c>
      <c r="AT29" s="1418">
        <v>0</v>
      </c>
      <c r="AU29" s="1418">
        <v>0</v>
      </c>
      <c r="AV29" s="1418">
        <v>0</v>
      </c>
      <c r="AW29" s="1418">
        <v>0</v>
      </c>
      <c r="AX29" s="1418">
        <v>0</v>
      </c>
      <c r="AY29" s="1418">
        <v>0</v>
      </c>
      <c r="AZ29" s="1418">
        <v>0</v>
      </c>
      <c r="BA29" s="1418">
        <v>0</v>
      </c>
      <c r="BB29" s="1418">
        <v>0</v>
      </c>
      <c r="BC29" s="1418">
        <v>0</v>
      </c>
      <c r="BD29" s="1418">
        <v>0</v>
      </c>
      <c r="BE29" s="1418">
        <v>0</v>
      </c>
      <c r="BF29" s="1418">
        <v>0</v>
      </c>
      <c r="BG29" s="1418">
        <v>0</v>
      </c>
      <c r="BH29" s="1418">
        <v>0</v>
      </c>
      <c r="BI29" s="1418">
        <v>0</v>
      </c>
      <c r="BJ29" s="1418">
        <v>0</v>
      </c>
      <c r="BK29" s="1418">
        <v>0</v>
      </c>
      <c r="BL29" s="1418">
        <v>0</v>
      </c>
      <c r="BM29" s="1418">
        <v>0</v>
      </c>
      <c r="BN29" s="1418">
        <v>0</v>
      </c>
      <c r="BO29" s="1418">
        <v>0</v>
      </c>
      <c r="BP29" s="1418">
        <v>0</v>
      </c>
      <c r="BQ29" s="1418">
        <v>0</v>
      </c>
      <c r="BR29" s="1418">
        <v>0</v>
      </c>
      <c r="BS29" s="1418">
        <v>0</v>
      </c>
      <c r="BT29" s="1418">
        <v>0</v>
      </c>
      <c r="BU29" s="572"/>
      <c r="BV29" s="572"/>
      <c r="BW29" s="572"/>
      <c r="BX29" s="572"/>
      <c r="BY29" s="572"/>
      <c r="BZ29" s="572"/>
      <c r="CA29" s="572"/>
      <c r="CB29" s="572"/>
      <c r="CC29" s="572"/>
      <c r="CD29" s="572"/>
      <c r="CE29" s="572"/>
      <c r="CF29" s="572"/>
      <c r="CG29" s="572"/>
      <c r="CH29" s="572"/>
      <c r="CI29" s="573"/>
      <c r="CK29" s="1348"/>
    </row>
    <row r="30" spans="1:89" s="1347" customFormat="1" x14ac:dyDescent="0.2">
      <c r="A30" s="1386"/>
      <c r="B30" s="574" t="s">
        <v>453</v>
      </c>
      <c r="C30" s="567" t="s">
        <v>454</v>
      </c>
      <c r="D30" s="568" t="s">
        <v>85</v>
      </c>
      <c r="E30" s="569" t="s">
        <v>231</v>
      </c>
      <c r="F30" s="570">
        <v>2</v>
      </c>
      <c r="G30" s="1412"/>
      <c r="H30" s="584"/>
      <c r="I30" s="584">
        <v>10.94</v>
      </c>
      <c r="J30" s="584">
        <v>10.94</v>
      </c>
      <c r="K30" s="584">
        <v>10.94</v>
      </c>
      <c r="L30" s="584">
        <v>10.94</v>
      </c>
      <c r="M30" s="572">
        <v>10.94</v>
      </c>
      <c r="N30" s="572">
        <v>10.94</v>
      </c>
      <c r="O30" s="572">
        <v>10.94</v>
      </c>
      <c r="P30" s="572">
        <v>10.94</v>
      </c>
      <c r="Q30" s="572">
        <v>10.94</v>
      </c>
      <c r="R30" s="572">
        <v>10.94</v>
      </c>
      <c r="S30" s="572">
        <v>10.94</v>
      </c>
      <c r="T30" s="572">
        <v>10.94</v>
      </c>
      <c r="U30" s="572">
        <v>10.94</v>
      </c>
      <c r="V30" s="572">
        <v>10.94</v>
      </c>
      <c r="W30" s="572">
        <v>10.94</v>
      </c>
      <c r="X30" s="572">
        <v>10.94</v>
      </c>
      <c r="Y30" s="572">
        <v>10.94</v>
      </c>
      <c r="Z30" s="572">
        <v>10.94</v>
      </c>
      <c r="AA30" s="572">
        <v>10.94</v>
      </c>
      <c r="AB30" s="572">
        <v>10.94</v>
      </c>
      <c r="AC30" s="572">
        <v>10.94</v>
      </c>
      <c r="AD30" s="572">
        <v>10.94</v>
      </c>
      <c r="AE30" s="572">
        <v>10.94</v>
      </c>
      <c r="AF30" s="572">
        <v>10.94</v>
      </c>
      <c r="AG30" s="572">
        <v>10.94</v>
      </c>
      <c r="AH30" s="572">
        <v>10.94</v>
      </c>
      <c r="AI30" s="572">
        <v>10.94</v>
      </c>
      <c r="AJ30" s="572">
        <v>10.94</v>
      </c>
      <c r="AK30" s="572">
        <v>10.94</v>
      </c>
      <c r="AL30" s="572">
        <v>10.94</v>
      </c>
      <c r="AM30" s="572">
        <v>10.94</v>
      </c>
      <c r="AN30" s="572">
        <v>10.94</v>
      </c>
      <c r="AO30" s="572">
        <v>10.94</v>
      </c>
      <c r="AP30" s="572">
        <v>10.94</v>
      </c>
      <c r="AQ30" s="572">
        <v>10.94</v>
      </c>
      <c r="AR30" s="572">
        <v>10.94</v>
      </c>
      <c r="AS30" s="572">
        <v>10.94</v>
      </c>
      <c r="AT30" s="572">
        <v>10.94</v>
      </c>
      <c r="AU30" s="572">
        <v>10.94</v>
      </c>
      <c r="AV30" s="572">
        <v>10.94</v>
      </c>
      <c r="AW30" s="572">
        <v>10.94</v>
      </c>
      <c r="AX30" s="572">
        <v>10.94</v>
      </c>
      <c r="AY30" s="572">
        <v>10.94</v>
      </c>
      <c r="AZ30" s="572">
        <v>10.94</v>
      </c>
      <c r="BA30" s="572">
        <v>10.94</v>
      </c>
      <c r="BB30" s="572">
        <v>10.94</v>
      </c>
      <c r="BC30" s="572">
        <v>10.94</v>
      </c>
      <c r="BD30" s="572">
        <v>10.94</v>
      </c>
      <c r="BE30" s="572">
        <v>10.94</v>
      </c>
      <c r="BF30" s="572">
        <v>10.94</v>
      </c>
      <c r="BG30" s="572">
        <v>10.94</v>
      </c>
      <c r="BH30" s="572">
        <v>10.94</v>
      </c>
      <c r="BI30" s="572">
        <v>10.94</v>
      </c>
      <c r="BJ30" s="572">
        <v>10.94</v>
      </c>
      <c r="BK30" s="572">
        <v>10.94</v>
      </c>
      <c r="BL30" s="572">
        <v>10.94</v>
      </c>
      <c r="BM30" s="572">
        <v>10.94</v>
      </c>
      <c r="BN30" s="572">
        <v>10.94</v>
      </c>
      <c r="BO30" s="572">
        <v>10.94</v>
      </c>
      <c r="BP30" s="572">
        <v>10.94</v>
      </c>
      <c r="BQ30" s="572">
        <v>10.94</v>
      </c>
      <c r="BR30" s="572">
        <v>10.94</v>
      </c>
      <c r="BS30" s="572">
        <v>10.94</v>
      </c>
      <c r="BT30" s="572">
        <v>10.94</v>
      </c>
      <c r="BU30" s="575"/>
      <c r="BV30" s="575"/>
      <c r="BW30" s="575"/>
      <c r="BX30" s="575"/>
      <c r="BY30" s="575"/>
      <c r="BZ30" s="575"/>
      <c r="CA30" s="575"/>
      <c r="CB30" s="575"/>
      <c r="CC30" s="575"/>
      <c r="CD30" s="575"/>
      <c r="CE30" s="575"/>
      <c r="CF30" s="575"/>
      <c r="CG30" s="575"/>
      <c r="CH30" s="575"/>
      <c r="CI30" s="576"/>
      <c r="CK30" s="1348"/>
    </row>
    <row r="31" spans="1:89" s="1347" customFormat="1" x14ac:dyDescent="0.2">
      <c r="A31" s="1386"/>
      <c r="B31" s="574" t="s">
        <v>455</v>
      </c>
      <c r="C31" s="577" t="s">
        <v>456</v>
      </c>
      <c r="D31" s="568" t="s">
        <v>457</v>
      </c>
      <c r="E31" s="569" t="s">
        <v>231</v>
      </c>
      <c r="F31" s="570">
        <v>2</v>
      </c>
      <c r="G31" s="578">
        <f>G30+G32</f>
        <v>0</v>
      </c>
      <c r="H31" s="1413">
        <f t="shared" ref="H31:BS31" si="0">H30+H32</f>
        <v>0</v>
      </c>
      <c r="I31" s="578">
        <f t="shared" si="0"/>
        <v>10.94</v>
      </c>
      <c r="J31" s="578">
        <f t="shared" si="0"/>
        <v>10.94</v>
      </c>
      <c r="K31" s="578">
        <f t="shared" si="0"/>
        <v>10.94</v>
      </c>
      <c r="L31" s="578">
        <f t="shared" si="0"/>
        <v>10.94</v>
      </c>
      <c r="M31" s="578">
        <f t="shared" si="0"/>
        <v>10.94</v>
      </c>
      <c r="N31" s="578">
        <f t="shared" si="0"/>
        <v>10.94</v>
      </c>
      <c r="O31" s="578">
        <f t="shared" si="0"/>
        <v>9.98</v>
      </c>
      <c r="P31" s="578">
        <f t="shared" si="0"/>
        <v>9.98</v>
      </c>
      <c r="Q31" s="578">
        <f t="shared" si="0"/>
        <v>9.98</v>
      </c>
      <c r="R31" s="578">
        <f t="shared" si="0"/>
        <v>9.98</v>
      </c>
      <c r="S31" s="578">
        <f t="shared" si="0"/>
        <v>9.98</v>
      </c>
      <c r="T31" s="578">
        <f t="shared" si="0"/>
        <v>9.98</v>
      </c>
      <c r="U31" s="578">
        <f t="shared" si="0"/>
        <v>9.98</v>
      </c>
      <c r="V31" s="578">
        <f t="shared" si="0"/>
        <v>9.98</v>
      </c>
      <c r="W31" s="578">
        <f t="shared" si="0"/>
        <v>9.98</v>
      </c>
      <c r="X31" s="578">
        <f t="shared" si="0"/>
        <v>9.98</v>
      </c>
      <c r="Y31" s="578">
        <f t="shared" si="0"/>
        <v>9.98</v>
      </c>
      <c r="Z31" s="578">
        <f t="shared" si="0"/>
        <v>9.98</v>
      </c>
      <c r="AA31" s="578">
        <f t="shared" si="0"/>
        <v>9.98</v>
      </c>
      <c r="AB31" s="578">
        <f t="shared" si="0"/>
        <v>9.98</v>
      </c>
      <c r="AC31" s="578">
        <f t="shared" si="0"/>
        <v>9.98</v>
      </c>
      <c r="AD31" s="578">
        <f t="shared" si="0"/>
        <v>9.98</v>
      </c>
      <c r="AE31" s="578">
        <f t="shared" si="0"/>
        <v>9.98</v>
      </c>
      <c r="AF31" s="578">
        <f t="shared" si="0"/>
        <v>9.98</v>
      </c>
      <c r="AG31" s="578">
        <f t="shared" si="0"/>
        <v>9.98</v>
      </c>
      <c r="AH31" s="578">
        <f t="shared" si="0"/>
        <v>9.98</v>
      </c>
      <c r="AI31" s="578">
        <f t="shared" si="0"/>
        <v>9.98</v>
      </c>
      <c r="AJ31" s="578">
        <f t="shared" si="0"/>
        <v>9.98</v>
      </c>
      <c r="AK31" s="578">
        <f t="shared" si="0"/>
        <v>9.98</v>
      </c>
      <c r="AL31" s="578">
        <f t="shared" si="0"/>
        <v>9.98</v>
      </c>
      <c r="AM31" s="578">
        <f t="shared" si="0"/>
        <v>9.98</v>
      </c>
      <c r="AN31" s="578">
        <f t="shared" si="0"/>
        <v>9.98</v>
      </c>
      <c r="AO31" s="578">
        <f t="shared" si="0"/>
        <v>9.98</v>
      </c>
      <c r="AP31" s="578">
        <f t="shared" si="0"/>
        <v>9.98</v>
      </c>
      <c r="AQ31" s="578">
        <f t="shared" si="0"/>
        <v>9.98</v>
      </c>
      <c r="AR31" s="578">
        <f t="shared" si="0"/>
        <v>9.98</v>
      </c>
      <c r="AS31" s="578">
        <f t="shared" si="0"/>
        <v>9.98</v>
      </c>
      <c r="AT31" s="578">
        <f t="shared" si="0"/>
        <v>9.98</v>
      </c>
      <c r="AU31" s="578">
        <f t="shared" si="0"/>
        <v>9.98</v>
      </c>
      <c r="AV31" s="578">
        <f t="shared" si="0"/>
        <v>9.98</v>
      </c>
      <c r="AW31" s="578">
        <f t="shared" si="0"/>
        <v>9.98</v>
      </c>
      <c r="AX31" s="578">
        <f t="shared" si="0"/>
        <v>9.98</v>
      </c>
      <c r="AY31" s="578">
        <f t="shared" si="0"/>
        <v>9.98</v>
      </c>
      <c r="AZ31" s="578">
        <f t="shared" si="0"/>
        <v>9.98</v>
      </c>
      <c r="BA31" s="578">
        <f t="shared" si="0"/>
        <v>9.98</v>
      </c>
      <c r="BB31" s="578">
        <f t="shared" si="0"/>
        <v>9.98</v>
      </c>
      <c r="BC31" s="578">
        <f t="shared" si="0"/>
        <v>9.98</v>
      </c>
      <c r="BD31" s="578">
        <f t="shared" si="0"/>
        <v>9.98</v>
      </c>
      <c r="BE31" s="578">
        <f t="shared" si="0"/>
        <v>9.98</v>
      </c>
      <c r="BF31" s="578">
        <f t="shared" si="0"/>
        <v>9.98</v>
      </c>
      <c r="BG31" s="578">
        <f t="shared" si="0"/>
        <v>9.98</v>
      </c>
      <c r="BH31" s="578">
        <f t="shared" si="0"/>
        <v>9.98</v>
      </c>
      <c r="BI31" s="578">
        <f t="shared" si="0"/>
        <v>9.98</v>
      </c>
      <c r="BJ31" s="578">
        <f t="shared" si="0"/>
        <v>9.98</v>
      </c>
      <c r="BK31" s="578">
        <f t="shared" si="0"/>
        <v>9.98</v>
      </c>
      <c r="BL31" s="578">
        <f t="shared" si="0"/>
        <v>9.98</v>
      </c>
      <c r="BM31" s="578">
        <f t="shared" si="0"/>
        <v>9.98</v>
      </c>
      <c r="BN31" s="578">
        <f t="shared" si="0"/>
        <v>9.98</v>
      </c>
      <c r="BO31" s="578">
        <f t="shared" si="0"/>
        <v>9.98</v>
      </c>
      <c r="BP31" s="578">
        <f t="shared" si="0"/>
        <v>9.98</v>
      </c>
      <c r="BQ31" s="578">
        <f t="shared" si="0"/>
        <v>9.98</v>
      </c>
      <c r="BR31" s="578">
        <f t="shared" si="0"/>
        <v>9.98</v>
      </c>
      <c r="BS31" s="578">
        <f t="shared" si="0"/>
        <v>9.98</v>
      </c>
      <c r="BT31" s="578">
        <f t="shared" ref="BT31" si="1">BT30+BT32</f>
        <v>9.98</v>
      </c>
      <c r="BU31" s="578"/>
      <c r="BV31" s="578"/>
      <c r="BW31" s="578"/>
      <c r="BX31" s="578"/>
      <c r="BY31" s="578"/>
      <c r="BZ31" s="578"/>
      <c r="CA31" s="578"/>
      <c r="CB31" s="578"/>
      <c r="CC31" s="578"/>
      <c r="CD31" s="578"/>
      <c r="CE31" s="578"/>
      <c r="CF31" s="578"/>
      <c r="CG31" s="578"/>
      <c r="CH31" s="578"/>
      <c r="CI31" s="578"/>
      <c r="CK31" s="1348"/>
    </row>
    <row r="32" spans="1:89" s="1347" customFormat="1" ht="28.5" x14ac:dyDescent="0.2">
      <c r="A32" s="1386"/>
      <c r="B32" s="580" t="s">
        <v>458</v>
      </c>
      <c r="C32" s="581" t="s">
        <v>459</v>
      </c>
      <c r="D32" s="581" t="s">
        <v>460</v>
      </c>
      <c r="E32" s="582" t="s">
        <v>231</v>
      </c>
      <c r="F32" s="570">
        <v>2</v>
      </c>
      <c r="G32" s="578">
        <f>SUM(G33:G38)</f>
        <v>0</v>
      </c>
      <c r="H32" s="578">
        <f t="shared" ref="H32:BS32" si="2">SUM(H33:H38)</f>
        <v>0</v>
      </c>
      <c r="I32" s="578">
        <f t="shared" si="2"/>
        <v>0</v>
      </c>
      <c r="J32" s="578">
        <f t="shared" si="2"/>
        <v>0</v>
      </c>
      <c r="K32" s="578">
        <f t="shared" si="2"/>
        <v>0</v>
      </c>
      <c r="L32" s="578">
        <f t="shared" si="2"/>
        <v>0</v>
      </c>
      <c r="M32" s="583">
        <f t="shared" si="2"/>
        <v>0</v>
      </c>
      <c r="N32" s="583">
        <f t="shared" si="2"/>
        <v>0</v>
      </c>
      <c r="O32" s="583">
        <f t="shared" si="2"/>
        <v>-0.96</v>
      </c>
      <c r="P32" s="583">
        <f t="shared" si="2"/>
        <v>-0.96</v>
      </c>
      <c r="Q32" s="583">
        <f t="shared" si="2"/>
        <v>-0.96</v>
      </c>
      <c r="R32" s="583">
        <f t="shared" si="2"/>
        <v>-0.96</v>
      </c>
      <c r="S32" s="583">
        <f t="shared" si="2"/>
        <v>-0.96</v>
      </c>
      <c r="T32" s="583">
        <f t="shared" si="2"/>
        <v>-0.96</v>
      </c>
      <c r="U32" s="583">
        <f t="shared" si="2"/>
        <v>-0.96</v>
      </c>
      <c r="V32" s="583">
        <f t="shared" si="2"/>
        <v>-0.96</v>
      </c>
      <c r="W32" s="583">
        <f t="shared" si="2"/>
        <v>-0.96</v>
      </c>
      <c r="X32" s="583">
        <f t="shared" si="2"/>
        <v>-0.96</v>
      </c>
      <c r="Y32" s="583">
        <f t="shared" si="2"/>
        <v>-0.96</v>
      </c>
      <c r="Z32" s="583">
        <f t="shared" si="2"/>
        <v>-0.96</v>
      </c>
      <c r="AA32" s="583">
        <f t="shared" si="2"/>
        <v>-0.96</v>
      </c>
      <c r="AB32" s="583">
        <f t="shared" si="2"/>
        <v>-0.96</v>
      </c>
      <c r="AC32" s="583">
        <f t="shared" si="2"/>
        <v>-0.96</v>
      </c>
      <c r="AD32" s="583">
        <f t="shared" si="2"/>
        <v>-0.96</v>
      </c>
      <c r="AE32" s="583">
        <f t="shared" si="2"/>
        <v>-0.96</v>
      </c>
      <c r="AF32" s="583">
        <f t="shared" si="2"/>
        <v>-0.96</v>
      </c>
      <c r="AG32" s="583">
        <f t="shared" si="2"/>
        <v>-0.96</v>
      </c>
      <c r="AH32" s="583">
        <f t="shared" si="2"/>
        <v>-0.96</v>
      </c>
      <c r="AI32" s="583">
        <f t="shared" si="2"/>
        <v>-0.96</v>
      </c>
      <c r="AJ32" s="583">
        <f t="shared" si="2"/>
        <v>-0.96</v>
      </c>
      <c r="AK32" s="583">
        <f t="shared" si="2"/>
        <v>-0.96</v>
      </c>
      <c r="AL32" s="583">
        <f t="shared" si="2"/>
        <v>-0.96</v>
      </c>
      <c r="AM32" s="583">
        <f t="shared" si="2"/>
        <v>-0.96</v>
      </c>
      <c r="AN32" s="583">
        <f t="shared" si="2"/>
        <v>-0.96</v>
      </c>
      <c r="AO32" s="583">
        <f t="shared" si="2"/>
        <v>-0.96</v>
      </c>
      <c r="AP32" s="583">
        <f t="shared" si="2"/>
        <v>-0.96</v>
      </c>
      <c r="AQ32" s="583">
        <f t="shared" si="2"/>
        <v>-0.96</v>
      </c>
      <c r="AR32" s="583">
        <f t="shared" si="2"/>
        <v>-0.96</v>
      </c>
      <c r="AS32" s="583">
        <f t="shared" si="2"/>
        <v>-0.96</v>
      </c>
      <c r="AT32" s="583">
        <f t="shared" si="2"/>
        <v>-0.96</v>
      </c>
      <c r="AU32" s="583">
        <f t="shared" si="2"/>
        <v>-0.96</v>
      </c>
      <c r="AV32" s="583">
        <f t="shared" si="2"/>
        <v>-0.96</v>
      </c>
      <c r="AW32" s="583">
        <f t="shared" si="2"/>
        <v>-0.96</v>
      </c>
      <c r="AX32" s="583">
        <f t="shared" si="2"/>
        <v>-0.96</v>
      </c>
      <c r="AY32" s="583">
        <f t="shared" si="2"/>
        <v>-0.96</v>
      </c>
      <c r="AZ32" s="583">
        <f t="shared" si="2"/>
        <v>-0.96</v>
      </c>
      <c r="BA32" s="583">
        <f t="shared" si="2"/>
        <v>-0.96</v>
      </c>
      <c r="BB32" s="583">
        <f t="shared" si="2"/>
        <v>-0.96</v>
      </c>
      <c r="BC32" s="583">
        <f t="shared" si="2"/>
        <v>-0.96</v>
      </c>
      <c r="BD32" s="583">
        <f t="shared" si="2"/>
        <v>-0.96</v>
      </c>
      <c r="BE32" s="583">
        <f t="shared" si="2"/>
        <v>-0.96</v>
      </c>
      <c r="BF32" s="583">
        <f t="shared" si="2"/>
        <v>-0.96</v>
      </c>
      <c r="BG32" s="583">
        <f t="shared" si="2"/>
        <v>-0.96</v>
      </c>
      <c r="BH32" s="583">
        <f t="shared" si="2"/>
        <v>-0.96</v>
      </c>
      <c r="BI32" s="583">
        <f t="shared" si="2"/>
        <v>-0.96</v>
      </c>
      <c r="BJ32" s="583">
        <f t="shared" si="2"/>
        <v>-0.96</v>
      </c>
      <c r="BK32" s="583">
        <f t="shared" si="2"/>
        <v>-0.96</v>
      </c>
      <c r="BL32" s="583">
        <f t="shared" si="2"/>
        <v>-0.96</v>
      </c>
      <c r="BM32" s="583">
        <f t="shared" si="2"/>
        <v>-0.96</v>
      </c>
      <c r="BN32" s="583">
        <f t="shared" si="2"/>
        <v>-0.96</v>
      </c>
      <c r="BO32" s="583">
        <f t="shared" si="2"/>
        <v>-0.96</v>
      </c>
      <c r="BP32" s="583">
        <f t="shared" si="2"/>
        <v>-0.96</v>
      </c>
      <c r="BQ32" s="583">
        <f t="shared" si="2"/>
        <v>-0.96</v>
      </c>
      <c r="BR32" s="583">
        <f t="shared" si="2"/>
        <v>-0.96</v>
      </c>
      <c r="BS32" s="583">
        <f t="shared" si="2"/>
        <v>-0.96</v>
      </c>
      <c r="BT32" s="583">
        <f t="shared" ref="BT32" si="3">SUM(BT33:BT38)</f>
        <v>-0.96</v>
      </c>
      <c r="BU32" s="583"/>
      <c r="BV32" s="583"/>
      <c r="BW32" s="583"/>
      <c r="BX32" s="583"/>
      <c r="BY32" s="583"/>
      <c r="BZ32" s="583"/>
      <c r="CA32" s="583"/>
      <c r="CB32" s="583"/>
      <c r="CC32" s="583"/>
      <c r="CD32" s="583"/>
      <c r="CE32" s="583"/>
      <c r="CF32" s="583"/>
      <c r="CG32" s="583"/>
      <c r="CH32" s="583"/>
      <c r="CI32" s="583"/>
      <c r="CK32" s="1348"/>
    </row>
    <row r="33" spans="1:89" s="1347" customFormat="1" x14ac:dyDescent="0.2">
      <c r="A33" s="1386"/>
      <c r="B33" s="574" t="s">
        <v>461</v>
      </c>
      <c r="C33" s="577" t="s">
        <v>462</v>
      </c>
      <c r="D33" s="568" t="s">
        <v>85</v>
      </c>
      <c r="E33" s="569" t="s">
        <v>231</v>
      </c>
      <c r="F33" s="570">
        <v>2</v>
      </c>
      <c r="G33" s="571"/>
      <c r="H33" s="571"/>
      <c r="I33" s="571">
        <v>0</v>
      </c>
      <c r="J33" s="571">
        <v>0</v>
      </c>
      <c r="K33" s="571">
        <v>0</v>
      </c>
      <c r="L33" s="571">
        <v>0</v>
      </c>
      <c r="M33" s="1419">
        <v>0</v>
      </c>
      <c r="N33" s="1419">
        <v>0</v>
      </c>
      <c r="O33" s="1419">
        <v>0</v>
      </c>
      <c r="P33" s="1419">
        <v>0</v>
      </c>
      <c r="Q33" s="1419">
        <v>0</v>
      </c>
      <c r="R33" s="1419">
        <v>0</v>
      </c>
      <c r="S33" s="1419">
        <v>0</v>
      </c>
      <c r="T33" s="1419">
        <v>0</v>
      </c>
      <c r="U33" s="1419">
        <v>0</v>
      </c>
      <c r="V33" s="1419">
        <v>0</v>
      </c>
      <c r="W33" s="1419">
        <v>0</v>
      </c>
      <c r="X33" s="1419">
        <v>0</v>
      </c>
      <c r="Y33" s="1419">
        <v>0</v>
      </c>
      <c r="Z33" s="1419">
        <v>0</v>
      </c>
      <c r="AA33" s="1419">
        <v>0</v>
      </c>
      <c r="AB33" s="1419">
        <v>0</v>
      </c>
      <c r="AC33" s="1419">
        <v>0</v>
      </c>
      <c r="AD33" s="1419">
        <v>0</v>
      </c>
      <c r="AE33" s="1419">
        <v>0</v>
      </c>
      <c r="AF33" s="1419">
        <v>0</v>
      </c>
      <c r="AG33" s="1419">
        <v>0</v>
      </c>
      <c r="AH33" s="1419">
        <v>0</v>
      </c>
      <c r="AI33" s="1419">
        <v>0</v>
      </c>
      <c r="AJ33" s="1419">
        <v>0</v>
      </c>
      <c r="AK33" s="1419">
        <v>0</v>
      </c>
      <c r="AL33" s="1419">
        <v>0</v>
      </c>
      <c r="AM33" s="1419">
        <v>0</v>
      </c>
      <c r="AN33" s="1419">
        <v>0</v>
      </c>
      <c r="AO33" s="1419">
        <v>0</v>
      </c>
      <c r="AP33" s="1419">
        <v>0</v>
      </c>
      <c r="AQ33" s="1419">
        <v>0</v>
      </c>
      <c r="AR33" s="1419">
        <v>0</v>
      </c>
      <c r="AS33" s="1419">
        <v>0</v>
      </c>
      <c r="AT33" s="1419">
        <v>0</v>
      </c>
      <c r="AU33" s="1419">
        <v>0</v>
      </c>
      <c r="AV33" s="1419">
        <v>0</v>
      </c>
      <c r="AW33" s="1419">
        <v>0</v>
      </c>
      <c r="AX33" s="1419">
        <v>0</v>
      </c>
      <c r="AY33" s="1419">
        <v>0</v>
      </c>
      <c r="AZ33" s="1419">
        <v>0</v>
      </c>
      <c r="BA33" s="1419">
        <v>0</v>
      </c>
      <c r="BB33" s="1419">
        <v>0</v>
      </c>
      <c r="BC33" s="1419">
        <v>0</v>
      </c>
      <c r="BD33" s="1419">
        <v>0</v>
      </c>
      <c r="BE33" s="1419">
        <v>0</v>
      </c>
      <c r="BF33" s="1419">
        <v>0</v>
      </c>
      <c r="BG33" s="1419">
        <v>0</v>
      </c>
      <c r="BH33" s="1419">
        <v>0</v>
      </c>
      <c r="BI33" s="1419">
        <v>0</v>
      </c>
      <c r="BJ33" s="1419">
        <v>0</v>
      </c>
      <c r="BK33" s="1419">
        <v>0</v>
      </c>
      <c r="BL33" s="1419">
        <v>0</v>
      </c>
      <c r="BM33" s="1419">
        <v>0</v>
      </c>
      <c r="BN33" s="1419">
        <v>0</v>
      </c>
      <c r="BO33" s="1419">
        <v>0</v>
      </c>
      <c r="BP33" s="1419">
        <v>0</v>
      </c>
      <c r="BQ33" s="1419">
        <v>0</v>
      </c>
      <c r="BR33" s="1419">
        <v>0</v>
      </c>
      <c r="BS33" s="1419">
        <v>0</v>
      </c>
      <c r="BT33" s="1419">
        <v>0</v>
      </c>
      <c r="BU33" s="575"/>
      <c r="BV33" s="575"/>
      <c r="BW33" s="575"/>
      <c r="BX33" s="575"/>
      <c r="BY33" s="575"/>
      <c r="BZ33" s="575"/>
      <c r="CA33" s="575"/>
      <c r="CB33" s="575"/>
      <c r="CC33" s="575"/>
      <c r="CD33" s="575"/>
      <c r="CE33" s="575"/>
      <c r="CF33" s="575"/>
      <c r="CG33" s="575"/>
      <c r="CH33" s="575"/>
      <c r="CI33" s="576"/>
      <c r="CK33" s="1348"/>
    </row>
    <row r="34" spans="1:89" s="1347" customFormat="1" ht="28.5" x14ac:dyDescent="0.2">
      <c r="A34" s="1386"/>
      <c r="B34" s="574" t="s">
        <v>463</v>
      </c>
      <c r="C34" s="577" t="s">
        <v>464</v>
      </c>
      <c r="D34" s="568" t="s">
        <v>85</v>
      </c>
      <c r="E34" s="569" t="s">
        <v>231</v>
      </c>
      <c r="F34" s="570">
        <v>2</v>
      </c>
      <c r="G34" s="571"/>
      <c r="H34" s="571"/>
      <c r="I34" s="571">
        <v>0</v>
      </c>
      <c r="J34" s="571">
        <v>0</v>
      </c>
      <c r="K34" s="571">
        <v>0</v>
      </c>
      <c r="L34" s="571">
        <v>0</v>
      </c>
      <c r="M34" s="1419">
        <v>0</v>
      </c>
      <c r="N34" s="1419">
        <v>0</v>
      </c>
      <c r="O34" s="1419">
        <v>-0.96</v>
      </c>
      <c r="P34" s="1419">
        <v>-0.96</v>
      </c>
      <c r="Q34" s="1419">
        <v>-0.96</v>
      </c>
      <c r="R34" s="1419">
        <v>-0.96</v>
      </c>
      <c r="S34" s="1419">
        <v>-0.96</v>
      </c>
      <c r="T34" s="1419">
        <v>-0.96</v>
      </c>
      <c r="U34" s="1419">
        <v>-0.96</v>
      </c>
      <c r="V34" s="1419">
        <v>-0.96</v>
      </c>
      <c r="W34" s="1419">
        <v>-0.96</v>
      </c>
      <c r="X34" s="1419">
        <v>-0.96</v>
      </c>
      <c r="Y34" s="1419">
        <v>-0.96</v>
      </c>
      <c r="Z34" s="1419">
        <v>-0.96</v>
      </c>
      <c r="AA34" s="1419">
        <v>-0.96</v>
      </c>
      <c r="AB34" s="1419">
        <v>-0.96</v>
      </c>
      <c r="AC34" s="1419">
        <v>-0.96</v>
      </c>
      <c r="AD34" s="1419">
        <v>-0.96</v>
      </c>
      <c r="AE34" s="1419">
        <v>-0.96</v>
      </c>
      <c r="AF34" s="1419">
        <v>-0.96</v>
      </c>
      <c r="AG34" s="1419">
        <v>-0.96</v>
      </c>
      <c r="AH34" s="1419">
        <v>-0.96</v>
      </c>
      <c r="AI34" s="1419">
        <v>-0.96</v>
      </c>
      <c r="AJ34" s="1419">
        <v>-0.96</v>
      </c>
      <c r="AK34" s="1419">
        <v>-0.96</v>
      </c>
      <c r="AL34" s="1419">
        <v>-0.96</v>
      </c>
      <c r="AM34" s="1419">
        <v>-0.96</v>
      </c>
      <c r="AN34" s="1419">
        <v>-0.96</v>
      </c>
      <c r="AO34" s="1419">
        <v>-0.96</v>
      </c>
      <c r="AP34" s="1419">
        <v>-0.96</v>
      </c>
      <c r="AQ34" s="1419">
        <v>-0.96</v>
      </c>
      <c r="AR34" s="1419">
        <v>-0.96</v>
      </c>
      <c r="AS34" s="1419">
        <v>-0.96</v>
      </c>
      <c r="AT34" s="1419">
        <v>-0.96</v>
      </c>
      <c r="AU34" s="1419">
        <v>-0.96</v>
      </c>
      <c r="AV34" s="1419">
        <v>-0.96</v>
      </c>
      <c r="AW34" s="1419">
        <v>-0.96</v>
      </c>
      <c r="AX34" s="1419">
        <v>-0.96</v>
      </c>
      <c r="AY34" s="1419">
        <v>-0.96</v>
      </c>
      <c r="AZ34" s="1419">
        <v>-0.96</v>
      </c>
      <c r="BA34" s="1419">
        <v>-0.96</v>
      </c>
      <c r="BB34" s="1419">
        <v>-0.96</v>
      </c>
      <c r="BC34" s="1419">
        <v>-0.96</v>
      </c>
      <c r="BD34" s="1419">
        <v>-0.96</v>
      </c>
      <c r="BE34" s="1419">
        <v>-0.96</v>
      </c>
      <c r="BF34" s="1419">
        <v>-0.96</v>
      </c>
      <c r="BG34" s="1419">
        <v>-0.96</v>
      </c>
      <c r="BH34" s="1419">
        <v>-0.96</v>
      </c>
      <c r="BI34" s="1419">
        <v>-0.96</v>
      </c>
      <c r="BJ34" s="1419">
        <v>-0.96</v>
      </c>
      <c r="BK34" s="1419">
        <v>-0.96</v>
      </c>
      <c r="BL34" s="1419">
        <v>-0.96</v>
      </c>
      <c r="BM34" s="1419">
        <v>-0.96</v>
      </c>
      <c r="BN34" s="1419">
        <v>-0.96</v>
      </c>
      <c r="BO34" s="1419">
        <v>-0.96</v>
      </c>
      <c r="BP34" s="1419">
        <v>-0.96</v>
      </c>
      <c r="BQ34" s="1419">
        <v>-0.96</v>
      </c>
      <c r="BR34" s="1419">
        <v>-0.96</v>
      </c>
      <c r="BS34" s="1419">
        <v>-0.96</v>
      </c>
      <c r="BT34" s="1419">
        <v>-0.96</v>
      </c>
      <c r="BU34" s="575"/>
      <c r="BV34" s="575"/>
      <c r="BW34" s="575"/>
      <c r="BX34" s="575"/>
      <c r="BY34" s="575"/>
      <c r="BZ34" s="575"/>
      <c r="CA34" s="575"/>
      <c r="CB34" s="575"/>
      <c r="CC34" s="575"/>
      <c r="CD34" s="575"/>
      <c r="CE34" s="575"/>
      <c r="CF34" s="575"/>
      <c r="CG34" s="575"/>
      <c r="CH34" s="575"/>
      <c r="CI34" s="576"/>
      <c r="CK34" s="1348"/>
    </row>
    <row r="35" spans="1:89" s="1347" customFormat="1" ht="42.75" x14ac:dyDescent="0.2">
      <c r="A35" s="1386"/>
      <c r="B35" s="574" t="s">
        <v>465</v>
      </c>
      <c r="C35" s="577" t="s">
        <v>466</v>
      </c>
      <c r="D35" s="568" t="s">
        <v>85</v>
      </c>
      <c r="E35" s="569" t="s">
        <v>231</v>
      </c>
      <c r="F35" s="570">
        <v>2</v>
      </c>
      <c r="G35" s="571"/>
      <c r="H35" s="571"/>
      <c r="I35" s="571">
        <v>0</v>
      </c>
      <c r="J35" s="571">
        <v>0</v>
      </c>
      <c r="K35" s="571">
        <v>0</v>
      </c>
      <c r="L35" s="571">
        <v>0</v>
      </c>
      <c r="M35" s="1419">
        <v>0</v>
      </c>
      <c r="N35" s="1419">
        <v>0</v>
      </c>
      <c r="O35" s="1419">
        <v>0</v>
      </c>
      <c r="P35" s="1419">
        <v>0</v>
      </c>
      <c r="Q35" s="1419">
        <v>0</v>
      </c>
      <c r="R35" s="1419">
        <v>0</v>
      </c>
      <c r="S35" s="1419">
        <v>0</v>
      </c>
      <c r="T35" s="1419">
        <v>0</v>
      </c>
      <c r="U35" s="1419">
        <v>0</v>
      </c>
      <c r="V35" s="1419">
        <v>0</v>
      </c>
      <c r="W35" s="1419">
        <v>0</v>
      </c>
      <c r="X35" s="1419">
        <v>0</v>
      </c>
      <c r="Y35" s="1419">
        <v>0</v>
      </c>
      <c r="Z35" s="1419">
        <v>0</v>
      </c>
      <c r="AA35" s="1419">
        <v>0</v>
      </c>
      <c r="AB35" s="1419">
        <v>0</v>
      </c>
      <c r="AC35" s="1419">
        <v>0</v>
      </c>
      <c r="AD35" s="1419">
        <v>0</v>
      </c>
      <c r="AE35" s="1419">
        <v>0</v>
      </c>
      <c r="AF35" s="1419">
        <v>0</v>
      </c>
      <c r="AG35" s="1419">
        <v>0</v>
      </c>
      <c r="AH35" s="1419">
        <v>0</v>
      </c>
      <c r="AI35" s="1419">
        <v>0</v>
      </c>
      <c r="AJ35" s="1419">
        <v>0</v>
      </c>
      <c r="AK35" s="1419">
        <v>0</v>
      </c>
      <c r="AL35" s="1419">
        <v>0</v>
      </c>
      <c r="AM35" s="1419">
        <v>0</v>
      </c>
      <c r="AN35" s="1419">
        <v>0</v>
      </c>
      <c r="AO35" s="1419">
        <v>0</v>
      </c>
      <c r="AP35" s="1419">
        <v>0</v>
      </c>
      <c r="AQ35" s="1419">
        <v>0</v>
      </c>
      <c r="AR35" s="1419">
        <v>0</v>
      </c>
      <c r="AS35" s="1419">
        <v>0</v>
      </c>
      <c r="AT35" s="1419">
        <v>0</v>
      </c>
      <c r="AU35" s="1419">
        <v>0</v>
      </c>
      <c r="AV35" s="1419">
        <v>0</v>
      </c>
      <c r="AW35" s="1419">
        <v>0</v>
      </c>
      <c r="AX35" s="1419">
        <v>0</v>
      </c>
      <c r="AY35" s="1419">
        <v>0</v>
      </c>
      <c r="AZ35" s="1419">
        <v>0</v>
      </c>
      <c r="BA35" s="1419">
        <v>0</v>
      </c>
      <c r="BB35" s="1419">
        <v>0</v>
      </c>
      <c r="BC35" s="1419">
        <v>0</v>
      </c>
      <c r="BD35" s="1419">
        <v>0</v>
      </c>
      <c r="BE35" s="1419">
        <v>0</v>
      </c>
      <c r="BF35" s="1419">
        <v>0</v>
      </c>
      <c r="BG35" s="1419">
        <v>0</v>
      </c>
      <c r="BH35" s="1419">
        <v>0</v>
      </c>
      <c r="BI35" s="1419">
        <v>0</v>
      </c>
      <c r="BJ35" s="1419">
        <v>0</v>
      </c>
      <c r="BK35" s="1419">
        <v>0</v>
      </c>
      <c r="BL35" s="1419">
        <v>0</v>
      </c>
      <c r="BM35" s="1419">
        <v>0</v>
      </c>
      <c r="BN35" s="1419">
        <v>0</v>
      </c>
      <c r="BO35" s="1419">
        <v>0</v>
      </c>
      <c r="BP35" s="1419">
        <v>0</v>
      </c>
      <c r="BQ35" s="1419">
        <v>0</v>
      </c>
      <c r="BR35" s="1419">
        <v>0</v>
      </c>
      <c r="BS35" s="1419">
        <v>0</v>
      </c>
      <c r="BT35" s="1419">
        <v>0</v>
      </c>
      <c r="BU35" s="575"/>
      <c r="BV35" s="575"/>
      <c r="BW35" s="575"/>
      <c r="BX35" s="575"/>
      <c r="BY35" s="575"/>
      <c r="BZ35" s="575"/>
      <c r="CA35" s="575"/>
      <c r="CB35" s="575"/>
      <c r="CC35" s="575"/>
      <c r="CD35" s="575"/>
      <c r="CE35" s="575"/>
      <c r="CF35" s="575"/>
      <c r="CG35" s="575"/>
      <c r="CH35" s="575"/>
      <c r="CI35" s="576"/>
      <c r="CK35" s="1348"/>
    </row>
    <row r="36" spans="1:89" s="1347" customFormat="1" ht="28.5" x14ac:dyDescent="0.2">
      <c r="A36" s="1386"/>
      <c r="B36" s="574" t="s">
        <v>467</v>
      </c>
      <c r="C36" s="577" t="s">
        <v>468</v>
      </c>
      <c r="D36" s="568" t="s">
        <v>85</v>
      </c>
      <c r="E36" s="569" t="s">
        <v>231</v>
      </c>
      <c r="F36" s="570">
        <v>2</v>
      </c>
      <c r="G36" s="571"/>
      <c r="H36" s="571"/>
      <c r="I36" s="571">
        <v>0</v>
      </c>
      <c r="J36" s="571">
        <v>0</v>
      </c>
      <c r="K36" s="571">
        <v>0</v>
      </c>
      <c r="L36" s="571">
        <v>0</v>
      </c>
      <c r="M36" s="1419">
        <v>0</v>
      </c>
      <c r="N36" s="1419">
        <v>0</v>
      </c>
      <c r="O36" s="1419">
        <v>0</v>
      </c>
      <c r="P36" s="1419">
        <v>0</v>
      </c>
      <c r="Q36" s="1419">
        <v>0</v>
      </c>
      <c r="R36" s="1419">
        <v>0</v>
      </c>
      <c r="S36" s="1419">
        <v>0</v>
      </c>
      <c r="T36" s="1419">
        <v>0</v>
      </c>
      <c r="U36" s="1419">
        <v>0</v>
      </c>
      <c r="V36" s="1419">
        <v>0</v>
      </c>
      <c r="W36" s="1419">
        <v>0</v>
      </c>
      <c r="X36" s="1419">
        <v>0</v>
      </c>
      <c r="Y36" s="1419">
        <v>0</v>
      </c>
      <c r="Z36" s="1419">
        <v>0</v>
      </c>
      <c r="AA36" s="1419">
        <v>0</v>
      </c>
      <c r="AB36" s="1419">
        <v>0</v>
      </c>
      <c r="AC36" s="1419">
        <v>0</v>
      </c>
      <c r="AD36" s="1419">
        <v>0</v>
      </c>
      <c r="AE36" s="1419">
        <v>0</v>
      </c>
      <c r="AF36" s="1419">
        <v>0</v>
      </c>
      <c r="AG36" s="1419">
        <v>0</v>
      </c>
      <c r="AH36" s="1419">
        <v>0</v>
      </c>
      <c r="AI36" s="1419">
        <v>0</v>
      </c>
      <c r="AJ36" s="1419">
        <v>0</v>
      </c>
      <c r="AK36" s="1419">
        <v>0</v>
      </c>
      <c r="AL36" s="1419">
        <v>0</v>
      </c>
      <c r="AM36" s="1419">
        <v>0</v>
      </c>
      <c r="AN36" s="1419">
        <v>0</v>
      </c>
      <c r="AO36" s="1419">
        <v>0</v>
      </c>
      <c r="AP36" s="1419">
        <v>0</v>
      </c>
      <c r="AQ36" s="1419">
        <v>0</v>
      </c>
      <c r="AR36" s="1419">
        <v>0</v>
      </c>
      <c r="AS36" s="1419">
        <v>0</v>
      </c>
      <c r="AT36" s="1419">
        <v>0</v>
      </c>
      <c r="AU36" s="1419">
        <v>0</v>
      </c>
      <c r="AV36" s="1419">
        <v>0</v>
      </c>
      <c r="AW36" s="1419">
        <v>0</v>
      </c>
      <c r="AX36" s="1419">
        <v>0</v>
      </c>
      <c r="AY36" s="1419">
        <v>0</v>
      </c>
      <c r="AZ36" s="1419">
        <v>0</v>
      </c>
      <c r="BA36" s="1419">
        <v>0</v>
      </c>
      <c r="BB36" s="1419">
        <v>0</v>
      </c>
      <c r="BC36" s="1419">
        <v>0</v>
      </c>
      <c r="BD36" s="1419">
        <v>0</v>
      </c>
      <c r="BE36" s="1419">
        <v>0</v>
      </c>
      <c r="BF36" s="1419">
        <v>0</v>
      </c>
      <c r="BG36" s="1419">
        <v>0</v>
      </c>
      <c r="BH36" s="1419">
        <v>0</v>
      </c>
      <c r="BI36" s="1419">
        <v>0</v>
      </c>
      <c r="BJ36" s="1419">
        <v>0</v>
      </c>
      <c r="BK36" s="1419">
        <v>0</v>
      </c>
      <c r="BL36" s="1419">
        <v>0</v>
      </c>
      <c r="BM36" s="1419">
        <v>0</v>
      </c>
      <c r="BN36" s="1419">
        <v>0</v>
      </c>
      <c r="BO36" s="1419">
        <v>0</v>
      </c>
      <c r="BP36" s="1419">
        <v>0</v>
      </c>
      <c r="BQ36" s="1419">
        <v>0</v>
      </c>
      <c r="BR36" s="1419">
        <v>0</v>
      </c>
      <c r="BS36" s="1419">
        <v>0</v>
      </c>
      <c r="BT36" s="1419">
        <v>0</v>
      </c>
      <c r="BU36" s="575"/>
      <c r="BV36" s="575"/>
      <c r="BW36" s="575"/>
      <c r="BX36" s="575"/>
      <c r="BY36" s="575"/>
      <c r="BZ36" s="575"/>
      <c r="CA36" s="575"/>
      <c r="CB36" s="575"/>
      <c r="CC36" s="575"/>
      <c r="CD36" s="575"/>
      <c r="CE36" s="575"/>
      <c r="CF36" s="575"/>
      <c r="CG36" s="575"/>
      <c r="CH36" s="575"/>
      <c r="CI36" s="576"/>
      <c r="CK36" s="1348"/>
    </row>
    <row r="37" spans="1:89" s="1347" customFormat="1" x14ac:dyDescent="0.2">
      <c r="A37" s="1386"/>
      <c r="B37" s="574" t="s">
        <v>469</v>
      </c>
      <c r="C37" s="577" t="s">
        <v>470</v>
      </c>
      <c r="D37" s="568" t="s">
        <v>471</v>
      </c>
      <c r="E37" s="569" t="s">
        <v>231</v>
      </c>
      <c r="F37" s="570">
        <v>2</v>
      </c>
      <c r="G37" s="571"/>
      <c r="H37" s="571"/>
      <c r="I37" s="571">
        <v>0</v>
      </c>
      <c r="J37" s="571">
        <v>0</v>
      </c>
      <c r="K37" s="571">
        <v>0</v>
      </c>
      <c r="L37" s="571">
        <v>0</v>
      </c>
      <c r="M37" s="575">
        <v>0</v>
      </c>
      <c r="N37" s="575">
        <v>0</v>
      </c>
      <c r="O37" s="575">
        <v>0</v>
      </c>
      <c r="P37" s="575">
        <v>0</v>
      </c>
      <c r="Q37" s="575">
        <v>0</v>
      </c>
      <c r="R37" s="575">
        <v>0</v>
      </c>
      <c r="S37" s="575">
        <v>0</v>
      </c>
      <c r="T37" s="575">
        <v>0</v>
      </c>
      <c r="U37" s="575">
        <v>0</v>
      </c>
      <c r="V37" s="575">
        <v>0</v>
      </c>
      <c r="W37" s="575">
        <v>0</v>
      </c>
      <c r="X37" s="575">
        <v>0</v>
      </c>
      <c r="Y37" s="575">
        <v>0</v>
      </c>
      <c r="Z37" s="575">
        <v>0</v>
      </c>
      <c r="AA37" s="575">
        <v>0</v>
      </c>
      <c r="AB37" s="575">
        <v>0</v>
      </c>
      <c r="AC37" s="575">
        <v>0</v>
      </c>
      <c r="AD37" s="575">
        <v>0</v>
      </c>
      <c r="AE37" s="575">
        <v>0</v>
      </c>
      <c r="AF37" s="575">
        <v>0</v>
      </c>
      <c r="AG37" s="575">
        <v>0</v>
      </c>
      <c r="AH37" s="575">
        <v>0</v>
      </c>
      <c r="AI37" s="575">
        <v>0</v>
      </c>
      <c r="AJ37" s="575">
        <v>0</v>
      </c>
      <c r="AK37" s="575">
        <v>0</v>
      </c>
      <c r="AL37" s="575">
        <v>0</v>
      </c>
      <c r="AM37" s="575">
        <v>0</v>
      </c>
      <c r="AN37" s="575">
        <v>0</v>
      </c>
      <c r="AO37" s="575">
        <v>0</v>
      </c>
      <c r="AP37" s="575">
        <v>0</v>
      </c>
      <c r="AQ37" s="575">
        <v>0</v>
      </c>
      <c r="AR37" s="575">
        <v>0</v>
      </c>
      <c r="AS37" s="575">
        <v>0</v>
      </c>
      <c r="AT37" s="575">
        <v>0</v>
      </c>
      <c r="AU37" s="575">
        <v>0</v>
      </c>
      <c r="AV37" s="575">
        <v>0</v>
      </c>
      <c r="AW37" s="575">
        <v>0</v>
      </c>
      <c r="AX37" s="575">
        <v>0</v>
      </c>
      <c r="AY37" s="575">
        <v>0</v>
      </c>
      <c r="AZ37" s="575">
        <v>0</v>
      </c>
      <c r="BA37" s="575">
        <v>0</v>
      </c>
      <c r="BB37" s="575">
        <v>0</v>
      </c>
      <c r="BC37" s="575">
        <v>0</v>
      </c>
      <c r="BD37" s="575">
        <v>0</v>
      </c>
      <c r="BE37" s="575">
        <v>0</v>
      </c>
      <c r="BF37" s="575">
        <v>0</v>
      </c>
      <c r="BG37" s="575">
        <v>0</v>
      </c>
      <c r="BH37" s="575">
        <v>0</v>
      </c>
      <c r="BI37" s="575">
        <v>0</v>
      </c>
      <c r="BJ37" s="575">
        <v>0</v>
      </c>
      <c r="BK37" s="575">
        <v>0</v>
      </c>
      <c r="BL37" s="575">
        <v>0</v>
      </c>
      <c r="BM37" s="575">
        <v>0</v>
      </c>
      <c r="BN37" s="575">
        <v>0</v>
      </c>
      <c r="BO37" s="575">
        <v>0</v>
      </c>
      <c r="BP37" s="575">
        <v>0</v>
      </c>
      <c r="BQ37" s="575">
        <v>0</v>
      </c>
      <c r="BR37" s="575">
        <v>0</v>
      </c>
      <c r="BS37" s="575">
        <v>0</v>
      </c>
      <c r="BT37" s="575">
        <v>0</v>
      </c>
      <c r="BU37" s="584"/>
      <c r="BV37" s="584"/>
      <c r="BW37" s="584"/>
      <c r="BX37" s="584"/>
      <c r="BY37" s="584"/>
      <c r="BZ37" s="584"/>
      <c r="CA37" s="584"/>
      <c r="CB37" s="584"/>
      <c r="CC37" s="584"/>
      <c r="CD37" s="584"/>
      <c r="CE37" s="584"/>
      <c r="CF37" s="584"/>
      <c r="CG37" s="584"/>
      <c r="CH37" s="584"/>
      <c r="CI37" s="585"/>
      <c r="CK37" s="1348"/>
    </row>
    <row r="38" spans="1:89" s="1347" customFormat="1" ht="28.5" x14ac:dyDescent="0.2">
      <c r="A38" s="1386"/>
      <c r="B38" s="574" t="s">
        <v>472</v>
      </c>
      <c r="C38" s="577" t="s">
        <v>473</v>
      </c>
      <c r="D38" s="568" t="s">
        <v>85</v>
      </c>
      <c r="E38" s="569" t="s">
        <v>231</v>
      </c>
      <c r="F38" s="570">
        <v>2</v>
      </c>
      <c r="G38" s="571"/>
      <c r="H38" s="571"/>
      <c r="I38" s="571">
        <v>0</v>
      </c>
      <c r="J38" s="571">
        <v>0</v>
      </c>
      <c r="K38" s="571">
        <v>0</v>
      </c>
      <c r="L38" s="571">
        <v>0</v>
      </c>
      <c r="M38" s="1419">
        <v>0</v>
      </c>
      <c r="N38" s="1419">
        <v>0</v>
      </c>
      <c r="O38" s="1419">
        <v>0</v>
      </c>
      <c r="P38" s="1419">
        <v>0</v>
      </c>
      <c r="Q38" s="1419">
        <v>0</v>
      </c>
      <c r="R38" s="1419">
        <v>0</v>
      </c>
      <c r="S38" s="1419">
        <v>0</v>
      </c>
      <c r="T38" s="1419">
        <v>0</v>
      </c>
      <c r="U38" s="1419">
        <v>0</v>
      </c>
      <c r="V38" s="1419">
        <v>0</v>
      </c>
      <c r="W38" s="1419">
        <v>0</v>
      </c>
      <c r="X38" s="1419">
        <v>0</v>
      </c>
      <c r="Y38" s="1419">
        <v>0</v>
      </c>
      <c r="Z38" s="1419">
        <v>0</v>
      </c>
      <c r="AA38" s="1419">
        <v>0</v>
      </c>
      <c r="AB38" s="1419">
        <v>0</v>
      </c>
      <c r="AC38" s="1419">
        <v>0</v>
      </c>
      <c r="AD38" s="1419">
        <v>0</v>
      </c>
      <c r="AE38" s="1419">
        <v>0</v>
      </c>
      <c r="AF38" s="1419">
        <v>0</v>
      </c>
      <c r="AG38" s="1419">
        <v>0</v>
      </c>
      <c r="AH38" s="1419">
        <v>0</v>
      </c>
      <c r="AI38" s="1419">
        <v>0</v>
      </c>
      <c r="AJ38" s="1419">
        <v>0</v>
      </c>
      <c r="AK38" s="1419">
        <v>0</v>
      </c>
      <c r="AL38" s="1419">
        <v>0</v>
      </c>
      <c r="AM38" s="1419">
        <v>0</v>
      </c>
      <c r="AN38" s="1419">
        <v>0</v>
      </c>
      <c r="AO38" s="1419">
        <v>0</v>
      </c>
      <c r="AP38" s="1419">
        <v>0</v>
      </c>
      <c r="AQ38" s="1419">
        <v>0</v>
      </c>
      <c r="AR38" s="1419">
        <v>0</v>
      </c>
      <c r="AS38" s="1419">
        <v>0</v>
      </c>
      <c r="AT38" s="1419">
        <v>0</v>
      </c>
      <c r="AU38" s="1419">
        <v>0</v>
      </c>
      <c r="AV38" s="1419">
        <v>0</v>
      </c>
      <c r="AW38" s="1419">
        <v>0</v>
      </c>
      <c r="AX38" s="1419">
        <v>0</v>
      </c>
      <c r="AY38" s="1419">
        <v>0</v>
      </c>
      <c r="AZ38" s="1419">
        <v>0</v>
      </c>
      <c r="BA38" s="1419">
        <v>0</v>
      </c>
      <c r="BB38" s="1419">
        <v>0</v>
      </c>
      <c r="BC38" s="1419">
        <v>0</v>
      </c>
      <c r="BD38" s="1419">
        <v>0</v>
      </c>
      <c r="BE38" s="1419">
        <v>0</v>
      </c>
      <c r="BF38" s="1419">
        <v>0</v>
      </c>
      <c r="BG38" s="1419">
        <v>0</v>
      </c>
      <c r="BH38" s="1419">
        <v>0</v>
      </c>
      <c r="BI38" s="1419">
        <v>0</v>
      </c>
      <c r="BJ38" s="1419">
        <v>0</v>
      </c>
      <c r="BK38" s="1419">
        <v>0</v>
      </c>
      <c r="BL38" s="1419">
        <v>0</v>
      </c>
      <c r="BM38" s="1419">
        <v>0</v>
      </c>
      <c r="BN38" s="1419">
        <v>0</v>
      </c>
      <c r="BO38" s="1419">
        <v>0</v>
      </c>
      <c r="BP38" s="1419">
        <v>0</v>
      </c>
      <c r="BQ38" s="1419">
        <v>0</v>
      </c>
      <c r="BR38" s="1419">
        <v>0</v>
      </c>
      <c r="BS38" s="1419">
        <v>0</v>
      </c>
      <c r="BT38" s="1419">
        <v>0</v>
      </c>
      <c r="BU38" s="575"/>
      <c r="BV38" s="575"/>
      <c r="BW38" s="575"/>
      <c r="BX38" s="575"/>
      <c r="BY38" s="575"/>
      <c r="BZ38" s="575"/>
      <c r="CA38" s="575"/>
      <c r="CB38" s="575"/>
      <c r="CC38" s="575"/>
      <c r="CD38" s="575"/>
      <c r="CE38" s="575"/>
      <c r="CF38" s="575"/>
      <c r="CG38" s="575"/>
      <c r="CH38" s="575"/>
      <c r="CI38" s="576"/>
      <c r="CK38" s="1348"/>
    </row>
    <row r="39" spans="1:89" s="1347" customFormat="1" ht="28.5" x14ac:dyDescent="0.2">
      <c r="A39" s="1386"/>
      <c r="B39" s="574" t="s">
        <v>474</v>
      </c>
      <c r="C39" s="577" t="s">
        <v>475</v>
      </c>
      <c r="D39" s="568" t="s">
        <v>85</v>
      </c>
      <c r="E39" s="569" t="s">
        <v>231</v>
      </c>
      <c r="F39" s="570">
        <v>2</v>
      </c>
      <c r="G39" s="571"/>
      <c r="H39" s="571"/>
      <c r="I39" s="571">
        <v>0.48587000516710382</v>
      </c>
      <c r="J39" s="571">
        <v>0.49305880234030824</v>
      </c>
      <c r="K39" s="571">
        <v>0.49388775390657669</v>
      </c>
      <c r="L39" s="571">
        <v>0.49444130704589184</v>
      </c>
      <c r="M39" s="1444">
        <v>0.50622600834188647</v>
      </c>
      <c r="N39" s="1444">
        <v>0.50939382615405482</v>
      </c>
      <c r="O39" s="1444">
        <v>0.51083284532949103</v>
      </c>
      <c r="P39" s="1444">
        <v>0.51208075996805869</v>
      </c>
      <c r="Q39" s="1444">
        <v>0.51309580706121827</v>
      </c>
      <c r="R39" s="1444">
        <v>0.51429614070943619</v>
      </c>
      <c r="S39" s="1444">
        <v>0.5149338907570431</v>
      </c>
      <c r="T39" s="1444">
        <v>0.514980245315379</v>
      </c>
      <c r="U39" s="1444">
        <v>0.51544109803849125</v>
      </c>
      <c r="V39" s="1444">
        <v>0.51603208723624183</v>
      </c>
      <c r="W39" s="1444">
        <v>0.51684623897813142</v>
      </c>
      <c r="X39" s="1444">
        <v>0.51793667018750067</v>
      </c>
      <c r="Y39" s="1444">
        <v>0.51843169707377545</v>
      </c>
      <c r="Z39" s="1444">
        <v>0.51890415834134096</v>
      </c>
      <c r="AA39" s="1444">
        <v>0.51927133264931447</v>
      </c>
      <c r="AB39" s="1444">
        <v>0.51952691273012397</v>
      </c>
      <c r="AC39" s="1444">
        <v>0.51985730663044771</v>
      </c>
      <c r="AD39" s="1444">
        <v>0.52018064726792046</v>
      </c>
      <c r="AE39" s="1444">
        <v>0.52043422802103212</v>
      </c>
      <c r="AF39" s="1444">
        <v>0.52067560715302275</v>
      </c>
      <c r="AG39" s="1444">
        <v>0.52091949521937353</v>
      </c>
      <c r="AH39" s="1444">
        <v>0.52117933057931343</v>
      </c>
      <c r="AI39" s="1444">
        <v>0.52137436941253146</v>
      </c>
      <c r="AJ39" s="1444">
        <v>0.52154151444762609</v>
      </c>
      <c r="AK39" s="1444">
        <v>0.52165032984773296</v>
      </c>
      <c r="AL39" s="1444">
        <v>0.51881370595176479</v>
      </c>
      <c r="AM39" s="1444">
        <v>0.51896807234607067</v>
      </c>
      <c r="AN39" s="1444">
        <v>0.51909858342873316</v>
      </c>
      <c r="AO39" s="1444">
        <v>0.51922069588318309</v>
      </c>
      <c r="AP39" s="1444">
        <v>0.51943114428614079</v>
      </c>
      <c r="AQ39" s="1444">
        <v>0.51967298363279102</v>
      </c>
      <c r="AR39" s="1444">
        <v>0.52001077652557359</v>
      </c>
      <c r="AS39" s="1444">
        <v>0.52034495739014153</v>
      </c>
      <c r="AT39" s="1444">
        <v>0.52072176751169486</v>
      </c>
      <c r="AU39" s="1444">
        <v>0.52107578964408929</v>
      </c>
      <c r="AV39" s="1444">
        <v>0.52144821364215932</v>
      </c>
      <c r="AW39" s="1444">
        <v>0.52183007529913195</v>
      </c>
      <c r="AX39" s="1444">
        <v>0.52225707585113657</v>
      </c>
      <c r="AY39" s="1444">
        <v>0.52270762125511738</v>
      </c>
      <c r="AZ39" s="1444">
        <v>0.52315733072028781</v>
      </c>
      <c r="BA39" s="1444">
        <v>0.52361877811117097</v>
      </c>
      <c r="BB39" s="1444">
        <v>0.52411652544663745</v>
      </c>
      <c r="BC39" s="1444">
        <v>0.52462761344501696</v>
      </c>
      <c r="BD39" s="1444">
        <v>0.5251278352721962</v>
      </c>
      <c r="BE39" s="1444">
        <v>0.52560854300627546</v>
      </c>
      <c r="BF39" s="1444">
        <v>0.52606929273085457</v>
      </c>
      <c r="BG39" s="1444">
        <v>0.52652319678385107</v>
      </c>
      <c r="BH39" s="1444">
        <v>0.526960508366491</v>
      </c>
      <c r="BI39" s="1444">
        <v>0.5273800699902208</v>
      </c>
      <c r="BJ39" s="1444">
        <v>0.52782283239017891</v>
      </c>
      <c r="BK39" s="1444">
        <v>0.52826505693171211</v>
      </c>
      <c r="BL39" s="1444">
        <v>0.52870253948936863</v>
      </c>
      <c r="BM39" s="1444">
        <v>0.52913296838370372</v>
      </c>
      <c r="BN39" s="1444">
        <v>0.52956924467839117</v>
      </c>
      <c r="BO39" s="1444">
        <v>0.53000851592745624</v>
      </c>
      <c r="BP39" s="1444">
        <v>0.53047728019573093</v>
      </c>
      <c r="BQ39" s="1444">
        <v>0.53096017338367618</v>
      </c>
      <c r="BR39" s="1444">
        <v>0.53147413855084735</v>
      </c>
      <c r="BS39" s="1444">
        <v>0.53197247532184799</v>
      </c>
      <c r="BT39" s="1444">
        <v>0.53246057798739088</v>
      </c>
      <c r="BU39" s="575"/>
      <c r="BV39" s="575"/>
      <c r="BW39" s="575"/>
      <c r="BX39" s="575"/>
      <c r="BY39" s="575"/>
      <c r="BZ39" s="575"/>
      <c r="CA39" s="575"/>
      <c r="CB39" s="575"/>
      <c r="CC39" s="575"/>
      <c r="CD39" s="575"/>
      <c r="CE39" s="575"/>
      <c r="CF39" s="575"/>
      <c r="CG39" s="575"/>
      <c r="CH39" s="575"/>
      <c r="CI39" s="576"/>
      <c r="CK39" s="1348"/>
    </row>
    <row r="40" spans="1:89" s="1347" customFormat="1" x14ac:dyDescent="0.2">
      <c r="A40" s="1386"/>
      <c r="B40" s="574" t="s">
        <v>476</v>
      </c>
      <c r="C40" s="577" t="s">
        <v>477</v>
      </c>
      <c r="D40" s="568" t="s">
        <v>85</v>
      </c>
      <c r="E40" s="569" t="s">
        <v>231</v>
      </c>
      <c r="F40" s="570">
        <v>2</v>
      </c>
      <c r="G40" s="571"/>
      <c r="H40" s="571"/>
      <c r="I40" s="571">
        <v>0.6</v>
      </c>
      <c r="J40" s="571">
        <v>0.6</v>
      </c>
      <c r="K40" s="571">
        <v>0.6</v>
      </c>
      <c r="L40" s="571">
        <v>0.6</v>
      </c>
      <c r="M40" s="1419">
        <v>0.6</v>
      </c>
      <c r="N40" s="1419">
        <v>0.6</v>
      </c>
      <c r="O40" s="1419">
        <v>0.6</v>
      </c>
      <c r="P40" s="1419">
        <v>0.6</v>
      </c>
      <c r="Q40" s="1419">
        <v>0.6</v>
      </c>
      <c r="R40" s="1419">
        <v>0.6</v>
      </c>
      <c r="S40" s="1419">
        <v>0.6</v>
      </c>
      <c r="T40" s="1419">
        <v>0.6</v>
      </c>
      <c r="U40" s="1419">
        <v>0.6</v>
      </c>
      <c r="V40" s="1419">
        <v>0.6</v>
      </c>
      <c r="W40" s="1419">
        <v>0.6</v>
      </c>
      <c r="X40" s="1419">
        <v>0.6</v>
      </c>
      <c r="Y40" s="1419">
        <v>0.6</v>
      </c>
      <c r="Z40" s="1419">
        <v>0.6</v>
      </c>
      <c r="AA40" s="1419">
        <v>0.6</v>
      </c>
      <c r="AB40" s="1419">
        <v>0.6</v>
      </c>
      <c r="AC40" s="1419">
        <v>0.6</v>
      </c>
      <c r="AD40" s="1419">
        <v>0.6</v>
      </c>
      <c r="AE40" s="1419">
        <v>0.6</v>
      </c>
      <c r="AF40" s="1419">
        <v>0.6</v>
      </c>
      <c r="AG40" s="1419">
        <v>0.6</v>
      </c>
      <c r="AH40" s="1419">
        <v>0.6</v>
      </c>
      <c r="AI40" s="1419">
        <v>0.6</v>
      </c>
      <c r="AJ40" s="1419">
        <v>0.6</v>
      </c>
      <c r="AK40" s="1419">
        <v>0.6</v>
      </c>
      <c r="AL40" s="1419">
        <v>0.6</v>
      </c>
      <c r="AM40" s="1419">
        <v>0.6</v>
      </c>
      <c r="AN40" s="1419">
        <v>0.6</v>
      </c>
      <c r="AO40" s="1419">
        <v>0.6</v>
      </c>
      <c r="AP40" s="1419">
        <v>0.6</v>
      </c>
      <c r="AQ40" s="1419">
        <v>0.6</v>
      </c>
      <c r="AR40" s="1419">
        <v>0.6</v>
      </c>
      <c r="AS40" s="1419">
        <v>0.6</v>
      </c>
      <c r="AT40" s="1419">
        <v>0.6</v>
      </c>
      <c r="AU40" s="1419">
        <v>0.6</v>
      </c>
      <c r="AV40" s="1419">
        <v>0.6</v>
      </c>
      <c r="AW40" s="1419">
        <v>0.6</v>
      </c>
      <c r="AX40" s="1419">
        <v>0.6</v>
      </c>
      <c r="AY40" s="1419">
        <v>0.6</v>
      </c>
      <c r="AZ40" s="1419">
        <v>0.6</v>
      </c>
      <c r="BA40" s="1419">
        <v>0.6</v>
      </c>
      <c r="BB40" s="1419">
        <v>0.6</v>
      </c>
      <c r="BC40" s="1419">
        <v>0.6</v>
      </c>
      <c r="BD40" s="1419">
        <v>0.6</v>
      </c>
      <c r="BE40" s="1419">
        <v>0.6</v>
      </c>
      <c r="BF40" s="1419">
        <v>0.6</v>
      </c>
      <c r="BG40" s="1419">
        <v>0.6</v>
      </c>
      <c r="BH40" s="1419">
        <v>0.6</v>
      </c>
      <c r="BI40" s="1419">
        <v>0.6</v>
      </c>
      <c r="BJ40" s="1419">
        <v>0.6</v>
      </c>
      <c r="BK40" s="1419">
        <v>0.6</v>
      </c>
      <c r="BL40" s="1419">
        <v>0.6</v>
      </c>
      <c r="BM40" s="1419">
        <v>0.6</v>
      </c>
      <c r="BN40" s="1419">
        <v>0.6</v>
      </c>
      <c r="BO40" s="1419">
        <v>0.6</v>
      </c>
      <c r="BP40" s="1419">
        <v>0.6</v>
      </c>
      <c r="BQ40" s="1419">
        <v>0.6</v>
      </c>
      <c r="BR40" s="1419">
        <v>0.6</v>
      </c>
      <c r="BS40" s="1419">
        <v>0.6</v>
      </c>
      <c r="BT40" s="1419">
        <v>0.6</v>
      </c>
      <c r="BU40" s="575"/>
      <c r="BV40" s="575"/>
      <c r="BW40" s="575"/>
      <c r="BX40" s="575"/>
      <c r="BY40" s="575"/>
      <c r="BZ40" s="575"/>
      <c r="CA40" s="575"/>
      <c r="CB40" s="575"/>
      <c r="CC40" s="575"/>
      <c r="CD40" s="575"/>
      <c r="CE40" s="575"/>
      <c r="CF40" s="575"/>
      <c r="CG40" s="575"/>
      <c r="CH40" s="575"/>
      <c r="CI40" s="576"/>
      <c r="CK40" s="1348"/>
    </row>
    <row r="41" spans="1:89" s="1347" customFormat="1" x14ac:dyDescent="0.2">
      <c r="A41" s="1386"/>
      <c r="B41" s="580" t="s">
        <v>478</v>
      </c>
      <c r="C41" s="581" t="s">
        <v>382</v>
      </c>
      <c r="D41" s="581" t="s">
        <v>775</v>
      </c>
      <c r="E41" s="582" t="s">
        <v>231</v>
      </c>
      <c r="F41" s="570">
        <v>2</v>
      </c>
      <c r="G41" s="578">
        <f t="shared" ref="G41:AL41" si="4">(G30+G32)-(G39+G40)</f>
        <v>0</v>
      </c>
      <c r="H41" s="578">
        <f t="shared" si="4"/>
        <v>0</v>
      </c>
      <c r="I41" s="578">
        <f t="shared" si="4"/>
        <v>9.8541299948328955</v>
      </c>
      <c r="J41" s="578">
        <f t="shared" si="4"/>
        <v>9.8469411976596906</v>
      </c>
      <c r="K41" s="578">
        <f t="shared" si="4"/>
        <v>9.8461122460934227</v>
      </c>
      <c r="L41" s="578">
        <f t="shared" si="4"/>
        <v>9.845558692954107</v>
      </c>
      <c r="M41" s="578">
        <f t="shared" si="4"/>
        <v>9.8337739916581128</v>
      </c>
      <c r="N41" s="578">
        <f t="shared" si="4"/>
        <v>9.8306061738459452</v>
      </c>
      <c r="O41" s="578">
        <f t="shared" si="4"/>
        <v>8.8691671546705102</v>
      </c>
      <c r="P41" s="578">
        <f t="shared" si="4"/>
        <v>8.8679192400319415</v>
      </c>
      <c r="Q41" s="578">
        <f t="shared" si="4"/>
        <v>8.8669041929387831</v>
      </c>
      <c r="R41" s="578">
        <f t="shared" si="4"/>
        <v>8.8657038592905639</v>
      </c>
      <c r="S41" s="578">
        <f t="shared" si="4"/>
        <v>8.8650661092429566</v>
      </c>
      <c r="T41" s="578">
        <f t="shared" si="4"/>
        <v>8.8650197546846208</v>
      </c>
      <c r="U41" s="578">
        <f t="shared" si="4"/>
        <v>8.8645589019615088</v>
      </c>
      <c r="V41" s="578">
        <f t="shared" si="4"/>
        <v>8.8639679127637585</v>
      </c>
      <c r="W41" s="578">
        <f t="shared" si="4"/>
        <v>8.86315376102187</v>
      </c>
      <c r="X41" s="578">
        <f t="shared" si="4"/>
        <v>8.8620633298125</v>
      </c>
      <c r="Y41" s="578">
        <f t="shared" si="4"/>
        <v>8.8615683029262247</v>
      </c>
      <c r="Z41" s="578">
        <f t="shared" si="4"/>
        <v>8.8610958416586598</v>
      </c>
      <c r="AA41" s="578">
        <f t="shared" si="4"/>
        <v>8.8607286673506866</v>
      </c>
      <c r="AB41" s="578">
        <f t="shared" si="4"/>
        <v>8.8604730872698774</v>
      </c>
      <c r="AC41" s="578">
        <f t="shared" si="4"/>
        <v>8.8601426933695535</v>
      </c>
      <c r="AD41" s="578">
        <f t="shared" si="4"/>
        <v>8.8598193527320799</v>
      </c>
      <c r="AE41" s="578">
        <f t="shared" si="4"/>
        <v>8.8595657719789678</v>
      </c>
      <c r="AF41" s="578">
        <f t="shared" si="4"/>
        <v>8.8593243928469771</v>
      </c>
      <c r="AG41" s="578">
        <f t="shared" si="4"/>
        <v>8.8590805047806267</v>
      </c>
      <c r="AH41" s="578">
        <f t="shared" si="4"/>
        <v>8.8588206694206875</v>
      </c>
      <c r="AI41" s="578">
        <f t="shared" si="4"/>
        <v>8.8586256305874684</v>
      </c>
      <c r="AJ41" s="578">
        <f t="shared" si="4"/>
        <v>8.858458485552374</v>
      </c>
      <c r="AK41" s="578">
        <f t="shared" si="4"/>
        <v>8.8583496701522684</v>
      </c>
      <c r="AL41" s="578">
        <f t="shared" si="4"/>
        <v>8.8611862940482347</v>
      </c>
      <c r="AM41" s="578">
        <f t="shared" ref="AM41:BR41" si="5">(AM30+AM32)-(AM39+AM40)</f>
        <v>8.8610319276539293</v>
      </c>
      <c r="AN41" s="578">
        <f t="shared" si="5"/>
        <v>8.8609014165712665</v>
      </c>
      <c r="AO41" s="578">
        <f t="shared" si="5"/>
        <v>8.8607793041168179</v>
      </c>
      <c r="AP41" s="578">
        <f t="shared" si="5"/>
        <v>8.8605688557138595</v>
      </c>
      <c r="AQ41" s="578">
        <f t="shared" si="5"/>
        <v>8.8603270163672097</v>
      </c>
      <c r="AR41" s="578">
        <f t="shared" si="5"/>
        <v>8.8599892234744271</v>
      </c>
      <c r="AS41" s="578">
        <f t="shared" si="5"/>
        <v>8.8596550426098588</v>
      </c>
      <c r="AT41" s="578">
        <f t="shared" si="5"/>
        <v>8.8592782324883057</v>
      </c>
      <c r="AU41" s="578">
        <f t="shared" si="5"/>
        <v>8.8589242103559105</v>
      </c>
      <c r="AV41" s="578">
        <f t="shared" si="5"/>
        <v>8.8585517863578414</v>
      </c>
      <c r="AW41" s="578">
        <f t="shared" si="5"/>
        <v>8.8581699247008689</v>
      </c>
      <c r="AX41" s="578">
        <f t="shared" si="5"/>
        <v>8.8577429241488641</v>
      </c>
      <c r="AY41" s="578">
        <f t="shared" si="5"/>
        <v>8.8572923787448836</v>
      </c>
      <c r="AZ41" s="578">
        <f t="shared" si="5"/>
        <v>8.8568426692797129</v>
      </c>
      <c r="BA41" s="578">
        <f t="shared" si="5"/>
        <v>8.8563812218888298</v>
      </c>
      <c r="BB41" s="578">
        <f t="shared" si="5"/>
        <v>8.8558834745533623</v>
      </c>
      <c r="BC41" s="578">
        <f t="shared" si="5"/>
        <v>8.8553723865549827</v>
      </c>
      <c r="BD41" s="578">
        <f t="shared" si="5"/>
        <v>8.854872164727805</v>
      </c>
      <c r="BE41" s="578">
        <f t="shared" si="5"/>
        <v>8.8543914569937243</v>
      </c>
      <c r="BF41" s="578">
        <f t="shared" si="5"/>
        <v>8.8539307072691464</v>
      </c>
      <c r="BG41" s="578">
        <f t="shared" si="5"/>
        <v>8.8534768032161502</v>
      </c>
      <c r="BH41" s="578">
        <f t="shared" si="5"/>
        <v>8.8530394916335098</v>
      </c>
      <c r="BI41" s="578">
        <f t="shared" si="5"/>
        <v>8.8526199300097801</v>
      </c>
      <c r="BJ41" s="578">
        <f t="shared" si="5"/>
        <v>8.8521771676098222</v>
      </c>
      <c r="BK41" s="578">
        <f t="shared" si="5"/>
        <v>8.8517349430682888</v>
      </c>
      <c r="BL41" s="578">
        <f t="shared" si="5"/>
        <v>8.8512974605106312</v>
      </c>
      <c r="BM41" s="578">
        <f t="shared" si="5"/>
        <v>8.8508670316162963</v>
      </c>
      <c r="BN41" s="578">
        <f t="shared" si="5"/>
        <v>8.8504307553216091</v>
      </c>
      <c r="BO41" s="578">
        <f t="shared" si="5"/>
        <v>8.8499914840725449</v>
      </c>
      <c r="BP41" s="578">
        <f t="shared" si="5"/>
        <v>8.8495227198042699</v>
      </c>
      <c r="BQ41" s="578">
        <f t="shared" si="5"/>
        <v>8.8490398266163233</v>
      </c>
      <c r="BR41" s="578">
        <f t="shared" si="5"/>
        <v>8.8485258614491524</v>
      </c>
      <c r="BS41" s="578">
        <f t="shared" ref="BS41:BT41" si="6">(BS30+BS32)-(BS39+BS40)</f>
        <v>8.8480275246781517</v>
      </c>
      <c r="BT41" s="578">
        <f t="shared" si="6"/>
        <v>8.8475394220126091</v>
      </c>
      <c r="BU41" s="583"/>
      <c r="BV41" s="583"/>
      <c r="BW41" s="583"/>
      <c r="BX41" s="583"/>
      <c r="BY41" s="583"/>
      <c r="BZ41" s="583"/>
      <c r="CA41" s="583"/>
      <c r="CB41" s="583"/>
      <c r="CC41" s="583"/>
      <c r="CD41" s="583"/>
      <c r="CE41" s="583"/>
      <c r="CF41" s="583"/>
      <c r="CG41" s="583"/>
      <c r="CH41" s="583"/>
      <c r="CI41" s="583"/>
      <c r="CK41" s="1348"/>
    </row>
    <row r="42" spans="1:89" s="1347" customFormat="1" ht="15" thickBot="1" x14ac:dyDescent="0.25">
      <c r="A42" s="1386"/>
      <c r="B42" s="586" t="s">
        <v>479</v>
      </c>
      <c r="C42" s="587" t="s">
        <v>385</v>
      </c>
      <c r="D42" s="587" t="s">
        <v>480</v>
      </c>
      <c r="E42" s="588" t="s">
        <v>231</v>
      </c>
      <c r="F42" s="589">
        <v>2</v>
      </c>
      <c r="G42" s="590">
        <f t="shared" ref="G42:H42" si="7">G41+SUM(G26:G29)</f>
        <v>0</v>
      </c>
      <c r="H42" s="590">
        <f t="shared" si="7"/>
        <v>0</v>
      </c>
      <c r="I42" s="590">
        <f>I41+SUM(I26:I29)</f>
        <v>9.8541299948328955</v>
      </c>
      <c r="J42" s="590">
        <f t="shared" ref="J42:BT42" si="8">J41+SUM(J26:J29)</f>
        <v>9.8469411976596906</v>
      </c>
      <c r="K42" s="590">
        <f t="shared" si="8"/>
        <v>9.8461122460934227</v>
      </c>
      <c r="L42" s="590">
        <f t="shared" si="8"/>
        <v>9.845558692954107</v>
      </c>
      <c r="M42" s="590">
        <f t="shared" si="8"/>
        <v>9.8337739916581128</v>
      </c>
      <c r="N42" s="590">
        <f t="shared" si="8"/>
        <v>9.8306061738459452</v>
      </c>
      <c r="O42" s="590">
        <f t="shared" si="8"/>
        <v>8.8691671546705102</v>
      </c>
      <c r="P42" s="590">
        <f t="shared" si="8"/>
        <v>8.8679192400319415</v>
      </c>
      <c r="Q42" s="590">
        <f t="shared" si="8"/>
        <v>8.8669041929387831</v>
      </c>
      <c r="R42" s="590">
        <f t="shared" si="8"/>
        <v>8.8657038592905639</v>
      </c>
      <c r="S42" s="590">
        <f t="shared" si="8"/>
        <v>8.8650661092429566</v>
      </c>
      <c r="T42" s="590">
        <f t="shared" si="8"/>
        <v>8.8650197546846208</v>
      </c>
      <c r="U42" s="590">
        <f t="shared" si="8"/>
        <v>8.8645589019615088</v>
      </c>
      <c r="V42" s="590">
        <f t="shared" si="8"/>
        <v>8.8639679127637585</v>
      </c>
      <c r="W42" s="590">
        <f t="shared" si="8"/>
        <v>8.86315376102187</v>
      </c>
      <c r="X42" s="590">
        <f t="shared" si="8"/>
        <v>8.8620633298125</v>
      </c>
      <c r="Y42" s="590">
        <f t="shared" si="8"/>
        <v>8.8615683029262247</v>
      </c>
      <c r="Z42" s="590">
        <f t="shared" si="8"/>
        <v>8.8610958416586598</v>
      </c>
      <c r="AA42" s="590">
        <f t="shared" si="8"/>
        <v>8.8607286673506866</v>
      </c>
      <c r="AB42" s="590">
        <f t="shared" si="8"/>
        <v>8.8604730872698774</v>
      </c>
      <c r="AC42" s="590">
        <f t="shared" si="8"/>
        <v>8.8601426933695535</v>
      </c>
      <c r="AD42" s="590">
        <f t="shared" si="8"/>
        <v>8.8598193527320799</v>
      </c>
      <c r="AE42" s="590">
        <f t="shared" si="8"/>
        <v>8.8595657719789678</v>
      </c>
      <c r="AF42" s="590">
        <f t="shared" si="8"/>
        <v>8.8593243928469771</v>
      </c>
      <c r="AG42" s="590">
        <f t="shared" si="8"/>
        <v>8.8590805047806267</v>
      </c>
      <c r="AH42" s="590">
        <f t="shared" si="8"/>
        <v>8.8588206694206875</v>
      </c>
      <c r="AI42" s="590">
        <f t="shared" si="8"/>
        <v>8.8586256305874684</v>
      </c>
      <c r="AJ42" s="590">
        <f t="shared" si="8"/>
        <v>8.858458485552374</v>
      </c>
      <c r="AK42" s="590">
        <f t="shared" si="8"/>
        <v>8.8583496701522684</v>
      </c>
      <c r="AL42" s="590">
        <f t="shared" si="8"/>
        <v>8.8611862940482347</v>
      </c>
      <c r="AM42" s="590">
        <f t="shared" si="8"/>
        <v>8.8610319276539293</v>
      </c>
      <c r="AN42" s="590">
        <f t="shared" si="8"/>
        <v>8.8609014165712665</v>
      </c>
      <c r="AO42" s="590">
        <f t="shared" si="8"/>
        <v>8.8607793041168179</v>
      </c>
      <c r="AP42" s="590">
        <f t="shared" si="8"/>
        <v>8.8605688557138595</v>
      </c>
      <c r="AQ42" s="590">
        <f t="shared" si="8"/>
        <v>8.8603270163672097</v>
      </c>
      <c r="AR42" s="590">
        <f t="shared" si="8"/>
        <v>8.8599892234744271</v>
      </c>
      <c r="AS42" s="590">
        <f t="shared" si="8"/>
        <v>8.8596550426098588</v>
      </c>
      <c r="AT42" s="590">
        <f t="shared" si="8"/>
        <v>8.8592782324883057</v>
      </c>
      <c r="AU42" s="590">
        <f t="shared" si="8"/>
        <v>8.8589242103559105</v>
      </c>
      <c r="AV42" s="590">
        <f t="shared" si="8"/>
        <v>8.8585517863578414</v>
      </c>
      <c r="AW42" s="590">
        <f t="shared" si="8"/>
        <v>8.8581699247008689</v>
      </c>
      <c r="AX42" s="590">
        <f t="shared" si="8"/>
        <v>8.8577429241488641</v>
      </c>
      <c r="AY42" s="590">
        <f t="shared" si="8"/>
        <v>8.8572923787448836</v>
      </c>
      <c r="AZ42" s="590">
        <f t="shared" si="8"/>
        <v>8.8568426692797129</v>
      </c>
      <c r="BA42" s="590">
        <f t="shared" si="8"/>
        <v>8.8563812218888298</v>
      </c>
      <c r="BB42" s="590">
        <f t="shared" si="8"/>
        <v>8.8558834745533623</v>
      </c>
      <c r="BC42" s="590">
        <f t="shared" si="8"/>
        <v>8.8553723865549827</v>
      </c>
      <c r="BD42" s="590">
        <f t="shared" si="8"/>
        <v>8.854872164727805</v>
      </c>
      <c r="BE42" s="590">
        <f t="shared" si="8"/>
        <v>8.8543914569937243</v>
      </c>
      <c r="BF42" s="590">
        <f t="shared" si="8"/>
        <v>8.8539307072691464</v>
      </c>
      <c r="BG42" s="590">
        <f t="shared" si="8"/>
        <v>8.8534768032161502</v>
      </c>
      <c r="BH42" s="590">
        <f t="shared" si="8"/>
        <v>8.8530394916335098</v>
      </c>
      <c r="BI42" s="590">
        <f t="shared" si="8"/>
        <v>8.8526199300097801</v>
      </c>
      <c r="BJ42" s="590">
        <f t="shared" si="8"/>
        <v>8.8521771676098222</v>
      </c>
      <c r="BK42" s="590">
        <f t="shared" si="8"/>
        <v>8.8517349430682888</v>
      </c>
      <c r="BL42" s="590">
        <f t="shared" si="8"/>
        <v>8.8512974605106312</v>
      </c>
      <c r="BM42" s="590">
        <f t="shared" si="8"/>
        <v>8.8508670316162963</v>
      </c>
      <c r="BN42" s="590">
        <f t="shared" si="8"/>
        <v>8.8504307553216091</v>
      </c>
      <c r="BO42" s="590">
        <f t="shared" si="8"/>
        <v>8.8499914840725449</v>
      </c>
      <c r="BP42" s="590">
        <f t="shared" si="8"/>
        <v>8.8495227198042699</v>
      </c>
      <c r="BQ42" s="590">
        <f t="shared" si="8"/>
        <v>8.8490398266163233</v>
      </c>
      <c r="BR42" s="590">
        <f t="shared" si="8"/>
        <v>8.8485258614491524</v>
      </c>
      <c r="BS42" s="590">
        <f t="shared" si="8"/>
        <v>8.8480275246781517</v>
      </c>
      <c r="BT42" s="590">
        <f t="shared" si="8"/>
        <v>8.8475394220126091</v>
      </c>
      <c r="BU42" s="590"/>
      <c r="BV42" s="590"/>
      <c r="BW42" s="590"/>
      <c r="BX42" s="590"/>
      <c r="BY42" s="590"/>
      <c r="BZ42" s="590"/>
      <c r="CA42" s="590"/>
      <c r="CB42" s="590"/>
      <c r="CC42" s="590"/>
      <c r="CD42" s="590"/>
      <c r="CE42" s="590"/>
      <c r="CF42" s="590"/>
      <c r="CG42" s="590"/>
      <c r="CH42" s="590"/>
      <c r="CI42" s="590"/>
      <c r="CK42" s="1348"/>
    </row>
    <row r="43" spans="1:89" s="1347" customFormat="1" x14ac:dyDescent="0.2">
      <c r="A43" s="1386"/>
      <c r="B43" s="1065" t="s">
        <v>481</v>
      </c>
      <c r="C43" s="1066" t="s">
        <v>482</v>
      </c>
      <c r="D43" s="1067" t="s">
        <v>85</v>
      </c>
      <c r="E43" s="1068" t="s">
        <v>231</v>
      </c>
      <c r="F43" s="1069">
        <v>2</v>
      </c>
      <c r="G43" s="563"/>
      <c r="H43" s="563"/>
      <c r="I43" s="563">
        <v>1.9299908626181046</v>
      </c>
      <c r="J43" s="563">
        <v>1.9081549363411681</v>
      </c>
      <c r="K43" s="563">
        <v>2.0083189075243766</v>
      </c>
      <c r="L43" s="563">
        <v>2.0993703014597895</v>
      </c>
      <c r="M43" s="564">
        <v>2.2941433538420246</v>
      </c>
      <c r="N43" s="564">
        <v>2.337448929366726</v>
      </c>
      <c r="O43" s="564">
        <v>2.3385338259605359</v>
      </c>
      <c r="P43" s="564">
        <v>2.3406394687468617</v>
      </c>
      <c r="Q43" s="564">
        <v>2.3426522222134487</v>
      </c>
      <c r="R43" s="564">
        <v>2.3447142080339924</v>
      </c>
      <c r="S43" s="564">
        <v>2.3464849632193099</v>
      </c>
      <c r="T43" s="564">
        <v>2.3474982315093418</v>
      </c>
      <c r="U43" s="564">
        <v>2.3482771020072595</v>
      </c>
      <c r="V43" s="564">
        <v>2.3490014765497955</v>
      </c>
      <c r="W43" s="564">
        <v>2.3497070411732741</v>
      </c>
      <c r="X43" s="564">
        <v>2.3504638983782811</v>
      </c>
      <c r="Y43" s="564">
        <v>2.3512661196295719</v>
      </c>
      <c r="Z43" s="564">
        <v>2.3520452273677206</v>
      </c>
      <c r="AA43" s="564">
        <v>2.3528002219754076</v>
      </c>
      <c r="AB43" s="564">
        <v>2.3535336175770825</v>
      </c>
      <c r="AC43" s="564">
        <v>2.3542113079075193</v>
      </c>
      <c r="AD43" s="564">
        <v>2.3548404762026527</v>
      </c>
      <c r="AE43" s="564">
        <v>2.3554521157530557</v>
      </c>
      <c r="AF43" s="564">
        <v>2.3560334236408376</v>
      </c>
      <c r="AG43" s="564">
        <v>2.3566263684044615</v>
      </c>
      <c r="AH43" s="564">
        <v>2.3572087813560447</v>
      </c>
      <c r="AI43" s="564">
        <v>2.357732173684409</v>
      </c>
      <c r="AJ43" s="564">
        <v>2.3582434385636728</v>
      </c>
      <c r="AK43" s="564">
        <v>2.3587424373978685</v>
      </c>
      <c r="AL43" s="564">
        <v>2.3592278672494444</v>
      </c>
      <c r="AM43" s="564">
        <v>2.3596819629663481</v>
      </c>
      <c r="AN43" s="564">
        <v>2.3599161654701066</v>
      </c>
      <c r="AO43" s="564">
        <v>2.3601153255108005</v>
      </c>
      <c r="AP43" s="564">
        <v>2.3602922692152397</v>
      </c>
      <c r="AQ43" s="564">
        <v>2.3604511679852798</v>
      </c>
      <c r="AR43" s="564">
        <v>2.3605929446055556</v>
      </c>
      <c r="AS43" s="564">
        <v>2.3607111029747281</v>
      </c>
      <c r="AT43" s="564">
        <v>2.3608189770635093</v>
      </c>
      <c r="AU43" s="564">
        <v>2.3609297384531209</v>
      </c>
      <c r="AV43" s="564">
        <v>2.3610410646726563</v>
      </c>
      <c r="AW43" s="564">
        <v>2.3611522503670117</v>
      </c>
      <c r="AX43" s="564">
        <v>2.3612678058953298</v>
      </c>
      <c r="AY43" s="564">
        <v>2.3613874415061211</v>
      </c>
      <c r="AZ43" s="564">
        <v>2.3615017784748615</v>
      </c>
      <c r="BA43" s="564">
        <v>2.3615981836030997</v>
      </c>
      <c r="BB43" s="564">
        <v>2.3616884907865798</v>
      </c>
      <c r="BC43" s="564">
        <v>2.3617815860825</v>
      </c>
      <c r="BD43" s="564">
        <v>2.3618765173267744</v>
      </c>
      <c r="BE43" s="564">
        <v>2.3619661113846222</v>
      </c>
      <c r="BF43" s="564">
        <v>2.3620466283221244</v>
      </c>
      <c r="BG43" s="564">
        <v>2.3621154629330583</v>
      </c>
      <c r="BH43" s="564">
        <v>2.3621804202946102</v>
      </c>
      <c r="BI43" s="564">
        <v>2.3622398036303665</v>
      </c>
      <c r="BJ43" s="564">
        <v>2.3622825214603065</v>
      </c>
      <c r="BK43" s="564">
        <v>2.3623144271376999</v>
      </c>
      <c r="BL43" s="564">
        <v>2.3623322942950895</v>
      </c>
      <c r="BM43" s="564">
        <v>2.3623369497365609</v>
      </c>
      <c r="BN43" s="564">
        <v>2.3623361714446816</v>
      </c>
      <c r="BO43" s="564">
        <v>2.3623296623805965</v>
      </c>
      <c r="BP43" s="564">
        <v>2.3623119953091276</v>
      </c>
      <c r="BQ43" s="564">
        <v>2.3622904403966714</v>
      </c>
      <c r="BR43" s="564">
        <v>2.3622595407159777</v>
      </c>
      <c r="BS43" s="564">
        <v>2.3622200865462526</v>
      </c>
      <c r="BT43" s="564">
        <v>2.3621786112972298</v>
      </c>
      <c r="BU43" s="564"/>
      <c r="BV43" s="564"/>
      <c r="BW43" s="564"/>
      <c r="BX43" s="564"/>
      <c r="BY43" s="564"/>
      <c r="BZ43" s="564"/>
      <c r="CA43" s="564"/>
      <c r="CB43" s="564"/>
      <c r="CC43" s="564"/>
      <c r="CD43" s="564"/>
      <c r="CE43" s="564"/>
      <c r="CF43" s="564"/>
      <c r="CG43" s="564"/>
      <c r="CH43" s="564"/>
      <c r="CI43" s="565"/>
      <c r="CK43" s="1348"/>
    </row>
    <row r="44" spans="1:89" s="1347" customFormat="1" x14ac:dyDescent="0.2">
      <c r="A44" s="1386"/>
      <c r="B44" s="1070" t="s">
        <v>483</v>
      </c>
      <c r="C44" s="1071" t="s">
        <v>484</v>
      </c>
      <c r="D44" s="1062" t="s">
        <v>85</v>
      </c>
      <c r="E44" s="1063" t="s">
        <v>231</v>
      </c>
      <c r="F44" s="1064">
        <v>2</v>
      </c>
      <c r="G44" s="1050"/>
      <c r="H44" s="1047"/>
      <c r="I44" s="1047">
        <v>0</v>
      </c>
      <c r="J44" s="1047">
        <v>0</v>
      </c>
      <c r="K44" s="1047">
        <v>0</v>
      </c>
      <c r="L44" s="1047">
        <v>0</v>
      </c>
      <c r="M44" s="1048">
        <v>0</v>
      </c>
      <c r="N44" s="1048">
        <v>0</v>
      </c>
      <c r="O44" s="1048">
        <v>0</v>
      </c>
      <c r="P44" s="1048">
        <v>0</v>
      </c>
      <c r="Q44" s="1048">
        <v>0</v>
      </c>
      <c r="R44" s="1048">
        <v>0</v>
      </c>
      <c r="S44" s="1048">
        <v>0</v>
      </c>
      <c r="T44" s="1048">
        <v>0</v>
      </c>
      <c r="U44" s="1048">
        <v>0</v>
      </c>
      <c r="V44" s="1048">
        <v>0</v>
      </c>
      <c r="W44" s="1048">
        <v>0</v>
      </c>
      <c r="X44" s="1048">
        <v>0</v>
      </c>
      <c r="Y44" s="1048">
        <v>0</v>
      </c>
      <c r="Z44" s="1048">
        <v>0</v>
      </c>
      <c r="AA44" s="1048">
        <v>0</v>
      </c>
      <c r="AB44" s="1048">
        <v>0</v>
      </c>
      <c r="AC44" s="1048">
        <v>0</v>
      </c>
      <c r="AD44" s="1048">
        <v>0</v>
      </c>
      <c r="AE44" s="1048">
        <v>0</v>
      </c>
      <c r="AF44" s="1048">
        <v>0</v>
      </c>
      <c r="AG44" s="1048">
        <v>0</v>
      </c>
      <c r="AH44" s="1048">
        <v>0</v>
      </c>
      <c r="AI44" s="1048">
        <v>0</v>
      </c>
      <c r="AJ44" s="1048">
        <v>0</v>
      </c>
      <c r="AK44" s="1048">
        <v>0</v>
      </c>
      <c r="AL44" s="1048">
        <v>0</v>
      </c>
      <c r="AM44" s="1048">
        <v>0</v>
      </c>
      <c r="AN44" s="1048">
        <v>0</v>
      </c>
      <c r="AO44" s="1048">
        <v>0</v>
      </c>
      <c r="AP44" s="1048">
        <v>0</v>
      </c>
      <c r="AQ44" s="1048">
        <v>0</v>
      </c>
      <c r="AR44" s="1048">
        <v>0</v>
      </c>
      <c r="AS44" s="1048">
        <v>0</v>
      </c>
      <c r="AT44" s="1048">
        <v>0</v>
      </c>
      <c r="AU44" s="1048">
        <v>0</v>
      </c>
      <c r="AV44" s="1048">
        <v>0</v>
      </c>
      <c r="AW44" s="1048">
        <v>0</v>
      </c>
      <c r="AX44" s="1048">
        <v>0</v>
      </c>
      <c r="AY44" s="1048">
        <v>0</v>
      </c>
      <c r="AZ44" s="1048">
        <v>0</v>
      </c>
      <c r="BA44" s="1048">
        <v>0</v>
      </c>
      <c r="BB44" s="1048">
        <v>0</v>
      </c>
      <c r="BC44" s="1048">
        <v>0</v>
      </c>
      <c r="BD44" s="1048">
        <v>0</v>
      </c>
      <c r="BE44" s="1048">
        <v>0</v>
      </c>
      <c r="BF44" s="1048">
        <v>0</v>
      </c>
      <c r="BG44" s="1048">
        <v>0</v>
      </c>
      <c r="BH44" s="1048">
        <v>0</v>
      </c>
      <c r="BI44" s="1048">
        <v>0</v>
      </c>
      <c r="BJ44" s="1048">
        <v>0</v>
      </c>
      <c r="BK44" s="1048">
        <v>0</v>
      </c>
      <c r="BL44" s="1048">
        <v>0</v>
      </c>
      <c r="BM44" s="1048">
        <v>0</v>
      </c>
      <c r="BN44" s="1048">
        <v>0</v>
      </c>
      <c r="BO44" s="1048">
        <v>0</v>
      </c>
      <c r="BP44" s="1048">
        <v>0</v>
      </c>
      <c r="BQ44" s="1048">
        <v>0</v>
      </c>
      <c r="BR44" s="1048">
        <v>0</v>
      </c>
      <c r="BS44" s="1048">
        <v>0</v>
      </c>
      <c r="BT44" s="1048">
        <v>0</v>
      </c>
      <c r="BU44" s="1048"/>
      <c r="BV44" s="1048"/>
      <c r="BW44" s="1048"/>
      <c r="BX44" s="1048"/>
      <c r="BY44" s="1048"/>
      <c r="BZ44" s="1048"/>
      <c r="CA44" s="1048"/>
      <c r="CB44" s="1048"/>
      <c r="CC44" s="1048"/>
      <c r="CD44" s="1048"/>
      <c r="CE44" s="1048"/>
      <c r="CF44" s="1048"/>
      <c r="CG44" s="1048"/>
      <c r="CH44" s="1048"/>
      <c r="CI44" s="1049"/>
      <c r="CK44" s="1348"/>
    </row>
    <row r="45" spans="1:89" s="1347" customFormat="1" x14ac:dyDescent="0.2">
      <c r="A45" s="1386"/>
      <c r="B45" s="1072" t="s">
        <v>485</v>
      </c>
      <c r="C45" s="1073" t="s">
        <v>486</v>
      </c>
      <c r="D45" s="1074" t="s">
        <v>85</v>
      </c>
      <c r="E45" s="1075" t="s">
        <v>231</v>
      </c>
      <c r="F45" s="1076">
        <v>2</v>
      </c>
      <c r="G45" s="571"/>
      <c r="H45" s="571"/>
      <c r="I45" s="571">
        <v>8.5894820161191321E-2</v>
      </c>
      <c r="J45" s="571">
        <v>8.819503598384125E-2</v>
      </c>
      <c r="K45" s="571">
        <v>8.7781079480922911E-2</v>
      </c>
      <c r="L45" s="571">
        <v>8.7367871913902301E-2</v>
      </c>
      <c r="M45" s="575">
        <v>0.1005745390033236</v>
      </c>
      <c r="N45" s="575">
        <v>0.1005745390033236</v>
      </c>
      <c r="O45" s="575">
        <v>0.1005745390033236</v>
      </c>
      <c r="P45" s="575">
        <v>0.1005745390033236</v>
      </c>
      <c r="Q45" s="575">
        <v>0.1005745390033236</v>
      </c>
      <c r="R45" s="575">
        <v>0.1000027034556774</v>
      </c>
      <c r="S45" s="575">
        <v>9.943086790803117E-2</v>
      </c>
      <c r="T45" s="575">
        <v>9.8859032360384985E-2</v>
      </c>
      <c r="U45" s="575">
        <v>9.8859032360384985E-2</v>
      </c>
      <c r="V45" s="575">
        <v>9.8859032360384985E-2</v>
      </c>
      <c r="W45" s="575">
        <v>9.8859032360384985E-2</v>
      </c>
      <c r="X45" s="575">
        <v>9.8859032360384985E-2</v>
      </c>
      <c r="Y45" s="575">
        <v>9.8859032360384985E-2</v>
      </c>
      <c r="Z45" s="575">
        <v>9.8859032360384985E-2</v>
      </c>
      <c r="AA45" s="575">
        <v>9.8859032360384985E-2</v>
      </c>
      <c r="AB45" s="575">
        <v>9.8859032360384985E-2</v>
      </c>
      <c r="AC45" s="575">
        <v>9.8859032360384985E-2</v>
      </c>
      <c r="AD45" s="575">
        <v>9.8859032360384985E-2</v>
      </c>
      <c r="AE45" s="575">
        <v>9.8859032360384985E-2</v>
      </c>
      <c r="AF45" s="575">
        <v>9.8859032360384985E-2</v>
      </c>
      <c r="AG45" s="575">
        <v>9.8859032360384985E-2</v>
      </c>
      <c r="AH45" s="575">
        <v>9.8859032360384985E-2</v>
      </c>
      <c r="AI45" s="575">
        <v>9.8859032360384985E-2</v>
      </c>
      <c r="AJ45" s="575">
        <v>9.8859032360384985E-2</v>
      </c>
      <c r="AK45" s="575">
        <v>9.8859032360384985E-2</v>
      </c>
      <c r="AL45" s="575">
        <v>9.8859032360384985E-2</v>
      </c>
      <c r="AM45" s="575">
        <v>9.8859032360384985E-2</v>
      </c>
      <c r="AN45" s="575">
        <v>9.8859032360384985E-2</v>
      </c>
      <c r="AO45" s="575">
        <v>9.8859032360384985E-2</v>
      </c>
      <c r="AP45" s="575">
        <v>9.8859032360384985E-2</v>
      </c>
      <c r="AQ45" s="575">
        <v>9.8859032360384985E-2</v>
      </c>
      <c r="AR45" s="575">
        <v>9.8859032360384985E-2</v>
      </c>
      <c r="AS45" s="575">
        <v>9.8859032360384985E-2</v>
      </c>
      <c r="AT45" s="575">
        <v>9.8859032360384985E-2</v>
      </c>
      <c r="AU45" s="575">
        <v>9.8859032360384985E-2</v>
      </c>
      <c r="AV45" s="575">
        <v>9.8859032360384985E-2</v>
      </c>
      <c r="AW45" s="575">
        <v>9.8859032360384985E-2</v>
      </c>
      <c r="AX45" s="575">
        <v>9.8859032360384985E-2</v>
      </c>
      <c r="AY45" s="575">
        <v>9.8859032360384985E-2</v>
      </c>
      <c r="AZ45" s="575">
        <v>9.8859032360384985E-2</v>
      </c>
      <c r="BA45" s="575">
        <v>9.8859032360384985E-2</v>
      </c>
      <c r="BB45" s="575">
        <v>9.8859032360384985E-2</v>
      </c>
      <c r="BC45" s="575">
        <v>9.8859032360384985E-2</v>
      </c>
      <c r="BD45" s="575">
        <v>9.8859032360384985E-2</v>
      </c>
      <c r="BE45" s="575">
        <v>9.8859032360384985E-2</v>
      </c>
      <c r="BF45" s="575">
        <v>9.8859032360384985E-2</v>
      </c>
      <c r="BG45" s="575">
        <v>9.8859032360384985E-2</v>
      </c>
      <c r="BH45" s="575">
        <v>9.8859032360384985E-2</v>
      </c>
      <c r="BI45" s="575">
        <v>9.8859032360384985E-2</v>
      </c>
      <c r="BJ45" s="575">
        <v>9.8859032360384985E-2</v>
      </c>
      <c r="BK45" s="575">
        <v>9.8859032360384985E-2</v>
      </c>
      <c r="BL45" s="575">
        <v>9.8859032360384985E-2</v>
      </c>
      <c r="BM45" s="575">
        <v>9.8859032360384985E-2</v>
      </c>
      <c r="BN45" s="575">
        <v>9.8859032360384985E-2</v>
      </c>
      <c r="BO45" s="575">
        <v>9.8859032360384985E-2</v>
      </c>
      <c r="BP45" s="575">
        <v>9.8859032360384985E-2</v>
      </c>
      <c r="BQ45" s="575">
        <v>9.8859032360384985E-2</v>
      </c>
      <c r="BR45" s="575">
        <v>9.8859032360384985E-2</v>
      </c>
      <c r="BS45" s="575">
        <v>9.8859032360384985E-2</v>
      </c>
      <c r="BT45" s="575">
        <v>9.8859032360384985E-2</v>
      </c>
      <c r="BU45" s="575"/>
      <c r="BV45" s="575"/>
      <c r="BW45" s="575"/>
      <c r="BX45" s="575"/>
      <c r="BY45" s="575"/>
      <c r="BZ45" s="575"/>
      <c r="CA45" s="575"/>
      <c r="CB45" s="575"/>
      <c r="CC45" s="575"/>
      <c r="CD45" s="575"/>
      <c r="CE45" s="575"/>
      <c r="CF45" s="575"/>
      <c r="CG45" s="575"/>
      <c r="CH45" s="575"/>
      <c r="CI45" s="576"/>
      <c r="CK45" s="1348"/>
    </row>
    <row r="46" spans="1:89" s="1347" customFormat="1" x14ac:dyDescent="0.2">
      <c r="A46" s="1386"/>
      <c r="B46" s="594" t="s">
        <v>487</v>
      </c>
      <c r="C46" s="595" t="s">
        <v>488</v>
      </c>
      <c r="D46" s="596" t="s">
        <v>85</v>
      </c>
      <c r="E46" s="597" t="s">
        <v>231</v>
      </c>
      <c r="F46" s="598">
        <v>2</v>
      </c>
      <c r="G46" s="571"/>
      <c r="H46" s="571"/>
      <c r="I46" s="571">
        <v>1.0738831085911162</v>
      </c>
      <c r="J46" s="571">
        <v>1.0964506272640293</v>
      </c>
      <c r="K46" s="571">
        <v>1.1348078454169102</v>
      </c>
      <c r="L46" s="571">
        <v>1.1813623781901574</v>
      </c>
      <c r="M46" s="575">
        <v>1.2191261944760221</v>
      </c>
      <c r="N46" s="575">
        <v>1.2678981669434173</v>
      </c>
      <c r="O46" s="575">
        <v>1.3347402901000289</v>
      </c>
      <c r="P46" s="575">
        <v>1.3976949522318987</v>
      </c>
      <c r="Q46" s="575">
        <v>1.4573685149590458</v>
      </c>
      <c r="R46" s="575">
        <v>1.5147264261481088</v>
      </c>
      <c r="S46" s="575">
        <v>1.5584542261498757</v>
      </c>
      <c r="T46" s="575">
        <v>1.5933180579475659</v>
      </c>
      <c r="U46" s="575">
        <v>1.6343017041570702</v>
      </c>
      <c r="V46" s="575">
        <v>1.6768365921003658</v>
      </c>
      <c r="W46" s="575">
        <v>1.722250488426718</v>
      </c>
      <c r="X46" s="575">
        <v>1.772034044780223</v>
      </c>
      <c r="Y46" s="575">
        <v>1.8132491482317457</v>
      </c>
      <c r="Z46" s="575">
        <v>1.8537031198135649</v>
      </c>
      <c r="AA46" s="575">
        <v>1.8929935936201403</v>
      </c>
      <c r="AB46" s="575">
        <v>1.9293856768276525</v>
      </c>
      <c r="AC46" s="575">
        <v>1.965242717229351</v>
      </c>
      <c r="AD46" s="575">
        <v>1.9995010917329981</v>
      </c>
      <c r="AE46" s="575">
        <v>2.0316552016674581</v>
      </c>
      <c r="AF46" s="575">
        <v>2.0624128250556057</v>
      </c>
      <c r="AG46" s="575">
        <v>2.0919303734351082</v>
      </c>
      <c r="AH46" s="575">
        <v>2.1206040825917687</v>
      </c>
      <c r="AI46" s="575">
        <v>2.1484411188710193</v>
      </c>
      <c r="AJ46" s="575">
        <v>2.1757887980754327</v>
      </c>
      <c r="AK46" s="575">
        <v>2.2023663614379969</v>
      </c>
      <c r="AL46" s="575">
        <v>2.1824594462574285</v>
      </c>
      <c r="AM46" s="575">
        <v>2.2038181351793646</v>
      </c>
      <c r="AN46" s="575">
        <v>2.2249394328411505</v>
      </c>
      <c r="AO46" s="575">
        <v>2.2460522702133283</v>
      </c>
      <c r="AP46" s="575">
        <v>2.2678102579883812</v>
      </c>
      <c r="AQ46" s="575">
        <v>2.2853559166256083</v>
      </c>
      <c r="AR46" s="575">
        <v>2.2989719331672971</v>
      </c>
      <c r="AS46" s="575">
        <v>2.3125487265283198</v>
      </c>
      <c r="AT46" s="575">
        <v>2.3263291976034015</v>
      </c>
      <c r="AU46" s="575">
        <v>2.3397535608384699</v>
      </c>
      <c r="AV46" s="575">
        <v>2.3533391547863789</v>
      </c>
      <c r="AW46" s="575">
        <v>2.3670990983298497</v>
      </c>
      <c r="AX46" s="575">
        <v>2.3814202087924534</v>
      </c>
      <c r="AY46" s="575">
        <v>2.3960021141144696</v>
      </c>
      <c r="AZ46" s="575">
        <v>2.4104927959274769</v>
      </c>
      <c r="BA46" s="575">
        <v>2.4251007462758789</v>
      </c>
      <c r="BB46" s="575">
        <v>2.4401848224878333</v>
      </c>
      <c r="BC46" s="575">
        <v>2.4553696125483317</v>
      </c>
      <c r="BD46" s="575">
        <v>2.4704222768099227</v>
      </c>
      <c r="BE46" s="575">
        <v>2.485302937354597</v>
      </c>
      <c r="BF46" s="575">
        <v>2.4999394471830128</v>
      </c>
      <c r="BG46" s="575">
        <v>2.514404878560379</v>
      </c>
      <c r="BH46" s="575">
        <v>2.5288345501681468</v>
      </c>
      <c r="BI46" s="575">
        <v>2.5429023316534729</v>
      </c>
      <c r="BJ46" s="575">
        <v>2.5572095819802465</v>
      </c>
      <c r="BK46" s="575">
        <v>2.5714070605279238</v>
      </c>
      <c r="BL46" s="575">
        <v>2.5854392992162492</v>
      </c>
      <c r="BM46" s="575">
        <v>2.5992565289870666</v>
      </c>
      <c r="BN46" s="575">
        <v>2.613063951505429</v>
      </c>
      <c r="BO46" s="575">
        <v>2.6268319901679256</v>
      </c>
      <c r="BP46" s="575">
        <v>2.6396644106584124</v>
      </c>
      <c r="BQ46" s="575">
        <v>2.6514306180492153</v>
      </c>
      <c r="BR46" s="575">
        <v>2.6633962740985582</v>
      </c>
      <c r="BS46" s="575">
        <v>2.6751512325256508</v>
      </c>
      <c r="BT46" s="575">
        <v>2.6866598331584091</v>
      </c>
      <c r="BU46" s="575"/>
      <c r="BV46" s="575"/>
      <c r="BW46" s="575"/>
      <c r="BX46" s="575"/>
      <c r="BY46" s="575"/>
      <c r="BZ46" s="575"/>
      <c r="CA46" s="575"/>
      <c r="CB46" s="575"/>
      <c r="CC46" s="575"/>
      <c r="CD46" s="575"/>
      <c r="CE46" s="575"/>
      <c r="CF46" s="575"/>
      <c r="CG46" s="575"/>
      <c r="CH46" s="575"/>
      <c r="CI46" s="576"/>
      <c r="CK46" s="1348"/>
    </row>
    <row r="47" spans="1:89" s="1349" customFormat="1" x14ac:dyDescent="0.2">
      <c r="A47" s="1386"/>
      <c r="B47" s="594" t="s">
        <v>489</v>
      </c>
      <c r="C47" s="595" t="s">
        <v>490</v>
      </c>
      <c r="D47" s="596" t="s">
        <v>85</v>
      </c>
      <c r="E47" s="597" t="s">
        <v>231</v>
      </c>
      <c r="F47" s="598">
        <v>2</v>
      </c>
      <c r="G47" s="571"/>
      <c r="H47" s="571"/>
      <c r="I47" s="571">
        <v>2.68110700887945</v>
      </c>
      <c r="J47" s="571">
        <v>2.5829100343883744</v>
      </c>
      <c r="K47" s="571">
        <v>2.5046137343579877</v>
      </c>
      <c r="L47" s="571">
        <v>2.42360814421458</v>
      </c>
      <c r="M47" s="575">
        <v>2.3513077652506054</v>
      </c>
      <c r="N47" s="575">
        <v>2.305993383864628</v>
      </c>
      <c r="O47" s="575">
        <v>2.2604686084826753</v>
      </c>
      <c r="P47" s="575">
        <v>2.2148718721288239</v>
      </c>
      <c r="Q47" s="575">
        <v>2.1691384156677791</v>
      </c>
      <c r="R47" s="575">
        <v>2.1290399445832229</v>
      </c>
      <c r="S47" s="575">
        <v>2.0940593702724311</v>
      </c>
      <c r="T47" s="575">
        <v>2.0592615396453451</v>
      </c>
      <c r="U47" s="575">
        <v>2.0243769142814529</v>
      </c>
      <c r="V47" s="575">
        <v>1.989904450222965</v>
      </c>
      <c r="W47" s="575">
        <v>1.9560010962408143</v>
      </c>
      <c r="X47" s="575">
        <v>1.9221376656031748</v>
      </c>
      <c r="Y47" s="575">
        <v>1.8874941760939252</v>
      </c>
      <c r="Z47" s="575">
        <v>1.8532239313220742</v>
      </c>
      <c r="AA47" s="575">
        <v>1.8185314646247344</v>
      </c>
      <c r="AB47" s="575">
        <v>1.7850911412219237</v>
      </c>
      <c r="AC47" s="575">
        <v>1.7533304136221295</v>
      </c>
      <c r="AD47" s="575">
        <v>1.7230930021744573</v>
      </c>
      <c r="AE47" s="575">
        <v>1.693937053672693</v>
      </c>
      <c r="AF47" s="575">
        <v>1.6660192259523603</v>
      </c>
      <c r="AG47" s="575">
        <v>1.6393401717528142</v>
      </c>
      <c r="AH47" s="575">
        <v>1.6137076436598097</v>
      </c>
      <c r="AI47" s="575">
        <v>1.5879584639393158</v>
      </c>
      <c r="AJ47" s="575">
        <v>1.5622369886582923</v>
      </c>
      <c r="AK47" s="575">
        <v>1.5364086243011279</v>
      </c>
      <c r="AL47" s="575">
        <v>1.5138516130684556</v>
      </c>
      <c r="AM47" s="575">
        <v>1.4941804159550025</v>
      </c>
      <c r="AN47" s="575">
        <v>1.4745824990637906</v>
      </c>
      <c r="AO47" s="575">
        <v>1.4549214479760495</v>
      </c>
      <c r="AP47" s="575">
        <v>1.4359762758861261</v>
      </c>
      <c r="AQ47" s="575">
        <v>1.421918461720362</v>
      </c>
      <c r="AR47" s="575">
        <v>1.4134064460459499</v>
      </c>
      <c r="AS47" s="575">
        <v>1.4049024242295383</v>
      </c>
      <c r="AT47" s="575">
        <v>1.3968126321163754</v>
      </c>
      <c r="AU47" s="575">
        <v>1.3887279253348237</v>
      </c>
      <c r="AV47" s="575">
        <v>1.3807815953337417</v>
      </c>
      <c r="AW47" s="575">
        <v>1.3728293017408852</v>
      </c>
      <c r="AX47" s="575">
        <v>1.365004530986534</v>
      </c>
      <c r="AY47" s="575">
        <v>1.3573026282852489</v>
      </c>
      <c r="AZ47" s="575">
        <v>1.3497160196620808</v>
      </c>
      <c r="BA47" s="575">
        <v>1.3422363909708541</v>
      </c>
      <c r="BB47" s="575">
        <v>1.3348570281809993</v>
      </c>
      <c r="BC47" s="575">
        <v>1.3275738999351614</v>
      </c>
      <c r="BD47" s="575">
        <v>1.3202458871023632</v>
      </c>
      <c r="BE47" s="575">
        <v>1.3128009678807149</v>
      </c>
      <c r="BF47" s="575">
        <v>1.3053064770989702</v>
      </c>
      <c r="BG47" s="575">
        <v>1.2978895849568961</v>
      </c>
      <c r="BH47" s="575">
        <v>1.2902671203115861</v>
      </c>
      <c r="BI47" s="575">
        <v>1.2827429435649811</v>
      </c>
      <c r="BJ47" s="575">
        <v>1.2753163944875223</v>
      </c>
      <c r="BK47" s="575">
        <v>1.267987766197787</v>
      </c>
      <c r="BL47" s="575">
        <v>1.2607568332845338</v>
      </c>
      <c r="BM47" s="575">
        <v>1.2536223531030239</v>
      </c>
      <c r="BN47" s="575">
        <v>1.2465854355419623</v>
      </c>
      <c r="BO47" s="575">
        <v>1.2396446046960714</v>
      </c>
      <c r="BP47" s="575">
        <v>1.2341429140342028</v>
      </c>
      <c r="BQ47" s="575">
        <v>1.2299916818740819</v>
      </c>
      <c r="BR47" s="575">
        <v>1.2261258568797748</v>
      </c>
      <c r="BS47" s="575">
        <v>1.2222566944247428</v>
      </c>
      <c r="BT47" s="575">
        <v>1.2184751253507959</v>
      </c>
      <c r="BU47" s="575"/>
      <c r="BV47" s="575"/>
      <c r="BW47" s="575"/>
      <c r="BX47" s="575"/>
      <c r="BY47" s="575"/>
      <c r="BZ47" s="575"/>
      <c r="CA47" s="575"/>
      <c r="CB47" s="575"/>
      <c r="CC47" s="575"/>
      <c r="CD47" s="575"/>
      <c r="CE47" s="575"/>
      <c r="CF47" s="575"/>
      <c r="CG47" s="575"/>
      <c r="CH47" s="575"/>
      <c r="CI47" s="576"/>
      <c r="CK47" s="1350"/>
    </row>
    <row r="48" spans="1:89" s="1347" customFormat="1" ht="28.5" x14ac:dyDescent="0.2">
      <c r="A48" s="1386"/>
      <c r="B48" s="594" t="s">
        <v>491</v>
      </c>
      <c r="C48" s="595" t="s">
        <v>492</v>
      </c>
      <c r="D48" s="596" t="s">
        <v>85</v>
      </c>
      <c r="E48" s="597" t="s">
        <v>370</v>
      </c>
      <c r="F48" s="598">
        <v>1</v>
      </c>
      <c r="G48" s="599"/>
      <c r="H48" s="1403"/>
      <c r="I48" s="1403">
        <v>0</v>
      </c>
      <c r="J48" s="1403">
        <v>1.254039383509799E-3</v>
      </c>
      <c r="K48" s="1403">
        <v>1.2665247920638785E-3</v>
      </c>
      <c r="L48" s="1403">
        <v>1.1979338152664292E-3</v>
      </c>
      <c r="M48" s="1404">
        <v>1.622550887481403E-3</v>
      </c>
      <c r="N48" s="1404">
        <v>1.7082371945990233E-3</v>
      </c>
      <c r="O48" s="1404">
        <v>1.8503348334318848E-3</v>
      </c>
      <c r="P48" s="1404">
        <v>1.9359866111358268E-3</v>
      </c>
      <c r="Q48" s="1404">
        <v>2.0195611689755302E-3</v>
      </c>
      <c r="R48" s="1404">
        <v>2.1036968610014463E-3</v>
      </c>
      <c r="S48" s="1404">
        <v>2.2435716147836508E-3</v>
      </c>
      <c r="T48" s="1404">
        <v>2.3371537946823158E-3</v>
      </c>
      <c r="U48" s="1404">
        <v>2.4277476241320968E-3</v>
      </c>
      <c r="V48" s="1404">
        <v>2.5181192473737227E-3</v>
      </c>
      <c r="W48" s="1404">
        <v>2.6570305247720807E-3</v>
      </c>
      <c r="X48" s="1404">
        <v>2.7382713359827083E-3</v>
      </c>
      <c r="Y48" s="1404">
        <v>2.824256071260807E-3</v>
      </c>
      <c r="Z48" s="1404">
        <v>2.9104144630431317E-3</v>
      </c>
      <c r="AA48" s="1404">
        <v>3.0458478709267968E-3</v>
      </c>
      <c r="AB48" s="1404">
        <v>3.1301445446666283E-3</v>
      </c>
      <c r="AC48" s="1404">
        <v>3.2228547896464622E-3</v>
      </c>
      <c r="AD48" s="1404">
        <v>3.3206811890802946E-3</v>
      </c>
      <c r="AE48" s="1404">
        <v>3.4181988119878909E-3</v>
      </c>
      <c r="AF48" s="1404">
        <v>3.5158900302730473E-3</v>
      </c>
      <c r="AG48" s="1404">
        <v>3.6137991242008835E-3</v>
      </c>
      <c r="AH48" s="1404">
        <v>3.7120146274328032E-3</v>
      </c>
      <c r="AI48" s="1404">
        <v>3.8103996779075013E-3</v>
      </c>
      <c r="AJ48" s="1404">
        <v>3.9094483875650645E-3</v>
      </c>
      <c r="AK48" s="1404">
        <v>4.0084403571430081E-3</v>
      </c>
      <c r="AL48" s="1404">
        <v>4.1369275535768114E-3</v>
      </c>
      <c r="AM48" s="1404">
        <v>4.236470762182966E-3</v>
      </c>
      <c r="AN48" s="1404">
        <v>4.3363874099893764E-3</v>
      </c>
      <c r="AO48" s="1404">
        <v>4.4352261572062294E-3</v>
      </c>
      <c r="AP48" s="1404">
        <v>4.5334687150267727E-3</v>
      </c>
      <c r="AQ48" s="1404">
        <v>4.6308887713529109E-3</v>
      </c>
      <c r="AR48" s="1404">
        <v>4.7285209993721076E-3</v>
      </c>
      <c r="AS48" s="1404">
        <v>4.8257135202177922E-3</v>
      </c>
      <c r="AT48" s="1404">
        <v>4.923604672458279E-3</v>
      </c>
      <c r="AU48" s="1404">
        <v>5.0211514685984436E-3</v>
      </c>
      <c r="AV48" s="1404">
        <v>5.117508672382357E-3</v>
      </c>
      <c r="AW48" s="1404">
        <v>5.2125486352862993E-3</v>
      </c>
      <c r="AX48" s="1404">
        <v>5.3067226970460206E-3</v>
      </c>
      <c r="AY48" s="1404">
        <v>5.3992533350605597E-3</v>
      </c>
      <c r="AZ48" s="1404">
        <v>5.4901196993188623E-3</v>
      </c>
      <c r="BA48" s="1404">
        <v>5.5794262634444088E-3</v>
      </c>
      <c r="BB48" s="1404">
        <v>5.6674231488850185E-3</v>
      </c>
      <c r="BC48" s="1404">
        <v>5.7549652635412252E-3</v>
      </c>
      <c r="BD48" s="1404">
        <v>5.2311315510068313E-3</v>
      </c>
      <c r="BE48" s="1404">
        <v>4.7672352673720983E-3</v>
      </c>
      <c r="BF48" s="1404">
        <v>4.3453588368719204E-3</v>
      </c>
      <c r="BG48" s="1404">
        <v>3.9581610802367478E-3</v>
      </c>
      <c r="BH48" s="1404">
        <v>3.6199047188510045E-3</v>
      </c>
      <c r="BI48" s="1404">
        <v>3.3419752705686418E-3</v>
      </c>
      <c r="BJ48" s="1404">
        <v>3.0119246655570774E-3</v>
      </c>
      <c r="BK48" s="1404">
        <v>2.6936680567377163E-3</v>
      </c>
      <c r="BL48" s="1404">
        <v>2.3792058172337192E-3</v>
      </c>
      <c r="BM48" s="1404">
        <v>2.086179010102357E-3</v>
      </c>
      <c r="BN48" s="1404">
        <v>1.7956430066993021E-3</v>
      </c>
      <c r="BO48" s="1404">
        <v>1.4916284305816101E-3</v>
      </c>
      <c r="BP48" s="1404">
        <v>1.1681155854214391E-3</v>
      </c>
      <c r="BQ48" s="1404">
        <v>8.3578976481699042E-4</v>
      </c>
      <c r="BR48" s="1404">
        <v>4.2221531484910152E-4</v>
      </c>
      <c r="BS48" s="1404">
        <v>2.489601122198124E-5</v>
      </c>
      <c r="BT48" s="1404">
        <v>-3.7107686001185781E-4</v>
      </c>
      <c r="BU48" s="1404"/>
      <c r="BV48" s="1404"/>
      <c r="BW48" s="1404"/>
      <c r="BX48" s="1404"/>
      <c r="BY48" s="1404"/>
      <c r="BZ48" s="1404"/>
      <c r="CA48" s="1404"/>
      <c r="CB48" s="1404"/>
      <c r="CC48" s="1404"/>
      <c r="CD48" s="1404"/>
      <c r="CE48" s="1404"/>
      <c r="CF48" s="1404"/>
      <c r="CG48" s="1404"/>
      <c r="CH48" s="1404"/>
      <c r="CI48" s="1405"/>
      <c r="CK48" s="1348"/>
    </row>
    <row r="49" spans="1:89" s="1347" customFormat="1" ht="28.5" x14ac:dyDescent="0.2">
      <c r="A49" s="1386"/>
      <c r="B49" s="594" t="s">
        <v>493</v>
      </c>
      <c r="C49" s="595" t="s">
        <v>494</v>
      </c>
      <c r="D49" s="596" t="s">
        <v>495</v>
      </c>
      <c r="E49" s="597" t="s">
        <v>231</v>
      </c>
      <c r="F49" s="598">
        <v>2</v>
      </c>
      <c r="G49" s="600">
        <f>G48*(G43+SUM(G45:G47)-SUM(G55:G58))</f>
        <v>0</v>
      </c>
      <c r="H49" s="600">
        <f t="shared" ref="H49:AL49" si="9">H48*(SUM(H43:H47)-SUM(H55:H58))</f>
        <v>0</v>
      </c>
      <c r="I49" s="600">
        <f t="shared" si="9"/>
        <v>0</v>
      </c>
      <c r="J49" s="600">
        <f t="shared" si="9"/>
        <v>6.842512005148029E-3</v>
      </c>
      <c r="K49" s="600">
        <f t="shared" si="9"/>
        <v>6.9944001580132921E-3</v>
      </c>
      <c r="L49" s="600">
        <f t="shared" si="9"/>
        <v>6.6900385720000182E-3</v>
      </c>
      <c r="M49" s="600">
        <f t="shared" si="9"/>
        <v>9.3402948961522625E-3</v>
      </c>
      <c r="N49" s="600">
        <f t="shared" si="9"/>
        <v>9.9134009824215965E-3</v>
      </c>
      <c r="O49" s="600">
        <f t="shared" si="9"/>
        <v>1.0777647909680917E-2</v>
      </c>
      <c r="P49" s="600">
        <f t="shared" si="9"/>
        <v>1.131252853125673E-2</v>
      </c>
      <c r="Q49" s="600">
        <f t="shared" si="9"/>
        <v>1.1831486157812477E-2</v>
      </c>
      <c r="R49" s="600">
        <f t="shared" si="9"/>
        <v>1.2361965813020636E-2</v>
      </c>
      <c r="S49" s="600">
        <f t="shared" si="9"/>
        <v>1.3205282955873327E-2</v>
      </c>
      <c r="T49" s="600">
        <f t="shared" si="9"/>
        <v>1.3757882643759236E-2</v>
      </c>
      <c r="U49" s="600">
        <f t="shared" si="9"/>
        <v>1.4307894574638148E-2</v>
      </c>
      <c r="V49" s="600">
        <f t="shared" si="9"/>
        <v>1.4862661234098715E-2</v>
      </c>
      <c r="W49" s="600">
        <f t="shared" si="9"/>
        <v>1.5714701245340683E-2</v>
      </c>
      <c r="X49" s="600">
        <f t="shared" si="9"/>
        <v>1.6239535404389504E-2</v>
      </c>
      <c r="Y49" s="600">
        <f t="shared" si="9"/>
        <v>1.6770344926155929E-2</v>
      </c>
      <c r="Z49" s="600">
        <f t="shared" si="9"/>
        <v>1.7302472635480553E-2</v>
      </c>
      <c r="AA49" s="600">
        <f t="shared" si="9"/>
        <v>1.812437214516837E-2</v>
      </c>
      <c r="AB49" s="600">
        <f t="shared" si="9"/>
        <v>1.8638038368389863E-2</v>
      </c>
      <c r="AC49" s="600">
        <f t="shared" si="9"/>
        <v>1.920601111085914E-2</v>
      </c>
      <c r="AD49" s="600">
        <f t="shared" si="9"/>
        <v>1.9805049057128959E-2</v>
      </c>
      <c r="AE49" s="600">
        <f t="shared" si="9"/>
        <v>2.0399663204602011E-2</v>
      </c>
      <c r="AF49" s="600">
        <f t="shared" si="9"/>
        <v>2.0995405814271211E-2</v>
      </c>
      <c r="AG49" s="600">
        <f t="shared" si="9"/>
        <v>2.1593274244420559E-2</v>
      </c>
      <c r="AH49" s="600">
        <f t="shared" si="9"/>
        <v>2.2194547158680682E-2</v>
      </c>
      <c r="AI49" s="600">
        <f t="shared" si="9"/>
        <v>2.2793947375203186E-2</v>
      </c>
      <c r="AJ49" s="600">
        <f t="shared" si="9"/>
        <v>2.3396270699783651E-2</v>
      </c>
      <c r="AK49" s="600">
        <f t="shared" si="9"/>
        <v>2.3995311231787792E-2</v>
      </c>
      <c r="AL49" s="600">
        <f t="shared" si="9"/>
        <v>2.4592081148600779E-2</v>
      </c>
      <c r="AM49" s="600">
        <f t="shared" ref="AM49:BR49" si="10">AM48*(SUM(AM43:AM47)-SUM(AM55:AM58))</f>
        <v>2.5193630523059431E-2</v>
      </c>
      <c r="AN49" s="600">
        <f t="shared" si="10"/>
        <v>2.5796329377565489E-2</v>
      </c>
      <c r="AO49" s="600">
        <f t="shared" si="10"/>
        <v>2.6392464512609251E-2</v>
      </c>
      <c r="AP49" s="600">
        <f t="shared" si="10"/>
        <v>2.6991318429882775E-2</v>
      </c>
      <c r="AQ49" s="600">
        <f t="shared" si="10"/>
        <v>2.7588016033506312E-2</v>
      </c>
      <c r="AR49" s="600">
        <f t="shared" si="10"/>
        <v>2.819333732973666E-2</v>
      </c>
      <c r="AS49" s="600">
        <f t="shared" si="10"/>
        <v>2.8796755874861021E-2</v>
      </c>
      <c r="AT49" s="600">
        <f t="shared" si="10"/>
        <v>2.9408388994283718E-2</v>
      </c>
      <c r="AU49" s="600">
        <f t="shared" si="10"/>
        <v>3.0017368025918326E-2</v>
      </c>
      <c r="AV49" s="600">
        <f t="shared" si="10"/>
        <v>3.0621650049273738E-2</v>
      </c>
      <c r="AW49" s="600">
        <f t="shared" si="10"/>
        <v>3.1219842563018397E-2</v>
      </c>
      <c r="AX49" s="600">
        <f t="shared" si="10"/>
        <v>3.181745536351583E-2</v>
      </c>
      <c r="AY49" s="600">
        <f t="shared" si="10"/>
        <v>3.2408283954186448E-2</v>
      </c>
      <c r="AZ49" s="600">
        <f t="shared" si="10"/>
        <v>3.2990293993335598E-2</v>
      </c>
      <c r="BA49" s="600">
        <f t="shared" si="10"/>
        <v>3.3565110949560932E-2</v>
      </c>
      <c r="BB49" s="600">
        <f t="shared" si="10"/>
        <v>3.4136304679219541E-2</v>
      </c>
      <c r="BC49" s="600">
        <f t="shared" si="10"/>
        <v>3.4707185126738593E-2</v>
      </c>
      <c r="BD49" s="600">
        <f t="shared" si="10"/>
        <v>3.1586817866786354E-2</v>
      </c>
      <c r="BE49" s="600">
        <f t="shared" si="10"/>
        <v>2.8819673408206025E-2</v>
      </c>
      <c r="BF49" s="600">
        <f t="shared" si="10"/>
        <v>2.629896297302747E-2</v>
      </c>
      <c r="BG49" s="600">
        <f t="shared" si="10"/>
        <v>2.3982207344892068E-2</v>
      </c>
      <c r="BH49" s="600">
        <f t="shared" si="10"/>
        <v>2.1956217601035395E-2</v>
      </c>
      <c r="BI49" s="600">
        <f t="shared" si="10"/>
        <v>2.0291263959502811E-2</v>
      </c>
      <c r="BJ49" s="600">
        <f t="shared" si="10"/>
        <v>1.8307087358800305E-2</v>
      </c>
      <c r="BK49" s="600">
        <f t="shared" si="10"/>
        <v>1.6390316746386864E-2</v>
      </c>
      <c r="BL49" s="600">
        <f t="shared" si="10"/>
        <v>1.4492318110203973E-2</v>
      </c>
      <c r="BM49" s="600">
        <f t="shared" si="10"/>
        <v>1.2720727374234537E-2</v>
      </c>
      <c r="BN49" s="600">
        <f t="shared" si="10"/>
        <v>1.0960756292561944E-2</v>
      </c>
      <c r="BO49" s="600">
        <f t="shared" si="10"/>
        <v>9.1147342158773015E-3</v>
      </c>
      <c r="BP49" s="600">
        <f t="shared" si="10"/>
        <v>7.1459886177439921E-3</v>
      </c>
      <c r="BQ49" s="600">
        <f t="shared" si="10"/>
        <v>5.1189508978123415E-3</v>
      </c>
      <c r="BR49" s="600">
        <f t="shared" si="10"/>
        <v>2.5891498758560212E-3</v>
      </c>
      <c r="BS49" s="600">
        <f t="shared" ref="BS49:BT49" si="11">BS48*(SUM(BS43:BS47)-SUM(BS55:BS58))</f>
        <v>1.5285350079428267E-4</v>
      </c>
      <c r="BT49" s="600">
        <f t="shared" si="11"/>
        <v>-2.2809752896476459E-3</v>
      </c>
      <c r="BU49" s="600"/>
      <c r="BV49" s="600"/>
      <c r="BW49" s="600"/>
      <c r="BX49" s="600"/>
      <c r="BY49" s="600"/>
      <c r="BZ49" s="600"/>
      <c r="CA49" s="600"/>
      <c r="CB49" s="600"/>
      <c r="CC49" s="600"/>
      <c r="CD49" s="600"/>
      <c r="CE49" s="600"/>
      <c r="CF49" s="600"/>
      <c r="CG49" s="600"/>
      <c r="CH49" s="600"/>
      <c r="CI49" s="600"/>
      <c r="CK49" s="1348"/>
    </row>
    <row r="50" spans="1:89" s="1347" customFormat="1" x14ac:dyDescent="0.2">
      <c r="A50" s="1386"/>
      <c r="B50" s="594" t="s">
        <v>496</v>
      </c>
      <c r="C50" s="602" t="s">
        <v>300</v>
      </c>
      <c r="D50" s="603" t="s">
        <v>497</v>
      </c>
      <c r="E50" s="604" t="s">
        <v>234</v>
      </c>
      <c r="F50" s="605">
        <v>1</v>
      </c>
      <c r="G50" s="606" t="e">
        <f>(((G46-G57))*1000000)/((G79)*1000)</f>
        <v>#DIV/0!</v>
      </c>
      <c r="H50" s="606" t="e">
        <f t="shared" ref="H50:BS51" si="12">(((H46-H57))*1000000)/((H79)*1000)</f>
        <v>#DIV/0!</v>
      </c>
      <c r="I50" s="606">
        <f t="shared" si="12"/>
        <v>145.31897800769866</v>
      </c>
      <c r="J50" s="606">
        <f t="shared" si="12"/>
        <v>142.17962347111845</v>
      </c>
      <c r="K50" s="606">
        <f t="shared" si="12"/>
        <v>139.08076824130265</v>
      </c>
      <c r="L50" s="606">
        <f t="shared" si="12"/>
        <v>136.42149708769171</v>
      </c>
      <c r="M50" s="607">
        <f t="shared" si="12"/>
        <v>133.91702873703969</v>
      </c>
      <c r="N50" s="607">
        <f t="shared" si="12"/>
        <v>133.19951932107554</v>
      </c>
      <c r="O50" s="607">
        <f t="shared" si="12"/>
        <v>132.57700601043493</v>
      </c>
      <c r="P50" s="607">
        <f t="shared" si="12"/>
        <v>132.05056790792165</v>
      </c>
      <c r="Q50" s="607">
        <f t="shared" si="12"/>
        <v>131.61729140427323</v>
      </c>
      <c r="R50" s="607">
        <f t="shared" si="12"/>
        <v>131.15647592392594</v>
      </c>
      <c r="S50" s="607">
        <f t="shared" si="12"/>
        <v>130.7601204326165</v>
      </c>
      <c r="T50" s="607">
        <f t="shared" si="12"/>
        <v>130.26825103553145</v>
      </c>
      <c r="U50" s="607">
        <f t="shared" si="12"/>
        <v>129.76188340659868</v>
      </c>
      <c r="V50" s="607">
        <f t="shared" si="12"/>
        <v>129.30356662028871</v>
      </c>
      <c r="W50" s="607">
        <f t="shared" si="12"/>
        <v>128.90788160373057</v>
      </c>
      <c r="X50" s="607">
        <f t="shared" si="12"/>
        <v>128.65551942868993</v>
      </c>
      <c r="Y50" s="607">
        <f t="shared" si="12"/>
        <v>128.33387862404555</v>
      </c>
      <c r="Z50" s="607">
        <f t="shared" si="12"/>
        <v>128.03703216838241</v>
      </c>
      <c r="AA50" s="607">
        <f t="shared" si="12"/>
        <v>127.74243883017698</v>
      </c>
      <c r="AB50" s="607">
        <f t="shared" si="12"/>
        <v>127.3903502691992</v>
      </c>
      <c r="AC50" s="607">
        <f t="shared" si="12"/>
        <v>127.16204270437854</v>
      </c>
      <c r="AD50" s="607">
        <f t="shared" si="12"/>
        <v>126.95842303718388</v>
      </c>
      <c r="AE50" s="607">
        <f t="shared" si="12"/>
        <v>126.76111614811364</v>
      </c>
      <c r="AF50" s="607">
        <f t="shared" si="12"/>
        <v>126.56397198246583</v>
      </c>
      <c r="AG50" s="607">
        <f t="shared" si="12"/>
        <v>126.38992942350941</v>
      </c>
      <c r="AH50" s="607">
        <f t="shared" si="12"/>
        <v>126.27680250396492</v>
      </c>
      <c r="AI50" s="607">
        <f t="shared" si="12"/>
        <v>126.15672204259971</v>
      </c>
      <c r="AJ50" s="607">
        <f t="shared" si="12"/>
        <v>126.03000954918794</v>
      </c>
      <c r="AK50" s="607">
        <f t="shared" si="12"/>
        <v>125.90120878642308</v>
      </c>
      <c r="AL50" s="607">
        <f t="shared" si="12"/>
        <v>123.19401287422237</v>
      </c>
      <c r="AM50" s="607">
        <f t="shared" si="12"/>
        <v>123.0911687103756</v>
      </c>
      <c r="AN50" s="607">
        <f t="shared" si="12"/>
        <v>122.98952262368233</v>
      </c>
      <c r="AO50" s="607">
        <f t="shared" si="12"/>
        <v>122.88724217205862</v>
      </c>
      <c r="AP50" s="607">
        <f t="shared" si="12"/>
        <v>122.82599697171848</v>
      </c>
      <c r="AQ50" s="607">
        <f t="shared" si="12"/>
        <v>122.77188866108021</v>
      </c>
      <c r="AR50" s="607">
        <f t="shared" si="12"/>
        <v>122.74109489117969</v>
      </c>
      <c r="AS50" s="607">
        <f t="shared" si="12"/>
        <v>122.70319339961532</v>
      </c>
      <c r="AT50" s="607">
        <f t="shared" si="12"/>
        <v>122.67974571605887</v>
      </c>
      <c r="AU50" s="607">
        <f t="shared" si="12"/>
        <v>122.65199462373552</v>
      </c>
      <c r="AV50" s="607">
        <f t="shared" si="12"/>
        <v>122.63460910277684</v>
      </c>
      <c r="AW50" s="607">
        <f t="shared" si="12"/>
        <v>122.60305979820302</v>
      </c>
      <c r="AX50" s="607">
        <f t="shared" si="12"/>
        <v>122.58587177022081</v>
      </c>
      <c r="AY50" s="607">
        <f t="shared" si="12"/>
        <v>122.58033295890074</v>
      </c>
      <c r="AZ50" s="607">
        <f t="shared" si="12"/>
        <v>122.589452684454</v>
      </c>
      <c r="BA50" s="607">
        <f t="shared" si="12"/>
        <v>122.60911199690797</v>
      </c>
      <c r="BB50" s="607">
        <f t="shared" si="12"/>
        <v>122.63240647000548</v>
      </c>
      <c r="BC50" s="607">
        <f t="shared" si="12"/>
        <v>122.65545173246572</v>
      </c>
      <c r="BD50" s="607">
        <f t="shared" si="12"/>
        <v>122.67106882204202</v>
      </c>
      <c r="BE50" s="607">
        <f t="shared" si="12"/>
        <v>122.68009834868133</v>
      </c>
      <c r="BF50" s="607">
        <f t="shared" si="12"/>
        <v>122.68506999166416</v>
      </c>
      <c r="BG50" s="607">
        <f t="shared" si="12"/>
        <v>122.68141437357797</v>
      </c>
      <c r="BH50" s="607">
        <f t="shared" si="12"/>
        <v>122.67882661890336</v>
      </c>
      <c r="BI50" s="607">
        <f t="shared" si="12"/>
        <v>122.65856791737457</v>
      </c>
      <c r="BJ50" s="607">
        <f t="shared" si="12"/>
        <v>122.65715974094053</v>
      </c>
      <c r="BK50" s="607">
        <f t="shared" si="12"/>
        <v>122.6538765639154</v>
      </c>
      <c r="BL50" s="607">
        <f t="shared" si="12"/>
        <v>122.65096289429185</v>
      </c>
      <c r="BM50" s="607">
        <f t="shared" si="12"/>
        <v>122.64393520158823</v>
      </c>
      <c r="BN50" s="607">
        <f t="shared" si="12"/>
        <v>122.63734422805979</v>
      </c>
      <c r="BO50" s="607">
        <f t="shared" si="12"/>
        <v>122.63535891230065</v>
      </c>
      <c r="BP50" s="607">
        <f t="shared" si="12"/>
        <v>122.63524024810334</v>
      </c>
      <c r="BQ50" s="607">
        <f t="shared" si="12"/>
        <v>122.63711782630287</v>
      </c>
      <c r="BR50" s="607">
        <f t="shared" si="12"/>
        <v>122.65425010089061</v>
      </c>
      <c r="BS50" s="607">
        <f t="shared" si="12"/>
        <v>122.67094487616158</v>
      </c>
      <c r="BT50" s="607">
        <f t="shared" ref="BT50:BT51" si="13">(((BT46-BT57))*1000000)/((BT79)*1000)</f>
        <v>122.68819543864176</v>
      </c>
      <c r="BU50" s="607"/>
      <c r="BV50" s="607"/>
      <c r="BW50" s="607"/>
      <c r="BX50" s="607"/>
      <c r="BY50" s="607"/>
      <c r="BZ50" s="607"/>
      <c r="CA50" s="607"/>
      <c r="CB50" s="607"/>
      <c r="CC50" s="607"/>
      <c r="CD50" s="607"/>
      <c r="CE50" s="607"/>
      <c r="CF50" s="607"/>
      <c r="CG50" s="607"/>
      <c r="CH50" s="607"/>
      <c r="CI50" s="607"/>
      <c r="CK50" s="1348"/>
    </row>
    <row r="51" spans="1:89" s="1347" customFormat="1" x14ac:dyDescent="0.2">
      <c r="A51" s="1386"/>
      <c r="B51" s="594" t="s">
        <v>498</v>
      </c>
      <c r="C51" s="602" t="s">
        <v>319</v>
      </c>
      <c r="D51" s="603" t="s">
        <v>499</v>
      </c>
      <c r="E51" s="604" t="s">
        <v>234</v>
      </c>
      <c r="F51" s="605">
        <v>1</v>
      </c>
      <c r="G51" s="606" t="e">
        <f>(((G47-G58))*1000000)/((G80)*1000)</f>
        <v>#DIV/0!</v>
      </c>
      <c r="H51" s="606" t="e">
        <f t="shared" si="12"/>
        <v>#DIV/0!</v>
      </c>
      <c r="I51" s="606">
        <f t="shared" si="12"/>
        <v>149.52778828007729</v>
      </c>
      <c r="J51" s="606">
        <f t="shared" si="12"/>
        <v>145.85842040168234</v>
      </c>
      <c r="K51" s="606">
        <f t="shared" si="12"/>
        <v>143.75200713134956</v>
      </c>
      <c r="L51" s="606">
        <f t="shared" si="12"/>
        <v>141.63142762426878</v>
      </c>
      <c r="M51" s="607">
        <f t="shared" si="12"/>
        <v>139.74340850023219</v>
      </c>
      <c r="N51" s="607">
        <f t="shared" si="12"/>
        <v>139.57281598671884</v>
      </c>
      <c r="O51" s="607">
        <f t="shared" si="12"/>
        <v>139.39519899481851</v>
      </c>
      <c r="P51" s="607">
        <f t="shared" si="12"/>
        <v>139.21586913390669</v>
      </c>
      <c r="Q51" s="607">
        <f t="shared" si="12"/>
        <v>139.03175014237601</v>
      </c>
      <c r="R51" s="607">
        <f t="shared" si="12"/>
        <v>138.9165085090095</v>
      </c>
      <c r="S51" s="607">
        <f t="shared" si="12"/>
        <v>138.8464182950317</v>
      </c>
      <c r="T51" s="607">
        <f t="shared" si="12"/>
        <v>138.79369104838057</v>
      </c>
      <c r="U51" s="607">
        <f t="shared" si="12"/>
        <v>138.73174332761931</v>
      </c>
      <c r="V51" s="607">
        <f t="shared" si="12"/>
        <v>138.69637762510325</v>
      </c>
      <c r="W51" s="607">
        <f t="shared" si="12"/>
        <v>138.75590031870377</v>
      </c>
      <c r="X51" s="607">
        <f t="shared" si="12"/>
        <v>138.81990827308326</v>
      </c>
      <c r="Y51" s="607">
        <f t="shared" si="12"/>
        <v>138.77128410144076</v>
      </c>
      <c r="Z51" s="607">
        <f t="shared" si="12"/>
        <v>138.74824263766027</v>
      </c>
      <c r="AA51" s="607">
        <f t="shared" si="12"/>
        <v>138.68711048642569</v>
      </c>
      <c r="AB51" s="607">
        <f t="shared" si="12"/>
        <v>138.67537542240927</v>
      </c>
      <c r="AC51" s="607">
        <f t="shared" si="12"/>
        <v>138.70271241315936</v>
      </c>
      <c r="AD51" s="607">
        <f t="shared" si="12"/>
        <v>138.75693522705313</v>
      </c>
      <c r="AE51" s="607">
        <f t="shared" si="12"/>
        <v>138.79991027816854</v>
      </c>
      <c r="AF51" s="607">
        <f t="shared" si="12"/>
        <v>138.84379806886454</v>
      </c>
      <c r="AG51" s="607">
        <f t="shared" si="12"/>
        <v>138.93949884315074</v>
      </c>
      <c r="AH51" s="607">
        <f t="shared" si="12"/>
        <v>139.12505892905398</v>
      </c>
      <c r="AI51" s="607">
        <f t="shared" si="12"/>
        <v>139.29793513358763</v>
      </c>
      <c r="AJ51" s="607">
        <f t="shared" si="12"/>
        <v>139.47060511602214</v>
      </c>
      <c r="AK51" s="607">
        <f t="shared" si="12"/>
        <v>139.62938152841048</v>
      </c>
      <c r="AL51" s="607">
        <f t="shared" si="12"/>
        <v>139.81402116046863</v>
      </c>
      <c r="AM51" s="607">
        <f t="shared" si="12"/>
        <v>139.98442058403404</v>
      </c>
      <c r="AN51" s="607">
        <f t="shared" si="12"/>
        <v>140.15375261687819</v>
      </c>
      <c r="AO51" s="607">
        <f t="shared" si="12"/>
        <v>140.30788006887559</v>
      </c>
      <c r="AP51" s="607">
        <f t="shared" si="12"/>
        <v>140.52704577184235</v>
      </c>
      <c r="AQ51" s="607">
        <f t="shared" si="12"/>
        <v>140.74688552247324</v>
      </c>
      <c r="AR51" s="607">
        <f t="shared" si="12"/>
        <v>141.03126062529071</v>
      </c>
      <c r="AS51" s="607">
        <f t="shared" si="12"/>
        <v>141.30367929535566</v>
      </c>
      <c r="AT51" s="607">
        <f t="shared" si="12"/>
        <v>141.60750388898484</v>
      </c>
      <c r="AU51" s="607">
        <f t="shared" si="12"/>
        <v>141.89914867312893</v>
      </c>
      <c r="AV51" s="607">
        <f t="shared" si="12"/>
        <v>142.19302698961405</v>
      </c>
      <c r="AW51" s="607">
        <f t="shared" si="12"/>
        <v>142.4740876175527</v>
      </c>
      <c r="AX51" s="607">
        <f t="shared" si="12"/>
        <v>142.75716837050351</v>
      </c>
      <c r="AY51" s="607">
        <f t="shared" si="12"/>
        <v>143.04226316673328</v>
      </c>
      <c r="AZ51" s="607">
        <f t="shared" si="12"/>
        <v>143.32945187071505</v>
      </c>
      <c r="BA51" s="607">
        <f t="shared" si="12"/>
        <v>143.61884623327086</v>
      </c>
      <c r="BB51" s="607">
        <f t="shared" si="12"/>
        <v>143.91052656297353</v>
      </c>
      <c r="BC51" s="607">
        <f t="shared" si="12"/>
        <v>144.20450840262538</v>
      </c>
      <c r="BD51" s="607">
        <f t="shared" si="12"/>
        <v>144.48454451668752</v>
      </c>
      <c r="BE51" s="607">
        <f t="shared" si="12"/>
        <v>144.74169913652975</v>
      </c>
      <c r="BF51" s="607">
        <f t="shared" si="12"/>
        <v>144.98315116631233</v>
      </c>
      <c r="BG51" s="607">
        <f t="shared" si="12"/>
        <v>145.22384429275314</v>
      </c>
      <c r="BH51" s="607">
        <f t="shared" si="12"/>
        <v>145.42996932210858</v>
      </c>
      <c r="BI51" s="607">
        <f t="shared" si="12"/>
        <v>145.63747869884173</v>
      </c>
      <c r="BJ51" s="607">
        <f t="shared" si="12"/>
        <v>145.84631984377029</v>
      </c>
      <c r="BK51" s="607">
        <f t="shared" si="12"/>
        <v>146.05642575654147</v>
      </c>
      <c r="BL51" s="607">
        <f t="shared" si="12"/>
        <v>146.26773831710486</v>
      </c>
      <c r="BM51" s="607">
        <f t="shared" si="12"/>
        <v>146.48021708048316</v>
      </c>
      <c r="BN51" s="607">
        <f t="shared" si="12"/>
        <v>146.69378331844641</v>
      </c>
      <c r="BO51" s="607">
        <f t="shared" si="12"/>
        <v>146.90840203637512</v>
      </c>
      <c r="BP51" s="607">
        <f t="shared" si="12"/>
        <v>147.12833485019999</v>
      </c>
      <c r="BQ51" s="607">
        <f t="shared" si="12"/>
        <v>147.34141921733556</v>
      </c>
      <c r="BR51" s="607">
        <f t="shared" si="12"/>
        <v>147.57949935841177</v>
      </c>
      <c r="BS51" s="607">
        <f t="shared" si="12"/>
        <v>147.80649866860244</v>
      </c>
      <c r="BT51" s="607">
        <f t="shared" si="13"/>
        <v>148.03446809932018</v>
      </c>
      <c r="BU51" s="607"/>
      <c r="BV51" s="607"/>
      <c r="BW51" s="607"/>
      <c r="BX51" s="607"/>
      <c r="BY51" s="607"/>
      <c r="BZ51" s="607"/>
      <c r="CA51" s="607"/>
      <c r="CB51" s="607"/>
      <c r="CC51" s="607"/>
      <c r="CD51" s="607"/>
      <c r="CE51" s="607"/>
      <c r="CF51" s="607"/>
      <c r="CG51" s="607"/>
      <c r="CH51" s="607"/>
      <c r="CI51" s="607"/>
      <c r="CK51" s="1348"/>
    </row>
    <row r="52" spans="1:89" s="1347" customFormat="1" ht="28.5" x14ac:dyDescent="0.2">
      <c r="A52" s="1386"/>
      <c r="B52" s="594" t="s">
        <v>500</v>
      </c>
      <c r="C52" s="602" t="s">
        <v>233</v>
      </c>
      <c r="D52" s="603" t="s">
        <v>501</v>
      </c>
      <c r="E52" s="604" t="s">
        <v>234</v>
      </c>
      <c r="F52" s="605">
        <v>1</v>
      </c>
      <c r="G52" s="606" t="e">
        <f>(((G46-G57)+(G47-G58))*1000000)/((G79+G80)*1000)</f>
        <v>#DIV/0!</v>
      </c>
      <c r="H52" s="606" t="e">
        <f t="shared" ref="H52:BS52" si="14">(((H46-H57)+(H47-H58))*1000000)/((H79+H80)*1000)</f>
        <v>#DIV/0!</v>
      </c>
      <c r="I52" s="606">
        <f t="shared" si="14"/>
        <v>148.2913261599613</v>
      </c>
      <c r="J52" s="606">
        <f t="shared" si="14"/>
        <v>144.73619401796208</v>
      </c>
      <c r="K52" s="606">
        <f t="shared" si="14"/>
        <v>142.25501290877483</v>
      </c>
      <c r="L52" s="606">
        <f t="shared" si="14"/>
        <v>139.87388037933903</v>
      </c>
      <c r="M52" s="607">
        <f t="shared" si="14"/>
        <v>137.69087536956249</v>
      </c>
      <c r="N52" s="607">
        <f t="shared" si="14"/>
        <v>137.23600320102196</v>
      </c>
      <c r="O52" s="607">
        <f t="shared" si="14"/>
        <v>136.77647767880092</v>
      </c>
      <c r="P52" s="607">
        <f t="shared" si="14"/>
        <v>136.3464863481864</v>
      </c>
      <c r="Q52" s="607">
        <f t="shared" si="14"/>
        <v>135.94771594507196</v>
      </c>
      <c r="R52" s="607">
        <f t="shared" si="14"/>
        <v>135.57580712426915</v>
      </c>
      <c r="S52" s="607">
        <f t="shared" si="14"/>
        <v>135.27100729623683</v>
      </c>
      <c r="T52" s="607">
        <f t="shared" si="14"/>
        <v>134.9350496656597</v>
      </c>
      <c r="U52" s="607">
        <f t="shared" si="14"/>
        <v>134.56957985541291</v>
      </c>
      <c r="V52" s="607">
        <f t="shared" si="14"/>
        <v>134.22979294226306</v>
      </c>
      <c r="W52" s="607">
        <f t="shared" si="14"/>
        <v>133.95632780177093</v>
      </c>
      <c r="X52" s="607">
        <f t="shared" si="14"/>
        <v>133.74347861324085</v>
      </c>
      <c r="Y52" s="607">
        <f t="shared" si="14"/>
        <v>133.44537404984615</v>
      </c>
      <c r="Z52" s="607">
        <f t="shared" si="14"/>
        <v>133.16875048982652</v>
      </c>
      <c r="AA52" s="607">
        <f t="shared" si="14"/>
        <v>132.87204613649169</v>
      </c>
      <c r="AB52" s="607">
        <f t="shared" si="14"/>
        <v>132.5665317990242</v>
      </c>
      <c r="AC52" s="607">
        <f t="shared" si="14"/>
        <v>132.34572384355508</v>
      </c>
      <c r="AD52" s="607">
        <f t="shared" si="14"/>
        <v>132.15098405558885</v>
      </c>
      <c r="AE52" s="607">
        <f t="shared" si="14"/>
        <v>131.95601912575881</v>
      </c>
      <c r="AF52" s="607">
        <f t="shared" si="14"/>
        <v>131.76191575483367</v>
      </c>
      <c r="AG52" s="607">
        <f t="shared" si="14"/>
        <v>131.60278073556196</v>
      </c>
      <c r="AH52" s="607">
        <f t="shared" si="14"/>
        <v>131.51531348897475</v>
      </c>
      <c r="AI52" s="607">
        <f t="shared" si="14"/>
        <v>131.41549097308467</v>
      </c>
      <c r="AJ52" s="607">
        <f t="shared" si="14"/>
        <v>131.30805093959847</v>
      </c>
      <c r="AK52" s="607">
        <f t="shared" si="14"/>
        <v>131.19100063376274</v>
      </c>
      <c r="AL52" s="607">
        <f t="shared" si="14"/>
        <v>129.48908964066987</v>
      </c>
      <c r="AM52" s="607">
        <f t="shared" si="14"/>
        <v>129.39057193557011</v>
      </c>
      <c r="AN52" s="607">
        <f t="shared" si="14"/>
        <v>129.29021603729493</v>
      </c>
      <c r="AO52" s="607">
        <f t="shared" si="14"/>
        <v>129.18142040271641</v>
      </c>
      <c r="AP52" s="607">
        <f t="shared" si="14"/>
        <v>129.12002257200146</v>
      </c>
      <c r="AQ52" s="607">
        <f t="shared" si="14"/>
        <v>129.0821884813254</v>
      </c>
      <c r="AR52" s="607">
        <f t="shared" si="14"/>
        <v>129.10178311142937</v>
      </c>
      <c r="AS52" s="607">
        <f t="shared" si="14"/>
        <v>129.11101146481283</v>
      </c>
      <c r="AT52" s="607">
        <f t="shared" si="14"/>
        <v>129.13919624837038</v>
      </c>
      <c r="AU52" s="607">
        <f t="shared" si="14"/>
        <v>129.15951155200287</v>
      </c>
      <c r="AV52" s="607">
        <f t="shared" si="14"/>
        <v>129.18624115465988</v>
      </c>
      <c r="AW52" s="607">
        <f t="shared" si="14"/>
        <v>129.19719023097599</v>
      </c>
      <c r="AX52" s="607">
        <f t="shared" si="14"/>
        <v>129.21664688710038</v>
      </c>
      <c r="AY52" s="607">
        <f t="shared" si="14"/>
        <v>129.24343295648922</v>
      </c>
      <c r="AZ52" s="607">
        <f t="shared" si="14"/>
        <v>129.28050200892108</v>
      </c>
      <c r="BA52" s="607">
        <f t="shared" si="14"/>
        <v>129.32465043695876</v>
      </c>
      <c r="BB52" s="607">
        <f t="shared" si="14"/>
        <v>129.37030127988112</v>
      </c>
      <c r="BC52" s="607">
        <f t="shared" si="14"/>
        <v>129.41535529947197</v>
      </c>
      <c r="BD52" s="607">
        <f t="shared" si="14"/>
        <v>129.44996954000919</v>
      </c>
      <c r="BE52" s="607">
        <f t="shared" si="14"/>
        <v>129.47218315344952</v>
      </c>
      <c r="BF52" s="607">
        <f t="shared" si="14"/>
        <v>129.48633634969912</v>
      </c>
      <c r="BG52" s="607">
        <f t="shared" si="14"/>
        <v>129.49356457492081</v>
      </c>
      <c r="BH52" s="607">
        <f t="shared" si="14"/>
        <v>129.49059978993338</v>
      </c>
      <c r="BI52" s="607">
        <f t="shared" si="14"/>
        <v>129.4751408096476</v>
      </c>
      <c r="BJ52" s="607">
        <f t="shared" si="14"/>
        <v>129.4730287156525</v>
      </c>
      <c r="BK52" s="607">
        <f t="shared" si="14"/>
        <v>129.4696163449517</v>
      </c>
      <c r="BL52" s="607">
        <f t="shared" si="14"/>
        <v>129.46668012975263</v>
      </c>
      <c r="BM52" s="607">
        <f t="shared" si="14"/>
        <v>129.46090524671914</v>
      </c>
      <c r="BN52" s="607">
        <f t="shared" si="14"/>
        <v>129.45533333487481</v>
      </c>
      <c r="BO52" s="607">
        <f t="shared" si="14"/>
        <v>129.45320566339572</v>
      </c>
      <c r="BP52" s="607">
        <f t="shared" si="14"/>
        <v>129.46046151890681</v>
      </c>
      <c r="BQ52" s="607">
        <f t="shared" si="14"/>
        <v>129.47427262116327</v>
      </c>
      <c r="BR52" s="607">
        <f t="shared" si="14"/>
        <v>129.50610760208747</v>
      </c>
      <c r="BS52" s="607">
        <f t="shared" si="14"/>
        <v>129.53480115948204</v>
      </c>
      <c r="BT52" s="607">
        <f t="shared" ref="BT52" si="15">(((BT46-BT57)+(BT47-BT58))*1000000)/((BT79+BT80)*1000)</f>
        <v>129.56448004075497</v>
      </c>
      <c r="BU52" s="607"/>
      <c r="BV52" s="607"/>
      <c r="BW52" s="607"/>
      <c r="BX52" s="607"/>
      <c r="BY52" s="607"/>
      <c r="BZ52" s="607"/>
      <c r="CA52" s="607"/>
      <c r="CB52" s="607"/>
      <c r="CC52" s="607"/>
      <c r="CD52" s="607"/>
      <c r="CE52" s="607"/>
      <c r="CF52" s="607"/>
      <c r="CG52" s="607"/>
      <c r="CH52" s="607"/>
      <c r="CI52" s="607"/>
      <c r="CK52" s="1348"/>
    </row>
    <row r="53" spans="1:89" s="1347" customFormat="1" x14ac:dyDescent="0.2">
      <c r="A53" s="1386"/>
      <c r="B53" s="594" t="s">
        <v>502</v>
      </c>
      <c r="C53" s="602" t="s">
        <v>503</v>
      </c>
      <c r="D53" s="603" t="s">
        <v>85</v>
      </c>
      <c r="E53" s="604" t="s">
        <v>231</v>
      </c>
      <c r="F53" s="605">
        <v>2</v>
      </c>
      <c r="G53" s="571"/>
      <c r="H53" s="571"/>
      <c r="I53" s="571">
        <v>0.12337173888859666</v>
      </c>
      <c r="J53" s="571">
        <v>0.12298696667175391</v>
      </c>
      <c r="K53" s="571">
        <v>0.12282649696858652</v>
      </c>
      <c r="L53" s="571">
        <v>0.12261769680077728</v>
      </c>
      <c r="M53" s="572">
        <v>0.12402028870796207</v>
      </c>
      <c r="N53" s="572">
        <v>0.12386257210823746</v>
      </c>
      <c r="O53" s="572">
        <v>0.12361622752235736</v>
      </c>
      <c r="P53" s="572">
        <v>0.12338070251478989</v>
      </c>
      <c r="Q53" s="572">
        <v>0.12315241288637396</v>
      </c>
      <c r="R53" s="572">
        <v>0.12294277013076123</v>
      </c>
      <c r="S53" s="572">
        <v>0.12279630774649719</v>
      </c>
      <c r="T53" s="572">
        <v>0.12271175732016364</v>
      </c>
      <c r="U53" s="572">
        <v>0.12260090618454661</v>
      </c>
      <c r="V53" s="572">
        <v>0.12249057740327723</v>
      </c>
      <c r="W53" s="572">
        <v>0.12236498353739601</v>
      </c>
      <c r="X53" s="572">
        <v>0.12220631116377299</v>
      </c>
      <c r="Y53" s="572">
        <v>0.12209648122155575</v>
      </c>
      <c r="Z53" s="572">
        <v>0.12199326247959488</v>
      </c>
      <c r="AA53" s="572">
        <v>0.12189518050853081</v>
      </c>
      <c r="AB53" s="572">
        <v>0.12180169702806275</v>
      </c>
      <c r="AC53" s="572">
        <v>0.12171399234882627</v>
      </c>
      <c r="AD53" s="572">
        <v>0.12163279863234346</v>
      </c>
      <c r="AE53" s="572">
        <v>0.12155753430751109</v>
      </c>
      <c r="AF53" s="572">
        <v>0.1214877658430229</v>
      </c>
      <c r="AG53" s="572">
        <v>0.12142257523249785</v>
      </c>
      <c r="AH53" s="572">
        <v>0.12136091997415402</v>
      </c>
      <c r="AI53" s="572">
        <v>0.12130422504418066</v>
      </c>
      <c r="AJ53" s="572">
        <v>0.1212528337816397</v>
      </c>
      <c r="AK53" s="572">
        <v>0.12120189120369743</v>
      </c>
      <c r="AL53" s="572">
        <v>0.12115536050913621</v>
      </c>
      <c r="AM53" s="572">
        <v>0.12110937662449381</v>
      </c>
      <c r="AN53" s="572">
        <v>0.12106616148030511</v>
      </c>
      <c r="AO53" s="572">
        <v>0.12102154002773551</v>
      </c>
      <c r="AP53" s="572">
        <v>0.12097370940977931</v>
      </c>
      <c r="AQ53" s="572">
        <v>0.12092846538386737</v>
      </c>
      <c r="AR53" s="572">
        <v>0.12088642463273522</v>
      </c>
      <c r="AS53" s="572">
        <v>0.12084452872347723</v>
      </c>
      <c r="AT53" s="572">
        <v>0.12080424094549336</v>
      </c>
      <c r="AU53" s="572">
        <v>0.12076503922307125</v>
      </c>
      <c r="AV53" s="572">
        <v>0.12072337342540687</v>
      </c>
      <c r="AW53" s="572">
        <v>0.12067925202750124</v>
      </c>
      <c r="AX53" s="572">
        <v>0.12063269216400657</v>
      </c>
      <c r="AY53" s="572">
        <v>0.12058267313966534</v>
      </c>
      <c r="AZ53" s="572">
        <v>0.12053006479190322</v>
      </c>
      <c r="BA53" s="572">
        <v>0.12047464757355017</v>
      </c>
      <c r="BB53" s="572">
        <v>0.12041619061427089</v>
      </c>
      <c r="BC53" s="572">
        <v>0.12035743883102221</v>
      </c>
      <c r="BD53" s="572">
        <v>0.12029997030314646</v>
      </c>
      <c r="BE53" s="572">
        <v>0.12024310943154863</v>
      </c>
      <c r="BF53" s="572">
        <v>0.12018713015204696</v>
      </c>
      <c r="BG53" s="572">
        <v>0.12013152625440186</v>
      </c>
      <c r="BH53" s="572">
        <v>0.12007602360801786</v>
      </c>
      <c r="BI53" s="572">
        <v>0.1200212011490002</v>
      </c>
      <c r="BJ53" s="572">
        <v>0.11996810999071122</v>
      </c>
      <c r="BK53" s="572">
        <v>0.11991624957695768</v>
      </c>
      <c r="BL53" s="572">
        <v>0.11986537763151078</v>
      </c>
      <c r="BM53" s="572">
        <v>0.11981684365171448</v>
      </c>
      <c r="BN53" s="572">
        <v>0.11976861625095701</v>
      </c>
      <c r="BO53" s="572">
        <v>0.11971981197738001</v>
      </c>
      <c r="BP53" s="572">
        <v>0.11967083582878846</v>
      </c>
      <c r="BQ53" s="572">
        <v>0.11962052609673358</v>
      </c>
      <c r="BR53" s="572">
        <v>0.11956866918079623</v>
      </c>
      <c r="BS53" s="572">
        <v>0.11951620955699579</v>
      </c>
      <c r="BT53" s="572">
        <v>0.11946460785156568</v>
      </c>
      <c r="BU53" s="572"/>
      <c r="BV53" s="572"/>
      <c r="BW53" s="572"/>
      <c r="BX53" s="572"/>
      <c r="BY53" s="572"/>
      <c r="BZ53" s="572"/>
      <c r="CA53" s="572"/>
      <c r="CB53" s="572"/>
      <c r="CC53" s="572"/>
      <c r="CD53" s="572"/>
      <c r="CE53" s="572"/>
      <c r="CF53" s="572"/>
      <c r="CG53" s="572"/>
      <c r="CH53" s="572"/>
      <c r="CI53" s="573"/>
      <c r="CK53" s="1348"/>
    </row>
    <row r="54" spans="1:89" s="1347" customFormat="1" ht="15" thickBot="1" x14ac:dyDescent="0.25">
      <c r="A54" s="1386"/>
      <c r="B54" s="608" t="s">
        <v>504</v>
      </c>
      <c r="C54" s="609" t="s">
        <v>505</v>
      </c>
      <c r="D54" s="610" t="s">
        <v>85</v>
      </c>
      <c r="E54" s="611" t="s">
        <v>231</v>
      </c>
      <c r="F54" s="612">
        <v>2</v>
      </c>
      <c r="G54" s="613"/>
      <c r="H54" s="613"/>
      <c r="I54" s="613">
        <v>4.0016089847142555E-2</v>
      </c>
      <c r="J54" s="613">
        <v>4.0016089847142555E-2</v>
      </c>
      <c r="K54" s="613">
        <v>4.0016089847142555E-2</v>
      </c>
      <c r="L54" s="613">
        <v>4.0016089847142555E-2</v>
      </c>
      <c r="M54" s="614">
        <v>4.0016089847142555E-2</v>
      </c>
      <c r="N54" s="614">
        <v>4.0016089847142555E-2</v>
      </c>
      <c r="O54" s="614">
        <v>4.0016089847142555E-2</v>
      </c>
      <c r="P54" s="614">
        <v>4.0016089847142555E-2</v>
      </c>
      <c r="Q54" s="614">
        <v>4.0016089847142555E-2</v>
      </c>
      <c r="R54" s="614">
        <v>4.0016089847142555E-2</v>
      </c>
      <c r="S54" s="614">
        <v>4.0016089847142555E-2</v>
      </c>
      <c r="T54" s="614">
        <v>4.0016089847142555E-2</v>
      </c>
      <c r="U54" s="614">
        <v>4.0016089847142555E-2</v>
      </c>
      <c r="V54" s="614">
        <v>4.0016089847142555E-2</v>
      </c>
      <c r="W54" s="614">
        <v>4.0016089847142555E-2</v>
      </c>
      <c r="X54" s="614">
        <v>4.0016089847142555E-2</v>
      </c>
      <c r="Y54" s="614">
        <v>4.0016089847142555E-2</v>
      </c>
      <c r="Z54" s="614">
        <v>4.0016089847142555E-2</v>
      </c>
      <c r="AA54" s="614">
        <v>4.0016089847142555E-2</v>
      </c>
      <c r="AB54" s="614">
        <v>4.0016089847142555E-2</v>
      </c>
      <c r="AC54" s="614">
        <v>4.0016089847142555E-2</v>
      </c>
      <c r="AD54" s="614">
        <v>4.0016089847142555E-2</v>
      </c>
      <c r="AE54" s="614">
        <v>4.0016089847142555E-2</v>
      </c>
      <c r="AF54" s="614">
        <v>4.0016089847142555E-2</v>
      </c>
      <c r="AG54" s="614">
        <v>4.0016089847142555E-2</v>
      </c>
      <c r="AH54" s="614">
        <v>4.0016089847142555E-2</v>
      </c>
      <c r="AI54" s="614">
        <v>4.0016089847142555E-2</v>
      </c>
      <c r="AJ54" s="614">
        <v>4.0016089847142555E-2</v>
      </c>
      <c r="AK54" s="614">
        <v>4.0016089847142555E-2</v>
      </c>
      <c r="AL54" s="614">
        <v>4.0016089847142555E-2</v>
      </c>
      <c r="AM54" s="614">
        <v>4.0016089847142555E-2</v>
      </c>
      <c r="AN54" s="614">
        <v>4.0016089847142555E-2</v>
      </c>
      <c r="AO54" s="614">
        <v>4.0016089847142555E-2</v>
      </c>
      <c r="AP54" s="614">
        <v>4.0016089847142555E-2</v>
      </c>
      <c r="AQ54" s="614">
        <v>4.0016089847142555E-2</v>
      </c>
      <c r="AR54" s="614">
        <v>4.0016089847142555E-2</v>
      </c>
      <c r="AS54" s="614">
        <v>4.0016089847142555E-2</v>
      </c>
      <c r="AT54" s="614">
        <v>4.0016089847142555E-2</v>
      </c>
      <c r="AU54" s="614">
        <v>4.0016089847142555E-2</v>
      </c>
      <c r="AV54" s="614">
        <v>4.0016089847142555E-2</v>
      </c>
      <c r="AW54" s="614">
        <v>4.0016089847142555E-2</v>
      </c>
      <c r="AX54" s="614">
        <v>4.0016089847142555E-2</v>
      </c>
      <c r="AY54" s="614">
        <v>4.0016089847142555E-2</v>
      </c>
      <c r="AZ54" s="614">
        <v>4.0016089847142555E-2</v>
      </c>
      <c r="BA54" s="614">
        <v>4.0016089847142555E-2</v>
      </c>
      <c r="BB54" s="614">
        <v>4.0016089847142555E-2</v>
      </c>
      <c r="BC54" s="614">
        <v>4.0016089847142555E-2</v>
      </c>
      <c r="BD54" s="614">
        <v>4.0016089847142555E-2</v>
      </c>
      <c r="BE54" s="614">
        <v>4.0016089847142555E-2</v>
      </c>
      <c r="BF54" s="614">
        <v>4.0016089847142555E-2</v>
      </c>
      <c r="BG54" s="614">
        <v>4.0016089847142555E-2</v>
      </c>
      <c r="BH54" s="614">
        <v>4.0016089847142555E-2</v>
      </c>
      <c r="BI54" s="614">
        <v>4.0016089847142555E-2</v>
      </c>
      <c r="BJ54" s="614">
        <v>4.0016089847142555E-2</v>
      </c>
      <c r="BK54" s="614">
        <v>4.0016089847142555E-2</v>
      </c>
      <c r="BL54" s="614">
        <v>4.0016089847142555E-2</v>
      </c>
      <c r="BM54" s="614">
        <v>4.0016089847142555E-2</v>
      </c>
      <c r="BN54" s="614">
        <v>4.0016089847142555E-2</v>
      </c>
      <c r="BO54" s="614">
        <v>4.0016089847142555E-2</v>
      </c>
      <c r="BP54" s="614">
        <v>4.0016089847142555E-2</v>
      </c>
      <c r="BQ54" s="614">
        <v>4.0016089847142555E-2</v>
      </c>
      <c r="BR54" s="614">
        <v>4.0016089847142555E-2</v>
      </c>
      <c r="BS54" s="614">
        <v>4.0016089847142555E-2</v>
      </c>
      <c r="BT54" s="614">
        <v>4.0016089847142555E-2</v>
      </c>
      <c r="BU54" s="614"/>
      <c r="BV54" s="614"/>
      <c r="BW54" s="614"/>
      <c r="BX54" s="614"/>
      <c r="BY54" s="614"/>
      <c r="BZ54" s="614"/>
      <c r="CA54" s="614"/>
      <c r="CB54" s="614"/>
      <c r="CC54" s="614"/>
      <c r="CD54" s="614"/>
      <c r="CE54" s="614"/>
      <c r="CF54" s="614"/>
      <c r="CG54" s="614"/>
      <c r="CH54" s="614"/>
      <c r="CI54" s="615"/>
      <c r="CK54" s="1348"/>
    </row>
    <row r="55" spans="1:89" s="1347" customFormat="1" x14ac:dyDescent="0.2">
      <c r="A55" s="1386"/>
      <c r="B55" s="558" t="s">
        <v>506</v>
      </c>
      <c r="C55" s="559" t="s">
        <v>507</v>
      </c>
      <c r="D55" s="560" t="s">
        <v>85</v>
      </c>
      <c r="E55" s="561" t="s">
        <v>231</v>
      </c>
      <c r="F55" s="562">
        <v>2</v>
      </c>
      <c r="G55" s="563"/>
      <c r="H55" s="563"/>
      <c r="I55" s="563">
        <v>1.1021889213721109E-2</v>
      </c>
      <c r="J55" s="563">
        <v>1.0898931865297846E-2</v>
      </c>
      <c r="K55" s="563">
        <v>1.0570496014042211E-2</v>
      </c>
      <c r="L55" s="563">
        <v>1.0239955417682951E-2</v>
      </c>
      <c r="M55" s="564">
        <v>1.0711913429888852E-2</v>
      </c>
      <c r="N55" s="564">
        <v>1.0743074677867259E-2</v>
      </c>
      <c r="O55" s="564">
        <v>1.0774235925845668E-2</v>
      </c>
      <c r="P55" s="564">
        <v>1.0805397173824076E-2</v>
      </c>
      <c r="Q55" s="564">
        <v>1.0836558421802485E-2</v>
      </c>
      <c r="R55" s="564">
        <v>1.0857332587121423E-2</v>
      </c>
      <c r="S55" s="564">
        <v>1.0878106752440362E-2</v>
      </c>
      <c r="T55" s="564">
        <v>1.0898880917759301E-2</v>
      </c>
      <c r="U55" s="564">
        <v>1.0919655083078239E-2</v>
      </c>
      <c r="V55" s="564">
        <v>1.0940429248397179E-2</v>
      </c>
      <c r="W55" s="564">
        <v>1.096120341371612E-2</v>
      </c>
      <c r="X55" s="564">
        <v>1.0981977579035056E-2</v>
      </c>
      <c r="Y55" s="564">
        <v>1.1002751744353997E-2</v>
      </c>
      <c r="Z55" s="564">
        <v>1.1023525909672935E-2</v>
      </c>
      <c r="AA55" s="564">
        <v>1.1044300074991874E-2</v>
      </c>
      <c r="AB55" s="564">
        <v>1.1065074240310812E-2</v>
      </c>
      <c r="AC55" s="564">
        <v>1.1085848405629751E-2</v>
      </c>
      <c r="AD55" s="564">
        <v>1.1106622570948689E-2</v>
      </c>
      <c r="AE55" s="564">
        <v>1.1127396736267628E-2</v>
      </c>
      <c r="AF55" s="564">
        <v>1.1148170901586568E-2</v>
      </c>
      <c r="AG55" s="564">
        <v>1.1168945066905507E-2</v>
      </c>
      <c r="AH55" s="564">
        <v>1.1189719232224447E-2</v>
      </c>
      <c r="AI55" s="564">
        <v>1.1210493397543384E-2</v>
      </c>
      <c r="AJ55" s="564">
        <v>1.1231267562862324E-2</v>
      </c>
      <c r="AK55" s="564">
        <v>1.1262428810840733E-2</v>
      </c>
      <c r="AL55" s="564">
        <v>1.129359005881914E-2</v>
      </c>
      <c r="AM55" s="564">
        <v>1.1324751306797548E-2</v>
      </c>
      <c r="AN55" s="564">
        <v>1.1355912554775957E-2</v>
      </c>
      <c r="AO55" s="564">
        <v>1.1387073802754364E-2</v>
      </c>
      <c r="AP55" s="564">
        <v>1.1418235050732774E-2</v>
      </c>
      <c r="AQ55" s="564">
        <v>1.1449396298711183E-2</v>
      </c>
      <c r="AR55" s="564">
        <v>1.148055754668959E-2</v>
      </c>
      <c r="AS55" s="564">
        <v>1.1511718794667999E-2</v>
      </c>
      <c r="AT55" s="564">
        <v>1.1542880042646407E-2</v>
      </c>
      <c r="AU55" s="564">
        <v>1.1574041290624816E-2</v>
      </c>
      <c r="AV55" s="564">
        <v>1.1605202538603223E-2</v>
      </c>
      <c r="AW55" s="564">
        <v>1.1636363786581632E-2</v>
      </c>
      <c r="AX55" s="564">
        <v>1.166752503456004E-2</v>
      </c>
      <c r="AY55" s="564">
        <v>1.1698686282538451E-2</v>
      </c>
      <c r="AZ55" s="564">
        <v>1.1729847530516858E-2</v>
      </c>
      <c r="BA55" s="564">
        <v>1.1761008778495265E-2</v>
      </c>
      <c r="BB55" s="564">
        <v>1.1792170026473673E-2</v>
      </c>
      <c r="BC55" s="564">
        <v>1.1823331274452082E-2</v>
      </c>
      <c r="BD55" s="564">
        <v>1.1854492522430492E-2</v>
      </c>
      <c r="BE55" s="564">
        <v>1.1885653770408899E-2</v>
      </c>
      <c r="BF55" s="564">
        <v>1.1916815018387308E-2</v>
      </c>
      <c r="BG55" s="564">
        <v>1.1947976266365715E-2</v>
      </c>
      <c r="BH55" s="564">
        <v>1.1979137514344124E-2</v>
      </c>
      <c r="BI55" s="564">
        <v>1.2010298762322532E-2</v>
      </c>
      <c r="BJ55" s="564">
        <v>1.2041460010300941E-2</v>
      </c>
      <c r="BK55" s="564">
        <v>1.2072621258279348E-2</v>
      </c>
      <c r="BL55" s="564">
        <v>1.2103782506257758E-2</v>
      </c>
      <c r="BM55" s="564">
        <v>1.2134943754236165E-2</v>
      </c>
      <c r="BN55" s="564">
        <v>1.2166105002214574E-2</v>
      </c>
      <c r="BO55" s="564">
        <v>1.2197266250192981E-2</v>
      </c>
      <c r="BP55" s="564">
        <v>1.2228427498171391E-2</v>
      </c>
      <c r="BQ55" s="564">
        <v>1.2259588746149798E-2</v>
      </c>
      <c r="BR55" s="564">
        <v>1.2290749994128207E-2</v>
      </c>
      <c r="BS55" s="564">
        <v>1.2321911242106617E-2</v>
      </c>
      <c r="BT55" s="564">
        <v>1.2353072490085026E-2</v>
      </c>
      <c r="BU55" s="564"/>
      <c r="BV55" s="564"/>
      <c r="BW55" s="564"/>
      <c r="BX55" s="564"/>
      <c r="BY55" s="564"/>
      <c r="BZ55" s="564"/>
      <c r="CA55" s="564"/>
      <c r="CB55" s="564"/>
      <c r="CC55" s="564"/>
      <c r="CD55" s="564"/>
      <c r="CE55" s="564"/>
      <c r="CF55" s="564"/>
      <c r="CG55" s="564"/>
      <c r="CH55" s="564"/>
      <c r="CI55" s="565"/>
      <c r="CK55" s="1348"/>
    </row>
    <row r="56" spans="1:89" s="1347" customFormat="1" x14ac:dyDescent="0.2">
      <c r="A56" s="1386"/>
      <c r="B56" s="574" t="s">
        <v>508</v>
      </c>
      <c r="C56" s="577" t="s">
        <v>509</v>
      </c>
      <c r="D56" s="568" t="s">
        <v>85</v>
      </c>
      <c r="E56" s="569" t="s">
        <v>231</v>
      </c>
      <c r="F56" s="570">
        <v>2</v>
      </c>
      <c r="G56" s="571"/>
      <c r="H56" s="571"/>
      <c r="I56" s="571">
        <v>3.2828935180115124E-3</v>
      </c>
      <c r="J56" s="571">
        <v>3.2672139246761951E-3</v>
      </c>
      <c r="K56" s="571">
        <v>3.1485191823443998E-3</v>
      </c>
      <c r="L56" s="571">
        <v>3.0305733759103306E-3</v>
      </c>
      <c r="M56" s="575">
        <v>3.4886796887795882E-3</v>
      </c>
      <c r="N56" s="575">
        <v>3.4886796887795882E-3</v>
      </c>
      <c r="O56" s="575">
        <v>3.4886796887795882E-3</v>
      </c>
      <c r="P56" s="575">
        <v>3.4886796887795882E-3</v>
      </c>
      <c r="Q56" s="575">
        <v>3.4886796887795882E-3</v>
      </c>
      <c r="R56" s="575">
        <v>3.4688441411333832E-3</v>
      </c>
      <c r="S56" s="575">
        <v>3.449008593487179E-3</v>
      </c>
      <c r="T56" s="575">
        <v>3.4291730458409749E-3</v>
      </c>
      <c r="U56" s="575">
        <v>3.4291730458409749E-3</v>
      </c>
      <c r="V56" s="575">
        <v>3.4291730458409749E-3</v>
      </c>
      <c r="W56" s="575">
        <v>3.4291730458409749E-3</v>
      </c>
      <c r="X56" s="575">
        <v>3.4291730458409749E-3</v>
      </c>
      <c r="Y56" s="575">
        <v>3.4291730458409749E-3</v>
      </c>
      <c r="Z56" s="575">
        <v>3.4291730458409749E-3</v>
      </c>
      <c r="AA56" s="575">
        <v>3.4291730458409749E-3</v>
      </c>
      <c r="AB56" s="575">
        <v>3.4291730458409749E-3</v>
      </c>
      <c r="AC56" s="575">
        <v>3.4291730458409749E-3</v>
      </c>
      <c r="AD56" s="575">
        <v>3.4291730458409749E-3</v>
      </c>
      <c r="AE56" s="575">
        <v>3.4291730458409749E-3</v>
      </c>
      <c r="AF56" s="575">
        <v>3.4291730458409749E-3</v>
      </c>
      <c r="AG56" s="575">
        <v>3.4291730458409749E-3</v>
      </c>
      <c r="AH56" s="575">
        <v>3.4291730458409749E-3</v>
      </c>
      <c r="AI56" s="575">
        <v>3.4291730458409749E-3</v>
      </c>
      <c r="AJ56" s="575">
        <v>3.4291730458409749E-3</v>
      </c>
      <c r="AK56" s="575">
        <v>3.4291730458409749E-3</v>
      </c>
      <c r="AL56" s="575">
        <v>3.4291730458409749E-3</v>
      </c>
      <c r="AM56" s="575">
        <v>3.4291730458409749E-3</v>
      </c>
      <c r="AN56" s="575">
        <v>3.4291730458409749E-3</v>
      </c>
      <c r="AO56" s="575">
        <v>3.4291730458409749E-3</v>
      </c>
      <c r="AP56" s="575">
        <v>3.4291730458409749E-3</v>
      </c>
      <c r="AQ56" s="575">
        <v>3.4291730458409749E-3</v>
      </c>
      <c r="AR56" s="575">
        <v>3.4291730458409749E-3</v>
      </c>
      <c r="AS56" s="575">
        <v>3.4291730458409749E-3</v>
      </c>
      <c r="AT56" s="575">
        <v>3.4291730458409749E-3</v>
      </c>
      <c r="AU56" s="575">
        <v>3.4291730458409749E-3</v>
      </c>
      <c r="AV56" s="575">
        <v>3.4291730458409749E-3</v>
      </c>
      <c r="AW56" s="575">
        <v>3.4291730458409749E-3</v>
      </c>
      <c r="AX56" s="575">
        <v>3.4291730458409749E-3</v>
      </c>
      <c r="AY56" s="575">
        <v>3.4291730458409749E-3</v>
      </c>
      <c r="AZ56" s="575">
        <v>3.4291730458409749E-3</v>
      </c>
      <c r="BA56" s="575">
        <v>3.4291730458409749E-3</v>
      </c>
      <c r="BB56" s="575">
        <v>3.4291730458409749E-3</v>
      </c>
      <c r="BC56" s="575">
        <v>3.4291730458409749E-3</v>
      </c>
      <c r="BD56" s="575">
        <v>3.4291730458409749E-3</v>
      </c>
      <c r="BE56" s="575">
        <v>3.4291730458409749E-3</v>
      </c>
      <c r="BF56" s="575">
        <v>3.4291730458409749E-3</v>
      </c>
      <c r="BG56" s="575">
        <v>3.4291730458409749E-3</v>
      </c>
      <c r="BH56" s="575">
        <v>3.4291730458409749E-3</v>
      </c>
      <c r="BI56" s="575">
        <v>3.4291730458409749E-3</v>
      </c>
      <c r="BJ56" s="575">
        <v>3.4291730458409749E-3</v>
      </c>
      <c r="BK56" s="575">
        <v>3.4291730458409749E-3</v>
      </c>
      <c r="BL56" s="575">
        <v>3.4291730458409749E-3</v>
      </c>
      <c r="BM56" s="575">
        <v>3.4291730458409749E-3</v>
      </c>
      <c r="BN56" s="575">
        <v>3.4291730458409749E-3</v>
      </c>
      <c r="BO56" s="575">
        <v>3.4291730458409749E-3</v>
      </c>
      <c r="BP56" s="575">
        <v>3.4291730458409749E-3</v>
      </c>
      <c r="BQ56" s="575">
        <v>3.4291730458409749E-3</v>
      </c>
      <c r="BR56" s="575">
        <v>3.4291730458409749E-3</v>
      </c>
      <c r="BS56" s="575">
        <v>3.4291730458409749E-3</v>
      </c>
      <c r="BT56" s="575">
        <v>3.4291730458409749E-3</v>
      </c>
      <c r="BU56" s="575"/>
      <c r="BV56" s="575"/>
      <c r="BW56" s="575"/>
      <c r="BX56" s="575"/>
      <c r="BY56" s="575"/>
      <c r="BZ56" s="575"/>
      <c r="CA56" s="575"/>
      <c r="CB56" s="575"/>
      <c r="CC56" s="575"/>
      <c r="CD56" s="575"/>
      <c r="CE56" s="575"/>
      <c r="CF56" s="575"/>
      <c r="CG56" s="575"/>
      <c r="CH56" s="575"/>
      <c r="CI56" s="576"/>
      <c r="CK56" s="1348"/>
    </row>
    <row r="57" spans="1:89" s="1347" customFormat="1" x14ac:dyDescent="0.2">
      <c r="A57" s="1386"/>
      <c r="B57" s="574" t="s">
        <v>510</v>
      </c>
      <c r="C57" s="577" t="s">
        <v>511</v>
      </c>
      <c r="D57" s="568" t="s">
        <v>85</v>
      </c>
      <c r="E57" s="569" t="s">
        <v>231</v>
      </c>
      <c r="F57" s="570">
        <v>2</v>
      </c>
      <c r="G57" s="571"/>
      <c r="H57" s="571"/>
      <c r="I57" s="571">
        <v>5.3352240204423154E-2</v>
      </c>
      <c r="J57" s="571">
        <v>5.5359203311808526E-2</v>
      </c>
      <c r="K57" s="571">
        <v>5.6946962193028694E-2</v>
      </c>
      <c r="L57" s="571">
        <v>5.9018523195578994E-2</v>
      </c>
      <c r="M57" s="575">
        <v>6.2405133604998296E-2</v>
      </c>
      <c r="N57" s="575">
        <v>6.5226720939505642E-2</v>
      </c>
      <c r="O57" s="575">
        <v>6.9021278978936229E-2</v>
      </c>
      <c r="P57" s="575">
        <v>7.2697353193883235E-2</v>
      </c>
      <c r="Q57" s="575">
        <v>7.6294476682906454E-2</v>
      </c>
      <c r="R57" s="575">
        <v>7.9613070309735329E-2</v>
      </c>
      <c r="S57" s="575">
        <v>8.2069313513556397E-2</v>
      </c>
      <c r="T57" s="575">
        <v>8.3845749748939158E-2</v>
      </c>
      <c r="U57" s="575">
        <v>8.5850945911216059E-2</v>
      </c>
      <c r="V57" s="575">
        <v>8.7849822955851919E-2</v>
      </c>
      <c r="W57" s="575">
        <v>9.0043311583425226E-2</v>
      </c>
      <c r="X57" s="575">
        <v>9.2599687441204781E-2</v>
      </c>
      <c r="Y57" s="575">
        <v>9.4591379944136661E-2</v>
      </c>
      <c r="Z57" s="575">
        <v>9.6510530335843489E-2</v>
      </c>
      <c r="AA57" s="575">
        <v>9.8373322308319675E-2</v>
      </c>
      <c r="AB57" s="575">
        <v>0.10016453628804541</v>
      </c>
      <c r="AC57" s="575">
        <v>0.10184935319940008</v>
      </c>
      <c r="AD57" s="575">
        <v>0.10341971337855088</v>
      </c>
      <c r="AE57" s="575">
        <v>0.10488270973624786</v>
      </c>
      <c r="AF57" s="575">
        <v>0.10624309663403966</v>
      </c>
      <c r="AG57" s="575">
        <v>0.10753207893150962</v>
      </c>
      <c r="AH57" s="575">
        <v>0.10878223262946252</v>
      </c>
      <c r="AI57" s="575">
        <v>0.10997789162651034</v>
      </c>
      <c r="AJ57" s="575">
        <v>0.11111527712009965</v>
      </c>
      <c r="AK57" s="575">
        <v>0.1122112420023953</v>
      </c>
      <c r="AL57" s="575">
        <v>0.11315309938895726</v>
      </c>
      <c r="AM57" s="575">
        <v>0.11398332760126056</v>
      </c>
      <c r="AN57" s="575">
        <v>0.11478313370948327</v>
      </c>
      <c r="AO57" s="575">
        <v>0.11559840579853606</v>
      </c>
      <c r="AP57" s="575">
        <v>0.11644824685041012</v>
      </c>
      <c r="AQ57" s="575">
        <v>0.11710065283150553</v>
      </c>
      <c r="AR57" s="575">
        <v>0.11754884078279593</v>
      </c>
      <c r="AS57" s="575">
        <v>0.11799544406416529</v>
      </c>
      <c r="AT57" s="575">
        <v>0.11842437777571418</v>
      </c>
      <c r="AU57" s="575">
        <v>0.11884137982288197</v>
      </c>
      <c r="AV57" s="575">
        <v>0.11928547444633479</v>
      </c>
      <c r="AW57" s="575">
        <v>0.11975656984664601</v>
      </c>
      <c r="AX57" s="575">
        <v>0.12025447909309717</v>
      </c>
      <c r="AY57" s="575">
        <v>0.12079042435046643</v>
      </c>
      <c r="AZ57" s="575">
        <v>0.12135484542927222</v>
      </c>
      <c r="BA57" s="575">
        <v>0.12195015770972173</v>
      </c>
      <c r="BB57" s="575">
        <v>0.12257890135495242</v>
      </c>
      <c r="BC57" s="575">
        <v>0.12321090046190394</v>
      </c>
      <c r="BD57" s="575">
        <v>0.12382880502201472</v>
      </c>
      <c r="BE57" s="575">
        <v>0.12444004190355556</v>
      </c>
      <c r="BF57" s="575">
        <v>0.12504088425025484</v>
      </c>
      <c r="BG57" s="575">
        <v>0.12563761148178351</v>
      </c>
      <c r="BH57" s="575">
        <v>0.12623323735936748</v>
      </c>
      <c r="BI57" s="575">
        <v>0.12682139598229605</v>
      </c>
      <c r="BJ57" s="575">
        <v>0.12739052902500608</v>
      </c>
      <c r="BK57" s="575">
        <v>0.12794613935105542</v>
      </c>
      <c r="BL57" s="575">
        <v>0.12849089019955581</v>
      </c>
      <c r="BM57" s="575">
        <v>0.12900994145497821</v>
      </c>
      <c r="BN57" s="575">
        <v>0.12952562974242585</v>
      </c>
      <c r="BO57" s="575">
        <v>0.1300476697974346</v>
      </c>
      <c r="BP57" s="575">
        <v>0.13052933761385641</v>
      </c>
      <c r="BQ57" s="575">
        <v>0.13098340767997199</v>
      </c>
      <c r="BR57" s="575">
        <v>0.13145450074735018</v>
      </c>
      <c r="BS57" s="575">
        <v>0.13193223089031711</v>
      </c>
      <c r="BT57" s="575">
        <v>0.13240053500994728</v>
      </c>
      <c r="BU57" s="575"/>
      <c r="BV57" s="575"/>
      <c r="BW57" s="575"/>
      <c r="BX57" s="575"/>
      <c r="BY57" s="575"/>
      <c r="BZ57" s="575"/>
      <c r="CA57" s="575"/>
      <c r="CB57" s="575"/>
      <c r="CC57" s="575"/>
      <c r="CD57" s="575"/>
      <c r="CE57" s="575"/>
      <c r="CF57" s="575"/>
      <c r="CG57" s="575"/>
      <c r="CH57" s="575"/>
      <c r="CI57" s="576"/>
      <c r="CK57" s="1348"/>
    </row>
    <row r="58" spans="1:89" s="1347" customFormat="1" x14ac:dyDescent="0.2">
      <c r="A58" s="1386"/>
      <c r="B58" s="574" t="s">
        <v>512</v>
      </c>
      <c r="C58" s="577" t="s">
        <v>513</v>
      </c>
      <c r="D58" s="568" t="s">
        <v>85</v>
      </c>
      <c r="E58" s="569" t="s">
        <v>231</v>
      </c>
      <c r="F58" s="570">
        <v>2</v>
      </c>
      <c r="G58" s="571"/>
      <c r="H58" s="571"/>
      <c r="I58" s="571">
        <v>0.1567860025802012</v>
      </c>
      <c r="J58" s="571">
        <v>0.14980800109588088</v>
      </c>
      <c r="K58" s="571">
        <v>0.14234217169802993</v>
      </c>
      <c r="L58" s="571">
        <v>0.13477173858582517</v>
      </c>
      <c r="M58" s="575">
        <v>0.13199638172860995</v>
      </c>
      <c r="N58" s="575">
        <v>0.1291635270912242</v>
      </c>
      <c r="O58" s="575">
        <v>0.12633166088881312</v>
      </c>
      <c r="P58" s="575">
        <v>0.12350078312137672</v>
      </c>
      <c r="Q58" s="575">
        <v>0.12066990535394032</v>
      </c>
      <c r="R58" s="575">
        <v>0.11823835531626797</v>
      </c>
      <c r="S58" s="575">
        <v>0.11620217926846105</v>
      </c>
      <c r="T58" s="575">
        <v>0.11416600322065412</v>
      </c>
      <c r="U58" s="575">
        <v>0.1121298271728472</v>
      </c>
      <c r="V58" s="575">
        <v>0.11009562799498959</v>
      </c>
      <c r="W58" s="575">
        <v>0.10799905857023072</v>
      </c>
      <c r="X58" s="575">
        <v>0.10590446601542115</v>
      </c>
      <c r="Y58" s="575">
        <v>0.10387619744741154</v>
      </c>
      <c r="Z58" s="575">
        <v>0.10184792887940196</v>
      </c>
      <c r="AA58" s="575">
        <v>9.9819660311392347E-2</v>
      </c>
      <c r="AB58" s="575">
        <v>9.7840813492115916E-2</v>
      </c>
      <c r="AC58" s="575">
        <v>9.5962787040255182E-2</v>
      </c>
      <c r="AD58" s="575">
        <v>9.4185580955810116E-2</v>
      </c>
      <c r="AE58" s="575">
        <v>9.2507218368831398E-2</v>
      </c>
      <c r="AF58" s="575">
        <v>9.0927699279319013E-2</v>
      </c>
      <c r="AG58" s="575">
        <v>8.9397601938539822E-2</v>
      </c>
      <c r="AH58" s="575">
        <v>8.7867504597760618E-2</v>
      </c>
      <c r="AI58" s="575">
        <v>8.6337407256981413E-2</v>
      </c>
      <c r="AJ58" s="575">
        <v>8.4807309916202209E-2</v>
      </c>
      <c r="AK58" s="575">
        <v>8.3277212575423004E-2</v>
      </c>
      <c r="AL58" s="575">
        <v>8.1994223978309716E-2</v>
      </c>
      <c r="AM58" s="575">
        <v>8.0958344124862316E-2</v>
      </c>
      <c r="AN58" s="575">
        <v>7.9922464271414931E-2</v>
      </c>
      <c r="AO58" s="575">
        <v>7.8886584417967545E-2</v>
      </c>
      <c r="AP58" s="575">
        <v>7.7852681434469467E-2</v>
      </c>
      <c r="AQ58" s="575">
        <v>7.7214152440836833E-2</v>
      </c>
      <c r="AR58" s="575">
        <v>7.6970997437069602E-2</v>
      </c>
      <c r="AS58" s="575">
        <v>7.6727842433302371E-2</v>
      </c>
      <c r="AT58" s="575">
        <v>7.6484687429535139E-2</v>
      </c>
      <c r="AU58" s="575">
        <v>7.6241532425767922E-2</v>
      </c>
      <c r="AV58" s="575">
        <v>7.599837742200069E-2</v>
      </c>
      <c r="AW58" s="575">
        <v>7.5755222418233459E-2</v>
      </c>
      <c r="AX58" s="575">
        <v>7.5512067414466241E-2</v>
      </c>
      <c r="AY58" s="575">
        <v>7.5268912410699024E-2</v>
      </c>
      <c r="AZ58" s="575">
        <v>7.5025757406931792E-2</v>
      </c>
      <c r="BA58" s="575">
        <v>7.4782602403164561E-2</v>
      </c>
      <c r="BB58" s="575">
        <v>7.4539447399397343E-2</v>
      </c>
      <c r="BC58" s="575">
        <v>7.4296292395630112E-2</v>
      </c>
      <c r="BD58" s="575">
        <v>7.4053137391862894E-2</v>
      </c>
      <c r="BE58" s="575">
        <v>7.3809982388095663E-2</v>
      </c>
      <c r="BF58" s="575">
        <v>7.3568804254277753E-2</v>
      </c>
      <c r="BG58" s="575">
        <v>7.3327626120459857E-2</v>
      </c>
      <c r="BH58" s="575">
        <v>7.3086447986641948E-2</v>
      </c>
      <c r="BI58" s="575">
        <v>7.2845269852824024E-2</v>
      </c>
      <c r="BJ58" s="575">
        <v>7.2604091719006128E-2</v>
      </c>
      <c r="BK58" s="575">
        <v>7.2362913585188218E-2</v>
      </c>
      <c r="BL58" s="575">
        <v>7.2121735451370309E-2</v>
      </c>
      <c r="BM58" s="575">
        <v>7.1880557317552399E-2</v>
      </c>
      <c r="BN58" s="575">
        <v>7.1639379183734489E-2</v>
      </c>
      <c r="BO58" s="575">
        <v>7.1398201049916579E-2</v>
      </c>
      <c r="BP58" s="575">
        <v>7.125586641356503E-2</v>
      </c>
      <c r="BQ58" s="575">
        <v>7.1212375274679801E-2</v>
      </c>
      <c r="BR58" s="575">
        <v>7.1168884135794572E-2</v>
      </c>
      <c r="BS58" s="575">
        <v>7.112539299690937E-2</v>
      </c>
      <c r="BT58" s="575">
        <v>7.1081901858024155E-2</v>
      </c>
      <c r="BU58" s="575"/>
      <c r="BV58" s="575"/>
      <c r="BW58" s="575"/>
      <c r="BX58" s="575"/>
      <c r="BY58" s="575"/>
      <c r="BZ58" s="575"/>
      <c r="CA58" s="575"/>
      <c r="CB58" s="575"/>
      <c r="CC58" s="575"/>
      <c r="CD58" s="575"/>
      <c r="CE58" s="575"/>
      <c r="CF58" s="575"/>
      <c r="CG58" s="575"/>
      <c r="CH58" s="575"/>
      <c r="CI58" s="576"/>
      <c r="CK58" s="1348"/>
    </row>
    <row r="59" spans="1:89" s="1347" customFormat="1" x14ac:dyDescent="0.2">
      <c r="A59" s="1386"/>
      <c r="B59" s="574" t="s">
        <v>514</v>
      </c>
      <c r="C59" s="577" t="s">
        <v>515</v>
      </c>
      <c r="D59" s="568" t="s">
        <v>85</v>
      </c>
      <c r="E59" s="569" t="s">
        <v>231</v>
      </c>
      <c r="F59" s="570">
        <v>2</v>
      </c>
      <c r="G59" s="571"/>
      <c r="H59" s="571"/>
      <c r="I59" s="571">
        <v>1.4203418911602697E-2</v>
      </c>
      <c r="J59" s="571">
        <v>1.4588191128445454E-2</v>
      </c>
      <c r="K59" s="571">
        <v>1.4748660831612833E-2</v>
      </c>
      <c r="L59" s="571">
        <v>1.4957460999422086E-2</v>
      </c>
      <c r="M59" s="575">
        <v>1.3554869092237281E-2</v>
      </c>
      <c r="N59" s="575">
        <v>1.3712585691961895E-2</v>
      </c>
      <c r="O59" s="575">
        <v>1.395893027784199E-2</v>
      </c>
      <c r="P59" s="575">
        <v>1.419445528540947E-2</v>
      </c>
      <c r="Q59" s="575">
        <v>1.442274491382539E-2</v>
      </c>
      <c r="R59" s="575">
        <v>1.4632387669438123E-2</v>
      </c>
      <c r="S59" s="575">
        <v>1.4778850053702157E-2</v>
      </c>
      <c r="T59" s="575">
        <v>1.4863400480035722E-2</v>
      </c>
      <c r="U59" s="575">
        <v>1.4974251615652738E-2</v>
      </c>
      <c r="V59" s="575">
        <v>1.5084580396922127E-2</v>
      </c>
      <c r="W59" s="575">
        <v>1.5210174262803336E-2</v>
      </c>
      <c r="X59" s="575">
        <v>1.5368846636426358E-2</v>
      </c>
      <c r="Y59" s="575">
        <v>1.5478676578643599E-2</v>
      </c>
      <c r="Z59" s="575">
        <v>1.5581895320604465E-2</v>
      </c>
      <c r="AA59" s="575">
        <v>1.5679977291668545E-2</v>
      </c>
      <c r="AB59" s="575">
        <v>1.5773460772136608E-2</v>
      </c>
      <c r="AC59" s="575">
        <v>1.5861165451373092E-2</v>
      </c>
      <c r="AD59" s="575">
        <v>1.5942359167855902E-2</v>
      </c>
      <c r="AE59" s="575">
        <v>1.6017623492688256E-2</v>
      </c>
      <c r="AF59" s="575">
        <v>1.6087391957176463E-2</v>
      </c>
      <c r="AG59" s="575">
        <v>1.6152582567701513E-2</v>
      </c>
      <c r="AH59" s="575">
        <v>1.6214237826045339E-2</v>
      </c>
      <c r="AI59" s="575">
        <v>1.627093275601869E-2</v>
      </c>
      <c r="AJ59" s="575">
        <v>1.6322324018559646E-2</v>
      </c>
      <c r="AK59" s="575">
        <v>1.6373266596501936E-2</v>
      </c>
      <c r="AL59" s="575">
        <v>1.6419797291063142E-2</v>
      </c>
      <c r="AM59" s="575">
        <v>1.6465781175705539E-2</v>
      </c>
      <c r="AN59" s="575">
        <v>1.6508996319894241E-2</v>
      </c>
      <c r="AO59" s="575">
        <v>1.6553617772463849E-2</v>
      </c>
      <c r="AP59" s="575">
        <v>1.6601448390420041E-2</v>
      </c>
      <c r="AQ59" s="575">
        <v>1.664669241633198E-2</v>
      </c>
      <c r="AR59" s="575">
        <v>1.6688733167464141E-2</v>
      </c>
      <c r="AS59" s="575">
        <v>1.6730629076722122E-2</v>
      </c>
      <c r="AT59" s="575">
        <v>1.6770916854705997E-2</v>
      </c>
      <c r="AU59" s="575">
        <v>1.6810118577128108E-2</v>
      </c>
      <c r="AV59" s="575">
        <v>1.6851784374792483E-2</v>
      </c>
      <c r="AW59" s="575">
        <v>1.6895905772698113E-2</v>
      </c>
      <c r="AX59" s="575">
        <v>1.6942465636192776E-2</v>
      </c>
      <c r="AY59" s="575">
        <v>1.6992484660534012E-2</v>
      </c>
      <c r="AZ59" s="575">
        <v>1.7045093008296139E-2</v>
      </c>
      <c r="BA59" s="575">
        <v>1.7100510226649192E-2</v>
      </c>
      <c r="BB59" s="575">
        <v>1.7158967185928471E-2</v>
      </c>
      <c r="BC59" s="575">
        <v>1.7217718969177145E-2</v>
      </c>
      <c r="BD59" s="575">
        <v>1.7275187497052893E-2</v>
      </c>
      <c r="BE59" s="575">
        <v>1.7332048368650724E-2</v>
      </c>
      <c r="BF59" s="575">
        <v>1.7388027648152393E-2</v>
      </c>
      <c r="BG59" s="575">
        <v>1.7443631545797488E-2</v>
      </c>
      <c r="BH59" s="575">
        <v>1.7499134192181496E-2</v>
      </c>
      <c r="BI59" s="575">
        <v>1.7553956651199163E-2</v>
      </c>
      <c r="BJ59" s="575">
        <v>1.7607047809488123E-2</v>
      </c>
      <c r="BK59" s="575">
        <v>1.7658908223241669E-2</v>
      </c>
      <c r="BL59" s="575">
        <v>1.7709780168688578E-2</v>
      </c>
      <c r="BM59" s="575">
        <v>1.7758314148484871E-2</v>
      </c>
      <c r="BN59" s="575">
        <v>1.7806541549242338E-2</v>
      </c>
      <c r="BO59" s="575">
        <v>1.7855345822819352E-2</v>
      </c>
      <c r="BP59" s="575">
        <v>1.790432197141089E-2</v>
      </c>
      <c r="BQ59" s="575">
        <v>1.7954631703465774E-2</v>
      </c>
      <c r="BR59" s="575">
        <v>1.8006488619403127E-2</v>
      </c>
      <c r="BS59" s="575">
        <v>1.8058948243203553E-2</v>
      </c>
      <c r="BT59" s="575">
        <v>1.8110549948633675E-2</v>
      </c>
      <c r="BU59" s="575"/>
      <c r="BV59" s="575"/>
      <c r="BW59" s="575"/>
      <c r="BX59" s="575"/>
      <c r="BY59" s="575"/>
      <c r="BZ59" s="575"/>
      <c r="CA59" s="575"/>
      <c r="CB59" s="575"/>
      <c r="CC59" s="575"/>
      <c r="CD59" s="575"/>
      <c r="CE59" s="575"/>
      <c r="CF59" s="575"/>
      <c r="CG59" s="575"/>
      <c r="CH59" s="575"/>
      <c r="CI59" s="576"/>
      <c r="CK59" s="1348"/>
    </row>
    <row r="60" spans="1:89" s="1347" customFormat="1" x14ac:dyDescent="0.2">
      <c r="A60" s="1386"/>
      <c r="B60" s="574" t="s">
        <v>516</v>
      </c>
      <c r="C60" s="567" t="s">
        <v>517</v>
      </c>
      <c r="D60" s="568" t="s">
        <v>85</v>
      </c>
      <c r="E60" s="569" t="s">
        <v>231</v>
      </c>
      <c r="F60" s="570">
        <v>2</v>
      </c>
      <c r="G60" s="571"/>
      <c r="H60" s="571"/>
      <c r="I60" s="571">
        <v>1.1966800869131433</v>
      </c>
      <c r="J60" s="571">
        <v>1.3975628586738911</v>
      </c>
      <c r="K60" s="571">
        <v>1.349942390080942</v>
      </c>
      <c r="L60" s="571">
        <v>1.3018957484255804</v>
      </c>
      <c r="M60" s="575">
        <v>1.301757022455486</v>
      </c>
      <c r="N60" s="575">
        <v>1.3015794119106614</v>
      </c>
      <c r="O60" s="575">
        <v>1.3003392142397834</v>
      </c>
      <c r="P60" s="575">
        <v>1.2992273315367269</v>
      </c>
      <c r="Q60" s="575">
        <v>1.2982016349387457</v>
      </c>
      <c r="R60" s="575">
        <v>1.2971040099763038</v>
      </c>
      <c r="S60" s="575">
        <v>1.2965365418183528</v>
      </c>
      <c r="T60" s="575">
        <v>1.2967107925867707</v>
      </c>
      <c r="U60" s="575">
        <v>1.2966101471713647</v>
      </c>
      <c r="V60" s="575">
        <v>1.2965143663579981</v>
      </c>
      <c r="W60" s="575">
        <v>1.2962710791239835</v>
      </c>
      <c r="X60" s="575">
        <v>1.2956298492820717</v>
      </c>
      <c r="Y60" s="575">
        <v>1.2955358212396133</v>
      </c>
      <c r="Z60" s="575">
        <v>1.2955209465086361</v>
      </c>
      <c r="AA60" s="575">
        <v>1.2955675669677866</v>
      </c>
      <c r="AB60" s="575">
        <v>1.2956409421615502</v>
      </c>
      <c r="AC60" s="575">
        <v>1.2957256728575008</v>
      </c>
      <c r="AD60" s="575">
        <v>1.2958305508809933</v>
      </c>
      <c r="AE60" s="575">
        <v>1.2959498786201238</v>
      </c>
      <c r="AF60" s="575">
        <v>1.2960784681820372</v>
      </c>
      <c r="AG60" s="575">
        <v>1.2962336184495025</v>
      </c>
      <c r="AH60" s="575">
        <v>1.2964311326686662</v>
      </c>
      <c r="AI60" s="575">
        <v>1.2966881019171053</v>
      </c>
      <c r="AJ60" s="575">
        <v>1.2970086483364351</v>
      </c>
      <c r="AK60" s="575">
        <v>1.297360676968998</v>
      </c>
      <c r="AL60" s="575">
        <v>1.2976241162370097</v>
      </c>
      <c r="AM60" s="575">
        <v>1.2977526227455329</v>
      </c>
      <c r="AN60" s="575">
        <v>1.2979143200985905</v>
      </c>
      <c r="AO60" s="575">
        <v>1.2980591451624373</v>
      </c>
      <c r="AP60" s="575">
        <v>1.2981642152281265</v>
      </c>
      <c r="AQ60" s="575">
        <v>1.2980739329667734</v>
      </c>
      <c r="AR60" s="575">
        <v>1.2977956980201397</v>
      </c>
      <c r="AS60" s="575">
        <v>1.2975191925853011</v>
      </c>
      <c r="AT60" s="575">
        <v>1.2972619648515573</v>
      </c>
      <c r="AU60" s="575">
        <v>1.2970177548377562</v>
      </c>
      <c r="AV60" s="575">
        <v>1.2967439881724279</v>
      </c>
      <c r="AW60" s="575">
        <v>1.2964407651299998</v>
      </c>
      <c r="AX60" s="575">
        <v>1.2961082897758427</v>
      </c>
      <c r="AY60" s="575">
        <v>1.2957343192499211</v>
      </c>
      <c r="AZ60" s="575">
        <v>1.2953292835791421</v>
      </c>
      <c r="BA60" s="575">
        <v>1.2948905478361283</v>
      </c>
      <c r="BB60" s="575">
        <v>1.2944153409874071</v>
      </c>
      <c r="BC60" s="575">
        <v>1.2939365838529957</v>
      </c>
      <c r="BD60" s="575">
        <v>1.2934732045207979</v>
      </c>
      <c r="BE60" s="575">
        <v>1.2930171005234481</v>
      </c>
      <c r="BF60" s="575">
        <v>1.2925702957830867</v>
      </c>
      <c r="BG60" s="575">
        <v>1.2921279815397524</v>
      </c>
      <c r="BH60" s="575">
        <v>1.291686869901624</v>
      </c>
      <c r="BI60" s="575">
        <v>1.2912539057055172</v>
      </c>
      <c r="BJ60" s="575">
        <v>1.2908416983903577</v>
      </c>
      <c r="BK60" s="575">
        <v>1.2904442445363944</v>
      </c>
      <c r="BL60" s="575">
        <v>1.2900586386282866</v>
      </c>
      <c r="BM60" s="575">
        <v>1.2897010702789073</v>
      </c>
      <c r="BN60" s="575">
        <v>1.2893471714765417</v>
      </c>
      <c r="BO60" s="575">
        <v>1.2889863440337954</v>
      </c>
      <c r="BP60" s="575">
        <v>1.2885668734571554</v>
      </c>
      <c r="BQ60" s="575">
        <v>1.2880748235498916</v>
      </c>
      <c r="BR60" s="575">
        <v>1.287564203457483</v>
      </c>
      <c r="BS60" s="575">
        <v>1.2870463435816224</v>
      </c>
      <c r="BT60" s="575">
        <v>1.2865387676474689</v>
      </c>
      <c r="BU60" s="575"/>
      <c r="BV60" s="575"/>
      <c r="BW60" s="575"/>
      <c r="BX60" s="575"/>
      <c r="BY60" s="575"/>
      <c r="BZ60" s="575"/>
      <c r="CA60" s="575"/>
      <c r="CB60" s="575"/>
      <c r="CC60" s="575"/>
      <c r="CD60" s="575"/>
      <c r="CE60" s="575"/>
      <c r="CF60" s="575"/>
      <c r="CG60" s="575"/>
      <c r="CH60" s="575"/>
      <c r="CI60" s="576"/>
      <c r="CK60" s="1348"/>
    </row>
    <row r="61" spans="1:89" s="1347" customFormat="1" x14ac:dyDescent="0.2">
      <c r="A61" s="1386"/>
      <c r="B61" s="574" t="s">
        <v>518</v>
      </c>
      <c r="C61" s="567" t="s">
        <v>238</v>
      </c>
      <c r="D61" s="568" t="s">
        <v>519</v>
      </c>
      <c r="E61" s="569" t="s">
        <v>231</v>
      </c>
      <c r="F61" s="570">
        <v>2</v>
      </c>
      <c r="G61" s="578">
        <f>SUM(G55:G60)</f>
        <v>0</v>
      </c>
      <c r="H61" s="578">
        <f t="shared" ref="H61:BS61" si="16">SUM(H55:H60)</f>
        <v>0</v>
      </c>
      <c r="I61" s="578">
        <f t="shared" si="16"/>
        <v>1.435326531341103</v>
      </c>
      <c r="J61" s="578">
        <f t="shared" si="16"/>
        <v>1.6314843999999999</v>
      </c>
      <c r="K61" s="578">
        <f t="shared" si="16"/>
        <v>1.5776992000000001</v>
      </c>
      <c r="L61" s="578">
        <f t="shared" si="16"/>
        <v>1.523914</v>
      </c>
      <c r="M61" s="583">
        <f t="shared" si="16"/>
        <v>1.523914</v>
      </c>
      <c r="N61" s="583">
        <f t="shared" si="16"/>
        <v>1.523914</v>
      </c>
      <c r="O61" s="583">
        <f t="shared" si="16"/>
        <v>1.523914</v>
      </c>
      <c r="P61" s="583">
        <f t="shared" si="16"/>
        <v>1.523914</v>
      </c>
      <c r="Q61" s="583">
        <f t="shared" si="16"/>
        <v>1.523914</v>
      </c>
      <c r="R61" s="583">
        <f t="shared" si="16"/>
        <v>1.523914</v>
      </c>
      <c r="S61" s="583">
        <f t="shared" si="16"/>
        <v>1.523914</v>
      </c>
      <c r="T61" s="583">
        <f t="shared" si="16"/>
        <v>1.523914</v>
      </c>
      <c r="U61" s="583">
        <f t="shared" si="16"/>
        <v>1.523914</v>
      </c>
      <c r="V61" s="583">
        <f t="shared" si="16"/>
        <v>1.523914</v>
      </c>
      <c r="W61" s="583">
        <f t="shared" si="16"/>
        <v>1.523914</v>
      </c>
      <c r="X61" s="583">
        <f t="shared" si="16"/>
        <v>1.523914</v>
      </c>
      <c r="Y61" s="583">
        <f t="shared" si="16"/>
        <v>1.523914</v>
      </c>
      <c r="Z61" s="583">
        <f t="shared" si="16"/>
        <v>1.523914</v>
      </c>
      <c r="AA61" s="583">
        <f t="shared" si="16"/>
        <v>1.523914</v>
      </c>
      <c r="AB61" s="583">
        <f t="shared" si="16"/>
        <v>1.523914</v>
      </c>
      <c r="AC61" s="583">
        <f t="shared" si="16"/>
        <v>1.523914</v>
      </c>
      <c r="AD61" s="583">
        <f t="shared" si="16"/>
        <v>1.523914</v>
      </c>
      <c r="AE61" s="583">
        <f t="shared" si="16"/>
        <v>1.523914</v>
      </c>
      <c r="AF61" s="583">
        <f t="shared" si="16"/>
        <v>1.523914</v>
      </c>
      <c r="AG61" s="583">
        <f t="shared" si="16"/>
        <v>1.523914</v>
      </c>
      <c r="AH61" s="583">
        <f t="shared" si="16"/>
        <v>1.523914</v>
      </c>
      <c r="AI61" s="583">
        <f t="shared" si="16"/>
        <v>1.523914</v>
      </c>
      <c r="AJ61" s="583">
        <f t="shared" si="16"/>
        <v>1.523914</v>
      </c>
      <c r="AK61" s="583">
        <f t="shared" si="16"/>
        <v>1.523914</v>
      </c>
      <c r="AL61" s="583">
        <f t="shared" si="16"/>
        <v>1.523914</v>
      </c>
      <c r="AM61" s="583">
        <f t="shared" si="16"/>
        <v>1.523914</v>
      </c>
      <c r="AN61" s="583">
        <f t="shared" si="16"/>
        <v>1.523914</v>
      </c>
      <c r="AO61" s="583">
        <f t="shared" si="16"/>
        <v>1.523914</v>
      </c>
      <c r="AP61" s="583">
        <f t="shared" si="16"/>
        <v>1.523914</v>
      </c>
      <c r="AQ61" s="583">
        <f t="shared" si="16"/>
        <v>1.523914</v>
      </c>
      <c r="AR61" s="583">
        <f t="shared" si="16"/>
        <v>1.523914</v>
      </c>
      <c r="AS61" s="583">
        <f t="shared" si="16"/>
        <v>1.523914</v>
      </c>
      <c r="AT61" s="583">
        <f t="shared" si="16"/>
        <v>1.523914</v>
      </c>
      <c r="AU61" s="583">
        <f t="shared" si="16"/>
        <v>1.523914</v>
      </c>
      <c r="AV61" s="583">
        <f t="shared" si="16"/>
        <v>1.523914</v>
      </c>
      <c r="AW61" s="583">
        <f t="shared" si="16"/>
        <v>1.523914</v>
      </c>
      <c r="AX61" s="583">
        <f t="shared" si="16"/>
        <v>1.523914</v>
      </c>
      <c r="AY61" s="583">
        <f t="shared" si="16"/>
        <v>1.523914</v>
      </c>
      <c r="AZ61" s="583">
        <f t="shared" si="16"/>
        <v>1.523914</v>
      </c>
      <c r="BA61" s="583">
        <f t="shared" si="16"/>
        <v>1.523914</v>
      </c>
      <c r="BB61" s="583">
        <f t="shared" si="16"/>
        <v>1.523914</v>
      </c>
      <c r="BC61" s="583">
        <f t="shared" si="16"/>
        <v>1.523914</v>
      </c>
      <c r="BD61" s="583">
        <f t="shared" si="16"/>
        <v>1.523914</v>
      </c>
      <c r="BE61" s="583">
        <f t="shared" si="16"/>
        <v>1.523914</v>
      </c>
      <c r="BF61" s="583">
        <f t="shared" si="16"/>
        <v>1.523914</v>
      </c>
      <c r="BG61" s="583">
        <f t="shared" si="16"/>
        <v>1.523914</v>
      </c>
      <c r="BH61" s="583">
        <f t="shared" si="16"/>
        <v>1.523914</v>
      </c>
      <c r="BI61" s="583">
        <f t="shared" si="16"/>
        <v>1.523914</v>
      </c>
      <c r="BJ61" s="583">
        <f t="shared" si="16"/>
        <v>1.523914</v>
      </c>
      <c r="BK61" s="583">
        <f t="shared" si="16"/>
        <v>1.523914</v>
      </c>
      <c r="BL61" s="583">
        <f t="shared" si="16"/>
        <v>1.523914</v>
      </c>
      <c r="BM61" s="583">
        <f t="shared" si="16"/>
        <v>1.523914</v>
      </c>
      <c r="BN61" s="583">
        <f t="shared" si="16"/>
        <v>1.523914</v>
      </c>
      <c r="BO61" s="583">
        <f t="shared" si="16"/>
        <v>1.523914</v>
      </c>
      <c r="BP61" s="583">
        <f t="shared" si="16"/>
        <v>1.523914</v>
      </c>
      <c r="BQ61" s="583">
        <f t="shared" si="16"/>
        <v>1.523914</v>
      </c>
      <c r="BR61" s="583">
        <f t="shared" si="16"/>
        <v>1.523914</v>
      </c>
      <c r="BS61" s="583">
        <f t="shared" si="16"/>
        <v>1.523914</v>
      </c>
      <c r="BT61" s="583">
        <f t="shared" ref="BT61" si="17">SUM(BT55:BT60)</f>
        <v>1.523914</v>
      </c>
      <c r="BU61" s="583"/>
      <c r="BV61" s="583"/>
      <c r="BW61" s="583"/>
      <c r="BX61" s="583"/>
      <c r="BY61" s="583"/>
      <c r="BZ61" s="583"/>
      <c r="CA61" s="583"/>
      <c r="CB61" s="583"/>
      <c r="CC61" s="583"/>
      <c r="CD61" s="583"/>
      <c r="CE61" s="583"/>
      <c r="CF61" s="583"/>
      <c r="CG61" s="583"/>
      <c r="CH61" s="583"/>
      <c r="CI61" s="583"/>
      <c r="CK61" s="1348"/>
    </row>
    <row r="62" spans="1:89" s="1347" customFormat="1" ht="15" thickBot="1" x14ac:dyDescent="0.25">
      <c r="A62" s="1386"/>
      <c r="B62" s="616" t="s">
        <v>520</v>
      </c>
      <c r="C62" s="617" t="s">
        <v>521</v>
      </c>
      <c r="D62" s="618" t="s">
        <v>522</v>
      </c>
      <c r="E62" s="619" t="s">
        <v>523</v>
      </c>
      <c r="F62" s="589">
        <v>2</v>
      </c>
      <c r="G62" s="590" t="e">
        <f>(G61*1000000)/(G76*1000)</f>
        <v>#DIV/0!</v>
      </c>
      <c r="H62" s="590" t="e">
        <f t="shared" ref="H62:BS62" si="18">(H61*1000000)/(H76*1000)</f>
        <v>#DIV/0!</v>
      </c>
      <c r="I62" s="590">
        <f t="shared" si="18"/>
        <v>132.41019661818294</v>
      </c>
      <c r="J62" s="590">
        <f t="shared" si="18"/>
        <v>149.19000976951554</v>
      </c>
      <c r="K62" s="590">
        <f t="shared" si="18"/>
        <v>142.61589465272155</v>
      </c>
      <c r="L62" s="590">
        <f t="shared" si="18"/>
        <v>135.65450476977554</v>
      </c>
      <c r="M62" s="620">
        <f t="shared" si="18"/>
        <v>133.97498227588588</v>
      </c>
      <c r="N62" s="620">
        <f t="shared" si="18"/>
        <v>132.58601338295361</v>
      </c>
      <c r="O62" s="620">
        <f t="shared" si="18"/>
        <v>130.26041930606738</v>
      </c>
      <c r="P62" s="620">
        <f t="shared" si="18"/>
        <v>128.12794447274524</v>
      </c>
      <c r="Q62" s="620">
        <f t="shared" si="18"/>
        <v>126.13745390738124</v>
      </c>
      <c r="R62" s="620">
        <f t="shared" si="18"/>
        <v>124.28596425775979</v>
      </c>
      <c r="S62" s="620">
        <f t="shared" si="18"/>
        <v>123.0570226640755</v>
      </c>
      <c r="T62" s="620">
        <f t="shared" si="18"/>
        <v>122.4405414907711</v>
      </c>
      <c r="U62" s="620">
        <f t="shared" si="18"/>
        <v>121.62400076508543</v>
      </c>
      <c r="V62" s="620">
        <f t="shared" si="18"/>
        <v>120.8229536059862</v>
      </c>
      <c r="W62" s="620">
        <f t="shared" si="18"/>
        <v>119.89811740925136</v>
      </c>
      <c r="X62" s="620">
        <f t="shared" si="18"/>
        <v>118.68958151914067</v>
      </c>
      <c r="Y62" s="620">
        <f t="shared" si="18"/>
        <v>117.93049866641549</v>
      </c>
      <c r="Z62" s="620">
        <f t="shared" si="18"/>
        <v>117.23891918745358</v>
      </c>
      <c r="AA62" s="620">
        <f t="shared" si="18"/>
        <v>116.59987258988734</v>
      </c>
      <c r="AB62" s="620">
        <f t="shared" si="18"/>
        <v>116.00296108833255</v>
      </c>
      <c r="AC62" s="620">
        <f t="shared" si="18"/>
        <v>115.45269374891485</v>
      </c>
      <c r="AD62" s="620">
        <f t="shared" si="18"/>
        <v>114.95399467941976</v>
      </c>
      <c r="AE62" s="620">
        <f t="shared" si="18"/>
        <v>114.50090346167906</v>
      </c>
      <c r="AF62" s="620">
        <f t="shared" si="18"/>
        <v>114.08879915871101</v>
      </c>
      <c r="AG62" s="620">
        <f t="shared" si="18"/>
        <v>113.71331113059445</v>
      </c>
      <c r="AH62" s="620">
        <f t="shared" si="18"/>
        <v>113.36922323467566</v>
      </c>
      <c r="AI62" s="620">
        <f t="shared" si="18"/>
        <v>113.06759152913915</v>
      </c>
      <c r="AJ62" s="620">
        <f t="shared" si="18"/>
        <v>112.81053859532467</v>
      </c>
      <c r="AK62" s="620">
        <f t="shared" si="18"/>
        <v>112.57676539227219</v>
      </c>
      <c r="AL62" s="620">
        <f t="shared" si="18"/>
        <v>112.35973216462567</v>
      </c>
      <c r="AM62" s="620">
        <f t="shared" si="18"/>
        <v>112.12828795448694</v>
      </c>
      <c r="AN62" s="620">
        <f t="shared" si="18"/>
        <v>111.91988278122582</v>
      </c>
      <c r="AO62" s="620">
        <f t="shared" si="18"/>
        <v>111.70107259834383</v>
      </c>
      <c r="AP62" s="620">
        <f t="shared" si="18"/>
        <v>111.45756041735036</v>
      </c>
      <c r="AQ62" s="620">
        <f t="shared" si="18"/>
        <v>111.20459992872136</v>
      </c>
      <c r="AR62" s="620">
        <f t="shared" si="18"/>
        <v>110.9471620052732</v>
      </c>
      <c r="AS62" s="620">
        <f t="shared" si="18"/>
        <v>110.69204373135358</v>
      </c>
      <c r="AT62" s="620">
        <f t="shared" si="18"/>
        <v>110.45059126455628</v>
      </c>
      <c r="AU62" s="620">
        <f t="shared" si="18"/>
        <v>110.21859344863203</v>
      </c>
      <c r="AV62" s="620">
        <f t="shared" si="18"/>
        <v>109.96858357105104</v>
      </c>
      <c r="AW62" s="620">
        <f t="shared" si="18"/>
        <v>109.70087801670438</v>
      </c>
      <c r="AX62" s="620">
        <f t="shared" si="18"/>
        <v>109.41587380471061</v>
      </c>
      <c r="AY62" s="620">
        <f t="shared" si="18"/>
        <v>109.10610994598044</v>
      </c>
      <c r="AZ62" s="620">
        <f t="shared" si="18"/>
        <v>108.77857474677795</v>
      </c>
      <c r="BA62" s="620">
        <f t="shared" si="18"/>
        <v>108.43195917088207</v>
      </c>
      <c r="BB62" s="620">
        <f t="shared" si="18"/>
        <v>108.06492862464063</v>
      </c>
      <c r="BC62" s="620">
        <f t="shared" si="18"/>
        <v>107.69819608121108</v>
      </c>
      <c r="BD62" s="620">
        <f t="shared" si="18"/>
        <v>107.3433622846223</v>
      </c>
      <c r="BE62" s="620">
        <f t="shared" si="18"/>
        <v>106.99528999026826</v>
      </c>
      <c r="BF62" s="620">
        <f t="shared" si="18"/>
        <v>106.65571342131398</v>
      </c>
      <c r="BG62" s="620">
        <f t="shared" si="18"/>
        <v>106.32098843518828</v>
      </c>
      <c r="BH62" s="620">
        <f t="shared" si="18"/>
        <v>105.98908238578601</v>
      </c>
      <c r="BI62" s="620">
        <f t="shared" si="18"/>
        <v>105.66407939193225</v>
      </c>
      <c r="BJ62" s="620">
        <f t="shared" si="18"/>
        <v>105.3533027050204</v>
      </c>
      <c r="BK62" s="620">
        <f t="shared" si="18"/>
        <v>105.05300012594867</v>
      </c>
      <c r="BL62" s="620">
        <f t="shared" si="18"/>
        <v>104.76131456708929</v>
      </c>
      <c r="BM62" s="620">
        <f t="shared" si="18"/>
        <v>104.48750108713321</v>
      </c>
      <c r="BN62" s="620">
        <f t="shared" si="18"/>
        <v>104.21723624100332</v>
      </c>
      <c r="BO62" s="620">
        <f t="shared" si="18"/>
        <v>103.94439550510252</v>
      </c>
      <c r="BP62" s="620">
        <f t="shared" si="18"/>
        <v>103.66509330120212</v>
      </c>
      <c r="BQ62" s="620">
        <f t="shared" si="18"/>
        <v>103.37153710810861</v>
      </c>
      <c r="BR62" s="620">
        <f t="shared" si="18"/>
        <v>103.06916800036605</v>
      </c>
      <c r="BS62" s="620">
        <f t="shared" si="18"/>
        <v>102.76450805337592</v>
      </c>
      <c r="BT62" s="620">
        <f t="shared" ref="BT62" si="19">(BT61*1000000)/(BT76*1000)</f>
        <v>102.46738145430122</v>
      </c>
      <c r="BU62" s="620"/>
      <c r="BV62" s="620"/>
      <c r="BW62" s="620"/>
      <c r="BX62" s="620"/>
      <c r="BY62" s="620"/>
      <c r="BZ62" s="620"/>
      <c r="CA62" s="620"/>
      <c r="CB62" s="620"/>
      <c r="CC62" s="620"/>
      <c r="CD62" s="620"/>
      <c r="CE62" s="620"/>
      <c r="CF62" s="620"/>
      <c r="CG62" s="620"/>
      <c r="CH62" s="620"/>
      <c r="CI62" s="620"/>
      <c r="CK62" s="1348"/>
    </row>
    <row r="63" spans="1:89" s="1347" customFormat="1" x14ac:dyDescent="0.2">
      <c r="A63" s="1386"/>
      <c r="B63" s="592" t="s">
        <v>524</v>
      </c>
      <c r="C63" s="593" t="s">
        <v>525</v>
      </c>
      <c r="D63" s="621" t="s">
        <v>85</v>
      </c>
      <c r="E63" s="622" t="s">
        <v>339</v>
      </c>
      <c r="F63" s="623">
        <v>2</v>
      </c>
      <c r="G63" s="624"/>
      <c r="H63" s="624"/>
      <c r="I63" s="624">
        <v>0.86727257008234815</v>
      </c>
      <c r="J63" s="624">
        <v>0.8613800544304947</v>
      </c>
      <c r="K63" s="624">
        <v>0.86390295725809241</v>
      </c>
      <c r="L63" s="624">
        <v>0.86642586008569011</v>
      </c>
      <c r="M63" s="625">
        <v>0.90635929826684547</v>
      </c>
      <c r="N63" s="625">
        <v>0.90899592215628278</v>
      </c>
      <c r="O63" s="625">
        <v>0.91163254604572008</v>
      </c>
      <c r="P63" s="625">
        <v>0.91426916993515739</v>
      </c>
      <c r="Q63" s="625">
        <v>0.91690579382459481</v>
      </c>
      <c r="R63" s="625">
        <v>0.9186635430842196</v>
      </c>
      <c r="S63" s="625">
        <v>0.92042129234384451</v>
      </c>
      <c r="T63" s="625">
        <v>0.92217904160346942</v>
      </c>
      <c r="U63" s="625">
        <v>0.92393679086309421</v>
      </c>
      <c r="V63" s="625">
        <v>0.92569454012271912</v>
      </c>
      <c r="W63" s="625">
        <v>0.92745228938234403</v>
      </c>
      <c r="X63" s="625">
        <v>0.92921003864196883</v>
      </c>
      <c r="Y63" s="625">
        <v>0.93096778790159374</v>
      </c>
      <c r="Z63" s="625">
        <v>0.93272553716121864</v>
      </c>
      <c r="AA63" s="625">
        <v>0.93448328642084344</v>
      </c>
      <c r="AB63" s="625">
        <v>0.93624103568046835</v>
      </c>
      <c r="AC63" s="625">
        <v>0.93799878494009314</v>
      </c>
      <c r="AD63" s="625">
        <v>0.93975653419971805</v>
      </c>
      <c r="AE63" s="625">
        <v>0.94151428345934296</v>
      </c>
      <c r="AF63" s="625">
        <v>0.94327203271896787</v>
      </c>
      <c r="AG63" s="625">
        <v>0.94502978197859278</v>
      </c>
      <c r="AH63" s="625">
        <v>0.94678753123821768</v>
      </c>
      <c r="AI63" s="625">
        <v>0.94854528049784248</v>
      </c>
      <c r="AJ63" s="625">
        <v>0.95030302975746739</v>
      </c>
      <c r="AK63" s="625">
        <v>0.95293965364690469</v>
      </c>
      <c r="AL63" s="625">
        <v>0.955576277536342</v>
      </c>
      <c r="AM63" s="625">
        <v>0.95821290142577942</v>
      </c>
      <c r="AN63" s="625">
        <v>0.96084952531521661</v>
      </c>
      <c r="AO63" s="625">
        <v>0.96348614920465392</v>
      </c>
      <c r="AP63" s="625">
        <v>0.96612277309409123</v>
      </c>
      <c r="AQ63" s="625">
        <v>0.96875939698352864</v>
      </c>
      <c r="AR63" s="625">
        <v>0.97139602087296584</v>
      </c>
      <c r="AS63" s="625">
        <v>0.97403264476240314</v>
      </c>
      <c r="AT63" s="625">
        <v>0.97666926865184056</v>
      </c>
      <c r="AU63" s="625">
        <v>0.97930589254127787</v>
      </c>
      <c r="AV63" s="625">
        <v>0.98194251643071517</v>
      </c>
      <c r="AW63" s="625">
        <v>0.98457914032015237</v>
      </c>
      <c r="AX63" s="625">
        <v>0.98721576420958979</v>
      </c>
      <c r="AY63" s="625">
        <v>0.9898523880990272</v>
      </c>
      <c r="AZ63" s="625">
        <v>0.9924890119884644</v>
      </c>
      <c r="BA63" s="625">
        <v>0.9951256358779017</v>
      </c>
      <c r="BB63" s="625">
        <v>0.99776225976733901</v>
      </c>
      <c r="BC63" s="625">
        <v>1.0003988836567763</v>
      </c>
      <c r="BD63" s="625">
        <v>1.0030355075462136</v>
      </c>
      <c r="BE63" s="625">
        <v>1.0056721314356509</v>
      </c>
      <c r="BF63" s="625">
        <v>1.0083087553250882</v>
      </c>
      <c r="BG63" s="625">
        <v>1.0109453792145255</v>
      </c>
      <c r="BH63" s="625">
        <v>1.0135820031039631</v>
      </c>
      <c r="BI63" s="625">
        <v>1.0162186269934002</v>
      </c>
      <c r="BJ63" s="625">
        <v>1.0188552508828377</v>
      </c>
      <c r="BK63" s="625">
        <v>1.0214918747722748</v>
      </c>
      <c r="BL63" s="625">
        <v>1.0241284986617123</v>
      </c>
      <c r="BM63" s="625">
        <v>1.0267651225511494</v>
      </c>
      <c r="BN63" s="625">
        <v>1.0294017464405867</v>
      </c>
      <c r="BO63" s="625">
        <v>1.032038370330024</v>
      </c>
      <c r="BP63" s="625">
        <v>1.0346749942194615</v>
      </c>
      <c r="BQ63" s="625">
        <v>1.0373116181088988</v>
      </c>
      <c r="BR63" s="625">
        <v>1.0399482419983359</v>
      </c>
      <c r="BS63" s="625">
        <v>1.0425848658877734</v>
      </c>
      <c r="BT63" s="625">
        <v>1.0452214897772107</v>
      </c>
      <c r="BU63" s="625"/>
      <c r="BV63" s="625"/>
      <c r="BW63" s="625"/>
      <c r="BX63" s="625"/>
      <c r="BY63" s="625"/>
      <c r="BZ63" s="625"/>
      <c r="CA63" s="625"/>
      <c r="CB63" s="625"/>
      <c r="CC63" s="625"/>
      <c r="CD63" s="625"/>
      <c r="CE63" s="625"/>
      <c r="CF63" s="625"/>
      <c r="CG63" s="625"/>
      <c r="CH63" s="625"/>
      <c r="CI63" s="626"/>
      <c r="CK63" s="1348"/>
    </row>
    <row r="64" spans="1:89" s="1347" customFormat="1" x14ac:dyDescent="0.2">
      <c r="A64" s="1386"/>
      <c r="B64" s="594" t="s">
        <v>526</v>
      </c>
      <c r="C64" s="595" t="s">
        <v>527</v>
      </c>
      <c r="D64" s="627" t="s">
        <v>85</v>
      </c>
      <c r="E64" s="604" t="s">
        <v>339</v>
      </c>
      <c r="F64" s="605">
        <v>2</v>
      </c>
      <c r="G64" s="628"/>
      <c r="H64" s="628"/>
      <c r="I64" s="628">
        <v>0.1197274299176519</v>
      </c>
      <c r="J64" s="628">
        <v>0.12308380008574644</v>
      </c>
      <c r="K64" s="628">
        <v>0.12265588449069349</v>
      </c>
      <c r="L64" s="628">
        <v>0.12222796889564054</v>
      </c>
      <c r="M64" s="629">
        <v>0.14070414393412176</v>
      </c>
      <c r="N64" s="629">
        <v>0.14070414393412176</v>
      </c>
      <c r="O64" s="629">
        <v>0.14070414393412176</v>
      </c>
      <c r="P64" s="629">
        <v>0.14070414393412176</v>
      </c>
      <c r="Q64" s="629">
        <v>0.14070414393412176</v>
      </c>
      <c r="R64" s="629">
        <v>0.13990414393412176</v>
      </c>
      <c r="S64" s="629">
        <v>0.13910414393412174</v>
      </c>
      <c r="T64" s="629">
        <v>0.13830414393412174</v>
      </c>
      <c r="U64" s="629">
        <v>0.13830414393412174</v>
      </c>
      <c r="V64" s="629">
        <v>0.13830414393412174</v>
      </c>
      <c r="W64" s="629">
        <v>0.13830414393412174</v>
      </c>
      <c r="X64" s="629">
        <v>0.13830414393412174</v>
      </c>
      <c r="Y64" s="629">
        <v>0.13830414393412174</v>
      </c>
      <c r="Z64" s="629">
        <v>0.13830414393412174</v>
      </c>
      <c r="AA64" s="629">
        <v>0.13830414393412174</v>
      </c>
      <c r="AB64" s="629">
        <v>0.13830414393412174</v>
      </c>
      <c r="AC64" s="629">
        <v>0.13830414393412174</v>
      </c>
      <c r="AD64" s="629">
        <v>0.13830414393412174</v>
      </c>
      <c r="AE64" s="629">
        <v>0.13830414393412174</v>
      </c>
      <c r="AF64" s="629">
        <v>0.13830414393412174</v>
      </c>
      <c r="AG64" s="629">
        <v>0.13830414393412174</v>
      </c>
      <c r="AH64" s="629">
        <v>0.13830414393412174</v>
      </c>
      <c r="AI64" s="629">
        <v>0.13830414393412174</v>
      </c>
      <c r="AJ64" s="629">
        <v>0.13830414393412174</v>
      </c>
      <c r="AK64" s="629">
        <v>0.13830414393412174</v>
      </c>
      <c r="AL64" s="629">
        <v>0.13830414393412174</v>
      </c>
      <c r="AM64" s="629">
        <v>0.13830414393412174</v>
      </c>
      <c r="AN64" s="629">
        <v>0.13830414393412174</v>
      </c>
      <c r="AO64" s="629">
        <v>0.13830414393412174</v>
      </c>
      <c r="AP64" s="629">
        <v>0.13830414393412174</v>
      </c>
      <c r="AQ64" s="629">
        <v>0.13830414393412174</v>
      </c>
      <c r="AR64" s="629">
        <v>0.13830414393412174</v>
      </c>
      <c r="AS64" s="629">
        <v>0.13830414393412174</v>
      </c>
      <c r="AT64" s="629">
        <v>0.13830414393412174</v>
      </c>
      <c r="AU64" s="629">
        <v>0.13830414393412174</v>
      </c>
      <c r="AV64" s="629">
        <v>0.13830414393412174</v>
      </c>
      <c r="AW64" s="629">
        <v>0.13830414393412174</v>
      </c>
      <c r="AX64" s="629">
        <v>0.13830414393412174</v>
      </c>
      <c r="AY64" s="629">
        <v>0.13830414393412174</v>
      </c>
      <c r="AZ64" s="629">
        <v>0.13830414393412174</v>
      </c>
      <c r="BA64" s="629">
        <v>0.13830414393412174</v>
      </c>
      <c r="BB64" s="629">
        <v>0.13830414393412174</v>
      </c>
      <c r="BC64" s="629">
        <v>0.13830414393412174</v>
      </c>
      <c r="BD64" s="629">
        <v>0.13830414393412174</v>
      </c>
      <c r="BE64" s="629">
        <v>0.13830414393412174</v>
      </c>
      <c r="BF64" s="629">
        <v>0.13830414393412174</v>
      </c>
      <c r="BG64" s="629">
        <v>0.13830414393412174</v>
      </c>
      <c r="BH64" s="629">
        <v>0.13830414393412174</v>
      </c>
      <c r="BI64" s="629">
        <v>0.13830414393412174</v>
      </c>
      <c r="BJ64" s="629">
        <v>0.13830414393412174</v>
      </c>
      <c r="BK64" s="629">
        <v>0.13830414393412174</v>
      </c>
      <c r="BL64" s="629">
        <v>0.13830414393412174</v>
      </c>
      <c r="BM64" s="629">
        <v>0.13830414393412174</v>
      </c>
      <c r="BN64" s="629">
        <v>0.13830414393412174</v>
      </c>
      <c r="BO64" s="629">
        <v>0.13830414393412174</v>
      </c>
      <c r="BP64" s="629">
        <v>0.13830414393412174</v>
      </c>
      <c r="BQ64" s="629">
        <v>0.13830414393412174</v>
      </c>
      <c r="BR64" s="629">
        <v>0.13830414393412174</v>
      </c>
      <c r="BS64" s="629">
        <v>0.13830414393412174</v>
      </c>
      <c r="BT64" s="629">
        <v>0.13830414393412174</v>
      </c>
      <c r="BU64" s="629"/>
      <c r="BV64" s="629"/>
      <c r="BW64" s="629"/>
      <c r="BX64" s="629"/>
      <c r="BY64" s="629"/>
      <c r="BZ64" s="629"/>
      <c r="CA64" s="629"/>
      <c r="CB64" s="629"/>
      <c r="CC64" s="629"/>
      <c r="CD64" s="629"/>
      <c r="CE64" s="629"/>
      <c r="CF64" s="629"/>
      <c r="CG64" s="629"/>
      <c r="CH64" s="629"/>
      <c r="CI64" s="630"/>
      <c r="CK64" s="1348"/>
    </row>
    <row r="65" spans="1:89" s="1347" customFormat="1" x14ac:dyDescent="0.2">
      <c r="A65" s="1386"/>
      <c r="B65" s="631" t="s">
        <v>528</v>
      </c>
      <c r="C65" s="632" t="s">
        <v>529</v>
      </c>
      <c r="D65" s="627" t="s">
        <v>85</v>
      </c>
      <c r="E65" s="604" t="s">
        <v>339</v>
      </c>
      <c r="F65" s="605">
        <v>2</v>
      </c>
      <c r="G65" s="628"/>
      <c r="H65" s="628"/>
      <c r="I65" s="628">
        <v>0.20899999999999999</v>
      </c>
      <c r="J65" s="628">
        <v>0.21692039548375888</v>
      </c>
      <c r="K65" s="628">
        <v>0.21720965825121422</v>
      </c>
      <c r="L65" s="628">
        <v>0.21749892101866955</v>
      </c>
      <c r="M65" s="629">
        <v>0.16008930779903302</v>
      </c>
      <c r="N65" s="629">
        <v>0.16045268390959569</v>
      </c>
      <c r="O65" s="629">
        <v>0.16081606002015839</v>
      </c>
      <c r="P65" s="629">
        <v>0.16117943613072105</v>
      </c>
      <c r="Q65" s="629">
        <v>0.16154281224128375</v>
      </c>
      <c r="R65" s="629">
        <v>0.16158506298165884</v>
      </c>
      <c r="S65" s="629">
        <v>0.16162731372203398</v>
      </c>
      <c r="T65" s="629">
        <v>0.16166956446240913</v>
      </c>
      <c r="U65" s="629">
        <v>0.16191181520278422</v>
      </c>
      <c r="V65" s="629">
        <v>0.16215406594315934</v>
      </c>
      <c r="W65" s="629">
        <v>0.16239631668353449</v>
      </c>
      <c r="X65" s="629">
        <v>0.16263856742390959</v>
      </c>
      <c r="Y65" s="629">
        <v>0.16288081816428471</v>
      </c>
      <c r="Z65" s="629">
        <v>0.16312306890465986</v>
      </c>
      <c r="AA65" s="629">
        <v>0.16336531964503495</v>
      </c>
      <c r="AB65" s="629">
        <v>0.16360757038541007</v>
      </c>
      <c r="AC65" s="629">
        <v>0.16384982112578522</v>
      </c>
      <c r="AD65" s="629">
        <v>0.16409207186616032</v>
      </c>
      <c r="AE65" s="629">
        <v>0.16433432260653547</v>
      </c>
      <c r="AF65" s="629">
        <v>0.16457657334691059</v>
      </c>
      <c r="AG65" s="629">
        <v>0.16481882408728568</v>
      </c>
      <c r="AH65" s="629">
        <v>0.16506107482766083</v>
      </c>
      <c r="AI65" s="629">
        <v>0.16530332556803595</v>
      </c>
      <c r="AJ65" s="629">
        <v>0.16554557630841105</v>
      </c>
      <c r="AK65" s="629">
        <v>0.16590895241897374</v>
      </c>
      <c r="AL65" s="629">
        <v>0.16627232852953644</v>
      </c>
      <c r="AM65" s="629">
        <v>0.16663570464009914</v>
      </c>
      <c r="AN65" s="629">
        <v>0.1669990807506618</v>
      </c>
      <c r="AO65" s="629">
        <v>0.1673624568612245</v>
      </c>
      <c r="AP65" s="629">
        <v>0.1677258329717872</v>
      </c>
      <c r="AQ65" s="629">
        <v>0.16808920908234987</v>
      </c>
      <c r="AR65" s="629">
        <v>0.16845258519291256</v>
      </c>
      <c r="AS65" s="629">
        <v>0.16881596130347523</v>
      </c>
      <c r="AT65" s="629">
        <v>0.16917933741403793</v>
      </c>
      <c r="AU65" s="629">
        <v>0.1695427135246006</v>
      </c>
      <c r="AV65" s="629">
        <v>0.16990608963516329</v>
      </c>
      <c r="AW65" s="629">
        <v>0.17026946574572596</v>
      </c>
      <c r="AX65" s="629">
        <v>0.17063284185628866</v>
      </c>
      <c r="AY65" s="629">
        <v>0.17099621796685133</v>
      </c>
      <c r="AZ65" s="629">
        <v>0.17135959407741402</v>
      </c>
      <c r="BA65" s="629">
        <v>0.17172297018797672</v>
      </c>
      <c r="BB65" s="629">
        <v>0.17208634629853942</v>
      </c>
      <c r="BC65" s="629">
        <v>0.17244972240910209</v>
      </c>
      <c r="BD65" s="629">
        <v>0.17281309851966478</v>
      </c>
      <c r="BE65" s="629">
        <v>0.17317647463022745</v>
      </c>
      <c r="BF65" s="629">
        <v>0.17353985074079015</v>
      </c>
      <c r="BG65" s="629">
        <v>0.17390322685135282</v>
      </c>
      <c r="BH65" s="629">
        <v>0.17426660296191551</v>
      </c>
      <c r="BI65" s="629">
        <v>0.17462997907247818</v>
      </c>
      <c r="BJ65" s="629">
        <v>0.17499335518304088</v>
      </c>
      <c r="BK65" s="629">
        <v>0.17535673129360355</v>
      </c>
      <c r="BL65" s="629">
        <v>0.17572010740416624</v>
      </c>
      <c r="BM65" s="629">
        <v>0.17608348351472894</v>
      </c>
      <c r="BN65" s="629">
        <v>0.17644685962529161</v>
      </c>
      <c r="BO65" s="629">
        <v>0.17681023573585433</v>
      </c>
      <c r="BP65" s="629">
        <v>0.177173611846417</v>
      </c>
      <c r="BQ65" s="629">
        <v>0.1775369879569797</v>
      </c>
      <c r="BR65" s="629">
        <v>0.17790036406754237</v>
      </c>
      <c r="BS65" s="629">
        <v>0.17826374017810506</v>
      </c>
      <c r="BT65" s="629">
        <v>0.17862711628866773</v>
      </c>
      <c r="BU65" s="629"/>
      <c r="BV65" s="629"/>
      <c r="BW65" s="629"/>
      <c r="BX65" s="629"/>
      <c r="BY65" s="629"/>
      <c r="BZ65" s="629"/>
      <c r="CA65" s="629"/>
      <c r="CB65" s="629"/>
      <c r="CC65" s="629"/>
      <c r="CD65" s="629"/>
      <c r="CE65" s="629"/>
      <c r="CF65" s="629"/>
      <c r="CG65" s="629"/>
      <c r="CH65" s="629"/>
      <c r="CI65" s="630"/>
      <c r="CK65" s="1348"/>
    </row>
    <row r="66" spans="1:89" s="1347" customFormat="1" x14ac:dyDescent="0.2">
      <c r="A66" s="1386"/>
      <c r="B66" s="631" t="s">
        <v>530</v>
      </c>
      <c r="C66" s="632" t="s">
        <v>531</v>
      </c>
      <c r="D66" s="633" t="s">
        <v>532</v>
      </c>
      <c r="E66" s="634" t="s">
        <v>339</v>
      </c>
      <c r="F66" s="635">
        <v>2</v>
      </c>
      <c r="G66" s="628"/>
      <c r="H66" s="628"/>
      <c r="I66" s="628">
        <v>3.617</v>
      </c>
      <c r="J66" s="583">
        <f>I66+SUM(J67:J72)</f>
        <v>3.7754903291411748</v>
      </c>
      <c r="K66" s="583">
        <f t="shared" ref="K66:L66" si="20">J66+SUM(K67:K72)</f>
        <v>3.9929525215093089</v>
      </c>
      <c r="L66" s="583">
        <f t="shared" si="20"/>
        <v>4.264070461967874</v>
      </c>
      <c r="M66" s="583">
        <f t="shared" ref="M66" si="21">L66+SUM(M67:M72)</f>
        <v>4.509575962602506</v>
      </c>
      <c r="N66" s="583">
        <f t="shared" ref="N66" si="22">M66+SUM(N67:N72)</f>
        <v>4.7346013410360834</v>
      </c>
      <c r="O66" s="583">
        <f t="shared" ref="O66" si="23">N66+SUM(O67:O72)</f>
        <v>5.0423975192753323</v>
      </c>
      <c r="P66" s="583">
        <f t="shared" ref="P66" si="24">O66+SUM(P67:P72)</f>
        <v>5.3400550997728518</v>
      </c>
      <c r="Q66" s="583">
        <f t="shared" ref="Q66" si="25">P66+SUM(Q67:Q72)</f>
        <v>5.6309529901603712</v>
      </c>
      <c r="R66" s="583">
        <f t="shared" ref="R66" si="26">Q66+SUM(R67:R72)</f>
        <v>5.900394347252421</v>
      </c>
      <c r="S66" s="583">
        <f t="shared" ref="S66" si="27">R66+SUM(S67:S72)</f>
        <v>6.0986686506857204</v>
      </c>
      <c r="T66" s="583">
        <f t="shared" ref="T66" si="28">S66+SUM(T67:T72)</f>
        <v>6.2391013896416396</v>
      </c>
      <c r="U66" s="583">
        <f t="shared" ref="U66" si="29">T66+SUM(U67:U72)</f>
        <v>6.3989822969862207</v>
      </c>
      <c r="V66" s="583">
        <f t="shared" ref="V66" si="30">U66+SUM(V67:V72)</f>
        <v>6.5583144897632266</v>
      </c>
      <c r="W66" s="583">
        <f t="shared" ref="W66" si="31">V66+SUM(W67:W72)</f>
        <v>6.7338233249290909</v>
      </c>
      <c r="X66" s="583">
        <f t="shared" ref="X66" si="32">W66+SUM(X67:X72)</f>
        <v>6.9401752234004768</v>
      </c>
      <c r="Y66" s="583">
        <f t="shared" ref="Y66" si="33">X66+SUM(Y67:Y72)</f>
        <v>7.0988592662210532</v>
      </c>
      <c r="Z66" s="583">
        <f t="shared" ref="Z66" si="34">Y66+SUM(Z67:Z72)</f>
        <v>7.2513667612682324</v>
      </c>
      <c r="AA66" s="583">
        <f t="shared" ref="AA66" si="35">Z66+SUM(AA67:AA72)</f>
        <v>7.3990752017391443</v>
      </c>
      <c r="AB66" s="583">
        <f t="shared" ref="AB66" si="36">AA66+SUM(AB67:AB72)</f>
        <v>7.5409699203382994</v>
      </c>
      <c r="AC66" s="583">
        <f t="shared" ref="AC66" si="37">AB66+SUM(AC67:AC72)</f>
        <v>7.6743699450296026</v>
      </c>
      <c r="AD66" s="583">
        <f t="shared" ref="AD66" si="38">AC66+SUM(AD67:AD72)</f>
        <v>7.7985912501530175</v>
      </c>
      <c r="AE66" s="583">
        <f t="shared" ref="AE66" si="39">AD66+SUM(AE67:AE72)</f>
        <v>7.9142378738339625</v>
      </c>
      <c r="AF66" s="583">
        <f t="shared" ref="AF66" si="40">AE66+SUM(AF67:AF72)</f>
        <v>8.0217148449205951</v>
      </c>
      <c r="AG66" s="583">
        <f t="shared" ref="AG66" si="41">AF66+SUM(AG67:AG72)</f>
        <v>8.1233973740156387</v>
      </c>
      <c r="AH66" s="583">
        <f t="shared" ref="AH66" si="42">AG66+SUM(AH67:AH72)</f>
        <v>8.2217769821891729</v>
      </c>
      <c r="AI66" s="583">
        <f t="shared" ref="AI66" si="43">AH66+SUM(AI67:AI72)</f>
        <v>8.3155223781222798</v>
      </c>
      <c r="AJ66" s="583">
        <f t="shared" ref="AJ66" si="44">AI66+SUM(AJ67:AJ72)</f>
        <v>8.4043127955340875</v>
      </c>
      <c r="AK66" s="583">
        <f t="shared" ref="AK66" si="45">AJ66+SUM(AK67:AK72)</f>
        <v>8.4895811558713561</v>
      </c>
      <c r="AL66" s="583">
        <f t="shared" ref="AL66" si="46">AK66+SUM(AL67:AL72)</f>
        <v>8.563139899367787</v>
      </c>
      <c r="AM66" s="583">
        <f t="shared" ref="AM66" si="47">AL66+SUM(AM67:AM72)</f>
        <v>8.6285999907441049</v>
      </c>
      <c r="AN66" s="583">
        <f t="shared" ref="AN66" si="48">AM66+SUM(AN67:AN72)</f>
        <v>8.6914733721402104</v>
      </c>
      <c r="AO66" s="583">
        <f t="shared" ref="AO66" si="49">AN66+SUM(AO67:AO72)</f>
        <v>8.7556606043594538</v>
      </c>
      <c r="AP66" s="583">
        <f t="shared" ref="AP66" si="50">AO66+SUM(AP67:AP72)</f>
        <v>8.8227853134759009</v>
      </c>
      <c r="AQ66" s="583">
        <f t="shared" ref="AQ66" si="51">AP66+SUM(AQ67:AQ72)</f>
        <v>8.8753530182636897</v>
      </c>
      <c r="AR66" s="583">
        <f t="shared" ref="AR66" si="52">AQ66+SUM(AR67:AR72)</f>
        <v>8.912787579711857</v>
      </c>
      <c r="AS66" s="583">
        <f t="shared" ref="AS66" si="53">AR66+SUM(AS67:AS72)</f>
        <v>8.9500868218956349</v>
      </c>
      <c r="AT66" s="583">
        <f t="shared" ref="AT66" si="54">AS66+SUM(AT67:AT72)</f>
        <v>8.9858836591823863</v>
      </c>
      <c r="AU66" s="583">
        <f t="shared" ref="AU66" si="55">AT66+SUM(AU67:AU72)</f>
        <v>9.020665843486066</v>
      </c>
      <c r="AV66" s="583">
        <f t="shared" ref="AV66" si="56">AU66+SUM(AV67:AV72)</f>
        <v>9.0577501027323972</v>
      </c>
      <c r="AW66" s="583">
        <f t="shared" ref="AW66" si="57">AV66+SUM(AW67:AW72)</f>
        <v>9.0971285191082014</v>
      </c>
      <c r="AX66" s="583">
        <f t="shared" ref="AX66" si="58">AW66+SUM(AX67:AX72)</f>
        <v>9.1387850844766767</v>
      </c>
      <c r="AY66" s="583">
        <f t="shared" ref="AY66" si="59">AX66+SUM(AY67:AY72)</f>
        <v>9.1836733886211981</v>
      </c>
      <c r="AZ66" s="583">
        <f t="shared" ref="AZ66" si="60">AY66+SUM(AZ67:AZ72)</f>
        <v>9.2309807814621276</v>
      </c>
      <c r="BA66" s="583">
        <f t="shared" ref="BA66" si="61">AZ66+SUM(BA67:BA72)</f>
        <v>9.2809123760699617</v>
      </c>
      <c r="BB66" s="583">
        <f t="shared" ref="BB66" si="62">BA66+SUM(BB67:BB72)</f>
        <v>9.3336838642404647</v>
      </c>
      <c r="BC66" s="583">
        <f t="shared" ref="BC66" si="63">BB66+SUM(BC67:BC72)</f>
        <v>9.3867307932176409</v>
      </c>
      <c r="BD66" s="583">
        <f t="shared" ref="BD66" si="64">BC66+SUM(BD67:BD72)</f>
        <v>9.4385788342759831</v>
      </c>
      <c r="BE66" s="583">
        <f t="shared" ref="BE66" si="65">BD66+SUM(BE67:BE72)</f>
        <v>9.4898591693377199</v>
      </c>
      <c r="BF66" s="583">
        <f t="shared" ref="BF66" si="66">BE66+SUM(BF67:BF72)</f>
        <v>9.5402551701214158</v>
      </c>
      <c r="BG66" s="583">
        <f t="shared" ref="BG66" si="67">BF66+SUM(BG67:BG72)</f>
        <v>9.5903004684788531</v>
      </c>
      <c r="BH66" s="583">
        <f t="shared" ref="BH66" si="68">BG66+SUM(BH67:BH72)</f>
        <v>9.6402511723259146</v>
      </c>
      <c r="BI66" s="583">
        <f t="shared" ref="BI66" si="69">BH66+SUM(BI67:BI72)</f>
        <v>9.6895664076347181</v>
      </c>
      <c r="BJ66" s="583">
        <f t="shared" ref="BJ66" si="70">BI66+SUM(BJ67:BJ72)</f>
        <v>9.7372641663513306</v>
      </c>
      <c r="BK66" s="583">
        <f t="shared" ref="BK66" si="71">BJ66+SUM(BK67:BK72)</f>
        <v>9.7838120956685888</v>
      </c>
      <c r="BL66" s="583">
        <f t="shared" ref="BL66" si="72">BK66+SUM(BL67:BL72)</f>
        <v>9.8294365433967705</v>
      </c>
      <c r="BM66" s="583">
        <f t="shared" ref="BM66" si="73">BL66+SUM(BM67:BM72)</f>
        <v>9.8728767347155859</v>
      </c>
      <c r="BN66" s="583">
        <f t="shared" ref="BN66" si="74">BM66+SUM(BN67:BN72)</f>
        <v>9.9160305029937756</v>
      </c>
      <c r="BO66" s="583">
        <f t="shared" ref="BO66" si="75">BN66+SUM(BO67:BO72)</f>
        <v>9.9597232176645889</v>
      </c>
      <c r="BP66" s="583">
        <f t="shared" ref="BP66" si="76">BO66+SUM(BP67:BP72)</f>
        <v>10.000541390591199</v>
      </c>
      <c r="BQ66" s="583">
        <f t="shared" ref="BQ66" si="77">BP66+SUM(BQ67:BQ72)</f>
        <v>10.039570353854719</v>
      </c>
      <c r="BR66" s="583">
        <f t="shared" ref="BR66" si="78">BQ66+SUM(BR67:BR72)</f>
        <v>10.080044781601798</v>
      </c>
      <c r="BS66" s="583">
        <f t="shared" ref="BS66" si="79">BR66+SUM(BS67:BS72)</f>
        <v>10.121082292263521</v>
      </c>
      <c r="BT66" s="583">
        <f t="shared" ref="BT66" si="80">BS66+SUM(BT67:BT72)</f>
        <v>10.16131828828428</v>
      </c>
      <c r="BU66" s="583"/>
      <c r="BV66" s="583"/>
      <c r="BW66" s="583"/>
      <c r="BX66" s="583"/>
      <c r="BY66" s="583"/>
      <c r="BZ66" s="583"/>
      <c r="CA66" s="583"/>
      <c r="CB66" s="583"/>
      <c r="CC66" s="583"/>
      <c r="CD66" s="583"/>
      <c r="CE66" s="583"/>
      <c r="CF66" s="583"/>
      <c r="CG66" s="583"/>
      <c r="CH66" s="583"/>
      <c r="CI66" s="583"/>
      <c r="CK66" s="1348"/>
    </row>
    <row r="67" spans="1:89" s="1347" customFormat="1" x14ac:dyDescent="0.2">
      <c r="A67" s="1386"/>
      <c r="B67" s="631" t="s">
        <v>533</v>
      </c>
      <c r="C67" s="632" t="s">
        <v>534</v>
      </c>
      <c r="D67" s="633" t="s">
        <v>535</v>
      </c>
      <c r="E67" s="634" t="s">
        <v>339</v>
      </c>
      <c r="F67" s="635">
        <v>2</v>
      </c>
      <c r="G67" s="628"/>
      <c r="H67" s="628"/>
      <c r="I67" s="628">
        <v>9.6000000000000002E-2</v>
      </c>
      <c r="J67" s="628">
        <v>9.3637171495049187E-2</v>
      </c>
      <c r="K67" s="628">
        <v>0.12798481499380068</v>
      </c>
      <c r="L67" s="628">
        <v>0.17223509810105134</v>
      </c>
      <c r="M67" s="629">
        <v>0.14323493712120033</v>
      </c>
      <c r="N67" s="629">
        <v>0.11948534171130086</v>
      </c>
      <c r="O67" s="629">
        <v>0.20548722755589732</v>
      </c>
      <c r="P67" s="629">
        <v>0.19499390398870128</v>
      </c>
      <c r="Q67" s="629">
        <v>0.18801138893254757</v>
      </c>
      <c r="R67" s="629">
        <v>0.18226041671275198</v>
      </c>
      <c r="S67" s="629">
        <v>0.12473524717197507</v>
      </c>
      <c r="T67" s="629">
        <v>6.4635747868649562E-2</v>
      </c>
      <c r="U67" s="629">
        <v>8.484310555487537E-2</v>
      </c>
      <c r="V67" s="629">
        <v>8.4272971066473468E-2</v>
      </c>
      <c r="W67" s="629">
        <v>9.8408738681475372E-2</v>
      </c>
      <c r="X67" s="629">
        <v>0.13045580861105008</v>
      </c>
      <c r="Y67" s="629">
        <v>8.3599519575200246E-2</v>
      </c>
      <c r="Z67" s="629">
        <v>7.7181860717624659E-2</v>
      </c>
      <c r="AA67" s="629">
        <v>7.2195467632151122E-2</v>
      </c>
      <c r="AB67" s="629">
        <v>6.8207298145800455E-2</v>
      </c>
      <c r="AC67" s="629">
        <v>6.3486000738223081E-2</v>
      </c>
      <c r="AD67" s="629">
        <v>5.8053975672251908E-2</v>
      </c>
      <c r="AE67" s="629">
        <v>5.3249568293074846E-2</v>
      </c>
      <c r="AF67" s="629">
        <v>4.8866000688849456E-2</v>
      </c>
      <c r="AG67" s="629">
        <v>4.4897863702573884E-2</v>
      </c>
      <c r="AH67" s="629">
        <v>4.1466008160374261E-2</v>
      </c>
      <c r="AI67" s="629">
        <v>3.6650892285977531E-2</v>
      </c>
      <c r="AJ67" s="629">
        <v>3.1502488523397917E-2</v>
      </c>
      <c r="AK67" s="629">
        <v>2.7842942509900239E-2</v>
      </c>
      <c r="AL67" s="629">
        <v>2.593872268607629E-2</v>
      </c>
      <c r="AM67" s="629">
        <v>2.7786427169248781E-2</v>
      </c>
      <c r="AN67" s="629">
        <v>2.5098740968876883E-2</v>
      </c>
      <c r="AO67" s="629">
        <v>2.6463879988599729E-2</v>
      </c>
      <c r="AP67" s="629">
        <v>2.9516025834449466E-2</v>
      </c>
      <c r="AQ67" s="629">
        <v>3.0810766353424696E-2</v>
      </c>
      <c r="AR67" s="629">
        <v>3.1506877385099871E-2</v>
      </c>
      <c r="AS67" s="629">
        <v>3.136627572417456E-2</v>
      </c>
      <c r="AT67" s="629">
        <v>2.9805222131000845E-2</v>
      </c>
      <c r="AU67" s="629">
        <v>2.8750960601249972E-2</v>
      </c>
      <c r="AV67" s="629">
        <v>3.1142900595650645E-2</v>
      </c>
      <c r="AW67" s="629">
        <v>3.3526613692798489E-2</v>
      </c>
      <c r="AX67" s="629">
        <v>3.5893693750800593E-2</v>
      </c>
      <c r="AY67" s="629">
        <v>3.9251588442522918E-2</v>
      </c>
      <c r="AZ67" s="629">
        <v>4.176511000332539E-2</v>
      </c>
      <c r="BA67" s="629">
        <v>4.449175154020122E-2</v>
      </c>
      <c r="BB67" s="629">
        <v>4.7442504735299734E-2</v>
      </c>
      <c r="BC67" s="629">
        <v>4.7728697799375365E-2</v>
      </c>
      <c r="BD67" s="629">
        <v>4.6483009438527005E-2</v>
      </c>
      <c r="BE67" s="629">
        <v>4.5893142161323341E-2</v>
      </c>
      <c r="BF67" s="629">
        <v>4.4974286528575248E-2</v>
      </c>
      <c r="BG67" s="629">
        <v>4.4609893891325553E-2</v>
      </c>
      <c r="BH67" s="629">
        <v>4.4511606738100451E-2</v>
      </c>
      <c r="BI67" s="629">
        <v>4.3851331703750475E-2</v>
      </c>
      <c r="BJ67" s="629">
        <v>4.2170714414023674E-2</v>
      </c>
      <c r="BK67" s="629">
        <v>4.0975999647747813E-2</v>
      </c>
      <c r="BL67" s="629">
        <v>4.0016468528203404E-2</v>
      </c>
      <c r="BM67" s="629">
        <v>3.7746946295548693E-2</v>
      </c>
      <c r="BN67" s="629">
        <v>3.7449342289048219E-2</v>
      </c>
      <c r="BO67" s="629">
        <v>3.8009327286701589E-2</v>
      </c>
      <c r="BP67" s="629">
        <v>3.9127573364776257E-2</v>
      </c>
      <c r="BQ67" s="629">
        <v>4.1373519138423943E-2</v>
      </c>
      <c r="BR67" s="629">
        <v>4.2875409561125705E-2</v>
      </c>
      <c r="BS67" s="629">
        <v>4.3460473287223064E-2</v>
      </c>
      <c r="BT67" s="629">
        <v>4.2627670284025955E-2</v>
      </c>
      <c r="BU67" s="629"/>
      <c r="BV67" s="629"/>
      <c r="BW67" s="629"/>
      <c r="BX67" s="629"/>
      <c r="BY67" s="629"/>
      <c r="BZ67" s="629"/>
      <c r="CA67" s="629"/>
      <c r="CB67" s="629"/>
      <c r="CC67" s="629"/>
      <c r="CD67" s="629"/>
      <c r="CE67" s="629"/>
      <c r="CF67" s="629"/>
      <c r="CG67" s="629"/>
      <c r="CH67" s="629"/>
      <c r="CI67" s="630"/>
      <c r="CK67" s="1348"/>
    </row>
    <row r="68" spans="1:89" s="1347" customFormat="1" x14ac:dyDescent="0.2">
      <c r="A68" s="1386"/>
      <c r="B68" s="631" t="s">
        <v>536</v>
      </c>
      <c r="C68" s="632" t="s">
        <v>537</v>
      </c>
      <c r="D68" s="633" t="s">
        <v>538</v>
      </c>
      <c r="E68" s="634" t="s">
        <v>339</v>
      </c>
      <c r="F68" s="635">
        <v>2</v>
      </c>
      <c r="G68" s="628"/>
      <c r="H68" s="628"/>
      <c r="I68" s="628">
        <v>0</v>
      </c>
      <c r="J68" s="628">
        <v>7.2768905212267726E-2</v>
      </c>
      <c r="K68" s="628">
        <v>9.8500000000000004E-2</v>
      </c>
      <c r="L68" s="628">
        <v>0.11</v>
      </c>
      <c r="M68" s="629">
        <v>0.11247</v>
      </c>
      <c r="N68" s="629">
        <v>0.11494</v>
      </c>
      <c r="O68" s="629">
        <v>0.11494</v>
      </c>
      <c r="P68" s="629">
        <v>0.11494</v>
      </c>
      <c r="Q68" s="629">
        <v>0.11494</v>
      </c>
      <c r="R68" s="629">
        <v>9.8519999999999996E-2</v>
      </c>
      <c r="S68" s="629">
        <v>8.2100000000000006E-2</v>
      </c>
      <c r="T68" s="629">
        <v>8.2100000000000006E-2</v>
      </c>
      <c r="U68" s="629">
        <v>8.2100000000000006E-2</v>
      </c>
      <c r="V68" s="629">
        <v>8.2100000000000006E-2</v>
      </c>
      <c r="W68" s="629">
        <v>8.4772355000000008E-2</v>
      </c>
      <c r="X68" s="629">
        <v>8.4772355000000008E-2</v>
      </c>
      <c r="Y68" s="629">
        <v>8.2100000000000006E-2</v>
      </c>
      <c r="Z68" s="629">
        <v>8.2100000000000006E-2</v>
      </c>
      <c r="AA68" s="629">
        <v>8.2100000000000006E-2</v>
      </c>
      <c r="AB68" s="629">
        <v>8.0047500000000008E-2</v>
      </c>
      <c r="AC68" s="629">
        <v>7.5942499999999996E-2</v>
      </c>
      <c r="AD68" s="629">
        <v>7.1837500000000012E-2</v>
      </c>
      <c r="AE68" s="629">
        <v>6.7732500000000001E-2</v>
      </c>
      <c r="AF68" s="629">
        <v>6.3627500000000003E-2</v>
      </c>
      <c r="AG68" s="629">
        <v>6.1575000000000005E-2</v>
      </c>
      <c r="AH68" s="629">
        <v>6.1575000000000005E-2</v>
      </c>
      <c r="AI68" s="629">
        <v>6.1575000000000005E-2</v>
      </c>
      <c r="AJ68" s="629">
        <v>6.1575000000000005E-2</v>
      </c>
      <c r="AK68" s="629">
        <v>6.1575000000000005E-2</v>
      </c>
      <c r="AL68" s="629">
        <v>5.1312499999999997E-2</v>
      </c>
      <c r="AM68" s="629">
        <v>4.1050000000000003E-2</v>
      </c>
      <c r="AN68" s="629">
        <v>4.1050000000000003E-2</v>
      </c>
      <c r="AO68" s="629">
        <v>4.1050000000000003E-2</v>
      </c>
      <c r="AP68" s="629">
        <v>4.1050000000000003E-2</v>
      </c>
      <c r="AQ68" s="629">
        <v>2.4630000000000003E-2</v>
      </c>
      <c r="AR68" s="629">
        <v>8.2100000000000003E-3</v>
      </c>
      <c r="AS68" s="629">
        <v>8.2100000000000003E-3</v>
      </c>
      <c r="AT68" s="629">
        <v>8.2100000000000003E-3</v>
      </c>
      <c r="AU68" s="629">
        <v>8.2100000000000003E-3</v>
      </c>
      <c r="AV68" s="629">
        <v>8.2100000000000003E-3</v>
      </c>
      <c r="AW68" s="629">
        <v>8.2100000000000003E-3</v>
      </c>
      <c r="AX68" s="629">
        <v>8.2100000000000003E-3</v>
      </c>
      <c r="AY68" s="629">
        <v>8.2100000000000003E-3</v>
      </c>
      <c r="AZ68" s="629">
        <v>8.2100000000000003E-3</v>
      </c>
      <c r="BA68" s="629">
        <v>8.2100000000000003E-3</v>
      </c>
      <c r="BB68" s="629">
        <v>8.2100000000000003E-3</v>
      </c>
      <c r="BC68" s="629">
        <v>8.2100000000000003E-3</v>
      </c>
      <c r="BD68" s="629">
        <v>8.2100000000000003E-3</v>
      </c>
      <c r="BE68" s="629">
        <v>8.2100000000000003E-3</v>
      </c>
      <c r="BF68" s="629">
        <v>8.2100000000000003E-3</v>
      </c>
      <c r="BG68" s="629">
        <v>8.2100000000000003E-3</v>
      </c>
      <c r="BH68" s="629">
        <v>8.2100000000000003E-3</v>
      </c>
      <c r="BI68" s="629">
        <v>8.2100000000000003E-3</v>
      </c>
      <c r="BJ68" s="629">
        <v>8.2100000000000003E-3</v>
      </c>
      <c r="BK68" s="629">
        <v>8.2100000000000003E-3</v>
      </c>
      <c r="BL68" s="629">
        <v>8.2100000000000003E-3</v>
      </c>
      <c r="BM68" s="629">
        <v>8.2100000000000003E-3</v>
      </c>
      <c r="BN68" s="629">
        <v>8.2100000000000003E-3</v>
      </c>
      <c r="BO68" s="629">
        <v>8.2100000000000003E-3</v>
      </c>
      <c r="BP68" s="629">
        <v>4.1050000000000001E-3</v>
      </c>
      <c r="BQ68" s="629">
        <v>0</v>
      </c>
      <c r="BR68" s="629">
        <v>0</v>
      </c>
      <c r="BS68" s="629">
        <v>0</v>
      </c>
      <c r="BT68" s="629">
        <v>0</v>
      </c>
      <c r="BU68" s="629"/>
      <c r="BV68" s="629"/>
      <c r="BW68" s="629"/>
      <c r="BX68" s="629"/>
      <c r="BY68" s="629"/>
      <c r="BZ68" s="629"/>
      <c r="CA68" s="629"/>
      <c r="CB68" s="629"/>
      <c r="CC68" s="629"/>
      <c r="CD68" s="629"/>
      <c r="CE68" s="629"/>
      <c r="CF68" s="629"/>
      <c r="CG68" s="629"/>
      <c r="CH68" s="629"/>
      <c r="CI68" s="630"/>
      <c r="CK68" s="1348"/>
    </row>
    <row r="69" spans="1:89" s="1347" customFormat="1" x14ac:dyDescent="0.2">
      <c r="A69" s="1386"/>
      <c r="B69" s="631" t="s">
        <v>539</v>
      </c>
      <c r="C69" s="632" t="s">
        <v>540</v>
      </c>
      <c r="D69" s="633" t="s">
        <v>541</v>
      </c>
      <c r="E69" s="634" t="s">
        <v>339</v>
      </c>
      <c r="F69" s="635">
        <v>2</v>
      </c>
      <c r="G69" s="628"/>
      <c r="H69" s="628"/>
      <c r="I69" s="628">
        <v>0</v>
      </c>
      <c r="J69" s="628">
        <v>0</v>
      </c>
      <c r="K69" s="628">
        <v>0</v>
      </c>
      <c r="L69" s="628">
        <v>0</v>
      </c>
      <c r="M69" s="629">
        <v>0</v>
      </c>
      <c r="N69" s="629">
        <v>0</v>
      </c>
      <c r="O69" s="629">
        <v>0</v>
      </c>
      <c r="P69" s="629">
        <v>0</v>
      </c>
      <c r="Q69" s="629">
        <v>0</v>
      </c>
      <c r="R69" s="629">
        <v>0</v>
      </c>
      <c r="S69" s="629">
        <v>0</v>
      </c>
      <c r="T69" s="629">
        <v>0</v>
      </c>
      <c r="U69" s="629">
        <v>0</v>
      </c>
      <c r="V69" s="629">
        <v>0</v>
      </c>
      <c r="W69" s="629">
        <v>0</v>
      </c>
      <c r="X69" s="629">
        <v>0</v>
      </c>
      <c r="Y69" s="629">
        <v>0</v>
      </c>
      <c r="Z69" s="629">
        <v>0</v>
      </c>
      <c r="AA69" s="629">
        <v>0</v>
      </c>
      <c r="AB69" s="629">
        <v>0</v>
      </c>
      <c r="AC69" s="629">
        <v>0</v>
      </c>
      <c r="AD69" s="629">
        <v>0</v>
      </c>
      <c r="AE69" s="629">
        <v>0</v>
      </c>
      <c r="AF69" s="629">
        <v>0</v>
      </c>
      <c r="AG69" s="629">
        <v>0</v>
      </c>
      <c r="AH69" s="629">
        <v>0</v>
      </c>
      <c r="AI69" s="629">
        <v>0</v>
      </c>
      <c r="AJ69" s="629">
        <v>0</v>
      </c>
      <c r="AK69" s="629">
        <v>0</v>
      </c>
      <c r="AL69" s="629">
        <v>0</v>
      </c>
      <c r="AM69" s="629">
        <v>0</v>
      </c>
      <c r="AN69" s="629">
        <v>0</v>
      </c>
      <c r="AO69" s="629">
        <v>0</v>
      </c>
      <c r="AP69" s="629">
        <v>0</v>
      </c>
      <c r="AQ69" s="629">
        <v>0</v>
      </c>
      <c r="AR69" s="629">
        <v>0</v>
      </c>
      <c r="AS69" s="629">
        <v>0</v>
      </c>
      <c r="AT69" s="629">
        <v>0</v>
      </c>
      <c r="AU69" s="629">
        <v>0</v>
      </c>
      <c r="AV69" s="629">
        <v>0</v>
      </c>
      <c r="AW69" s="629">
        <v>0</v>
      </c>
      <c r="AX69" s="629">
        <v>0</v>
      </c>
      <c r="AY69" s="629">
        <v>0</v>
      </c>
      <c r="AZ69" s="629">
        <v>0</v>
      </c>
      <c r="BA69" s="629">
        <v>0</v>
      </c>
      <c r="BB69" s="629">
        <v>0</v>
      </c>
      <c r="BC69" s="629">
        <v>0</v>
      </c>
      <c r="BD69" s="629">
        <v>0</v>
      </c>
      <c r="BE69" s="629">
        <v>0</v>
      </c>
      <c r="BF69" s="629">
        <v>0</v>
      </c>
      <c r="BG69" s="629">
        <v>0</v>
      </c>
      <c r="BH69" s="629">
        <v>0</v>
      </c>
      <c r="BI69" s="629">
        <v>0</v>
      </c>
      <c r="BJ69" s="629">
        <v>0</v>
      </c>
      <c r="BK69" s="629">
        <v>0</v>
      </c>
      <c r="BL69" s="629">
        <v>0</v>
      </c>
      <c r="BM69" s="629">
        <v>0</v>
      </c>
      <c r="BN69" s="629">
        <v>0</v>
      </c>
      <c r="BO69" s="629">
        <v>0</v>
      </c>
      <c r="BP69" s="629">
        <v>0</v>
      </c>
      <c r="BQ69" s="629">
        <v>0</v>
      </c>
      <c r="BR69" s="629">
        <v>0</v>
      </c>
      <c r="BS69" s="629">
        <v>0</v>
      </c>
      <c r="BT69" s="629">
        <v>0</v>
      </c>
      <c r="BU69" s="629"/>
      <c r="BV69" s="629"/>
      <c r="BW69" s="629"/>
      <c r="BX69" s="629"/>
      <c r="BY69" s="629"/>
      <c r="BZ69" s="629"/>
      <c r="CA69" s="629"/>
      <c r="CB69" s="629"/>
      <c r="CC69" s="629"/>
      <c r="CD69" s="629"/>
      <c r="CE69" s="629"/>
      <c r="CF69" s="629"/>
      <c r="CG69" s="629"/>
      <c r="CH69" s="629"/>
      <c r="CI69" s="630"/>
      <c r="CK69" s="1348"/>
    </row>
    <row r="70" spans="1:89" s="1347" customFormat="1" ht="28.5" x14ac:dyDescent="0.2">
      <c r="A70" s="1386"/>
      <c r="B70" s="631" t="s">
        <v>542</v>
      </c>
      <c r="C70" s="632" t="s">
        <v>543</v>
      </c>
      <c r="D70" s="633" t="s">
        <v>544</v>
      </c>
      <c r="E70" s="634" t="s">
        <v>339</v>
      </c>
      <c r="F70" s="635">
        <v>2</v>
      </c>
      <c r="G70" s="628"/>
      <c r="H70" s="628"/>
      <c r="I70" s="628">
        <v>0</v>
      </c>
      <c r="J70" s="628">
        <v>0</v>
      </c>
      <c r="K70" s="628">
        <v>0</v>
      </c>
      <c r="L70" s="628">
        <v>0</v>
      </c>
      <c r="M70" s="629">
        <v>0</v>
      </c>
      <c r="N70" s="629">
        <v>0</v>
      </c>
      <c r="O70" s="629">
        <v>0</v>
      </c>
      <c r="P70" s="629">
        <v>0</v>
      </c>
      <c r="Q70" s="629">
        <v>0</v>
      </c>
      <c r="R70" s="629">
        <v>0</v>
      </c>
      <c r="S70" s="629">
        <v>0</v>
      </c>
      <c r="T70" s="629">
        <v>0</v>
      </c>
      <c r="U70" s="629">
        <v>0</v>
      </c>
      <c r="V70" s="629">
        <v>0</v>
      </c>
      <c r="W70" s="629">
        <v>0</v>
      </c>
      <c r="X70" s="629">
        <v>0</v>
      </c>
      <c r="Y70" s="629">
        <v>0</v>
      </c>
      <c r="Z70" s="629">
        <v>0</v>
      </c>
      <c r="AA70" s="629">
        <v>0</v>
      </c>
      <c r="AB70" s="629">
        <v>0</v>
      </c>
      <c r="AC70" s="629">
        <v>0</v>
      </c>
      <c r="AD70" s="629">
        <v>0</v>
      </c>
      <c r="AE70" s="629">
        <v>0</v>
      </c>
      <c r="AF70" s="629">
        <v>0</v>
      </c>
      <c r="AG70" s="629">
        <v>0</v>
      </c>
      <c r="AH70" s="629">
        <v>0</v>
      </c>
      <c r="AI70" s="629">
        <v>0</v>
      </c>
      <c r="AJ70" s="629">
        <v>0</v>
      </c>
      <c r="AK70" s="629">
        <v>0</v>
      </c>
      <c r="AL70" s="629">
        <v>0</v>
      </c>
      <c r="AM70" s="629">
        <v>0</v>
      </c>
      <c r="AN70" s="629">
        <v>0</v>
      </c>
      <c r="AO70" s="629">
        <v>0</v>
      </c>
      <c r="AP70" s="629">
        <v>0</v>
      </c>
      <c r="AQ70" s="629">
        <v>0</v>
      </c>
      <c r="AR70" s="629">
        <v>0</v>
      </c>
      <c r="AS70" s="629">
        <v>0</v>
      </c>
      <c r="AT70" s="629">
        <v>0</v>
      </c>
      <c r="AU70" s="629">
        <v>0</v>
      </c>
      <c r="AV70" s="629">
        <v>0</v>
      </c>
      <c r="AW70" s="629">
        <v>0</v>
      </c>
      <c r="AX70" s="629">
        <v>0</v>
      </c>
      <c r="AY70" s="629">
        <v>0</v>
      </c>
      <c r="AZ70" s="629">
        <v>0</v>
      </c>
      <c r="BA70" s="629">
        <v>0</v>
      </c>
      <c r="BB70" s="629">
        <v>0</v>
      </c>
      <c r="BC70" s="629">
        <v>0</v>
      </c>
      <c r="BD70" s="629">
        <v>0</v>
      </c>
      <c r="BE70" s="629">
        <v>0</v>
      </c>
      <c r="BF70" s="629">
        <v>0</v>
      </c>
      <c r="BG70" s="629">
        <v>0</v>
      </c>
      <c r="BH70" s="629">
        <v>0</v>
      </c>
      <c r="BI70" s="629">
        <v>0</v>
      </c>
      <c r="BJ70" s="629">
        <v>0</v>
      </c>
      <c r="BK70" s="629">
        <v>0</v>
      </c>
      <c r="BL70" s="629">
        <v>0</v>
      </c>
      <c r="BM70" s="629">
        <v>0</v>
      </c>
      <c r="BN70" s="629">
        <v>0</v>
      </c>
      <c r="BO70" s="629">
        <v>0</v>
      </c>
      <c r="BP70" s="629">
        <v>0</v>
      </c>
      <c r="BQ70" s="629">
        <v>0</v>
      </c>
      <c r="BR70" s="629">
        <v>0</v>
      </c>
      <c r="BS70" s="629">
        <v>0</v>
      </c>
      <c r="BT70" s="629">
        <v>0</v>
      </c>
      <c r="BU70" s="629"/>
      <c r="BV70" s="629"/>
      <c r="BW70" s="629"/>
      <c r="BX70" s="629"/>
      <c r="BY70" s="629"/>
      <c r="BZ70" s="629"/>
      <c r="CA70" s="629"/>
      <c r="CB70" s="629"/>
      <c r="CC70" s="629"/>
      <c r="CD70" s="629"/>
      <c r="CE70" s="629"/>
      <c r="CF70" s="629"/>
      <c r="CG70" s="629"/>
      <c r="CH70" s="629"/>
      <c r="CI70" s="630"/>
      <c r="CK70" s="1348"/>
    </row>
    <row r="71" spans="1:89" s="1347" customFormat="1" x14ac:dyDescent="0.2">
      <c r="A71" s="1386"/>
      <c r="B71" s="631" t="s">
        <v>545</v>
      </c>
      <c r="C71" s="632" t="s">
        <v>546</v>
      </c>
      <c r="D71" s="633" t="s">
        <v>547</v>
      </c>
      <c r="E71" s="634" t="s">
        <v>339</v>
      </c>
      <c r="F71" s="635">
        <v>2</v>
      </c>
      <c r="G71" s="628"/>
      <c r="H71" s="628"/>
      <c r="I71" s="628">
        <v>0</v>
      </c>
      <c r="J71" s="628">
        <v>0</v>
      </c>
      <c r="K71" s="628">
        <v>0</v>
      </c>
      <c r="L71" s="628">
        <v>0</v>
      </c>
      <c r="M71" s="629">
        <v>0</v>
      </c>
      <c r="N71" s="629">
        <v>0</v>
      </c>
      <c r="O71" s="629">
        <v>0</v>
      </c>
      <c r="P71" s="629">
        <v>0</v>
      </c>
      <c r="Q71" s="629">
        <v>0</v>
      </c>
      <c r="R71" s="629">
        <v>0</v>
      </c>
      <c r="S71" s="629">
        <v>0</v>
      </c>
      <c r="T71" s="629">
        <v>0</v>
      </c>
      <c r="U71" s="629">
        <v>0</v>
      </c>
      <c r="V71" s="629">
        <v>0</v>
      </c>
      <c r="W71" s="629">
        <v>0</v>
      </c>
      <c r="X71" s="629">
        <v>0</v>
      </c>
      <c r="Y71" s="629">
        <v>0</v>
      </c>
      <c r="Z71" s="629">
        <v>0</v>
      </c>
      <c r="AA71" s="629">
        <v>0</v>
      </c>
      <c r="AB71" s="629">
        <v>0</v>
      </c>
      <c r="AC71" s="629">
        <v>0</v>
      </c>
      <c r="AD71" s="629">
        <v>0</v>
      </c>
      <c r="AE71" s="629">
        <v>0</v>
      </c>
      <c r="AF71" s="629">
        <v>0</v>
      </c>
      <c r="AG71" s="629">
        <v>0</v>
      </c>
      <c r="AH71" s="629">
        <v>0</v>
      </c>
      <c r="AI71" s="629">
        <v>0</v>
      </c>
      <c r="AJ71" s="629">
        <v>0</v>
      </c>
      <c r="AK71" s="629">
        <v>0</v>
      </c>
      <c r="AL71" s="629">
        <v>0</v>
      </c>
      <c r="AM71" s="629">
        <v>0</v>
      </c>
      <c r="AN71" s="629">
        <v>0</v>
      </c>
      <c r="AO71" s="629">
        <v>0</v>
      </c>
      <c r="AP71" s="629">
        <v>0</v>
      </c>
      <c r="AQ71" s="629">
        <v>0</v>
      </c>
      <c r="AR71" s="629">
        <v>0</v>
      </c>
      <c r="AS71" s="629">
        <v>0</v>
      </c>
      <c r="AT71" s="629">
        <v>0</v>
      </c>
      <c r="AU71" s="629">
        <v>0</v>
      </c>
      <c r="AV71" s="629">
        <v>0</v>
      </c>
      <c r="AW71" s="629">
        <v>0</v>
      </c>
      <c r="AX71" s="629">
        <v>0</v>
      </c>
      <c r="AY71" s="629">
        <v>0</v>
      </c>
      <c r="AZ71" s="629">
        <v>0</v>
      </c>
      <c r="BA71" s="629">
        <v>0</v>
      </c>
      <c r="BB71" s="629">
        <v>0</v>
      </c>
      <c r="BC71" s="629">
        <v>0</v>
      </c>
      <c r="BD71" s="629">
        <v>0</v>
      </c>
      <c r="BE71" s="629">
        <v>0</v>
      </c>
      <c r="BF71" s="629">
        <v>0</v>
      </c>
      <c r="BG71" s="629">
        <v>0</v>
      </c>
      <c r="BH71" s="629">
        <v>0</v>
      </c>
      <c r="BI71" s="629">
        <v>0</v>
      </c>
      <c r="BJ71" s="629">
        <v>0</v>
      </c>
      <c r="BK71" s="629">
        <v>0</v>
      </c>
      <c r="BL71" s="629">
        <v>0</v>
      </c>
      <c r="BM71" s="629">
        <v>0</v>
      </c>
      <c r="BN71" s="629">
        <v>0</v>
      </c>
      <c r="BO71" s="629">
        <v>0</v>
      </c>
      <c r="BP71" s="629">
        <v>0</v>
      </c>
      <c r="BQ71" s="629">
        <v>0</v>
      </c>
      <c r="BR71" s="629">
        <v>0</v>
      </c>
      <c r="BS71" s="629">
        <v>0</v>
      </c>
      <c r="BT71" s="629">
        <v>0</v>
      </c>
      <c r="BU71" s="629"/>
      <c r="BV71" s="629"/>
      <c r="BW71" s="629"/>
      <c r="BX71" s="629"/>
      <c r="BY71" s="629"/>
      <c r="BZ71" s="629"/>
      <c r="CA71" s="629"/>
      <c r="CB71" s="629"/>
      <c r="CC71" s="629"/>
      <c r="CD71" s="629"/>
      <c r="CE71" s="629"/>
      <c r="CF71" s="629"/>
      <c r="CG71" s="629"/>
      <c r="CH71" s="629"/>
      <c r="CI71" s="630"/>
      <c r="CK71" s="1348"/>
    </row>
    <row r="72" spans="1:89" s="1347" customFormat="1" ht="28.5" x14ac:dyDescent="0.2">
      <c r="A72" s="1386"/>
      <c r="B72" s="631" t="s">
        <v>548</v>
      </c>
      <c r="C72" s="632" t="s">
        <v>549</v>
      </c>
      <c r="D72" s="633" t="s">
        <v>550</v>
      </c>
      <c r="E72" s="634" t="s">
        <v>339</v>
      </c>
      <c r="F72" s="635">
        <v>2</v>
      </c>
      <c r="G72" s="628"/>
      <c r="H72" s="628"/>
      <c r="I72" s="628">
        <v>0</v>
      </c>
      <c r="J72" s="628">
        <v>-7.9157475661419952E-3</v>
      </c>
      <c r="K72" s="628">
        <v>-9.0226226256664432E-3</v>
      </c>
      <c r="L72" s="628">
        <v>-1.111715764248622E-2</v>
      </c>
      <c r="M72" s="629">
        <v>-1.0199436486567848E-2</v>
      </c>
      <c r="N72" s="629">
        <v>-9.399963277723522E-3</v>
      </c>
      <c r="O72" s="629">
        <v>-1.2631049316648379E-2</v>
      </c>
      <c r="P72" s="629">
        <v>-1.2276323491182239E-2</v>
      </c>
      <c r="Q72" s="629">
        <v>-1.2053498545028241E-2</v>
      </c>
      <c r="R72" s="629">
        <v>-1.1339059620702585E-2</v>
      </c>
      <c r="S72" s="629">
        <v>-8.5609437386757747E-3</v>
      </c>
      <c r="T72" s="629">
        <v>-6.303008912730057E-3</v>
      </c>
      <c r="U72" s="629">
        <v>-7.0621982102947456E-3</v>
      </c>
      <c r="V72" s="629">
        <v>-7.0407782894674753E-3</v>
      </c>
      <c r="W72" s="629">
        <v>-7.6722585156110412E-3</v>
      </c>
      <c r="X72" s="629">
        <v>-8.8762651396638859E-3</v>
      </c>
      <c r="Y72" s="629">
        <v>-7.0154767546233288E-3</v>
      </c>
      <c r="Z72" s="629">
        <v>-6.7743656704450927E-3</v>
      </c>
      <c r="AA72" s="629">
        <v>-6.5870271612391562E-3</v>
      </c>
      <c r="AB72" s="629">
        <v>-6.3600795466456361E-3</v>
      </c>
      <c r="AC72" s="629">
        <v>-6.0284760469198062E-3</v>
      </c>
      <c r="AD72" s="629">
        <v>-5.6701705488366727E-3</v>
      </c>
      <c r="AE72" s="629">
        <v>-5.3354446121298693E-3</v>
      </c>
      <c r="AF72" s="629">
        <v>-5.0165296022175454E-3</v>
      </c>
      <c r="AG72" s="629">
        <v>-4.7903346075308662E-3</v>
      </c>
      <c r="AH72" s="629">
        <v>-4.6613999868405642E-3</v>
      </c>
      <c r="AI72" s="629">
        <v>-4.4804963528708441E-3</v>
      </c>
      <c r="AJ72" s="629">
        <v>-4.2870711115909899E-3</v>
      </c>
      <c r="AK72" s="629">
        <v>-4.1495821726318383E-3</v>
      </c>
      <c r="AL72" s="629">
        <v>-3.6924791896453257E-3</v>
      </c>
      <c r="AM72" s="629">
        <v>-3.3763357929306181E-3</v>
      </c>
      <c r="AN72" s="629">
        <v>-3.2753595727719187E-3</v>
      </c>
      <c r="AO72" s="629">
        <v>-3.3266477693558727E-3</v>
      </c>
      <c r="AP72" s="629">
        <v>-3.4413167180016302E-3</v>
      </c>
      <c r="AQ72" s="629">
        <v>-2.873061565635382E-3</v>
      </c>
      <c r="AR72" s="629">
        <v>-2.2823159369327328E-3</v>
      </c>
      <c r="AS72" s="629">
        <v>-2.2770335403965447E-3</v>
      </c>
      <c r="AT72" s="629">
        <v>-2.2183848442498544E-3</v>
      </c>
      <c r="AU72" s="629">
        <v>-2.1787762975709057E-3</v>
      </c>
      <c r="AV72" s="629">
        <v>-2.2686413493193669E-3</v>
      </c>
      <c r="AW72" s="629">
        <v>-2.3581973169939374E-3</v>
      </c>
      <c r="AX72" s="629">
        <v>-2.4471283823253032E-3</v>
      </c>
      <c r="AY72" s="629">
        <v>-2.5732842980019655E-3</v>
      </c>
      <c r="AZ72" s="629">
        <v>-2.6677171623958884E-3</v>
      </c>
      <c r="BA72" s="629">
        <v>-2.7701569323674846E-3</v>
      </c>
      <c r="BB72" s="629">
        <v>-2.8810165647961128E-3</v>
      </c>
      <c r="BC72" s="629">
        <v>-2.8917688221987703E-3</v>
      </c>
      <c r="BD72" s="629">
        <v>-2.8449683801845538E-3</v>
      </c>
      <c r="BE72" s="629">
        <v>-2.8228070995872656E-3</v>
      </c>
      <c r="BF72" s="629">
        <v>-2.7882857448791043E-3</v>
      </c>
      <c r="BG72" s="629">
        <v>-2.7745955338875916E-3</v>
      </c>
      <c r="BH72" s="629">
        <v>-2.7709028910383182E-3</v>
      </c>
      <c r="BI72" s="629">
        <v>-2.7460963949472728E-3</v>
      </c>
      <c r="BJ72" s="629">
        <v>-2.6829556974110602E-3</v>
      </c>
      <c r="BK72" s="629">
        <v>-2.6380703304891284E-3</v>
      </c>
      <c r="BL72" s="629">
        <v>-2.60202080002081E-3</v>
      </c>
      <c r="BM72" s="629">
        <v>-2.5167549767335373E-3</v>
      </c>
      <c r="BN72" s="629">
        <v>-2.505574010857714E-3</v>
      </c>
      <c r="BO72" s="629">
        <v>-2.5266126158882685E-3</v>
      </c>
      <c r="BP72" s="629">
        <v>-2.4144004381660977E-3</v>
      </c>
      <c r="BQ72" s="629">
        <v>-2.3445558749042306E-3</v>
      </c>
      <c r="BR72" s="629">
        <v>-2.4009818140466876E-3</v>
      </c>
      <c r="BS72" s="629">
        <v>-2.4229626254985703E-3</v>
      </c>
      <c r="BT72" s="629">
        <v>-2.3916742632668075E-3</v>
      </c>
      <c r="BU72" s="629"/>
      <c r="BV72" s="629"/>
      <c r="BW72" s="629"/>
      <c r="BX72" s="629"/>
      <c r="BY72" s="629"/>
      <c r="BZ72" s="629"/>
      <c r="CA72" s="629"/>
      <c r="CB72" s="629"/>
      <c r="CC72" s="629"/>
      <c r="CD72" s="629"/>
      <c r="CE72" s="629"/>
      <c r="CF72" s="629"/>
      <c r="CG72" s="629"/>
      <c r="CH72" s="629"/>
      <c r="CI72" s="630"/>
      <c r="CK72" s="1348"/>
    </row>
    <row r="73" spans="1:89" s="1347" customFormat="1" x14ac:dyDescent="0.2">
      <c r="A73" s="1386"/>
      <c r="B73" s="631" t="s">
        <v>551</v>
      </c>
      <c r="C73" s="632" t="s">
        <v>552</v>
      </c>
      <c r="D73" s="627" t="s">
        <v>85</v>
      </c>
      <c r="E73" s="604" t="s">
        <v>339</v>
      </c>
      <c r="F73" s="605">
        <v>2</v>
      </c>
      <c r="G73" s="628"/>
      <c r="H73" s="628"/>
      <c r="I73" s="628">
        <v>0.14000000000000001</v>
      </c>
      <c r="J73" s="628">
        <v>0.14738209756614221</v>
      </c>
      <c r="K73" s="628">
        <v>0.15587107019180857</v>
      </c>
      <c r="L73" s="628">
        <v>0.1664545778342941</v>
      </c>
      <c r="M73" s="629">
        <v>0.176038264320862</v>
      </c>
      <c r="N73" s="629">
        <v>0.18482247759858472</v>
      </c>
      <c r="O73" s="629">
        <v>0.19683777691523313</v>
      </c>
      <c r="P73" s="629">
        <v>0.20845730040641536</v>
      </c>
      <c r="Q73" s="629">
        <v>0.2198129489514431</v>
      </c>
      <c r="R73" s="629">
        <v>0.23033100857214603</v>
      </c>
      <c r="S73" s="629">
        <v>0.23807095231082137</v>
      </c>
      <c r="T73" s="629">
        <v>0.24355296122355244</v>
      </c>
      <c r="U73" s="629">
        <v>0.24979415943384753</v>
      </c>
      <c r="V73" s="629">
        <v>0.25601393772331538</v>
      </c>
      <c r="W73" s="629">
        <v>0.2628651962389264</v>
      </c>
      <c r="X73" s="629">
        <v>0.27092046137859011</v>
      </c>
      <c r="Y73" s="629">
        <v>0.27711493813321397</v>
      </c>
      <c r="Z73" s="629">
        <v>0.28306830380366033</v>
      </c>
      <c r="AA73" s="629">
        <v>0.28883433096490024</v>
      </c>
      <c r="AB73" s="629">
        <v>0.29437341051154498</v>
      </c>
      <c r="AC73" s="629">
        <v>0.29958088655846465</v>
      </c>
      <c r="AD73" s="629">
        <v>0.3044300571073022</v>
      </c>
      <c r="AE73" s="629">
        <v>0.30894450171943216</v>
      </c>
      <c r="AF73" s="629">
        <v>0.31314003132165114</v>
      </c>
      <c r="AG73" s="629">
        <v>0.31710936592918193</v>
      </c>
      <c r="AH73" s="629">
        <v>0.32094976591602253</v>
      </c>
      <c r="AI73" s="629">
        <v>0.32460926226889308</v>
      </c>
      <c r="AJ73" s="629">
        <v>0.32807533338048356</v>
      </c>
      <c r="AK73" s="629">
        <v>0.33140391555311771</v>
      </c>
      <c r="AL73" s="629">
        <v>0.33427539474276252</v>
      </c>
      <c r="AM73" s="629">
        <v>0.3368307305356919</v>
      </c>
      <c r="AN73" s="629">
        <v>0.33928509010846342</v>
      </c>
      <c r="AO73" s="629">
        <v>0.34179073787781927</v>
      </c>
      <c r="AP73" s="629">
        <v>0.34441105459582011</v>
      </c>
      <c r="AQ73" s="629">
        <v>0.34646311616145636</v>
      </c>
      <c r="AR73" s="629">
        <v>0.34792443209838653</v>
      </c>
      <c r="AS73" s="629">
        <v>0.34938046563878317</v>
      </c>
      <c r="AT73" s="629">
        <v>0.35077785048303339</v>
      </c>
      <c r="AU73" s="629">
        <v>0.35213562678060223</v>
      </c>
      <c r="AV73" s="629">
        <v>0.35358326812991925</v>
      </c>
      <c r="AW73" s="629">
        <v>0.35512046544691489</v>
      </c>
      <c r="AX73" s="629">
        <v>0.35674659382923907</v>
      </c>
      <c r="AY73" s="629">
        <v>0.35849887812723952</v>
      </c>
      <c r="AZ73" s="629">
        <v>0.36034559528963456</v>
      </c>
      <c r="BA73" s="629">
        <v>0.36229475222200025</v>
      </c>
      <c r="BB73" s="629">
        <v>0.36435476878679568</v>
      </c>
      <c r="BC73" s="629">
        <v>0.36642553760899438</v>
      </c>
      <c r="BD73" s="629">
        <v>0.3684495059891788</v>
      </c>
      <c r="BE73" s="629">
        <v>0.37045131308876483</v>
      </c>
      <c r="BF73" s="629">
        <v>0.37241859883364331</v>
      </c>
      <c r="BG73" s="629">
        <v>0.37437219436753005</v>
      </c>
      <c r="BH73" s="629">
        <v>0.3763220972585698</v>
      </c>
      <c r="BI73" s="629">
        <v>0.37824719365351478</v>
      </c>
      <c r="BJ73" s="629">
        <v>0.38010914935092416</v>
      </c>
      <c r="BK73" s="629">
        <v>0.38192621968141505</v>
      </c>
      <c r="BL73" s="629">
        <v>0.38370724048143545</v>
      </c>
      <c r="BM73" s="629">
        <v>0.38540299545816664</v>
      </c>
      <c r="BN73" s="629">
        <v>0.38708756946902617</v>
      </c>
      <c r="BO73" s="629">
        <v>0.38879318208491337</v>
      </c>
      <c r="BP73" s="629">
        <v>0.3903865825230784</v>
      </c>
      <c r="BQ73" s="629">
        <v>0.39191013839798322</v>
      </c>
      <c r="BR73" s="629">
        <v>0.39349012021203034</v>
      </c>
      <c r="BS73" s="629">
        <v>0.3950920828375295</v>
      </c>
      <c r="BT73" s="629">
        <v>0.39666275710079829</v>
      </c>
      <c r="BU73" s="629"/>
      <c r="BV73" s="629"/>
      <c r="BW73" s="629"/>
      <c r="BX73" s="629"/>
      <c r="BY73" s="629"/>
      <c r="BZ73" s="629"/>
      <c r="CA73" s="629"/>
      <c r="CB73" s="629"/>
      <c r="CC73" s="629"/>
      <c r="CD73" s="629"/>
      <c r="CE73" s="629"/>
      <c r="CF73" s="629"/>
      <c r="CG73" s="629"/>
      <c r="CH73" s="629"/>
      <c r="CI73" s="630"/>
      <c r="CK73" s="1348"/>
    </row>
    <row r="74" spans="1:89" s="1347" customFormat="1" ht="28.5" x14ac:dyDescent="0.2">
      <c r="A74" s="1386"/>
      <c r="B74" s="631" t="s">
        <v>553</v>
      </c>
      <c r="C74" s="632" t="s">
        <v>554</v>
      </c>
      <c r="D74" s="627" t="s">
        <v>85</v>
      </c>
      <c r="E74" s="604" t="s">
        <v>339</v>
      </c>
      <c r="F74" s="605">
        <v>2</v>
      </c>
      <c r="G74" s="628"/>
      <c r="H74" s="628"/>
      <c r="I74" s="628">
        <v>5.718</v>
      </c>
      <c r="J74" s="628">
        <v>5.6436274095391896</v>
      </c>
      <c r="K74" s="628">
        <v>5.5451798000315513</v>
      </c>
      <c r="L74" s="628">
        <v>5.4355641090298548</v>
      </c>
      <c r="M74" s="629">
        <v>5.3236294387412304</v>
      </c>
      <c r="N74" s="629">
        <v>5.20937578916568</v>
      </c>
      <c r="O74" s="629">
        <v>5.095162004785375</v>
      </c>
      <c r="P74" s="629">
        <v>4.9809880856003153</v>
      </c>
      <c r="Q74" s="629">
        <v>4.8668141664152564</v>
      </c>
      <c r="R74" s="629">
        <v>4.7687457861096538</v>
      </c>
      <c r="S74" s="629">
        <v>4.6866234839025225</v>
      </c>
      <c r="T74" s="629">
        <v>4.604501181695392</v>
      </c>
      <c r="U74" s="629">
        <v>4.5223788794882616</v>
      </c>
      <c r="V74" s="629">
        <v>4.4403363076716227</v>
      </c>
      <c r="W74" s="629">
        <v>4.3557782420349493</v>
      </c>
      <c r="X74" s="629">
        <v>4.2712999067887685</v>
      </c>
      <c r="Y74" s="629">
        <v>4.189496526143607</v>
      </c>
      <c r="Z74" s="629">
        <v>4.1076931454984473</v>
      </c>
      <c r="AA74" s="629">
        <v>4.0258897648532859</v>
      </c>
      <c r="AB74" s="629">
        <v>3.946079643970434</v>
      </c>
      <c r="AC74" s="629">
        <v>3.8703357730026924</v>
      </c>
      <c r="AD74" s="629">
        <v>3.7986581519500611</v>
      </c>
      <c r="AE74" s="629">
        <v>3.7309670504220471</v>
      </c>
      <c r="AF74" s="629">
        <v>3.6672624684186506</v>
      </c>
      <c r="AG74" s="629">
        <v>3.6055511461775636</v>
      </c>
      <c r="AH74" s="629">
        <v>3.5438398239364761</v>
      </c>
      <c r="AI74" s="629">
        <v>3.4821285016953882</v>
      </c>
      <c r="AJ74" s="629">
        <v>3.4204171794543012</v>
      </c>
      <c r="AK74" s="629">
        <v>3.3587058572132138</v>
      </c>
      <c r="AL74" s="629">
        <v>3.306960833783672</v>
      </c>
      <c r="AM74" s="629">
        <v>3.2651821091656759</v>
      </c>
      <c r="AN74" s="629">
        <v>3.2234033845476797</v>
      </c>
      <c r="AO74" s="629">
        <v>3.1816246599296836</v>
      </c>
      <c r="AP74" s="629">
        <v>3.1399256657021799</v>
      </c>
      <c r="AQ74" s="629">
        <v>3.1141727495731479</v>
      </c>
      <c r="AR74" s="629">
        <v>3.1043659115425881</v>
      </c>
      <c r="AS74" s="629">
        <v>3.0945590735120279</v>
      </c>
      <c r="AT74" s="629">
        <v>3.0847522354814676</v>
      </c>
      <c r="AU74" s="629">
        <v>3.0749453974509078</v>
      </c>
      <c r="AV74" s="629">
        <v>3.065138559420348</v>
      </c>
      <c r="AW74" s="629">
        <v>3.0553317213897881</v>
      </c>
      <c r="AX74" s="629">
        <v>3.0455248833592283</v>
      </c>
      <c r="AY74" s="629">
        <v>3.0357180453286681</v>
      </c>
      <c r="AZ74" s="629">
        <v>3.0259112072981083</v>
      </c>
      <c r="BA74" s="629">
        <v>3.0161043692675484</v>
      </c>
      <c r="BB74" s="629">
        <v>3.0062975312369886</v>
      </c>
      <c r="BC74" s="629">
        <v>2.9964906932064288</v>
      </c>
      <c r="BD74" s="629">
        <v>2.9866838551758685</v>
      </c>
      <c r="BE74" s="629">
        <v>2.9768770171453087</v>
      </c>
      <c r="BF74" s="629">
        <v>2.9671499095052409</v>
      </c>
      <c r="BG74" s="629">
        <v>2.9574228018651727</v>
      </c>
      <c r="BH74" s="629">
        <v>2.9476956942251049</v>
      </c>
      <c r="BI74" s="629">
        <v>2.9379685865850371</v>
      </c>
      <c r="BJ74" s="629">
        <v>2.9282414789449689</v>
      </c>
      <c r="BK74" s="629">
        <v>2.9185143713049011</v>
      </c>
      <c r="BL74" s="629">
        <v>2.9087872636648329</v>
      </c>
      <c r="BM74" s="629">
        <v>2.8990601560247651</v>
      </c>
      <c r="BN74" s="629">
        <v>2.8893330483846973</v>
      </c>
      <c r="BO74" s="629">
        <v>2.8796059407446291</v>
      </c>
      <c r="BP74" s="629">
        <v>2.8738653526291791</v>
      </c>
      <c r="BQ74" s="629">
        <v>2.872111284038346</v>
      </c>
      <c r="BR74" s="629">
        <v>2.8703572154475134</v>
      </c>
      <c r="BS74" s="629">
        <v>2.8686031468566808</v>
      </c>
      <c r="BT74" s="629">
        <v>2.8668490782658478</v>
      </c>
      <c r="BU74" s="629"/>
      <c r="BV74" s="629"/>
      <c r="BW74" s="629"/>
      <c r="BX74" s="629"/>
      <c r="BY74" s="629"/>
      <c r="BZ74" s="629"/>
      <c r="CA74" s="629"/>
      <c r="CB74" s="629"/>
      <c r="CC74" s="629"/>
      <c r="CD74" s="629"/>
      <c r="CE74" s="629"/>
      <c r="CF74" s="629"/>
      <c r="CG74" s="629"/>
      <c r="CH74" s="629"/>
      <c r="CI74" s="630"/>
      <c r="CK74" s="1348"/>
    </row>
    <row r="75" spans="1:89" s="1347" customFormat="1" x14ac:dyDescent="0.2">
      <c r="A75" s="1386"/>
      <c r="B75" s="631" t="s">
        <v>555</v>
      </c>
      <c r="C75" s="632" t="s">
        <v>556</v>
      </c>
      <c r="D75" s="627" t="s">
        <v>85</v>
      </c>
      <c r="E75" s="604" t="s">
        <v>339</v>
      </c>
      <c r="F75" s="605">
        <v>2</v>
      </c>
      <c r="G75" s="628"/>
      <c r="H75" s="628"/>
      <c r="I75" s="628">
        <v>0.16900000000000001</v>
      </c>
      <c r="J75" s="628">
        <v>0.16773018524854233</v>
      </c>
      <c r="K75" s="628">
        <v>0.16480429475618247</v>
      </c>
      <c r="L75" s="628">
        <v>0.16154648575788028</v>
      </c>
      <c r="M75" s="629">
        <v>0.15821975604650509</v>
      </c>
      <c r="N75" s="629">
        <v>0.1548241056220569</v>
      </c>
      <c r="O75" s="629">
        <v>0.15142964000236253</v>
      </c>
      <c r="P75" s="629">
        <v>0.14803635918742197</v>
      </c>
      <c r="Q75" s="629">
        <v>0.14464307837248139</v>
      </c>
      <c r="R75" s="629">
        <v>0.14172845867808412</v>
      </c>
      <c r="S75" s="629">
        <v>0.13928776088521483</v>
      </c>
      <c r="T75" s="629">
        <v>0.13684706309234557</v>
      </c>
      <c r="U75" s="629">
        <v>0.13440636529947628</v>
      </c>
      <c r="V75" s="629">
        <v>0.13196803711611466</v>
      </c>
      <c r="W75" s="629">
        <v>0.12945494775278696</v>
      </c>
      <c r="X75" s="629">
        <v>0.1269442279989669</v>
      </c>
      <c r="Y75" s="629">
        <v>0.12451300864412819</v>
      </c>
      <c r="Z75" s="629">
        <v>0.12208178928928949</v>
      </c>
      <c r="AA75" s="629">
        <v>0.11965056993445079</v>
      </c>
      <c r="AB75" s="629">
        <v>0.11727859081730312</v>
      </c>
      <c r="AC75" s="629">
        <v>0.11502746178504505</v>
      </c>
      <c r="AD75" s="629">
        <v>0.11289718283767662</v>
      </c>
      <c r="AE75" s="629">
        <v>0.1108853843656902</v>
      </c>
      <c r="AF75" s="629">
        <v>0.10899206636908577</v>
      </c>
      <c r="AG75" s="629">
        <v>0.10715798861017234</v>
      </c>
      <c r="AH75" s="629">
        <v>0.1053239108512589</v>
      </c>
      <c r="AI75" s="629">
        <v>0.10348983309234547</v>
      </c>
      <c r="AJ75" s="629">
        <v>0.10165575533343203</v>
      </c>
      <c r="AK75" s="629">
        <v>9.9821677574518583E-2</v>
      </c>
      <c r="AL75" s="629">
        <v>9.8283801004060187E-2</v>
      </c>
      <c r="AM75" s="629">
        <v>9.7042125622056802E-2</v>
      </c>
      <c r="AN75" s="629">
        <v>9.5800450240053417E-2</v>
      </c>
      <c r="AO75" s="629">
        <v>9.4558774858050046E-2</v>
      </c>
      <c r="AP75" s="629">
        <v>9.3319469085554288E-2</v>
      </c>
      <c r="AQ75" s="629">
        <v>9.2554085214586551E-2</v>
      </c>
      <c r="AR75" s="629">
        <v>9.2262623245146835E-2</v>
      </c>
      <c r="AS75" s="629">
        <v>9.197116127570712E-2</v>
      </c>
      <c r="AT75" s="629">
        <v>9.167969930626739E-2</v>
      </c>
      <c r="AU75" s="629">
        <v>9.1388237336827688E-2</v>
      </c>
      <c r="AV75" s="629">
        <v>9.1096775367387958E-2</v>
      </c>
      <c r="AW75" s="629">
        <v>9.0805313397948242E-2</v>
      </c>
      <c r="AX75" s="629">
        <v>9.0513851428508527E-2</v>
      </c>
      <c r="AY75" s="629">
        <v>9.0222389459068811E-2</v>
      </c>
      <c r="AZ75" s="629">
        <v>8.9930927489629081E-2</v>
      </c>
      <c r="BA75" s="629">
        <v>8.9639465520189379E-2</v>
      </c>
      <c r="BB75" s="629">
        <v>8.934800355074965E-2</v>
      </c>
      <c r="BC75" s="629">
        <v>8.9056541581309934E-2</v>
      </c>
      <c r="BD75" s="629">
        <v>8.8765079611870218E-2</v>
      </c>
      <c r="BE75" s="629">
        <v>8.8473617642430502E-2</v>
      </c>
      <c r="BF75" s="629">
        <v>8.8184525282498413E-2</v>
      </c>
      <c r="BG75" s="629">
        <v>8.7895432922566311E-2</v>
      </c>
      <c r="BH75" s="629">
        <v>8.7606340562634236E-2</v>
      </c>
      <c r="BI75" s="629">
        <v>8.7317248202702147E-2</v>
      </c>
      <c r="BJ75" s="629">
        <v>8.7028155842770044E-2</v>
      </c>
      <c r="BK75" s="629">
        <v>8.6739063482837969E-2</v>
      </c>
      <c r="BL75" s="629">
        <v>8.644997112290588E-2</v>
      </c>
      <c r="BM75" s="629">
        <v>8.6160878762973778E-2</v>
      </c>
      <c r="BN75" s="629">
        <v>8.5871786403041703E-2</v>
      </c>
      <c r="BO75" s="629">
        <v>8.5582694043109614E-2</v>
      </c>
      <c r="BP75" s="629">
        <v>8.5412082158559513E-2</v>
      </c>
      <c r="BQ75" s="629">
        <v>8.53599507493914E-2</v>
      </c>
      <c r="BR75" s="629">
        <v>8.5307819340223287E-2</v>
      </c>
      <c r="BS75" s="629">
        <v>8.5255687931055188E-2</v>
      </c>
      <c r="BT75" s="629">
        <v>8.5203556521887075E-2</v>
      </c>
      <c r="BU75" s="629"/>
      <c r="BV75" s="629"/>
      <c r="BW75" s="629"/>
      <c r="BX75" s="629"/>
      <c r="BY75" s="629"/>
      <c r="BZ75" s="629"/>
      <c r="CA75" s="629"/>
      <c r="CB75" s="629"/>
      <c r="CC75" s="629"/>
      <c r="CD75" s="629"/>
      <c r="CE75" s="629"/>
      <c r="CF75" s="629"/>
      <c r="CG75" s="629"/>
      <c r="CH75" s="629"/>
      <c r="CI75" s="630"/>
      <c r="CK75" s="1348"/>
    </row>
    <row r="76" spans="1:89" s="1347" customFormat="1" ht="15" thickBot="1" x14ac:dyDescent="0.25">
      <c r="A76" s="1386"/>
      <c r="B76" s="636" t="s">
        <v>557</v>
      </c>
      <c r="C76" s="637" t="s">
        <v>558</v>
      </c>
      <c r="D76" s="638" t="s">
        <v>559</v>
      </c>
      <c r="E76" s="639" t="s">
        <v>339</v>
      </c>
      <c r="F76" s="640">
        <v>2</v>
      </c>
      <c r="G76" s="590">
        <f>SUM(G63:G66)+G73+G74+G75</f>
        <v>0</v>
      </c>
      <c r="H76" s="590">
        <f t="shared" ref="H76:BS76" si="81">SUM(H63:H66)+H73+H74+H75</f>
        <v>0</v>
      </c>
      <c r="I76" s="590">
        <f t="shared" si="81"/>
        <v>10.84</v>
      </c>
      <c r="J76" s="590">
        <f t="shared" si="81"/>
        <v>10.93561427149505</v>
      </c>
      <c r="K76" s="590">
        <f t="shared" si="81"/>
        <v>11.062576186488851</v>
      </c>
      <c r="L76" s="590">
        <f t="shared" si="81"/>
        <v>11.233788384589902</v>
      </c>
      <c r="M76" s="590">
        <f t="shared" si="81"/>
        <v>11.374616171711104</v>
      </c>
      <c r="N76" s="590">
        <f t="shared" si="81"/>
        <v>11.493776463422405</v>
      </c>
      <c r="O76" s="590">
        <f t="shared" si="81"/>
        <v>11.698979690978302</v>
      </c>
      <c r="P76" s="590">
        <f t="shared" si="81"/>
        <v>11.893689594967004</v>
      </c>
      <c r="Q76" s="590">
        <f t="shared" si="81"/>
        <v>12.081375933899553</v>
      </c>
      <c r="R76" s="590">
        <f t="shared" si="81"/>
        <v>12.261352350612306</v>
      </c>
      <c r="S76" s="590">
        <f t="shared" si="81"/>
        <v>12.383803597784281</v>
      </c>
      <c r="T76" s="590">
        <f t="shared" si="81"/>
        <v>12.446155345652929</v>
      </c>
      <c r="U76" s="590">
        <f t="shared" si="81"/>
        <v>12.529714451207806</v>
      </c>
      <c r="V76" s="590">
        <f t="shared" si="81"/>
        <v>12.612785522274281</v>
      </c>
      <c r="W76" s="590">
        <f t="shared" si="81"/>
        <v>12.710074460955754</v>
      </c>
      <c r="X76" s="590">
        <f t="shared" si="81"/>
        <v>12.839492569566803</v>
      </c>
      <c r="Y76" s="590">
        <f t="shared" si="81"/>
        <v>12.922136489142003</v>
      </c>
      <c r="Z76" s="590">
        <f t="shared" si="81"/>
        <v>12.998362749859631</v>
      </c>
      <c r="AA76" s="590">
        <f t="shared" si="81"/>
        <v>13.069602617491782</v>
      </c>
      <c r="AB76" s="590">
        <f t="shared" si="81"/>
        <v>13.136854315637581</v>
      </c>
      <c r="AC76" s="590">
        <f t="shared" si="81"/>
        <v>13.199466816375805</v>
      </c>
      <c r="AD76" s="590">
        <f t="shared" si="81"/>
        <v>13.256729392048056</v>
      </c>
      <c r="AE76" s="590">
        <f t="shared" si="81"/>
        <v>13.309187560341133</v>
      </c>
      <c r="AF76" s="590">
        <f t="shared" si="81"/>
        <v>13.357262161029983</v>
      </c>
      <c r="AG76" s="590">
        <f t="shared" si="81"/>
        <v>13.401368624732559</v>
      </c>
      <c r="AH76" s="590">
        <f t="shared" si="81"/>
        <v>13.442043232892932</v>
      </c>
      <c r="AI76" s="590">
        <f t="shared" si="81"/>
        <v>13.477902725178907</v>
      </c>
      <c r="AJ76" s="590">
        <f t="shared" si="81"/>
        <v>13.508613813702306</v>
      </c>
      <c r="AK76" s="590">
        <f t="shared" si="81"/>
        <v>13.536665356212204</v>
      </c>
      <c r="AL76" s="590">
        <f t="shared" si="81"/>
        <v>13.562812678898281</v>
      </c>
      <c r="AM76" s="590">
        <f t="shared" si="81"/>
        <v>13.59080770606753</v>
      </c>
      <c r="AN76" s="590">
        <f t="shared" si="81"/>
        <v>13.616115047036407</v>
      </c>
      <c r="AO76" s="590">
        <f t="shared" si="81"/>
        <v>13.642787527025007</v>
      </c>
      <c r="AP76" s="590">
        <f t="shared" si="81"/>
        <v>13.672594252859454</v>
      </c>
      <c r="AQ76" s="590">
        <f t="shared" si="81"/>
        <v>13.703695719212881</v>
      </c>
      <c r="AR76" s="590">
        <f t="shared" si="81"/>
        <v>13.735493296597978</v>
      </c>
      <c r="AS76" s="590">
        <f t="shared" si="81"/>
        <v>13.767150272322153</v>
      </c>
      <c r="AT76" s="590">
        <f t="shared" si="81"/>
        <v>13.797246194453155</v>
      </c>
      <c r="AU76" s="590">
        <f t="shared" si="81"/>
        <v>13.826287855054405</v>
      </c>
      <c r="AV76" s="590">
        <f t="shared" si="81"/>
        <v>13.857721455650053</v>
      </c>
      <c r="AW76" s="590">
        <f t="shared" si="81"/>
        <v>13.891538769342853</v>
      </c>
      <c r="AX76" s="590">
        <f t="shared" si="81"/>
        <v>13.927723163093653</v>
      </c>
      <c r="AY76" s="590">
        <f t="shared" si="81"/>
        <v>13.967265451536175</v>
      </c>
      <c r="AZ76" s="590">
        <f t="shared" si="81"/>
        <v>14.009321261539499</v>
      </c>
      <c r="BA76" s="590">
        <f t="shared" si="81"/>
        <v>14.0541037130797</v>
      </c>
      <c r="BB76" s="590">
        <f t="shared" si="81"/>
        <v>14.101836917815</v>
      </c>
      <c r="BC76" s="590">
        <f t="shared" si="81"/>
        <v>14.149856315614375</v>
      </c>
      <c r="BD76" s="590">
        <f t="shared" si="81"/>
        <v>14.196630025052901</v>
      </c>
      <c r="BE76" s="590">
        <f t="shared" si="81"/>
        <v>14.242813867214224</v>
      </c>
      <c r="BF76" s="590">
        <f t="shared" si="81"/>
        <v>14.288160953742798</v>
      </c>
      <c r="BG76" s="590">
        <f t="shared" si="81"/>
        <v>14.333143647634122</v>
      </c>
      <c r="BH76" s="590">
        <f t="shared" si="81"/>
        <v>14.378028054372225</v>
      </c>
      <c r="BI76" s="590">
        <f t="shared" si="81"/>
        <v>14.422252186075973</v>
      </c>
      <c r="BJ76" s="590">
        <f t="shared" si="81"/>
        <v>14.464795700489994</v>
      </c>
      <c r="BK76" s="590">
        <f t="shared" si="81"/>
        <v>14.506144500137744</v>
      </c>
      <c r="BL76" s="590">
        <f t="shared" si="81"/>
        <v>14.546533768665945</v>
      </c>
      <c r="BM76" s="590">
        <f t="shared" si="81"/>
        <v>14.58465351496149</v>
      </c>
      <c r="BN76" s="590">
        <f t="shared" si="81"/>
        <v>14.622475657250542</v>
      </c>
      <c r="BO76" s="590">
        <f t="shared" si="81"/>
        <v>14.660857784537241</v>
      </c>
      <c r="BP76" s="590">
        <f t="shared" si="81"/>
        <v>14.700358157902015</v>
      </c>
      <c r="BQ76" s="590">
        <f t="shared" si="81"/>
        <v>14.74210447704044</v>
      </c>
      <c r="BR76" s="590">
        <f t="shared" si="81"/>
        <v>14.785352686601563</v>
      </c>
      <c r="BS76" s="590">
        <f t="shared" si="81"/>
        <v>14.829185959888784</v>
      </c>
      <c r="BT76" s="590">
        <f t="shared" ref="BT76" si="82">SUM(BT63:BT66)+BT73+BT74+BT75</f>
        <v>14.872186430172812</v>
      </c>
      <c r="BU76" s="590"/>
      <c r="BV76" s="590"/>
      <c r="BW76" s="590"/>
      <c r="BX76" s="590"/>
      <c r="BY76" s="590"/>
      <c r="BZ76" s="590"/>
      <c r="CA76" s="590"/>
      <c r="CB76" s="590"/>
      <c r="CC76" s="590"/>
      <c r="CD76" s="590"/>
      <c r="CE76" s="590"/>
      <c r="CF76" s="590"/>
      <c r="CG76" s="590"/>
      <c r="CH76" s="590"/>
      <c r="CI76" s="590"/>
      <c r="CK76" s="1348"/>
    </row>
    <row r="77" spans="1:89" s="1347" customFormat="1" x14ac:dyDescent="0.2">
      <c r="A77" s="1386"/>
      <c r="B77" s="558" t="s">
        <v>560</v>
      </c>
      <c r="C77" s="559" t="s">
        <v>561</v>
      </c>
      <c r="D77" s="560" t="s">
        <v>85</v>
      </c>
      <c r="E77" s="641" t="s">
        <v>339</v>
      </c>
      <c r="F77" s="642">
        <v>2</v>
      </c>
      <c r="G77" s="624"/>
      <c r="H77" s="624"/>
      <c r="I77" s="624">
        <v>0.40148489420320899</v>
      </c>
      <c r="J77" s="624">
        <v>0.4091213402520133</v>
      </c>
      <c r="K77" s="624">
        <v>0.41665382811141149</v>
      </c>
      <c r="L77" s="624">
        <v>0.42392292799414871</v>
      </c>
      <c r="M77" s="625">
        <v>0.43017653994396832</v>
      </c>
      <c r="N77" s="625">
        <v>0.4362123411931354</v>
      </c>
      <c r="O77" s="625">
        <v>0.44613846431215548</v>
      </c>
      <c r="P77" s="625">
        <v>0.4575406003214747</v>
      </c>
      <c r="Q77" s="625">
        <v>0.46856819643577768</v>
      </c>
      <c r="R77" s="625">
        <v>0.47895150338355263</v>
      </c>
      <c r="S77" s="625">
        <v>0.49138956508635828</v>
      </c>
      <c r="T77" s="625">
        <v>0.50954382593924208</v>
      </c>
      <c r="U77" s="625">
        <v>0.52435023505156131</v>
      </c>
      <c r="V77" s="625">
        <v>0.5355758948927094</v>
      </c>
      <c r="W77" s="625">
        <v>0.54525361266196126</v>
      </c>
      <c r="X77" s="625">
        <v>0.55368168122992434</v>
      </c>
      <c r="Y77" s="625">
        <v>0.56145251832771337</v>
      </c>
      <c r="Z77" s="625">
        <v>0.56922377220480791</v>
      </c>
      <c r="AA77" s="625">
        <v>0.57724452025379513</v>
      </c>
      <c r="AB77" s="625">
        <v>0.58536960000297167</v>
      </c>
      <c r="AC77" s="625">
        <v>0.59455393124705591</v>
      </c>
      <c r="AD77" s="625">
        <v>0.60430166870931901</v>
      </c>
      <c r="AE77" s="625">
        <v>0.61458013791822952</v>
      </c>
      <c r="AF77" s="625">
        <v>0.6257409853229402</v>
      </c>
      <c r="AG77" s="625">
        <v>0.63721627568002759</v>
      </c>
      <c r="AH77" s="625">
        <v>0.64870783607624194</v>
      </c>
      <c r="AI77" s="625">
        <v>0.66049073392694679</v>
      </c>
      <c r="AJ77" s="625">
        <v>0.67144531793906748</v>
      </c>
      <c r="AK77" s="625">
        <v>0.68217970106145698</v>
      </c>
      <c r="AL77" s="625">
        <v>0.6926008713342664</v>
      </c>
      <c r="AM77" s="625">
        <v>0.70201436761401326</v>
      </c>
      <c r="AN77" s="625">
        <v>0.70984799325926018</v>
      </c>
      <c r="AO77" s="625">
        <v>0.71614400891237995</v>
      </c>
      <c r="AP77" s="625">
        <v>0.72145323952479545</v>
      </c>
      <c r="AQ77" s="625">
        <v>0.72613658617408183</v>
      </c>
      <c r="AR77" s="625">
        <v>0.73111760848046203</v>
      </c>
      <c r="AS77" s="625">
        <v>0.73389657007360998</v>
      </c>
      <c r="AT77" s="625">
        <v>0.73464695508029854</v>
      </c>
      <c r="AU77" s="625">
        <v>0.73481245725264177</v>
      </c>
      <c r="AV77" s="625">
        <v>0.73524245200467264</v>
      </c>
      <c r="AW77" s="625">
        <v>0.73497782213853391</v>
      </c>
      <c r="AX77" s="625">
        <v>0.73434459814763597</v>
      </c>
      <c r="AY77" s="625">
        <v>0.73548367426092265</v>
      </c>
      <c r="AZ77" s="625">
        <v>0.74011268203296088</v>
      </c>
      <c r="BA77" s="625">
        <v>0.74674015967747798</v>
      </c>
      <c r="BB77" s="625">
        <v>0.75323832948041303</v>
      </c>
      <c r="BC77" s="625">
        <v>0.76037165421886821</v>
      </c>
      <c r="BD77" s="625">
        <v>0.76736191123115127</v>
      </c>
      <c r="BE77" s="625">
        <v>0.77479565166046138</v>
      </c>
      <c r="BF77" s="625">
        <v>0.78334609373089004</v>
      </c>
      <c r="BG77" s="625">
        <v>0.79212033252747849</v>
      </c>
      <c r="BH77" s="625">
        <v>0.80114639909784535</v>
      </c>
      <c r="BI77" s="625">
        <v>0.80990633626099573</v>
      </c>
      <c r="BJ77" s="625">
        <v>0.81808770787836993</v>
      </c>
      <c r="BK77" s="625">
        <v>0.8262468746357704</v>
      </c>
      <c r="BL77" s="625">
        <v>0.8347310281419692</v>
      </c>
      <c r="BM77" s="625">
        <v>0.84232020701104027</v>
      </c>
      <c r="BN77" s="625">
        <v>0.84826675241665983</v>
      </c>
      <c r="BO77" s="625">
        <v>0.85358663437921267</v>
      </c>
      <c r="BP77" s="625">
        <v>0.85777192455597406</v>
      </c>
      <c r="BQ77" s="625">
        <v>0.86163127714782428</v>
      </c>
      <c r="BR77" s="625">
        <v>0.86535834533352629</v>
      </c>
      <c r="BS77" s="625">
        <v>0.86870536859420744</v>
      </c>
      <c r="BT77" s="625">
        <v>0.87186134784917191</v>
      </c>
      <c r="BU77" s="625"/>
      <c r="BV77" s="625"/>
      <c r="BW77" s="625"/>
      <c r="BX77" s="625"/>
      <c r="BY77" s="625"/>
      <c r="BZ77" s="625"/>
      <c r="CA77" s="625"/>
      <c r="CB77" s="625"/>
      <c r="CC77" s="625"/>
      <c r="CD77" s="625"/>
      <c r="CE77" s="625"/>
      <c r="CF77" s="625"/>
      <c r="CG77" s="625"/>
      <c r="CH77" s="625"/>
      <c r="CI77" s="626"/>
      <c r="CK77" s="1348"/>
    </row>
    <row r="78" spans="1:89" s="1347" customFormat="1" x14ac:dyDescent="0.2">
      <c r="A78" s="1386"/>
      <c r="B78" s="574" t="s">
        <v>562</v>
      </c>
      <c r="C78" s="577" t="s">
        <v>563</v>
      </c>
      <c r="D78" s="568" t="s">
        <v>85</v>
      </c>
      <c r="E78" s="643" t="s">
        <v>339</v>
      </c>
      <c r="F78" s="644">
        <v>2</v>
      </c>
      <c r="G78" s="628"/>
      <c r="H78" s="628"/>
      <c r="I78" s="628">
        <v>7.6416420167948029E-2</v>
      </c>
      <c r="J78" s="628">
        <v>7.7869899186164659E-2</v>
      </c>
      <c r="K78" s="628">
        <v>7.9303591376044202E-2</v>
      </c>
      <c r="L78" s="628">
        <v>8.068715175129676E-2</v>
      </c>
      <c r="M78" s="629">
        <v>8.1877429754839359E-2</v>
      </c>
      <c r="N78" s="629">
        <v>8.3026250871065799E-2</v>
      </c>
      <c r="O78" s="629">
        <v>8.4915534392945691E-2</v>
      </c>
      <c r="P78" s="629">
        <v>8.7085754066663301E-2</v>
      </c>
      <c r="Q78" s="629">
        <v>8.9184685882729264E-2</v>
      </c>
      <c r="R78" s="629">
        <v>9.1160987252743797E-2</v>
      </c>
      <c r="S78" s="629">
        <v>9.3528379308783161E-2</v>
      </c>
      <c r="T78" s="629">
        <v>9.6983761180436612E-2</v>
      </c>
      <c r="U78" s="629">
        <v>9.9801931418574852E-2</v>
      </c>
      <c r="V78" s="629">
        <v>0.10193856159188697</v>
      </c>
      <c r="W78" s="629">
        <v>0.10378056500969834</v>
      </c>
      <c r="X78" s="629">
        <v>0.10538471709161401</v>
      </c>
      <c r="Y78" s="629">
        <v>0.10686377536079206</v>
      </c>
      <c r="Z78" s="629">
        <v>0.10834291295744414</v>
      </c>
      <c r="AA78" s="629">
        <v>0.10986953789856191</v>
      </c>
      <c r="AB78" s="629">
        <v>0.11141602075999901</v>
      </c>
      <c r="AC78" s="629">
        <v>0.113164115708135</v>
      </c>
      <c r="AD78" s="629">
        <v>0.11501944628808491</v>
      </c>
      <c r="AE78" s="629">
        <v>0.11697579342117004</v>
      </c>
      <c r="AF78" s="629">
        <v>0.11910008755283674</v>
      </c>
      <c r="AG78" s="629">
        <v>0.12128423102158847</v>
      </c>
      <c r="AH78" s="629">
        <v>0.12347147123984181</v>
      </c>
      <c r="AI78" s="629">
        <v>0.12571416302216265</v>
      </c>
      <c r="AJ78" s="629">
        <v>0.12779919811743479</v>
      </c>
      <c r="AK78" s="629">
        <v>0.12984232138998575</v>
      </c>
      <c r="AL78" s="629">
        <v>0.13182582945643284</v>
      </c>
      <c r="AM78" s="629">
        <v>0.1336175424133802</v>
      </c>
      <c r="AN78" s="629">
        <v>0.13510855150833923</v>
      </c>
      <c r="AO78" s="629">
        <v>0.13630690039886872</v>
      </c>
      <c r="AP78" s="629">
        <v>0.13731743006786667</v>
      </c>
      <c r="AQ78" s="629">
        <v>0.13820883243570492</v>
      </c>
      <c r="AR78" s="629">
        <v>0.13915689274613252</v>
      </c>
      <c r="AS78" s="629">
        <v>0.13968582496699233</v>
      </c>
      <c r="AT78" s="629">
        <v>0.13982864911003423</v>
      </c>
      <c r="AU78" s="629">
        <v>0.13986014988060647</v>
      </c>
      <c r="AV78" s="629">
        <v>0.13994199270985264</v>
      </c>
      <c r="AW78" s="629">
        <v>0.13989162452083281</v>
      </c>
      <c r="AX78" s="629">
        <v>0.13977110015927519</v>
      </c>
      <c r="AY78" s="629">
        <v>0.13998790562352281</v>
      </c>
      <c r="AZ78" s="629">
        <v>0.14086896542919947</v>
      </c>
      <c r="BA78" s="629">
        <v>0.14213040296682389</v>
      </c>
      <c r="BB78" s="629">
        <v>0.14336722876314489</v>
      </c>
      <c r="BC78" s="629">
        <v>0.1447249464463719</v>
      </c>
      <c r="BD78" s="629">
        <v>0.14605543340776228</v>
      </c>
      <c r="BE78" s="629">
        <v>0.14747033055649061</v>
      </c>
      <c r="BF78" s="629">
        <v>0.14909777453585205</v>
      </c>
      <c r="BG78" s="629">
        <v>0.15076781474960588</v>
      </c>
      <c r="BH78" s="629">
        <v>0.15248578647273603</v>
      </c>
      <c r="BI78" s="629">
        <v>0.15415310459246911</v>
      </c>
      <c r="BJ78" s="629">
        <v>0.15571030173759248</v>
      </c>
      <c r="BK78" s="629">
        <v>0.15726327253215067</v>
      </c>
      <c r="BL78" s="629">
        <v>0.15887809951184495</v>
      </c>
      <c r="BM78" s="629">
        <v>0.16032258195579741</v>
      </c>
      <c r="BN78" s="629">
        <v>0.16145441460709908</v>
      </c>
      <c r="BO78" s="629">
        <v>0.1624669715953293</v>
      </c>
      <c r="BP78" s="629">
        <v>0.16326357664147162</v>
      </c>
      <c r="BQ78" s="629">
        <v>0.16399814452557693</v>
      </c>
      <c r="BR78" s="629">
        <v>0.16470753412549799</v>
      </c>
      <c r="BS78" s="629">
        <v>0.16534458807072228</v>
      </c>
      <c r="BT78" s="629">
        <v>0.1659452797536991</v>
      </c>
      <c r="BU78" s="629"/>
      <c r="BV78" s="629"/>
      <c r="BW78" s="629"/>
      <c r="BX78" s="629"/>
      <c r="BY78" s="629"/>
      <c r="BZ78" s="629"/>
      <c r="CA78" s="629"/>
      <c r="CB78" s="629"/>
      <c r="CC78" s="629"/>
      <c r="CD78" s="629"/>
      <c r="CE78" s="629"/>
      <c r="CF78" s="629"/>
      <c r="CG78" s="629"/>
      <c r="CH78" s="629"/>
      <c r="CI78" s="630"/>
      <c r="CK78" s="1348"/>
    </row>
    <row r="79" spans="1:89" s="1347" customFormat="1" x14ac:dyDescent="0.2">
      <c r="A79" s="1386"/>
      <c r="B79" s="566" t="s">
        <v>564</v>
      </c>
      <c r="C79" s="645" t="s">
        <v>565</v>
      </c>
      <c r="D79" s="568" t="s">
        <v>85</v>
      </c>
      <c r="E79" s="643" t="s">
        <v>339</v>
      </c>
      <c r="F79" s="644">
        <v>2</v>
      </c>
      <c r="G79" s="628"/>
      <c r="H79" s="628"/>
      <c r="I79" s="628">
        <v>7.0226950559246832</v>
      </c>
      <c r="J79" s="628">
        <v>7.3223672881909287</v>
      </c>
      <c r="K79" s="628">
        <v>7.7498916410485457</v>
      </c>
      <c r="L79" s="628">
        <v>8.2270307756052254</v>
      </c>
      <c r="M79" s="629">
        <v>8.6375950226790703</v>
      </c>
      <c r="N79" s="629">
        <v>9.0290974932491253</v>
      </c>
      <c r="O79" s="629">
        <v>9.5470477815849151</v>
      </c>
      <c r="P79" s="629">
        <v>10.034016665206098</v>
      </c>
      <c r="Q79" s="629">
        <v>10.493104846186647</v>
      </c>
      <c r="R79" s="629">
        <v>10.941993872043156</v>
      </c>
      <c r="S79" s="629">
        <v>11.290788871650911</v>
      </c>
      <c r="T79" s="629">
        <v>11.587415169847556</v>
      </c>
      <c r="U79" s="629">
        <v>11.933016981526887</v>
      </c>
      <c r="V79" s="629">
        <v>12.288808504491708</v>
      </c>
      <c r="W79" s="629">
        <v>12.661810562218228</v>
      </c>
      <c r="X79" s="629">
        <v>13.053729562452862</v>
      </c>
      <c r="Y79" s="629">
        <v>13.392081550986402</v>
      </c>
      <c r="Z79" s="629">
        <v>13.724096534562165</v>
      </c>
      <c r="AA79" s="629">
        <v>14.048739696426338</v>
      </c>
      <c r="AB79" s="629">
        <v>14.359181340455747</v>
      </c>
      <c r="AC79" s="629">
        <v>14.653691655157639</v>
      </c>
      <c r="AD79" s="629">
        <v>14.934663908034825</v>
      </c>
      <c r="AE79" s="629">
        <v>15.20002781988665</v>
      </c>
      <c r="AF79" s="629">
        <v>15.455976118484759</v>
      </c>
      <c r="AG79" s="629">
        <v>15.700604498751199</v>
      </c>
      <c r="AH79" s="629">
        <v>15.931840291087017</v>
      </c>
      <c r="AI79" s="629">
        <v>16.158181619178208</v>
      </c>
      <c r="AJ79" s="629">
        <v>16.382395973313933</v>
      </c>
      <c r="AK79" s="629">
        <v>16.601549259001231</v>
      </c>
      <c r="AL79" s="629">
        <v>16.797134037521573</v>
      </c>
      <c r="AM79" s="629">
        <v>16.977942686492241</v>
      </c>
      <c r="AN79" s="629">
        <v>17.15720375294265</v>
      </c>
      <c r="AO79" s="629">
        <v>17.336656163476036</v>
      </c>
      <c r="AP79" s="629">
        <v>17.515526551218116</v>
      </c>
      <c r="AQ79" s="629">
        <v>17.660844737672093</v>
      </c>
      <c r="AR79" s="629">
        <v>17.772556895622579</v>
      </c>
      <c r="AS79" s="629">
        <v>17.885054346686907</v>
      </c>
      <c r="AT79" s="629">
        <v>17.997305153679257</v>
      </c>
      <c r="AU79" s="629">
        <v>18.107428157436573</v>
      </c>
      <c r="AV79" s="629">
        <v>18.217154983286509</v>
      </c>
      <c r="AW79" s="629">
        <v>18.330231987539211</v>
      </c>
      <c r="AX79" s="629">
        <v>18.445565521104776</v>
      </c>
      <c r="AY79" s="629">
        <v>18.560984742363573</v>
      </c>
      <c r="AZ79" s="629">
        <v>18.673204752699725</v>
      </c>
      <c r="BA79" s="629">
        <v>18.784497751066326</v>
      </c>
      <c r="BB79" s="629">
        <v>18.898804874221739</v>
      </c>
      <c r="BC79" s="629">
        <v>19.013901780520108</v>
      </c>
      <c r="BD79" s="629">
        <v>19.129151594758603</v>
      </c>
      <c r="BE79" s="629">
        <v>19.244057734132213</v>
      </c>
      <c r="BF79" s="629">
        <v>19.357681933866285</v>
      </c>
      <c r="BG79" s="629">
        <v>19.471305244366881</v>
      </c>
      <c r="BH79" s="629">
        <v>19.584482335100581</v>
      </c>
      <c r="BI79" s="629">
        <v>19.697612459479394</v>
      </c>
      <c r="BJ79" s="629">
        <v>19.809842801571207</v>
      </c>
      <c r="BK79" s="629">
        <v>19.921595546990897</v>
      </c>
      <c r="BL79" s="629">
        <v>20.032035224495083</v>
      </c>
      <c r="BM79" s="629">
        <v>20.141612249083302</v>
      </c>
      <c r="BN79" s="629">
        <v>20.25107716899468</v>
      </c>
      <c r="BO79" s="629">
        <v>20.359416260656104</v>
      </c>
      <c r="BP79" s="629">
        <v>20.460147246161256</v>
      </c>
      <c r="BQ79" s="629">
        <v>20.552074731070242</v>
      </c>
      <c r="BR79" s="629">
        <v>20.64291919169969</v>
      </c>
      <c r="BS79" s="629">
        <v>20.732040534967403</v>
      </c>
      <c r="BT79" s="629">
        <v>20.819112132315013</v>
      </c>
      <c r="BU79" s="629"/>
      <c r="BV79" s="629"/>
      <c r="BW79" s="629"/>
      <c r="BX79" s="629"/>
      <c r="BY79" s="629"/>
      <c r="BZ79" s="629"/>
      <c r="CA79" s="629"/>
      <c r="CB79" s="629"/>
      <c r="CC79" s="629"/>
      <c r="CD79" s="629"/>
      <c r="CE79" s="629"/>
      <c r="CF79" s="629"/>
      <c r="CG79" s="629"/>
      <c r="CH79" s="629"/>
      <c r="CI79" s="630"/>
      <c r="CK79" s="1348"/>
    </row>
    <row r="80" spans="1:89" s="1347" customFormat="1" x14ac:dyDescent="0.2">
      <c r="A80" s="1386"/>
      <c r="B80" s="566" t="s">
        <v>566</v>
      </c>
      <c r="C80" s="645" t="s">
        <v>567</v>
      </c>
      <c r="D80" s="568" t="s">
        <v>85</v>
      </c>
      <c r="E80" s="643" t="s">
        <v>339</v>
      </c>
      <c r="F80" s="644">
        <v>2</v>
      </c>
      <c r="G80" s="628"/>
      <c r="H80" s="628"/>
      <c r="I80" s="628">
        <v>16.881952413895117</v>
      </c>
      <c r="J80" s="628">
        <v>16.6812586245753</v>
      </c>
      <c r="K80" s="628">
        <v>16.43296403160128</v>
      </c>
      <c r="L80" s="628">
        <v>16.160512140714726</v>
      </c>
      <c r="M80" s="629">
        <v>15.881331415487177</v>
      </c>
      <c r="N80" s="629">
        <v>15.596374131912203</v>
      </c>
      <c r="O80" s="629">
        <v>15.309974539892085</v>
      </c>
      <c r="P80" s="629">
        <v>15.022504991839925</v>
      </c>
      <c r="Q80" s="629">
        <v>14.733818053905651</v>
      </c>
      <c r="R80" s="629">
        <v>14.474892947201763</v>
      </c>
      <c r="S80" s="629">
        <v>14.244927707110634</v>
      </c>
      <c r="T80" s="629">
        <v>14.014293601765164</v>
      </c>
      <c r="U80" s="629">
        <v>13.783774652011509</v>
      </c>
      <c r="V80" s="629">
        <v>13.553409644980814</v>
      </c>
      <c r="W80" s="629">
        <v>13.318367243670142</v>
      </c>
      <c r="X80" s="629">
        <v>13.083377032744485</v>
      </c>
      <c r="Y80" s="629">
        <v>12.852932724487166</v>
      </c>
      <c r="Z80" s="629">
        <v>12.622689622212905</v>
      </c>
      <c r="AA80" s="629">
        <v>12.39272920378253</v>
      </c>
      <c r="AB80" s="629">
        <v>12.166906508025624</v>
      </c>
      <c r="AC80" s="629">
        <v>11.949064281057508</v>
      </c>
      <c r="AD80" s="629">
        <v>11.739286534061922</v>
      </c>
      <c r="AE80" s="629">
        <v>11.537686386788293</v>
      </c>
      <c r="AF80" s="629">
        <v>11.344341976959017</v>
      </c>
      <c r="AG80" s="629">
        <v>11.155521523537447</v>
      </c>
      <c r="AH80" s="629">
        <v>10.967399768291509</v>
      </c>
      <c r="AI80" s="629">
        <v>10.779923300673984</v>
      </c>
      <c r="AJ80" s="629">
        <v>10.593125895690013</v>
      </c>
      <c r="AK80" s="629">
        <v>10.407060432549686</v>
      </c>
      <c r="AL80" s="629">
        <v>10.241157340341148</v>
      </c>
      <c r="AM80" s="629">
        <v>10.095566820464631</v>
      </c>
      <c r="AN80" s="629">
        <v>9.9509289530391207</v>
      </c>
      <c r="AO80" s="629">
        <v>9.8072528990004102</v>
      </c>
      <c r="AP80" s="629">
        <v>9.6644997195535307</v>
      </c>
      <c r="AQ80" s="629">
        <v>9.5540608539065293</v>
      </c>
      <c r="AR80" s="629">
        <v>9.4761646650786684</v>
      </c>
      <c r="AS80" s="629">
        <v>9.3994338181390162</v>
      </c>
      <c r="AT80" s="629">
        <v>9.3238557874865844</v>
      </c>
      <c r="AU80" s="629">
        <v>9.2494310584796189</v>
      </c>
      <c r="AV80" s="629">
        <v>9.1761406697323054</v>
      </c>
      <c r="AW80" s="629">
        <v>9.1039297110954323</v>
      </c>
      <c r="AX80" s="629">
        <v>9.0327685698093649</v>
      </c>
      <c r="AY80" s="629">
        <v>8.962621867777516</v>
      </c>
      <c r="AZ80" s="629">
        <v>8.8934287099969893</v>
      </c>
      <c r="BA80" s="629">
        <v>8.8251216453100145</v>
      </c>
      <c r="BB80" s="629">
        <v>8.7576469274476736</v>
      </c>
      <c r="BC80" s="629">
        <v>8.6909738219856809</v>
      </c>
      <c r="BD80" s="629">
        <v>8.6250938041789578</v>
      </c>
      <c r="BE80" s="629">
        <v>8.5600141001793997</v>
      </c>
      <c r="BF80" s="629">
        <v>8.4957297653970016</v>
      </c>
      <c r="BG80" s="629">
        <v>8.4322375901843785</v>
      </c>
      <c r="BH80" s="629">
        <v>8.3695312458537767</v>
      </c>
      <c r="BI80" s="629">
        <v>8.3075983223663119</v>
      </c>
      <c r="BJ80" s="629">
        <v>8.2464357280790814</v>
      </c>
      <c r="BK80" s="629">
        <v>8.1860475937262898</v>
      </c>
      <c r="BL80" s="629">
        <v>8.1264338363955009</v>
      </c>
      <c r="BM80" s="629">
        <v>8.0675863221595776</v>
      </c>
      <c r="BN80" s="629">
        <v>8.009514989518177</v>
      </c>
      <c r="BO80" s="629">
        <v>7.9522095908230774</v>
      </c>
      <c r="BP80" s="629">
        <v>7.903895934149201</v>
      </c>
      <c r="BQ80" s="629">
        <v>7.8645862972864942</v>
      </c>
      <c r="BR80" s="629">
        <v>7.8259987177422943</v>
      </c>
      <c r="BS80" s="629">
        <v>7.7880966790830337</v>
      </c>
      <c r="BT80" s="629">
        <v>7.7508517997508228</v>
      </c>
      <c r="BU80" s="629"/>
      <c r="BV80" s="629"/>
      <c r="BW80" s="629"/>
      <c r="BX80" s="629"/>
      <c r="BY80" s="629"/>
      <c r="BZ80" s="629"/>
      <c r="CA80" s="629"/>
      <c r="CB80" s="629"/>
      <c r="CC80" s="629"/>
      <c r="CD80" s="629"/>
      <c r="CE80" s="629"/>
      <c r="CF80" s="629"/>
      <c r="CG80" s="629"/>
      <c r="CH80" s="629"/>
      <c r="CI80" s="630"/>
      <c r="CK80" s="1348"/>
    </row>
    <row r="81" spans="1:89" s="1347" customFormat="1" x14ac:dyDescent="0.2">
      <c r="A81" s="1386"/>
      <c r="B81" s="646" t="s">
        <v>568</v>
      </c>
      <c r="C81" s="645" t="s">
        <v>569</v>
      </c>
      <c r="D81" s="647" t="s">
        <v>570</v>
      </c>
      <c r="E81" s="643" t="s">
        <v>339</v>
      </c>
      <c r="F81" s="644">
        <v>2</v>
      </c>
      <c r="G81" s="578">
        <f>SUM(G77:G80)</f>
        <v>0</v>
      </c>
      <c r="H81" s="578">
        <f t="shared" ref="H81:BS81" si="83">SUM(H77:H80)</f>
        <v>0</v>
      </c>
      <c r="I81" s="578">
        <f t="shared" si="83"/>
        <v>24.382548784190959</v>
      </c>
      <c r="J81" s="578">
        <f t="shared" si="83"/>
        <v>24.490617152204408</v>
      </c>
      <c r="K81" s="578">
        <f t="shared" si="83"/>
        <v>24.678813092137283</v>
      </c>
      <c r="L81" s="578">
        <f t="shared" si="83"/>
        <v>24.892152996065398</v>
      </c>
      <c r="M81" s="583">
        <f t="shared" si="83"/>
        <v>25.030980407865055</v>
      </c>
      <c r="N81" s="583">
        <f t="shared" si="83"/>
        <v>25.14471021722553</v>
      </c>
      <c r="O81" s="583">
        <f t="shared" si="83"/>
        <v>25.388076320182101</v>
      </c>
      <c r="P81" s="583">
        <f t="shared" si="83"/>
        <v>25.601148011434162</v>
      </c>
      <c r="Q81" s="583">
        <f t="shared" si="83"/>
        <v>25.784675782410805</v>
      </c>
      <c r="R81" s="583">
        <f t="shared" si="83"/>
        <v>25.986999309881213</v>
      </c>
      <c r="S81" s="583">
        <f t="shared" si="83"/>
        <v>26.120634523156685</v>
      </c>
      <c r="T81" s="583">
        <f t="shared" si="83"/>
        <v>26.2082363587324</v>
      </c>
      <c r="U81" s="583">
        <f t="shared" si="83"/>
        <v>26.340943800008532</v>
      </c>
      <c r="V81" s="583">
        <f t="shared" si="83"/>
        <v>26.479732605957118</v>
      </c>
      <c r="W81" s="583">
        <f t="shared" si="83"/>
        <v>26.62921198356003</v>
      </c>
      <c r="X81" s="583">
        <f t="shared" si="83"/>
        <v>26.796172993518887</v>
      </c>
      <c r="Y81" s="583">
        <f t="shared" si="83"/>
        <v>26.913330569162074</v>
      </c>
      <c r="Z81" s="583">
        <f t="shared" si="83"/>
        <v>27.024352841937322</v>
      </c>
      <c r="AA81" s="583">
        <f t="shared" si="83"/>
        <v>27.128582958361225</v>
      </c>
      <c r="AB81" s="583">
        <f t="shared" si="83"/>
        <v>27.222873469244341</v>
      </c>
      <c r="AC81" s="583">
        <f t="shared" si="83"/>
        <v>27.31047398317034</v>
      </c>
      <c r="AD81" s="583">
        <f t="shared" si="83"/>
        <v>27.393271557094153</v>
      </c>
      <c r="AE81" s="583">
        <f t="shared" si="83"/>
        <v>27.469270138014345</v>
      </c>
      <c r="AF81" s="583">
        <f t="shared" si="83"/>
        <v>27.54515916831955</v>
      </c>
      <c r="AG81" s="583">
        <f t="shared" si="83"/>
        <v>27.614626528990264</v>
      </c>
      <c r="AH81" s="583">
        <f t="shared" si="83"/>
        <v>27.671419366694607</v>
      </c>
      <c r="AI81" s="583">
        <f t="shared" si="83"/>
        <v>27.724309816801302</v>
      </c>
      <c r="AJ81" s="583">
        <f t="shared" si="83"/>
        <v>27.774766385060452</v>
      </c>
      <c r="AK81" s="583">
        <f t="shared" si="83"/>
        <v>27.82063171400236</v>
      </c>
      <c r="AL81" s="583">
        <f t="shared" si="83"/>
        <v>27.862718078653423</v>
      </c>
      <c r="AM81" s="583">
        <f t="shared" si="83"/>
        <v>27.909141416984269</v>
      </c>
      <c r="AN81" s="583">
        <f t="shared" si="83"/>
        <v>27.953089250749368</v>
      </c>
      <c r="AO81" s="583">
        <f t="shared" si="83"/>
        <v>27.996359971787694</v>
      </c>
      <c r="AP81" s="583">
        <f t="shared" si="83"/>
        <v>28.038796940364307</v>
      </c>
      <c r="AQ81" s="583">
        <f t="shared" si="83"/>
        <v>28.079251010188408</v>
      </c>
      <c r="AR81" s="583">
        <f t="shared" si="83"/>
        <v>28.118996061927838</v>
      </c>
      <c r="AS81" s="583">
        <f t="shared" si="83"/>
        <v>28.158070559866527</v>
      </c>
      <c r="AT81" s="583">
        <f t="shared" si="83"/>
        <v>28.195636545356173</v>
      </c>
      <c r="AU81" s="583">
        <f t="shared" si="83"/>
        <v>28.231531823049441</v>
      </c>
      <c r="AV81" s="583">
        <f t="shared" si="83"/>
        <v>28.268480097733338</v>
      </c>
      <c r="AW81" s="583">
        <f t="shared" si="83"/>
        <v>28.309031145294011</v>
      </c>
      <c r="AX81" s="583">
        <f t="shared" si="83"/>
        <v>28.352449789221055</v>
      </c>
      <c r="AY81" s="583">
        <f t="shared" si="83"/>
        <v>28.399078190025534</v>
      </c>
      <c r="AZ81" s="583">
        <f t="shared" si="83"/>
        <v>28.447615110158875</v>
      </c>
      <c r="BA81" s="583">
        <f t="shared" si="83"/>
        <v>28.498489959020645</v>
      </c>
      <c r="BB81" s="583">
        <f t="shared" si="83"/>
        <v>28.55305735991297</v>
      </c>
      <c r="BC81" s="583">
        <f t="shared" si="83"/>
        <v>28.609972203171026</v>
      </c>
      <c r="BD81" s="583">
        <f t="shared" si="83"/>
        <v>28.667662743576471</v>
      </c>
      <c r="BE81" s="583">
        <f t="shared" si="83"/>
        <v>28.726337816528563</v>
      </c>
      <c r="BF81" s="583">
        <f t="shared" si="83"/>
        <v>28.785855567530028</v>
      </c>
      <c r="BG81" s="583">
        <f t="shared" si="83"/>
        <v>28.846430981828345</v>
      </c>
      <c r="BH81" s="583">
        <f t="shared" si="83"/>
        <v>28.907645766524936</v>
      </c>
      <c r="BI81" s="583">
        <f t="shared" si="83"/>
        <v>28.969270222699173</v>
      </c>
      <c r="BJ81" s="583">
        <f t="shared" si="83"/>
        <v>29.030076539266251</v>
      </c>
      <c r="BK81" s="583">
        <f t="shared" si="83"/>
        <v>29.091153287885106</v>
      </c>
      <c r="BL81" s="583">
        <f t="shared" si="83"/>
        <v>29.152078188544401</v>
      </c>
      <c r="BM81" s="583">
        <f t="shared" si="83"/>
        <v>29.211841360209718</v>
      </c>
      <c r="BN81" s="583">
        <f t="shared" si="83"/>
        <v>29.270313325536616</v>
      </c>
      <c r="BO81" s="583">
        <f t="shared" si="83"/>
        <v>29.327679457453723</v>
      </c>
      <c r="BP81" s="583">
        <f t="shared" si="83"/>
        <v>29.385078681507903</v>
      </c>
      <c r="BQ81" s="583">
        <f t="shared" si="83"/>
        <v>29.442290450030136</v>
      </c>
      <c r="BR81" s="583">
        <f t="shared" si="83"/>
        <v>29.498983788901008</v>
      </c>
      <c r="BS81" s="583">
        <f t="shared" si="83"/>
        <v>29.554187170715366</v>
      </c>
      <c r="BT81" s="583">
        <f t="shared" ref="BT81" si="84">SUM(BT77:BT80)</f>
        <v>29.607770559668708</v>
      </c>
      <c r="BU81" s="583"/>
      <c r="BV81" s="583"/>
      <c r="BW81" s="583"/>
      <c r="BX81" s="583"/>
      <c r="BY81" s="583"/>
      <c r="BZ81" s="583"/>
      <c r="CA81" s="583"/>
      <c r="CB81" s="583"/>
      <c r="CC81" s="583"/>
      <c r="CD81" s="583"/>
      <c r="CE81" s="583"/>
      <c r="CF81" s="583"/>
      <c r="CG81" s="583"/>
      <c r="CH81" s="583"/>
      <c r="CI81" s="583"/>
      <c r="CK81" s="1348"/>
    </row>
    <row r="82" spans="1:89" s="1347" customFormat="1" ht="28.5" x14ac:dyDescent="0.2">
      <c r="A82" s="1386"/>
      <c r="B82" s="646" t="s">
        <v>571</v>
      </c>
      <c r="C82" s="645" t="s">
        <v>572</v>
      </c>
      <c r="D82" s="647" t="s">
        <v>573</v>
      </c>
      <c r="E82" s="643" t="s">
        <v>574</v>
      </c>
      <c r="F82" s="644">
        <v>1</v>
      </c>
      <c r="G82" s="606" t="e">
        <f>(G80+G79)/(G66+G74)</f>
        <v>#DIV/0!</v>
      </c>
      <c r="H82" s="606" t="e">
        <f t="shared" ref="H82:BS82" si="85">(H80+H79)/(H66+H74)</f>
        <v>#DIV/0!</v>
      </c>
      <c r="I82" s="606">
        <f t="shared" si="85"/>
        <v>2.5607549512393999</v>
      </c>
      <c r="J82" s="606">
        <f t="shared" si="85"/>
        <v>2.5483942953800658</v>
      </c>
      <c r="K82" s="606">
        <f t="shared" si="85"/>
        <v>2.5353868930959798</v>
      </c>
      <c r="L82" s="606">
        <f t="shared" si="85"/>
        <v>2.5142744025882808</v>
      </c>
      <c r="M82" s="606">
        <f t="shared" si="85"/>
        <v>2.4934825865445323</v>
      </c>
      <c r="N82" s="606">
        <f t="shared" si="85"/>
        <v>2.476420782422061</v>
      </c>
      <c r="O82" s="606">
        <f t="shared" si="85"/>
        <v>2.4519730081466644</v>
      </c>
      <c r="P82" s="606">
        <f t="shared" si="85"/>
        <v>2.4277121224098512</v>
      </c>
      <c r="Q82" s="606">
        <f t="shared" si="85"/>
        <v>2.4030751038605933</v>
      </c>
      <c r="R82" s="606">
        <f t="shared" si="85"/>
        <v>2.3822807181777557</v>
      </c>
      <c r="S82" s="606">
        <f t="shared" si="85"/>
        <v>2.3676425506240064</v>
      </c>
      <c r="T82" s="606">
        <f t="shared" si="85"/>
        <v>2.3609965971351525</v>
      </c>
      <c r="U82" s="606">
        <f t="shared" si="85"/>
        <v>2.3547240328370878</v>
      </c>
      <c r="V82" s="606">
        <f t="shared" si="85"/>
        <v>2.3495807463493206</v>
      </c>
      <c r="W82" s="606">
        <f t="shared" si="85"/>
        <v>2.3427512385371361</v>
      </c>
      <c r="X82" s="606">
        <f t="shared" si="85"/>
        <v>2.3312816816422051</v>
      </c>
      <c r="Y82" s="606">
        <f t="shared" si="85"/>
        <v>2.3249634187846429</v>
      </c>
      <c r="Z82" s="606">
        <f t="shared" si="85"/>
        <v>2.3194512902498281</v>
      </c>
      <c r="AA82" s="606">
        <f t="shared" si="85"/>
        <v>2.3143588604014083</v>
      </c>
      <c r="AB82" s="606">
        <f t="shared" si="85"/>
        <v>2.3092168010574485</v>
      </c>
      <c r="AC82" s="606">
        <f t="shared" si="85"/>
        <v>2.3043251673936456</v>
      </c>
      <c r="AD82" s="606">
        <f t="shared" si="85"/>
        <v>2.3000238692167487</v>
      </c>
      <c r="AE82" s="606">
        <f t="shared" si="85"/>
        <v>2.296027796898831</v>
      </c>
      <c r="AF82" s="606">
        <f t="shared" si="85"/>
        <v>2.2927855343563501</v>
      </c>
      <c r="AG82" s="606">
        <f t="shared" si="85"/>
        <v>2.2897300619958951</v>
      </c>
      <c r="AH82" s="606">
        <f t="shared" si="85"/>
        <v>2.286258383442652</v>
      </c>
      <c r="AI82" s="606">
        <f t="shared" si="85"/>
        <v>2.2833448111212897</v>
      </c>
      <c r="AJ82" s="606">
        <f t="shared" si="85"/>
        <v>2.2812801582837361</v>
      </c>
      <c r="AK82" s="606">
        <f t="shared" si="85"/>
        <v>2.2795370893466842</v>
      </c>
      <c r="AL82" s="606">
        <f t="shared" si="85"/>
        <v>2.2778485192083266</v>
      </c>
      <c r="AM82" s="606">
        <f t="shared" si="85"/>
        <v>2.2762742145042525</v>
      </c>
      <c r="AN82" s="606">
        <f t="shared" si="85"/>
        <v>2.275150071591451</v>
      </c>
      <c r="AO82" s="606">
        <f t="shared" si="85"/>
        <v>2.2738762173740228</v>
      </c>
      <c r="AP82" s="606">
        <f t="shared" si="85"/>
        <v>2.2720624378604772</v>
      </c>
      <c r="AQ82" s="606">
        <f t="shared" si="85"/>
        <v>2.2698900789375225</v>
      </c>
      <c r="AR82" s="606">
        <f t="shared" si="85"/>
        <v>2.2674855223020716</v>
      </c>
      <c r="AS82" s="606">
        <f t="shared" si="85"/>
        <v>2.265279394824621</v>
      </c>
      <c r="AT82" s="606">
        <f t="shared" si="85"/>
        <v>2.2634400689067169</v>
      </c>
      <c r="AU82" s="606">
        <f t="shared" si="85"/>
        <v>2.2617177975535712</v>
      </c>
      <c r="AV82" s="606">
        <f t="shared" si="85"/>
        <v>2.2596343508902934</v>
      </c>
      <c r="AW82" s="606">
        <f t="shared" si="85"/>
        <v>2.2574985768898457</v>
      </c>
      <c r="AX82" s="606">
        <f t="shared" si="85"/>
        <v>2.2552228368657183</v>
      </c>
      <c r="AY82" s="606">
        <f t="shared" si="85"/>
        <v>2.2524531404788788</v>
      </c>
      <c r="AZ82" s="606">
        <f t="shared" si="85"/>
        <v>2.2490720721024346</v>
      </c>
      <c r="BA82" s="606">
        <f t="shared" si="85"/>
        <v>2.2452290639389996</v>
      </c>
      <c r="BB82" s="606">
        <f t="shared" si="85"/>
        <v>2.2412069285457248</v>
      </c>
      <c r="BC82" s="606">
        <f t="shared" si="85"/>
        <v>2.2372914538336488</v>
      </c>
      <c r="BD82" s="606">
        <f t="shared" si="85"/>
        <v>2.2336948596265018</v>
      </c>
      <c r="BE82" s="606">
        <f t="shared" si="85"/>
        <v>2.2302607048393295</v>
      </c>
      <c r="BF82" s="606">
        <f t="shared" si="85"/>
        <v>2.2269536743983593</v>
      </c>
      <c r="BG82" s="606">
        <f t="shared" si="85"/>
        <v>2.2237932916882235</v>
      </c>
      <c r="BH82" s="606">
        <f t="shared" si="85"/>
        <v>2.2206968203237656</v>
      </c>
      <c r="BI82" s="606">
        <f t="shared" si="85"/>
        <v>2.2177892038838198</v>
      </c>
      <c r="BJ82" s="606">
        <f t="shared" si="85"/>
        <v>2.2151723993798695</v>
      </c>
      <c r="BK82" s="606">
        <f t="shared" si="85"/>
        <v>2.212794893423506</v>
      </c>
      <c r="BL82" s="606">
        <f t="shared" si="85"/>
        <v>2.2105490912540384</v>
      </c>
      <c r="BM82" s="606">
        <f t="shared" si="85"/>
        <v>2.2086860287960346</v>
      </c>
      <c r="BN82" s="606">
        <f t="shared" si="85"/>
        <v>2.2069339964557786</v>
      </c>
      <c r="BO82" s="606">
        <f t="shared" si="85"/>
        <v>2.2050704910027377</v>
      </c>
      <c r="BP82" s="606">
        <f t="shared" si="85"/>
        <v>2.2031339964652643</v>
      </c>
      <c r="BQ82" s="606">
        <f t="shared" si="85"/>
        <v>2.2008489540943934</v>
      </c>
      <c r="BR82" s="606">
        <f t="shared" si="85"/>
        <v>2.1983037990580132</v>
      </c>
      <c r="BS82" s="606">
        <f t="shared" si="85"/>
        <v>2.1955987577773186</v>
      </c>
      <c r="BT82" s="606">
        <f t="shared" ref="BT82" si="86">(BT80+BT79)/(BT66+BT74)</f>
        <v>2.1929380494005115</v>
      </c>
      <c r="BU82" s="606"/>
      <c r="BV82" s="606"/>
      <c r="BW82" s="606"/>
      <c r="BX82" s="606"/>
      <c r="BY82" s="606"/>
      <c r="BZ82" s="606"/>
      <c r="CA82" s="606"/>
      <c r="CB82" s="606"/>
      <c r="CC82" s="606"/>
      <c r="CD82" s="606"/>
      <c r="CE82" s="606"/>
      <c r="CF82" s="606"/>
      <c r="CG82" s="606"/>
      <c r="CH82" s="606"/>
      <c r="CI82" s="606"/>
      <c r="CK82" s="1348"/>
    </row>
    <row r="83" spans="1:89" s="1347" customFormat="1" ht="28.5" x14ac:dyDescent="0.2">
      <c r="A83" s="1386"/>
      <c r="B83" s="646" t="s">
        <v>575</v>
      </c>
      <c r="C83" s="645" t="s">
        <v>576</v>
      </c>
      <c r="D83" s="647" t="s">
        <v>577</v>
      </c>
      <c r="E83" s="643" t="s">
        <v>370</v>
      </c>
      <c r="F83" s="644">
        <v>1</v>
      </c>
      <c r="G83" s="648" t="e">
        <f>G66/(G66+G74)</f>
        <v>#DIV/0!</v>
      </c>
      <c r="H83" s="648" t="e">
        <f t="shared" ref="H83:BS83" si="87">H66/(H66+H74)</f>
        <v>#DIV/0!</v>
      </c>
      <c r="I83" s="648">
        <f t="shared" si="87"/>
        <v>0.38746652383502944</v>
      </c>
      <c r="J83" s="648">
        <f t="shared" si="87"/>
        <v>0.40083269302780028</v>
      </c>
      <c r="K83" s="648">
        <f t="shared" si="87"/>
        <v>0.41863043905269054</v>
      </c>
      <c r="L83" s="648">
        <f t="shared" si="87"/>
        <v>0.4396114545095961</v>
      </c>
      <c r="M83" s="649">
        <f t="shared" si="87"/>
        <v>0.45860691184039126</v>
      </c>
      <c r="N83" s="649">
        <f t="shared" si="87"/>
        <v>0.47612753720603324</v>
      </c>
      <c r="O83" s="649">
        <f t="shared" si="87"/>
        <v>0.49739757456492312</v>
      </c>
      <c r="P83" s="649">
        <f t="shared" si="87"/>
        <v>0.5173948993199351</v>
      </c>
      <c r="Q83" s="649">
        <f t="shared" si="87"/>
        <v>0.53639530256043411</v>
      </c>
      <c r="R83" s="649">
        <f t="shared" si="87"/>
        <v>0.55303372844471965</v>
      </c>
      <c r="S83" s="649">
        <f t="shared" si="87"/>
        <v>0.56546160962366487</v>
      </c>
      <c r="T83" s="649">
        <f t="shared" si="87"/>
        <v>0.57537163950784209</v>
      </c>
      <c r="U83" s="649">
        <f t="shared" si="87"/>
        <v>0.585914355691318</v>
      </c>
      <c r="V83" s="649">
        <f t="shared" si="87"/>
        <v>0.59628354518654092</v>
      </c>
      <c r="W83" s="649">
        <f t="shared" si="87"/>
        <v>0.60721959073707144</v>
      </c>
      <c r="X83" s="649">
        <f t="shared" si="87"/>
        <v>0.61902427136573679</v>
      </c>
      <c r="Y83" s="649">
        <f t="shared" si="87"/>
        <v>0.62886565561856722</v>
      </c>
      <c r="Z83" s="649">
        <f t="shared" si="87"/>
        <v>0.63837736756265695</v>
      </c>
      <c r="AA83" s="649">
        <f t="shared" si="87"/>
        <v>0.64762344771950464</v>
      </c>
      <c r="AB83" s="649">
        <f t="shared" si="87"/>
        <v>0.65647578850610622</v>
      </c>
      <c r="AC83" s="649">
        <f t="shared" si="87"/>
        <v>0.6647523230533795</v>
      </c>
      <c r="AD83" s="649">
        <f t="shared" si="87"/>
        <v>0.67245180126408244</v>
      </c>
      <c r="AE83" s="649">
        <f t="shared" si="87"/>
        <v>0.67961344822273173</v>
      </c>
      <c r="AF83" s="649">
        <f t="shared" si="87"/>
        <v>0.68626318880492321</v>
      </c>
      <c r="AG83" s="649">
        <f t="shared" si="87"/>
        <v>0.69259382970519057</v>
      </c>
      <c r="AH83" s="649">
        <f t="shared" si="87"/>
        <v>0.69879693667301723</v>
      </c>
      <c r="AI83" s="649">
        <f t="shared" si="87"/>
        <v>0.70484560552200337</v>
      </c>
      <c r="AJ83" s="649">
        <f t="shared" si="87"/>
        <v>0.71074035629657928</v>
      </c>
      <c r="AK83" s="649">
        <f t="shared" si="87"/>
        <v>0.71652392843758339</v>
      </c>
      <c r="AL83" s="649">
        <f t="shared" si="87"/>
        <v>0.72140414743509185</v>
      </c>
      <c r="AM83" s="649">
        <f t="shared" si="87"/>
        <v>0.72547150420803119</v>
      </c>
      <c r="AN83" s="649">
        <f t="shared" si="87"/>
        <v>0.7294639759711854</v>
      </c>
      <c r="AO83" s="649">
        <f t="shared" si="87"/>
        <v>0.73347167387817735</v>
      </c>
      <c r="AP83" s="649">
        <f t="shared" si="87"/>
        <v>0.73752390480991847</v>
      </c>
      <c r="AQ83" s="649">
        <f t="shared" si="87"/>
        <v>0.74025888847687005</v>
      </c>
      <c r="AR83" s="649">
        <f t="shared" si="87"/>
        <v>0.74167210947236306</v>
      </c>
      <c r="AS83" s="649">
        <f t="shared" si="87"/>
        <v>0.74307596085561067</v>
      </c>
      <c r="AT83" s="649">
        <f t="shared" si="87"/>
        <v>0.74444161331672976</v>
      </c>
      <c r="AU83" s="649">
        <f t="shared" si="87"/>
        <v>0.74578007376395228</v>
      </c>
      <c r="AV83" s="649">
        <f t="shared" si="87"/>
        <v>0.74716104017439278</v>
      </c>
      <c r="AW83" s="649">
        <f t="shared" si="87"/>
        <v>0.74858327771294275</v>
      </c>
      <c r="AX83" s="649">
        <f t="shared" si="87"/>
        <v>0.75004535411535056</v>
      </c>
      <c r="AY83" s="649">
        <f t="shared" si="87"/>
        <v>0.75156552912329566</v>
      </c>
      <c r="AZ83" s="649">
        <f t="shared" si="87"/>
        <v>0.75312573447878006</v>
      </c>
      <c r="BA83" s="649">
        <f t="shared" si="87"/>
        <v>0.75472877432560026</v>
      </c>
      <c r="BB83" s="649">
        <f t="shared" si="87"/>
        <v>0.7563774664734273</v>
      </c>
      <c r="BC83" s="649">
        <f t="shared" si="87"/>
        <v>0.75802010030333944</v>
      </c>
      <c r="BD83" s="649">
        <f t="shared" si="87"/>
        <v>0.75962811170895028</v>
      </c>
      <c r="BE83" s="649">
        <f t="shared" si="87"/>
        <v>0.76121440506834759</v>
      </c>
      <c r="BF83" s="649">
        <f t="shared" si="87"/>
        <v>0.76276854466491695</v>
      </c>
      <c r="BG83" s="649">
        <f t="shared" si="87"/>
        <v>0.76430602284201576</v>
      </c>
      <c r="BH83" s="649">
        <f t="shared" si="87"/>
        <v>0.7658318925655947</v>
      </c>
      <c r="BI83" s="649">
        <f t="shared" si="87"/>
        <v>0.76733633381892119</v>
      </c>
      <c r="BJ83" s="649">
        <f t="shared" si="87"/>
        <v>0.76880184961012943</v>
      </c>
      <c r="BK83" s="649">
        <f t="shared" si="87"/>
        <v>0.77023780809813502</v>
      </c>
      <c r="BL83" s="649">
        <f t="shared" si="87"/>
        <v>0.77164891214642439</v>
      </c>
      <c r="BM83" s="649">
        <f t="shared" si="87"/>
        <v>0.77301327270677456</v>
      </c>
      <c r="BN83" s="649">
        <f t="shared" si="87"/>
        <v>0.7743654026852157</v>
      </c>
      <c r="BO83" s="649">
        <f t="shared" si="87"/>
        <v>0.7757199067633056</v>
      </c>
      <c r="BP83" s="649">
        <f t="shared" si="87"/>
        <v>0.77677687135816587</v>
      </c>
      <c r="BQ83" s="649">
        <f t="shared" si="87"/>
        <v>0.77755714827963973</v>
      </c>
      <c r="BR83" s="649">
        <f t="shared" si="87"/>
        <v>0.77835767444890813</v>
      </c>
      <c r="BS83" s="649">
        <f t="shared" si="87"/>
        <v>0.77916300126733695</v>
      </c>
      <c r="BT83" s="649">
        <f t="shared" ref="BT83" si="88">BT66/(BT66+BT74)</f>
        <v>0.7799499348138178</v>
      </c>
      <c r="BU83" s="649"/>
      <c r="BV83" s="649"/>
      <c r="BW83" s="649"/>
      <c r="BX83" s="649"/>
      <c r="BY83" s="649"/>
      <c r="BZ83" s="649"/>
      <c r="CA83" s="649"/>
      <c r="CB83" s="649"/>
      <c r="CC83" s="649"/>
      <c r="CD83" s="649"/>
      <c r="CE83" s="649"/>
      <c r="CF83" s="649"/>
      <c r="CG83" s="649"/>
      <c r="CH83" s="649"/>
      <c r="CI83" s="649"/>
      <c r="CK83" s="1348"/>
    </row>
    <row r="84" spans="1:89" s="1347" customFormat="1" ht="29.25" thickBot="1" x14ac:dyDescent="0.25">
      <c r="A84" s="1386"/>
      <c r="B84" s="651" t="s">
        <v>578</v>
      </c>
      <c r="C84" s="652" t="s">
        <v>579</v>
      </c>
      <c r="D84" s="653" t="s">
        <v>580</v>
      </c>
      <c r="E84" s="654" t="s">
        <v>370</v>
      </c>
      <c r="F84" s="655">
        <v>1</v>
      </c>
      <c r="G84" s="656" t="e">
        <f>(G66)/(G66+G75+G74+G73)</f>
        <v>#DIV/0!</v>
      </c>
      <c r="H84" s="656" t="e">
        <f t="shared" ref="H84:BS84" si="89">(H66)/(H66+H75+H74+H73)</f>
        <v>#DIV/0!</v>
      </c>
      <c r="I84" s="656">
        <f t="shared" si="89"/>
        <v>0.37505184570717542</v>
      </c>
      <c r="J84" s="656">
        <f t="shared" si="89"/>
        <v>0.38785711050634381</v>
      </c>
      <c r="K84" s="656">
        <f t="shared" si="89"/>
        <v>0.40501373477256375</v>
      </c>
      <c r="L84" s="656">
        <f t="shared" si="89"/>
        <v>0.42523189088154983</v>
      </c>
      <c r="M84" s="656">
        <f t="shared" si="89"/>
        <v>0.44353008961635187</v>
      </c>
      <c r="N84" s="656">
        <f t="shared" si="89"/>
        <v>0.46040204046520883</v>
      </c>
      <c r="O84" s="656">
        <f t="shared" si="89"/>
        <v>0.48087743080803586</v>
      </c>
      <c r="P84" s="656">
        <f t="shared" si="89"/>
        <v>0.50012050319357648</v>
      </c>
      <c r="Q84" s="656">
        <f t="shared" si="89"/>
        <v>0.51839783576780196</v>
      </c>
      <c r="R84" s="656">
        <f t="shared" si="89"/>
        <v>0.53439794231463822</v>
      </c>
      <c r="S84" s="656">
        <f t="shared" si="89"/>
        <v>0.54634591136533406</v>
      </c>
      <c r="T84" s="656">
        <f t="shared" si="89"/>
        <v>0.55587134237282265</v>
      </c>
      <c r="U84" s="656">
        <f t="shared" si="89"/>
        <v>0.56600304045951111</v>
      </c>
      <c r="V84" s="656">
        <f t="shared" si="89"/>
        <v>0.57596610173749541</v>
      </c>
      <c r="W84" s="656">
        <f t="shared" si="89"/>
        <v>0.58647180275614053</v>
      </c>
      <c r="X84" s="656">
        <f t="shared" si="89"/>
        <v>0.5978096370047894</v>
      </c>
      <c r="Y84" s="656">
        <f t="shared" si="89"/>
        <v>0.60725997782628915</v>
      </c>
      <c r="Z84" s="656">
        <f t="shared" si="89"/>
        <v>0.61639215564451466</v>
      </c>
      <c r="AA84" s="656">
        <f t="shared" si="89"/>
        <v>0.62526780309987939</v>
      </c>
      <c r="AB84" s="656">
        <f t="shared" si="89"/>
        <v>0.63376410264091054</v>
      </c>
      <c r="AC84" s="656">
        <f t="shared" si="89"/>
        <v>0.64170653119700805</v>
      </c>
      <c r="AD84" s="656">
        <f t="shared" si="89"/>
        <v>0.64909413643922087</v>
      </c>
      <c r="AE84" s="656">
        <f t="shared" si="89"/>
        <v>0.65596477741204229</v>
      </c>
      <c r="AF84" s="656">
        <f t="shared" si="89"/>
        <v>0.66234352053784251</v>
      </c>
      <c r="AG84" s="656">
        <f t="shared" si="89"/>
        <v>0.66841545955789261</v>
      </c>
      <c r="AH84" s="656">
        <f t="shared" si="89"/>
        <v>0.67436440589140545</v>
      </c>
      <c r="AI84" s="656">
        <f t="shared" si="89"/>
        <v>0.68016460298997683</v>
      </c>
      <c r="AJ84" s="656">
        <f t="shared" si="89"/>
        <v>0.68581659787778426</v>
      </c>
      <c r="AK84" s="656">
        <f t="shared" si="89"/>
        <v>0.69136141051530642</v>
      </c>
      <c r="AL84" s="656">
        <f t="shared" si="89"/>
        <v>0.69603971408275989</v>
      </c>
      <c r="AM84" s="656">
        <f t="shared" si="89"/>
        <v>0.69993847341559534</v>
      </c>
      <c r="AN84" s="656">
        <f t="shared" si="89"/>
        <v>0.70376517458890409</v>
      </c>
      <c r="AO84" s="656">
        <f t="shared" si="89"/>
        <v>0.70760619350238951</v>
      </c>
      <c r="AP84" s="656">
        <f t="shared" si="89"/>
        <v>0.71148961199820415</v>
      </c>
      <c r="AQ84" s="656">
        <f t="shared" si="89"/>
        <v>0.71411049873256216</v>
      </c>
      <c r="AR84" s="656">
        <f t="shared" si="89"/>
        <v>0.71546471306396808</v>
      </c>
      <c r="AS84" s="656">
        <f t="shared" si="89"/>
        <v>0.71680991493830548</v>
      </c>
      <c r="AT84" s="656">
        <f t="shared" si="89"/>
        <v>0.71811848117906274</v>
      </c>
      <c r="AU84" s="656">
        <f t="shared" si="89"/>
        <v>0.71940096090438665</v>
      </c>
      <c r="AV84" s="656">
        <f t="shared" si="89"/>
        <v>0.72072413645610456</v>
      </c>
      <c r="AW84" s="656">
        <f t="shared" si="89"/>
        <v>0.7220868216881895</v>
      </c>
      <c r="AX84" s="656">
        <f t="shared" si="89"/>
        <v>0.72348764133108745</v>
      </c>
      <c r="AY84" s="656">
        <f t="shared" si="89"/>
        <v>0.72494408638372454</v>
      </c>
      <c r="AZ84" s="656">
        <f t="shared" si="89"/>
        <v>0.72643884222353605</v>
      </c>
      <c r="BA84" s="656">
        <f t="shared" si="89"/>
        <v>0.72797459202306147</v>
      </c>
      <c r="BB84" s="656">
        <f t="shared" si="89"/>
        <v>0.72955403164642452</v>
      </c>
      <c r="BC84" s="656">
        <f t="shared" si="89"/>
        <v>0.73112762088828975</v>
      </c>
      <c r="BD84" s="656">
        <f t="shared" si="89"/>
        <v>0.73266799799087745</v>
      </c>
      <c r="BE84" s="656">
        <f t="shared" si="89"/>
        <v>0.73418752691104139</v>
      </c>
      <c r="BF84" s="656">
        <f t="shared" si="89"/>
        <v>0.73567621335772504</v>
      </c>
      <c r="BG84" s="656">
        <f t="shared" si="89"/>
        <v>0.73714889917585247</v>
      </c>
      <c r="BH84" s="656">
        <f t="shared" si="89"/>
        <v>0.73861042551460354</v>
      </c>
      <c r="BI84" s="656">
        <f t="shared" si="89"/>
        <v>0.74005138775137125</v>
      </c>
      <c r="BJ84" s="656">
        <f t="shared" si="89"/>
        <v>0.74145502950630537</v>
      </c>
      <c r="BK84" s="656">
        <f t="shared" si="89"/>
        <v>0.74283032601294197</v>
      </c>
      <c r="BL84" s="656">
        <f t="shared" si="89"/>
        <v>0.74418178348322284</v>
      </c>
      <c r="BM84" s="656">
        <f t="shared" si="89"/>
        <v>0.74548844070265696</v>
      </c>
      <c r="BN84" s="656">
        <f t="shared" si="89"/>
        <v>0.74678335300756937</v>
      </c>
      <c r="BO84" s="656">
        <f t="shared" si="89"/>
        <v>0.74808050740405863</v>
      </c>
      <c r="BP84" s="656">
        <f t="shared" si="89"/>
        <v>0.74909269820461766</v>
      </c>
      <c r="BQ84" s="656">
        <f t="shared" si="89"/>
        <v>0.74983990969051872</v>
      </c>
      <c r="BR84" s="656">
        <f t="shared" si="89"/>
        <v>0.7506065014437997</v>
      </c>
      <c r="BS84" s="656">
        <f t="shared" si="89"/>
        <v>0.75137767922007115</v>
      </c>
      <c r="BT84" s="656">
        <f t="shared" ref="BT84" si="90">(BT66)/(BT66+BT75+BT74+BT73)</f>
        <v>0.75213123289225603</v>
      </c>
      <c r="BU84" s="656"/>
      <c r="BV84" s="656"/>
      <c r="BW84" s="656"/>
      <c r="BX84" s="656"/>
      <c r="BY84" s="656"/>
      <c r="BZ84" s="656"/>
      <c r="CA84" s="656"/>
      <c r="CB84" s="656"/>
      <c r="CC84" s="656"/>
      <c r="CD84" s="656"/>
      <c r="CE84" s="656"/>
      <c r="CF84" s="656"/>
      <c r="CG84" s="656"/>
      <c r="CH84" s="656"/>
      <c r="CI84" s="656"/>
      <c r="CK84" s="1348"/>
    </row>
    <row r="85" spans="1:89" s="1347" customFormat="1" ht="29.25" thickBot="1" x14ac:dyDescent="0.25">
      <c r="A85" s="1386"/>
      <c r="B85" s="657" t="s">
        <v>581</v>
      </c>
      <c r="C85" s="658" t="s">
        <v>240</v>
      </c>
      <c r="D85" s="658" t="s">
        <v>582</v>
      </c>
      <c r="E85" s="658" t="s">
        <v>231</v>
      </c>
      <c r="F85" s="659">
        <v>2</v>
      </c>
      <c r="G85" s="660">
        <f>SUM(G45:G47)+G43+G54+G59+G60+G53</f>
        <v>0</v>
      </c>
      <c r="H85" s="660">
        <f t="shared" ref="H85:BS85" si="91">SUM(H45:H47)+H43+H54+H59+H60+H53</f>
        <v>0</v>
      </c>
      <c r="I85" s="660">
        <f t="shared" si="91"/>
        <v>7.1451471348103475</v>
      </c>
      <c r="J85" s="660">
        <f t="shared" si="91"/>
        <v>7.2508647402986464</v>
      </c>
      <c r="K85" s="660">
        <f t="shared" si="91"/>
        <v>7.2630552045084809</v>
      </c>
      <c r="L85" s="660">
        <f t="shared" si="91"/>
        <v>7.2711956918513518</v>
      </c>
      <c r="M85" s="660">
        <f t="shared" si="91"/>
        <v>7.4445001226748042</v>
      </c>
      <c r="N85" s="660">
        <f t="shared" si="91"/>
        <v>7.4910856787360975</v>
      </c>
      <c r="O85" s="660">
        <f t="shared" si="91"/>
        <v>7.5122477254336895</v>
      </c>
      <c r="P85" s="660">
        <f t="shared" si="91"/>
        <v>7.5305994112949763</v>
      </c>
      <c r="Q85" s="660">
        <f t="shared" si="91"/>
        <v>7.5455265744296849</v>
      </c>
      <c r="R85" s="660">
        <f t="shared" si="91"/>
        <v>7.5631785398446478</v>
      </c>
      <c r="S85" s="660">
        <f t="shared" si="91"/>
        <v>7.5725572170153415</v>
      </c>
      <c r="T85" s="660">
        <f t="shared" si="91"/>
        <v>7.573238901696751</v>
      </c>
      <c r="U85" s="660">
        <f t="shared" si="91"/>
        <v>7.5800161476248746</v>
      </c>
      <c r="V85" s="660">
        <f t="shared" si="91"/>
        <v>7.5887071652388522</v>
      </c>
      <c r="W85" s="660">
        <f t="shared" si="91"/>
        <v>7.6006799849725164</v>
      </c>
      <c r="X85" s="660">
        <f t="shared" si="91"/>
        <v>7.6167157380514778</v>
      </c>
      <c r="Y85" s="660">
        <f t="shared" si="91"/>
        <v>7.6239955452025834</v>
      </c>
      <c r="Z85" s="660">
        <f t="shared" si="91"/>
        <v>7.6309435050197241</v>
      </c>
      <c r="AA85" s="660">
        <f t="shared" si="91"/>
        <v>7.6363431271957962</v>
      </c>
      <c r="AB85" s="660">
        <f t="shared" si="91"/>
        <v>7.6401016577959355</v>
      </c>
      <c r="AC85" s="660">
        <f t="shared" si="91"/>
        <v>7.6449603916242266</v>
      </c>
      <c r="AD85" s="660">
        <f t="shared" si="91"/>
        <v>7.6497154009988284</v>
      </c>
      <c r="AE85" s="660">
        <f t="shared" si="91"/>
        <v>7.6534445297210576</v>
      </c>
      <c r="AF85" s="660">
        <f t="shared" si="91"/>
        <v>7.6569942228385681</v>
      </c>
      <c r="AG85" s="660">
        <f t="shared" si="91"/>
        <v>7.6605808120496128</v>
      </c>
      <c r="AH85" s="660">
        <f t="shared" si="91"/>
        <v>7.6644019202840168</v>
      </c>
      <c r="AI85" s="660">
        <f t="shared" si="91"/>
        <v>7.6672701384195765</v>
      </c>
      <c r="AJ85" s="660">
        <f t="shared" si="91"/>
        <v>7.66972815364156</v>
      </c>
      <c r="AK85" s="660">
        <f t="shared" si="91"/>
        <v>7.6713283801137182</v>
      </c>
      <c r="AL85" s="660">
        <f t="shared" si="91"/>
        <v>7.6296133228200658</v>
      </c>
      <c r="AM85" s="660">
        <f t="shared" si="91"/>
        <v>7.6318834168539755</v>
      </c>
      <c r="AN85" s="660">
        <f t="shared" si="91"/>
        <v>7.6338026974813653</v>
      </c>
      <c r="AO85" s="660">
        <f t="shared" si="91"/>
        <v>7.6355984688703424</v>
      </c>
      <c r="AP85" s="660">
        <f t="shared" si="91"/>
        <v>7.6386932983256006</v>
      </c>
      <c r="AQ85" s="660">
        <f t="shared" si="91"/>
        <v>7.6422497593057512</v>
      </c>
      <c r="AR85" s="660">
        <f t="shared" si="91"/>
        <v>7.647217301846668</v>
      </c>
      <c r="AS85" s="660">
        <f t="shared" si="91"/>
        <v>7.6521317263256146</v>
      </c>
      <c r="AT85" s="660">
        <f t="shared" si="91"/>
        <v>7.6576730516425711</v>
      </c>
      <c r="AU85" s="660">
        <f t="shared" si="91"/>
        <v>7.6628792594718975</v>
      </c>
      <c r="AV85" s="660">
        <f t="shared" si="91"/>
        <v>7.6683560829729318</v>
      </c>
      <c r="AW85" s="660">
        <f t="shared" si="91"/>
        <v>7.6739716955754735</v>
      </c>
      <c r="AX85" s="660">
        <f t="shared" si="91"/>
        <v>7.680251115457887</v>
      </c>
      <c r="AY85" s="660">
        <f t="shared" si="91"/>
        <v>7.6868767831634885</v>
      </c>
      <c r="AZ85" s="660">
        <f t="shared" si="91"/>
        <v>7.6934901576512882</v>
      </c>
      <c r="BA85" s="660">
        <f t="shared" si="91"/>
        <v>7.7002761486936881</v>
      </c>
      <c r="BB85" s="660">
        <f t="shared" si="91"/>
        <v>7.7075959624505463</v>
      </c>
      <c r="BC85" s="660">
        <f t="shared" si="91"/>
        <v>7.7151119624267155</v>
      </c>
      <c r="BD85" s="660">
        <f t="shared" si="91"/>
        <v>7.7224681657675864</v>
      </c>
      <c r="BE85" s="660">
        <f t="shared" si="91"/>
        <v>7.729537397151109</v>
      </c>
      <c r="BF85" s="660">
        <f t="shared" si="91"/>
        <v>7.7363131283949214</v>
      </c>
      <c r="BG85" s="660">
        <f t="shared" si="91"/>
        <v>7.7429881879978124</v>
      </c>
      <c r="BH85" s="660">
        <f t="shared" si="91"/>
        <v>7.7494192406836939</v>
      </c>
      <c r="BI85" s="660">
        <f t="shared" si="91"/>
        <v>7.7555892645620652</v>
      </c>
      <c r="BJ85" s="660">
        <f t="shared" si="91"/>
        <v>7.7621004763261592</v>
      </c>
      <c r="BK85" s="660">
        <f t="shared" si="91"/>
        <v>7.7686037784075328</v>
      </c>
      <c r="BL85" s="660">
        <f t="shared" si="91"/>
        <v>7.7750373454318868</v>
      </c>
      <c r="BM85" s="660">
        <f t="shared" si="91"/>
        <v>7.7813671821132857</v>
      </c>
      <c r="BN85" s="660">
        <f t="shared" si="91"/>
        <v>7.7877830099763408</v>
      </c>
      <c r="BO85" s="660">
        <f t="shared" si="91"/>
        <v>7.7942428812861166</v>
      </c>
      <c r="BP85" s="660">
        <f t="shared" si="91"/>
        <v>7.8011364734666255</v>
      </c>
      <c r="BQ85" s="660">
        <f t="shared" si="91"/>
        <v>7.8082378438775866</v>
      </c>
      <c r="BR85" s="660">
        <f t="shared" si="91"/>
        <v>7.8157961551595205</v>
      </c>
      <c r="BS85" s="660">
        <f t="shared" si="91"/>
        <v>7.8231246370859955</v>
      </c>
      <c r="BT85" s="660">
        <f t="shared" ref="BT85" si="92">SUM(BT45:BT47)+BT43+BT54+BT59+BT60+BT53</f>
        <v>7.8303026174616299</v>
      </c>
      <c r="BU85" s="660"/>
      <c r="BV85" s="660"/>
      <c r="BW85" s="660"/>
      <c r="BX85" s="660"/>
      <c r="BY85" s="660"/>
      <c r="BZ85" s="660"/>
      <c r="CA85" s="660"/>
      <c r="CB85" s="660"/>
      <c r="CC85" s="660"/>
      <c r="CD85" s="660"/>
      <c r="CE85" s="660"/>
      <c r="CF85" s="660"/>
      <c r="CG85" s="660"/>
      <c r="CH85" s="660"/>
      <c r="CI85" s="660"/>
      <c r="CK85" s="1348"/>
    </row>
    <row r="86" spans="1:89" s="1347" customFormat="1" ht="28.5" x14ac:dyDescent="0.2">
      <c r="A86" s="1386"/>
      <c r="B86" s="661" t="s">
        <v>583</v>
      </c>
      <c r="C86" s="662" t="s">
        <v>584</v>
      </c>
      <c r="D86" s="560" t="s">
        <v>85</v>
      </c>
      <c r="E86" s="662" t="s">
        <v>231</v>
      </c>
      <c r="F86" s="663">
        <v>2</v>
      </c>
      <c r="G86" s="664"/>
      <c r="H86" s="664"/>
      <c r="I86" s="664">
        <v>7.2739730060061014E-2</v>
      </c>
      <c r="J86" s="664">
        <v>7.3295875956452983E-2</v>
      </c>
      <c r="K86" s="664">
        <v>7.2750151850997979E-2</v>
      </c>
      <c r="L86" s="664">
        <v>7.3157408073940999E-2</v>
      </c>
      <c r="M86" s="1420">
        <v>7.566193386954595E-2</v>
      </c>
      <c r="N86" s="1420">
        <v>8.3849425477118045E-2</v>
      </c>
      <c r="O86" s="1420">
        <v>9.1625144526846947E-2</v>
      </c>
      <c r="P86" s="1420">
        <v>0.10409772050068999</v>
      </c>
      <c r="Q86" s="1420">
        <v>0.11016397956518298</v>
      </c>
      <c r="R86" s="1420">
        <v>0.11541308479479906</v>
      </c>
      <c r="S86" s="1420">
        <v>0.10324604216884303</v>
      </c>
      <c r="T86" s="1420">
        <v>7.9549534330710991E-2</v>
      </c>
      <c r="U86" s="1420">
        <v>8.390466308103206E-2</v>
      </c>
      <c r="V86" s="1420">
        <v>7.9279403658914949E-2</v>
      </c>
      <c r="W86" s="1420">
        <v>7.4989614728613985E-2</v>
      </c>
      <c r="X86" s="1420">
        <v>8.0021922131429002E-2</v>
      </c>
      <c r="Y86" s="1420">
        <v>8.4972418371935976E-2</v>
      </c>
      <c r="Z86" s="1420">
        <v>9.1509455818209962E-2</v>
      </c>
      <c r="AA86" s="1420">
        <v>9.6745895261386994E-2</v>
      </c>
      <c r="AB86" s="1420">
        <v>0.100086813275161</v>
      </c>
      <c r="AC86" s="1420">
        <v>9.6236586470725027E-2</v>
      </c>
      <c r="AD86" s="1420">
        <v>9.1932904420311989E-2</v>
      </c>
      <c r="AE86" s="1420">
        <v>8.8684251593322994E-2</v>
      </c>
      <c r="AF86" s="1420">
        <v>8.5970392507481008E-2</v>
      </c>
      <c r="AG86" s="1420">
        <v>8.0810974539209046E-2</v>
      </c>
      <c r="AH86" s="1420">
        <v>8.7391460642161023E-2</v>
      </c>
      <c r="AI86" s="1420">
        <v>9.4975394279663006E-2</v>
      </c>
      <c r="AJ86" s="1420">
        <v>9.6378075108774997E-2</v>
      </c>
      <c r="AK86" s="1420">
        <v>9.9438672708950016E-2</v>
      </c>
      <c r="AL86" s="1420">
        <v>0.10295505080120104</v>
      </c>
      <c r="AM86" s="1420">
        <v>0.10295505080120104</v>
      </c>
      <c r="AN86" s="1420">
        <v>0.10295505080120104</v>
      </c>
      <c r="AO86" s="1420">
        <v>0.10295505080120104</v>
      </c>
      <c r="AP86" s="1420">
        <v>0.10295505080120104</v>
      </c>
      <c r="AQ86" s="1420">
        <v>0.10295505080120104</v>
      </c>
      <c r="AR86" s="1420">
        <v>0.10295505080120104</v>
      </c>
      <c r="AS86" s="1420">
        <v>0.10295505080120104</v>
      </c>
      <c r="AT86" s="1420">
        <v>0.10295505080120104</v>
      </c>
      <c r="AU86" s="1420">
        <v>0.10295505080120104</v>
      </c>
      <c r="AV86" s="1420">
        <v>0.10295505080120104</v>
      </c>
      <c r="AW86" s="1420">
        <v>0.10295505080120104</v>
      </c>
      <c r="AX86" s="1420">
        <v>0.10295505080120104</v>
      </c>
      <c r="AY86" s="1420">
        <v>0.10295505080120104</v>
      </c>
      <c r="AZ86" s="1420">
        <v>0.10295505080120104</v>
      </c>
      <c r="BA86" s="1420">
        <v>0.10295505080120104</v>
      </c>
      <c r="BB86" s="1420">
        <v>0.10295505080120104</v>
      </c>
      <c r="BC86" s="1420">
        <v>0.10295505080120104</v>
      </c>
      <c r="BD86" s="1420">
        <v>0.10295505080120104</v>
      </c>
      <c r="BE86" s="1420">
        <v>0.10295505080120104</v>
      </c>
      <c r="BF86" s="1420">
        <v>0.10295505080120104</v>
      </c>
      <c r="BG86" s="1420">
        <v>0.10295505080120104</v>
      </c>
      <c r="BH86" s="1420">
        <v>0.10295505080120104</v>
      </c>
      <c r="BI86" s="1420">
        <v>0.10295505080120104</v>
      </c>
      <c r="BJ86" s="1420">
        <v>0.10295505080120104</v>
      </c>
      <c r="BK86" s="1420">
        <v>0.10295505080120104</v>
      </c>
      <c r="BL86" s="1420">
        <v>0.10295505080120104</v>
      </c>
      <c r="BM86" s="1420">
        <v>0.10295505080120104</v>
      </c>
      <c r="BN86" s="1420">
        <v>0.10295505080120104</v>
      </c>
      <c r="BO86" s="1420">
        <v>0.10295505080120104</v>
      </c>
      <c r="BP86" s="1420">
        <v>0.10295505080120104</v>
      </c>
      <c r="BQ86" s="1420">
        <v>0.10295505080120104</v>
      </c>
      <c r="BR86" s="1420">
        <v>0.10295505080120104</v>
      </c>
      <c r="BS86" s="1420">
        <v>0.10295505080120104</v>
      </c>
      <c r="BT86" s="1420">
        <v>0.10295505080120104</v>
      </c>
      <c r="BU86" s="665"/>
      <c r="BV86" s="665"/>
      <c r="BW86" s="665"/>
      <c r="BX86" s="665"/>
      <c r="BY86" s="665"/>
      <c r="BZ86" s="665"/>
      <c r="CA86" s="665"/>
      <c r="CB86" s="665"/>
      <c r="CC86" s="665"/>
      <c r="CD86" s="665"/>
      <c r="CE86" s="665"/>
      <c r="CF86" s="665"/>
      <c r="CG86" s="665"/>
      <c r="CH86" s="665"/>
      <c r="CI86" s="666"/>
    </row>
    <row r="87" spans="1:89" s="1347" customFormat="1" x14ac:dyDescent="0.2">
      <c r="A87" s="1386"/>
      <c r="B87" s="667" t="s">
        <v>585</v>
      </c>
      <c r="C87" s="668" t="s">
        <v>586</v>
      </c>
      <c r="D87" s="568" t="s">
        <v>85</v>
      </c>
      <c r="E87" s="668" t="s">
        <v>231</v>
      </c>
      <c r="F87" s="669">
        <v>2</v>
      </c>
      <c r="G87" s="670"/>
      <c r="H87" s="664"/>
      <c r="I87" s="664">
        <v>0.49368901872318799</v>
      </c>
      <c r="J87" s="664">
        <v>0.49464109490643299</v>
      </c>
      <c r="K87" s="664">
        <v>0.49535538300119297</v>
      </c>
      <c r="L87" s="664">
        <v>0.49405313604335499</v>
      </c>
      <c r="M87" s="1420">
        <v>0.49526862574792602</v>
      </c>
      <c r="N87" s="1420">
        <v>0.487599554327941</v>
      </c>
      <c r="O87" s="1420">
        <v>0.477425559300168</v>
      </c>
      <c r="P87" s="1420">
        <v>0.469607427299914</v>
      </c>
      <c r="Q87" s="1420">
        <v>0.46280174708820898</v>
      </c>
      <c r="R87" s="1420">
        <v>0.45758195213165997</v>
      </c>
      <c r="S87" s="1420">
        <v>0.44741245361701099</v>
      </c>
      <c r="T87" s="1420">
        <v>0.44036814739354202</v>
      </c>
      <c r="U87" s="1420">
        <v>0.43589293592766398</v>
      </c>
      <c r="V87" s="1420">
        <v>0.428470403532209</v>
      </c>
      <c r="W87" s="1420">
        <v>0.42248483210997601</v>
      </c>
      <c r="X87" s="1420">
        <v>0.418143352554949</v>
      </c>
      <c r="Y87" s="1420">
        <v>0.412464305928535</v>
      </c>
      <c r="Z87" s="1420">
        <v>0.40661289366460701</v>
      </c>
      <c r="AA87" s="1420">
        <v>0.40050725769689599</v>
      </c>
      <c r="AB87" s="1420">
        <v>0.39685162416882902</v>
      </c>
      <c r="AC87" s="1420">
        <v>0.39198187935272599</v>
      </c>
      <c r="AD87" s="1420">
        <v>0.38765146427800301</v>
      </c>
      <c r="AE87" s="1420">
        <v>0.38242032557177302</v>
      </c>
      <c r="AF87" s="1420">
        <v>0.378135722234893</v>
      </c>
      <c r="AG87" s="1420">
        <v>0.37383034688148897</v>
      </c>
      <c r="AH87" s="1420">
        <v>0.36981767623501099</v>
      </c>
      <c r="AI87" s="1420">
        <v>0.36106139201498999</v>
      </c>
      <c r="AJ87" s="1420">
        <v>0.36017489836018002</v>
      </c>
      <c r="AK87" s="1420">
        <v>0.35631706321371298</v>
      </c>
      <c r="AL87" s="1420">
        <v>0.35239211819731597</v>
      </c>
      <c r="AM87" s="1420">
        <v>0.35239211819731597</v>
      </c>
      <c r="AN87" s="1420">
        <v>0.35239211819731597</v>
      </c>
      <c r="AO87" s="1420">
        <v>0.35239211819731597</v>
      </c>
      <c r="AP87" s="1420">
        <v>0.35239211819731597</v>
      </c>
      <c r="AQ87" s="1420">
        <v>0.35239211819731597</v>
      </c>
      <c r="AR87" s="1420">
        <v>0.35239211819731597</v>
      </c>
      <c r="AS87" s="1420">
        <v>0.35239211819731597</v>
      </c>
      <c r="AT87" s="1420">
        <v>0.35239211819731597</v>
      </c>
      <c r="AU87" s="1420">
        <v>0.35239211819731597</v>
      </c>
      <c r="AV87" s="1420">
        <v>0.35239211819731597</v>
      </c>
      <c r="AW87" s="1420">
        <v>0.35239211819731597</v>
      </c>
      <c r="AX87" s="1420">
        <v>0.35239211819731597</v>
      </c>
      <c r="AY87" s="1420">
        <v>0.35239211819731597</v>
      </c>
      <c r="AZ87" s="1420">
        <v>0.35239211819731597</v>
      </c>
      <c r="BA87" s="1420">
        <v>0.35239211819731597</v>
      </c>
      <c r="BB87" s="1420">
        <v>0.35239211819731597</v>
      </c>
      <c r="BC87" s="1420">
        <v>0.35239211819731597</v>
      </c>
      <c r="BD87" s="1420">
        <v>0.35239211819731597</v>
      </c>
      <c r="BE87" s="1420">
        <v>0.35239211819731597</v>
      </c>
      <c r="BF87" s="1420">
        <v>0.35239211819731597</v>
      </c>
      <c r="BG87" s="1420">
        <v>0.35239211819731597</v>
      </c>
      <c r="BH87" s="1420">
        <v>0.35239211819731597</v>
      </c>
      <c r="BI87" s="1420">
        <v>0.35239211819731597</v>
      </c>
      <c r="BJ87" s="1420">
        <v>0.35239211819731597</v>
      </c>
      <c r="BK87" s="1420">
        <v>0.35239211819731597</v>
      </c>
      <c r="BL87" s="1420">
        <v>0.35239211819731597</v>
      </c>
      <c r="BM87" s="1420">
        <v>0.35239211819731597</v>
      </c>
      <c r="BN87" s="1420">
        <v>0.35239211819731597</v>
      </c>
      <c r="BO87" s="1420">
        <v>0.35239211819731597</v>
      </c>
      <c r="BP87" s="1420">
        <v>0.35239211819731597</v>
      </c>
      <c r="BQ87" s="1420">
        <v>0.35239211819731597</v>
      </c>
      <c r="BR87" s="1420">
        <v>0.35239211819731597</v>
      </c>
      <c r="BS87" s="1420">
        <v>0.35239211819731597</v>
      </c>
      <c r="BT87" s="1420">
        <v>0.35239211819731597</v>
      </c>
      <c r="BU87" s="671"/>
      <c r="BV87" s="671"/>
      <c r="BW87" s="671"/>
      <c r="BX87" s="671"/>
      <c r="BY87" s="671"/>
      <c r="BZ87" s="671"/>
      <c r="CA87" s="671"/>
      <c r="CB87" s="671"/>
      <c r="CC87" s="671"/>
      <c r="CD87" s="671"/>
      <c r="CE87" s="671"/>
      <c r="CF87" s="671"/>
      <c r="CG87" s="671"/>
      <c r="CH87" s="671"/>
      <c r="CI87" s="672"/>
    </row>
    <row r="88" spans="1:89" s="1347" customFormat="1" x14ac:dyDescent="0.2">
      <c r="A88" s="1386"/>
      <c r="B88" s="667" t="s">
        <v>587</v>
      </c>
      <c r="C88" s="668" t="s">
        <v>379</v>
      </c>
      <c r="D88" s="568" t="s">
        <v>588</v>
      </c>
      <c r="E88" s="668" t="s">
        <v>231</v>
      </c>
      <c r="F88" s="669">
        <v>2</v>
      </c>
      <c r="G88" s="673">
        <f>G86+G87</f>
        <v>0</v>
      </c>
      <c r="H88" s="673">
        <f t="shared" ref="H88:BS88" si="93">H86+H87</f>
        <v>0</v>
      </c>
      <c r="I88" s="673">
        <f t="shared" si="93"/>
        <v>0.566428748783249</v>
      </c>
      <c r="J88" s="673">
        <f t="shared" si="93"/>
        <v>0.56793697086288597</v>
      </c>
      <c r="K88" s="673">
        <f t="shared" si="93"/>
        <v>0.56810553485219095</v>
      </c>
      <c r="L88" s="673">
        <f t="shared" si="93"/>
        <v>0.56721054411729599</v>
      </c>
      <c r="M88" s="674">
        <f t="shared" si="93"/>
        <v>0.57093055961747197</v>
      </c>
      <c r="N88" s="674">
        <f t="shared" si="93"/>
        <v>0.57144897980505904</v>
      </c>
      <c r="O88" s="674">
        <f t="shared" si="93"/>
        <v>0.56905070382701495</v>
      </c>
      <c r="P88" s="674">
        <f t="shared" si="93"/>
        <v>0.573705147800604</v>
      </c>
      <c r="Q88" s="674">
        <f t="shared" si="93"/>
        <v>0.57296572665339196</v>
      </c>
      <c r="R88" s="674">
        <f t="shared" si="93"/>
        <v>0.57299503692645903</v>
      </c>
      <c r="S88" s="674">
        <f t="shared" si="93"/>
        <v>0.55065849578585402</v>
      </c>
      <c r="T88" s="674">
        <f t="shared" si="93"/>
        <v>0.51991768172425301</v>
      </c>
      <c r="U88" s="674">
        <f t="shared" si="93"/>
        <v>0.51979759900869604</v>
      </c>
      <c r="V88" s="674">
        <f t="shared" si="93"/>
        <v>0.50774980719112395</v>
      </c>
      <c r="W88" s="674">
        <f t="shared" si="93"/>
        <v>0.49747444683858999</v>
      </c>
      <c r="X88" s="674">
        <f t="shared" si="93"/>
        <v>0.498165274686378</v>
      </c>
      <c r="Y88" s="674">
        <f t="shared" si="93"/>
        <v>0.49743672430047098</v>
      </c>
      <c r="Z88" s="674">
        <f t="shared" si="93"/>
        <v>0.49812234948281697</v>
      </c>
      <c r="AA88" s="674">
        <f t="shared" si="93"/>
        <v>0.49725315295828298</v>
      </c>
      <c r="AB88" s="674">
        <f t="shared" si="93"/>
        <v>0.49693843744399002</v>
      </c>
      <c r="AC88" s="674">
        <f t="shared" si="93"/>
        <v>0.48821846582345102</v>
      </c>
      <c r="AD88" s="674">
        <f t="shared" si="93"/>
        <v>0.479584368698315</v>
      </c>
      <c r="AE88" s="674">
        <f t="shared" si="93"/>
        <v>0.47110457716509602</v>
      </c>
      <c r="AF88" s="674">
        <f t="shared" si="93"/>
        <v>0.46410611474237401</v>
      </c>
      <c r="AG88" s="674">
        <f t="shared" si="93"/>
        <v>0.45464132142069802</v>
      </c>
      <c r="AH88" s="674">
        <f t="shared" si="93"/>
        <v>0.45720913687717202</v>
      </c>
      <c r="AI88" s="674">
        <f t="shared" si="93"/>
        <v>0.456036786294653</v>
      </c>
      <c r="AJ88" s="674">
        <f t="shared" si="93"/>
        <v>0.45655297346895501</v>
      </c>
      <c r="AK88" s="674">
        <f t="shared" si="93"/>
        <v>0.455755735922663</v>
      </c>
      <c r="AL88" s="674">
        <f t="shared" si="93"/>
        <v>0.45534716899851702</v>
      </c>
      <c r="AM88" s="674">
        <f t="shared" si="93"/>
        <v>0.45534716899851702</v>
      </c>
      <c r="AN88" s="674">
        <f t="shared" si="93"/>
        <v>0.45534716899851702</v>
      </c>
      <c r="AO88" s="674">
        <f t="shared" si="93"/>
        <v>0.45534716899851702</v>
      </c>
      <c r="AP88" s="674">
        <f t="shared" si="93"/>
        <v>0.45534716899851702</v>
      </c>
      <c r="AQ88" s="674">
        <f t="shared" si="93"/>
        <v>0.45534716899851702</v>
      </c>
      <c r="AR88" s="674">
        <f t="shared" si="93"/>
        <v>0.45534716899851702</v>
      </c>
      <c r="AS88" s="674">
        <f t="shared" si="93"/>
        <v>0.45534716899851702</v>
      </c>
      <c r="AT88" s="674">
        <f t="shared" si="93"/>
        <v>0.45534716899851702</v>
      </c>
      <c r="AU88" s="674">
        <f t="shared" si="93"/>
        <v>0.45534716899851702</v>
      </c>
      <c r="AV88" s="674">
        <f t="shared" si="93"/>
        <v>0.45534716899851702</v>
      </c>
      <c r="AW88" s="674">
        <f t="shared" si="93"/>
        <v>0.45534716899851702</v>
      </c>
      <c r="AX88" s="674">
        <f t="shared" si="93"/>
        <v>0.45534716899851702</v>
      </c>
      <c r="AY88" s="674">
        <f t="shared" si="93"/>
        <v>0.45534716899851702</v>
      </c>
      <c r="AZ88" s="674">
        <f t="shared" si="93"/>
        <v>0.45534716899851702</v>
      </c>
      <c r="BA88" s="674">
        <f t="shared" si="93"/>
        <v>0.45534716899851702</v>
      </c>
      <c r="BB88" s="674">
        <f t="shared" si="93"/>
        <v>0.45534716899851702</v>
      </c>
      <c r="BC88" s="674">
        <f t="shared" si="93"/>
        <v>0.45534716899851702</v>
      </c>
      <c r="BD88" s="674">
        <f t="shared" si="93"/>
        <v>0.45534716899851702</v>
      </c>
      <c r="BE88" s="674">
        <f t="shared" si="93"/>
        <v>0.45534716899851702</v>
      </c>
      <c r="BF88" s="674">
        <f t="shared" si="93"/>
        <v>0.45534716899851702</v>
      </c>
      <c r="BG88" s="674">
        <f t="shared" si="93"/>
        <v>0.45534716899851702</v>
      </c>
      <c r="BH88" s="674">
        <f t="shared" si="93"/>
        <v>0.45534716899851702</v>
      </c>
      <c r="BI88" s="674">
        <f t="shared" si="93"/>
        <v>0.45534716899851702</v>
      </c>
      <c r="BJ88" s="674">
        <f t="shared" si="93"/>
        <v>0.45534716899851702</v>
      </c>
      <c r="BK88" s="674">
        <f t="shared" si="93"/>
        <v>0.45534716899851702</v>
      </c>
      <c r="BL88" s="674">
        <f t="shared" si="93"/>
        <v>0.45534716899851702</v>
      </c>
      <c r="BM88" s="674">
        <f t="shared" si="93"/>
        <v>0.45534716899851702</v>
      </c>
      <c r="BN88" s="674">
        <f t="shared" si="93"/>
        <v>0.45534716899851702</v>
      </c>
      <c r="BO88" s="674">
        <f t="shared" si="93"/>
        <v>0.45534716899851702</v>
      </c>
      <c r="BP88" s="674">
        <f t="shared" si="93"/>
        <v>0.45534716899851702</v>
      </c>
      <c r="BQ88" s="674">
        <f t="shared" si="93"/>
        <v>0.45534716899851702</v>
      </c>
      <c r="BR88" s="674">
        <f t="shared" si="93"/>
        <v>0.45534716899851702</v>
      </c>
      <c r="BS88" s="674">
        <f t="shared" si="93"/>
        <v>0.45534716899851702</v>
      </c>
      <c r="BT88" s="674">
        <f t="shared" ref="BT88" si="94">BT86+BT87</f>
        <v>0.45534716899851702</v>
      </c>
      <c r="BU88" s="674"/>
      <c r="BV88" s="674"/>
      <c r="BW88" s="674"/>
      <c r="BX88" s="674"/>
      <c r="BY88" s="674"/>
      <c r="BZ88" s="674"/>
      <c r="CA88" s="674"/>
      <c r="CB88" s="674"/>
      <c r="CC88" s="674"/>
      <c r="CD88" s="674"/>
      <c r="CE88" s="674"/>
      <c r="CF88" s="674"/>
      <c r="CG88" s="674"/>
      <c r="CH88" s="674"/>
      <c r="CI88" s="674"/>
    </row>
    <row r="89" spans="1:89" s="1347" customFormat="1" x14ac:dyDescent="0.2">
      <c r="A89" s="1386"/>
      <c r="B89" s="1094" t="s">
        <v>589</v>
      </c>
      <c r="C89" s="1095" t="s">
        <v>590</v>
      </c>
      <c r="D89" s="1096" t="s">
        <v>591</v>
      </c>
      <c r="E89" s="1095" t="s">
        <v>231</v>
      </c>
      <c r="F89" s="1097">
        <v>2</v>
      </c>
      <c r="G89" s="676">
        <f>G42-G85</f>
        <v>0</v>
      </c>
      <c r="H89" s="676">
        <f t="shared" ref="H89:BS89" si="95">H42-H85</f>
        <v>0</v>
      </c>
      <c r="I89" s="676">
        <f t="shared" si="95"/>
        <v>2.7089828600225481</v>
      </c>
      <c r="J89" s="676">
        <f t="shared" si="95"/>
        <v>2.5960764573610442</v>
      </c>
      <c r="K89" s="676">
        <f t="shared" si="95"/>
        <v>2.5830570415849419</v>
      </c>
      <c r="L89" s="676">
        <f t="shared" si="95"/>
        <v>2.5743630011027552</v>
      </c>
      <c r="M89" s="677">
        <f t="shared" si="95"/>
        <v>2.3892738689833086</v>
      </c>
      <c r="N89" s="677">
        <f t="shared" si="95"/>
        <v>2.3395204951098476</v>
      </c>
      <c r="O89" s="677">
        <f t="shared" si="95"/>
        <v>1.3569194292368207</v>
      </c>
      <c r="P89" s="677">
        <f t="shared" si="95"/>
        <v>1.3373198287369652</v>
      </c>
      <c r="Q89" s="677">
        <f t="shared" si="95"/>
        <v>1.3213776185090982</v>
      </c>
      <c r="R89" s="677">
        <f t="shared" si="95"/>
        <v>1.3025253194459161</v>
      </c>
      <c r="S89" s="677">
        <f t="shared" si="95"/>
        <v>1.2925088922276151</v>
      </c>
      <c r="T89" s="677">
        <f t="shared" si="95"/>
        <v>1.2917808529878698</v>
      </c>
      <c r="U89" s="677">
        <f t="shared" si="95"/>
        <v>1.2845427543366341</v>
      </c>
      <c r="V89" s="677">
        <f t="shared" si="95"/>
        <v>1.2752607475249063</v>
      </c>
      <c r="W89" s="677">
        <f t="shared" si="95"/>
        <v>1.2624737760493536</v>
      </c>
      <c r="X89" s="677">
        <f t="shared" si="95"/>
        <v>1.2453475917610222</v>
      </c>
      <c r="Y89" s="677">
        <f t="shared" si="95"/>
        <v>1.2375727577236413</v>
      </c>
      <c r="Z89" s="677">
        <f t="shared" si="95"/>
        <v>1.2301523366389358</v>
      </c>
      <c r="AA89" s="677">
        <f t="shared" si="95"/>
        <v>1.2243855401548904</v>
      </c>
      <c r="AB89" s="677">
        <f t="shared" si="95"/>
        <v>1.2203714294739418</v>
      </c>
      <c r="AC89" s="677">
        <f t="shared" si="95"/>
        <v>1.2151823017453269</v>
      </c>
      <c r="AD89" s="677">
        <f t="shared" si="95"/>
        <v>1.2101039517332515</v>
      </c>
      <c r="AE89" s="677">
        <f t="shared" si="95"/>
        <v>1.2061212422579102</v>
      </c>
      <c r="AF89" s="677">
        <f t="shared" si="95"/>
        <v>1.202330170008409</v>
      </c>
      <c r="AG89" s="677">
        <f t="shared" si="95"/>
        <v>1.1984996927310139</v>
      </c>
      <c r="AH89" s="677">
        <f t="shared" si="95"/>
        <v>1.1944187491366707</v>
      </c>
      <c r="AI89" s="677">
        <f t="shared" si="95"/>
        <v>1.1913554921678919</v>
      </c>
      <c r="AJ89" s="677">
        <f t="shared" si="95"/>
        <v>1.188730331910814</v>
      </c>
      <c r="AK89" s="677">
        <f t="shared" si="95"/>
        <v>1.1870212900385502</v>
      </c>
      <c r="AL89" s="677">
        <f t="shared" si="95"/>
        <v>1.2315729712281689</v>
      </c>
      <c r="AM89" s="677">
        <f t="shared" si="95"/>
        <v>1.2291485107999538</v>
      </c>
      <c r="AN89" s="677">
        <f t="shared" si="95"/>
        <v>1.2270987190899012</v>
      </c>
      <c r="AO89" s="677">
        <f t="shared" si="95"/>
        <v>1.2251808352464755</v>
      </c>
      <c r="AP89" s="677">
        <f t="shared" si="95"/>
        <v>1.2218755573882589</v>
      </c>
      <c r="AQ89" s="677">
        <f t="shared" si="95"/>
        <v>1.2180772570614584</v>
      </c>
      <c r="AR89" s="677">
        <f t="shared" si="95"/>
        <v>1.212771921627759</v>
      </c>
      <c r="AS89" s="677">
        <f t="shared" si="95"/>
        <v>1.2075233162842443</v>
      </c>
      <c r="AT89" s="677">
        <f t="shared" si="95"/>
        <v>1.2016051808457346</v>
      </c>
      <c r="AU89" s="677">
        <f t="shared" si="95"/>
        <v>1.196044950884013</v>
      </c>
      <c r="AV89" s="677">
        <f t="shared" si="95"/>
        <v>1.1901957033849095</v>
      </c>
      <c r="AW89" s="677">
        <f t="shared" si="95"/>
        <v>1.1841982291253954</v>
      </c>
      <c r="AX89" s="677">
        <f t="shared" si="95"/>
        <v>1.1774918086909771</v>
      </c>
      <c r="AY89" s="677">
        <f t="shared" si="95"/>
        <v>1.1704155955813951</v>
      </c>
      <c r="AZ89" s="677">
        <f t="shared" si="95"/>
        <v>1.1633525116284247</v>
      </c>
      <c r="BA89" s="677">
        <f t="shared" si="95"/>
        <v>1.1561050731951417</v>
      </c>
      <c r="BB89" s="677">
        <f t="shared" si="95"/>
        <v>1.148287512102816</v>
      </c>
      <c r="BC89" s="677">
        <f t="shared" si="95"/>
        <v>1.1402604241282672</v>
      </c>
      <c r="BD89" s="677">
        <f t="shared" si="95"/>
        <v>1.1324039989602186</v>
      </c>
      <c r="BE89" s="677">
        <f t="shared" si="95"/>
        <v>1.1248540598426153</v>
      </c>
      <c r="BF89" s="677">
        <f t="shared" si="95"/>
        <v>1.1176175788742251</v>
      </c>
      <c r="BG89" s="677">
        <f t="shared" si="95"/>
        <v>1.1104886152183377</v>
      </c>
      <c r="BH89" s="677">
        <f t="shared" si="95"/>
        <v>1.1036202509498159</v>
      </c>
      <c r="BI89" s="677">
        <f t="shared" si="95"/>
        <v>1.0970306654477149</v>
      </c>
      <c r="BJ89" s="677">
        <f t="shared" si="95"/>
        <v>1.090076691283663</v>
      </c>
      <c r="BK89" s="677">
        <f t="shared" si="95"/>
        <v>1.083131164660756</v>
      </c>
      <c r="BL89" s="677">
        <f t="shared" si="95"/>
        <v>1.0762601150787443</v>
      </c>
      <c r="BM89" s="677">
        <f t="shared" si="95"/>
        <v>1.0694998495030106</v>
      </c>
      <c r="BN89" s="677">
        <f t="shared" si="95"/>
        <v>1.0626477453452683</v>
      </c>
      <c r="BO89" s="677">
        <f t="shared" si="95"/>
        <v>1.0557486027864282</v>
      </c>
      <c r="BP89" s="677">
        <f t="shared" si="95"/>
        <v>1.0483862463376443</v>
      </c>
      <c r="BQ89" s="677">
        <f t="shared" si="95"/>
        <v>1.0408019827387367</v>
      </c>
      <c r="BR89" s="677">
        <f t="shared" si="95"/>
        <v>1.0327297062896319</v>
      </c>
      <c r="BS89" s="677">
        <f t="shared" si="95"/>
        <v>1.0249028875921562</v>
      </c>
      <c r="BT89" s="677">
        <f t="shared" ref="BT89" si="96">BT42-BT85</f>
        <v>1.0172368045509792</v>
      </c>
      <c r="BU89" s="677"/>
      <c r="BV89" s="677"/>
      <c r="BW89" s="677"/>
      <c r="BX89" s="677"/>
      <c r="BY89" s="677"/>
      <c r="BZ89" s="677"/>
      <c r="CA89" s="677"/>
      <c r="CB89" s="677"/>
      <c r="CC89" s="677"/>
      <c r="CD89" s="677"/>
      <c r="CE89" s="677"/>
      <c r="CF89" s="677"/>
      <c r="CG89" s="677"/>
      <c r="CH89" s="677"/>
      <c r="CI89" s="677"/>
    </row>
    <row r="90" spans="1:89" s="1347" customFormat="1" ht="15" thickBot="1" x14ac:dyDescent="0.25">
      <c r="A90" s="1386"/>
      <c r="B90" s="1094" t="s">
        <v>592</v>
      </c>
      <c r="C90" s="1095" t="s">
        <v>593</v>
      </c>
      <c r="D90" s="1096" t="s">
        <v>594</v>
      </c>
      <c r="E90" s="1095" t="s">
        <v>231</v>
      </c>
      <c r="F90" s="1097">
        <v>2</v>
      </c>
      <c r="G90" s="1093">
        <f>G25-G44</f>
        <v>0</v>
      </c>
      <c r="H90" s="1093">
        <f t="shared" ref="H90:BS90" si="97">H25-H44</f>
        <v>0</v>
      </c>
      <c r="I90" s="1093">
        <f t="shared" si="97"/>
        <v>0</v>
      </c>
      <c r="J90" s="1093">
        <f t="shared" si="97"/>
        <v>0</v>
      </c>
      <c r="K90" s="1093">
        <f t="shared" si="97"/>
        <v>0</v>
      </c>
      <c r="L90" s="1093">
        <f t="shared" si="97"/>
        <v>0</v>
      </c>
      <c r="M90" s="1093">
        <f t="shared" si="97"/>
        <v>0</v>
      </c>
      <c r="N90" s="1093">
        <f t="shared" si="97"/>
        <v>0</v>
      </c>
      <c r="O90" s="1093">
        <f t="shared" si="97"/>
        <v>0</v>
      </c>
      <c r="P90" s="1093">
        <f t="shared" si="97"/>
        <v>0</v>
      </c>
      <c r="Q90" s="1093">
        <f t="shared" si="97"/>
        <v>0</v>
      </c>
      <c r="R90" s="1093">
        <f t="shared" si="97"/>
        <v>0</v>
      </c>
      <c r="S90" s="1093">
        <f t="shared" si="97"/>
        <v>0</v>
      </c>
      <c r="T90" s="1093">
        <f t="shared" si="97"/>
        <v>0</v>
      </c>
      <c r="U90" s="1093">
        <f t="shared" si="97"/>
        <v>0</v>
      </c>
      <c r="V90" s="1093">
        <f t="shared" si="97"/>
        <v>0</v>
      </c>
      <c r="W90" s="1093">
        <f t="shared" si="97"/>
        <v>0</v>
      </c>
      <c r="X90" s="1093">
        <f t="shared" si="97"/>
        <v>0</v>
      </c>
      <c r="Y90" s="1093">
        <f t="shared" si="97"/>
        <v>0</v>
      </c>
      <c r="Z90" s="1093">
        <f t="shared" si="97"/>
        <v>0</v>
      </c>
      <c r="AA90" s="1093">
        <f t="shared" si="97"/>
        <v>0</v>
      </c>
      <c r="AB90" s="1093">
        <f t="shared" si="97"/>
        <v>0</v>
      </c>
      <c r="AC90" s="1093">
        <f t="shared" si="97"/>
        <v>0</v>
      </c>
      <c r="AD90" s="1093">
        <f t="shared" si="97"/>
        <v>0</v>
      </c>
      <c r="AE90" s="1093">
        <f t="shared" si="97"/>
        <v>0</v>
      </c>
      <c r="AF90" s="1093">
        <f t="shared" si="97"/>
        <v>0</v>
      </c>
      <c r="AG90" s="1093">
        <f t="shared" si="97"/>
        <v>0</v>
      </c>
      <c r="AH90" s="1093">
        <f t="shared" si="97"/>
        <v>0</v>
      </c>
      <c r="AI90" s="1093">
        <f t="shared" si="97"/>
        <v>0</v>
      </c>
      <c r="AJ90" s="1093">
        <f t="shared" si="97"/>
        <v>0</v>
      </c>
      <c r="AK90" s="1093">
        <f t="shared" si="97"/>
        <v>0</v>
      </c>
      <c r="AL90" s="1093">
        <f t="shared" si="97"/>
        <v>0</v>
      </c>
      <c r="AM90" s="1093">
        <f t="shared" si="97"/>
        <v>0</v>
      </c>
      <c r="AN90" s="1093">
        <f t="shared" si="97"/>
        <v>0</v>
      </c>
      <c r="AO90" s="1093">
        <f t="shared" si="97"/>
        <v>0</v>
      </c>
      <c r="AP90" s="1093">
        <f t="shared" si="97"/>
        <v>0</v>
      </c>
      <c r="AQ90" s="1093">
        <f t="shared" si="97"/>
        <v>0</v>
      </c>
      <c r="AR90" s="1093">
        <f t="shared" si="97"/>
        <v>0</v>
      </c>
      <c r="AS90" s="1093">
        <f t="shared" si="97"/>
        <v>0</v>
      </c>
      <c r="AT90" s="1093">
        <f t="shared" si="97"/>
        <v>0</v>
      </c>
      <c r="AU90" s="1093">
        <f t="shared" si="97"/>
        <v>0</v>
      </c>
      <c r="AV90" s="1093">
        <f t="shared" si="97"/>
        <v>0</v>
      </c>
      <c r="AW90" s="1093">
        <f t="shared" si="97"/>
        <v>0</v>
      </c>
      <c r="AX90" s="1093">
        <f t="shared" si="97"/>
        <v>0</v>
      </c>
      <c r="AY90" s="1093">
        <f t="shared" si="97"/>
        <v>0</v>
      </c>
      <c r="AZ90" s="1093">
        <f t="shared" si="97"/>
        <v>0</v>
      </c>
      <c r="BA90" s="1093">
        <f t="shared" si="97"/>
        <v>0</v>
      </c>
      <c r="BB90" s="1093">
        <f t="shared" si="97"/>
        <v>0</v>
      </c>
      <c r="BC90" s="1093">
        <f t="shared" si="97"/>
        <v>0</v>
      </c>
      <c r="BD90" s="1093">
        <f t="shared" si="97"/>
        <v>0</v>
      </c>
      <c r="BE90" s="1093">
        <f t="shared" si="97"/>
        <v>0</v>
      </c>
      <c r="BF90" s="1093">
        <f t="shared" si="97"/>
        <v>0</v>
      </c>
      <c r="BG90" s="1093">
        <f t="shared" si="97"/>
        <v>0</v>
      </c>
      <c r="BH90" s="1093">
        <f t="shared" si="97"/>
        <v>0</v>
      </c>
      <c r="BI90" s="1093">
        <f t="shared" si="97"/>
        <v>0</v>
      </c>
      <c r="BJ90" s="1093">
        <f t="shared" si="97"/>
        <v>0</v>
      </c>
      <c r="BK90" s="1093">
        <f t="shared" si="97"/>
        <v>0</v>
      </c>
      <c r="BL90" s="1093">
        <f t="shared" si="97"/>
        <v>0</v>
      </c>
      <c r="BM90" s="1093">
        <f t="shared" si="97"/>
        <v>0</v>
      </c>
      <c r="BN90" s="1093">
        <f t="shared" si="97"/>
        <v>0</v>
      </c>
      <c r="BO90" s="1093">
        <f t="shared" si="97"/>
        <v>0</v>
      </c>
      <c r="BP90" s="1093">
        <f t="shared" si="97"/>
        <v>0</v>
      </c>
      <c r="BQ90" s="1093">
        <f t="shared" si="97"/>
        <v>0</v>
      </c>
      <c r="BR90" s="1093">
        <f t="shared" si="97"/>
        <v>0</v>
      </c>
      <c r="BS90" s="1093">
        <f t="shared" si="97"/>
        <v>0</v>
      </c>
      <c r="BT90" s="1093">
        <f t="shared" ref="BT90" si="98">BT25-BT44</f>
        <v>0</v>
      </c>
      <c r="BU90" s="1093"/>
      <c r="BV90" s="1093"/>
      <c r="BW90" s="1093"/>
      <c r="BX90" s="1093"/>
      <c r="BY90" s="1093"/>
      <c r="BZ90" s="1093"/>
      <c r="CA90" s="1093"/>
      <c r="CB90" s="1093"/>
      <c r="CC90" s="1093"/>
      <c r="CD90" s="1093"/>
      <c r="CE90" s="1093"/>
      <c r="CF90" s="1093"/>
      <c r="CG90" s="1093"/>
      <c r="CH90" s="1093"/>
      <c r="CI90" s="1093"/>
    </row>
    <row r="91" spans="1:89" s="1347" customFormat="1" ht="15" thickBot="1" x14ac:dyDescent="0.25">
      <c r="A91" s="1386"/>
      <c r="B91" s="679" t="s">
        <v>595</v>
      </c>
      <c r="C91" s="680" t="s">
        <v>388</v>
      </c>
      <c r="D91" s="681" t="s">
        <v>596</v>
      </c>
      <c r="E91" s="680" t="s">
        <v>231</v>
      </c>
      <c r="F91" s="682">
        <v>2</v>
      </c>
      <c r="G91" s="683">
        <f>G89-G88</f>
        <v>0</v>
      </c>
      <c r="H91" s="683">
        <f t="shared" ref="H91:BS91" si="99">H89-H88</f>
        <v>0</v>
      </c>
      <c r="I91" s="683">
        <f t="shared" si="99"/>
        <v>2.1425541112392992</v>
      </c>
      <c r="J91" s="683">
        <f t="shared" si="99"/>
        <v>2.0281394864981581</v>
      </c>
      <c r="K91" s="683">
        <f t="shared" si="99"/>
        <v>2.0149515067327508</v>
      </c>
      <c r="L91" s="683">
        <f t="shared" si="99"/>
        <v>2.0071524569854593</v>
      </c>
      <c r="M91" s="684">
        <f t="shared" si="99"/>
        <v>1.8183433093658365</v>
      </c>
      <c r="N91" s="684">
        <f t="shared" si="99"/>
        <v>1.7680715153047886</v>
      </c>
      <c r="O91" s="684">
        <f t="shared" si="99"/>
        <v>0.78786872540980579</v>
      </c>
      <c r="P91" s="684">
        <f t="shared" si="99"/>
        <v>0.7636146809363612</v>
      </c>
      <c r="Q91" s="684">
        <f t="shared" si="99"/>
        <v>0.74841189185570622</v>
      </c>
      <c r="R91" s="684">
        <f t="shared" si="99"/>
        <v>0.72953028251945706</v>
      </c>
      <c r="S91" s="684">
        <f t="shared" si="99"/>
        <v>0.7418503964417611</v>
      </c>
      <c r="T91" s="684">
        <f t="shared" si="99"/>
        <v>0.77186317126361681</v>
      </c>
      <c r="U91" s="684">
        <f t="shared" si="99"/>
        <v>0.76474515532793808</v>
      </c>
      <c r="V91" s="684">
        <f t="shared" si="99"/>
        <v>0.76751094033378231</v>
      </c>
      <c r="W91" s="684">
        <f t="shared" si="99"/>
        <v>0.76499932921076363</v>
      </c>
      <c r="X91" s="684">
        <f t="shared" si="99"/>
        <v>0.74718231707464411</v>
      </c>
      <c r="Y91" s="684">
        <f t="shared" si="99"/>
        <v>0.74013603342317036</v>
      </c>
      <c r="Z91" s="684">
        <f t="shared" si="99"/>
        <v>0.73202998715611878</v>
      </c>
      <c r="AA91" s="684">
        <f t="shared" si="99"/>
        <v>0.72713238719660744</v>
      </c>
      <c r="AB91" s="684">
        <f t="shared" si="99"/>
        <v>0.72343299202995182</v>
      </c>
      <c r="AC91" s="684">
        <f t="shared" si="99"/>
        <v>0.72696383592187597</v>
      </c>
      <c r="AD91" s="684">
        <f t="shared" si="99"/>
        <v>0.73051958303493647</v>
      </c>
      <c r="AE91" s="684">
        <f t="shared" si="99"/>
        <v>0.73501666509281416</v>
      </c>
      <c r="AF91" s="684">
        <f t="shared" si="99"/>
        <v>0.73822405526603507</v>
      </c>
      <c r="AG91" s="684">
        <f t="shared" si="99"/>
        <v>0.74385837131031585</v>
      </c>
      <c r="AH91" s="684">
        <f t="shared" si="99"/>
        <v>0.73720961225949866</v>
      </c>
      <c r="AI91" s="684">
        <f t="shared" si="99"/>
        <v>0.73531870587323889</v>
      </c>
      <c r="AJ91" s="684">
        <f t="shared" si="99"/>
        <v>0.73217735844185894</v>
      </c>
      <c r="AK91" s="684">
        <f t="shared" si="99"/>
        <v>0.73126555411588723</v>
      </c>
      <c r="AL91" s="684">
        <f t="shared" si="99"/>
        <v>0.77622580222965187</v>
      </c>
      <c r="AM91" s="684">
        <f t="shared" si="99"/>
        <v>0.77380134180143678</v>
      </c>
      <c r="AN91" s="684">
        <f t="shared" si="99"/>
        <v>0.77175155009138419</v>
      </c>
      <c r="AO91" s="684">
        <f t="shared" si="99"/>
        <v>0.76983366624795846</v>
      </c>
      <c r="AP91" s="684">
        <f t="shared" si="99"/>
        <v>0.76652838838974191</v>
      </c>
      <c r="AQ91" s="684">
        <f t="shared" si="99"/>
        <v>0.7627300880629414</v>
      </c>
      <c r="AR91" s="684">
        <f t="shared" si="99"/>
        <v>0.75742475262924203</v>
      </c>
      <c r="AS91" s="684">
        <f t="shared" si="99"/>
        <v>0.75217614728572724</v>
      </c>
      <c r="AT91" s="684">
        <f t="shared" si="99"/>
        <v>0.74625801184721763</v>
      </c>
      <c r="AU91" s="684">
        <f t="shared" si="99"/>
        <v>0.74069778188549595</v>
      </c>
      <c r="AV91" s="684">
        <f t="shared" si="99"/>
        <v>0.73484853438639253</v>
      </c>
      <c r="AW91" s="684">
        <f t="shared" si="99"/>
        <v>0.72885106012687839</v>
      </c>
      <c r="AX91" s="684">
        <f t="shared" si="99"/>
        <v>0.72214463969246012</v>
      </c>
      <c r="AY91" s="684">
        <f t="shared" si="99"/>
        <v>0.71506842658287806</v>
      </c>
      <c r="AZ91" s="684">
        <f t="shared" si="99"/>
        <v>0.70800534262990766</v>
      </c>
      <c r="BA91" s="684">
        <f t="shared" si="99"/>
        <v>0.70075790419662465</v>
      </c>
      <c r="BB91" s="684">
        <f t="shared" si="99"/>
        <v>0.69294034310429897</v>
      </c>
      <c r="BC91" s="684">
        <f t="shared" si="99"/>
        <v>0.68491325512975021</v>
      </c>
      <c r="BD91" s="684">
        <f t="shared" si="99"/>
        <v>0.67705682996170158</v>
      </c>
      <c r="BE91" s="684">
        <f t="shared" si="99"/>
        <v>0.66950689084409831</v>
      </c>
      <c r="BF91" s="684">
        <f t="shared" si="99"/>
        <v>0.66227040987570807</v>
      </c>
      <c r="BG91" s="684">
        <f t="shared" si="99"/>
        <v>0.65514144621982073</v>
      </c>
      <c r="BH91" s="684">
        <f t="shared" si="99"/>
        <v>0.64827308195129885</v>
      </c>
      <c r="BI91" s="684">
        <f t="shared" si="99"/>
        <v>0.64168349644919787</v>
      </c>
      <c r="BJ91" s="684">
        <f t="shared" si="99"/>
        <v>0.63472952228514601</v>
      </c>
      <c r="BK91" s="684">
        <f t="shared" si="99"/>
        <v>0.62778399566223897</v>
      </c>
      <c r="BL91" s="684">
        <f t="shared" si="99"/>
        <v>0.62091294608022729</v>
      </c>
      <c r="BM91" s="684">
        <f t="shared" si="99"/>
        <v>0.61415268050449356</v>
      </c>
      <c r="BN91" s="684">
        <f t="shared" si="99"/>
        <v>0.60730057634675128</v>
      </c>
      <c r="BO91" s="684">
        <f t="shared" si="99"/>
        <v>0.60040143378791122</v>
      </c>
      <c r="BP91" s="684">
        <f t="shared" si="99"/>
        <v>0.59303907733912731</v>
      </c>
      <c r="BQ91" s="684">
        <f t="shared" si="99"/>
        <v>0.58545481374021968</v>
      </c>
      <c r="BR91" s="684">
        <f t="shared" si="99"/>
        <v>0.57738253729111488</v>
      </c>
      <c r="BS91" s="684">
        <f t="shared" si="99"/>
        <v>0.56955571859363918</v>
      </c>
      <c r="BT91" s="684">
        <f t="shared" ref="BT91" si="100">BT89-BT88</f>
        <v>0.56188963555246219</v>
      </c>
      <c r="BU91" s="684"/>
      <c r="BV91" s="684"/>
      <c r="BW91" s="684"/>
      <c r="BX91" s="684"/>
      <c r="BY91" s="684"/>
      <c r="BZ91" s="684"/>
      <c r="CA91" s="684"/>
      <c r="CB91" s="684"/>
      <c r="CC91" s="684"/>
      <c r="CD91" s="684"/>
      <c r="CE91" s="684"/>
      <c r="CF91" s="684"/>
      <c r="CG91" s="684"/>
      <c r="CH91" s="684"/>
      <c r="CI91" s="684"/>
    </row>
    <row r="92" spans="1:89" ht="15" thickBot="1" x14ac:dyDescent="0.25">
      <c r="B92" s="686"/>
      <c r="C92" s="687"/>
      <c r="D92" s="52"/>
      <c r="E92" s="687"/>
      <c r="F92" s="688"/>
      <c r="G92" s="689"/>
      <c r="H92" s="689"/>
      <c r="I92" s="689"/>
      <c r="J92" s="689"/>
      <c r="K92" s="689"/>
      <c r="L92" s="689"/>
      <c r="M92" s="689"/>
      <c r="N92" s="689"/>
      <c r="O92" s="689"/>
      <c r="P92" s="689"/>
      <c r="Q92" s="689"/>
      <c r="R92" s="689"/>
      <c r="S92" s="689"/>
      <c r="T92" s="689"/>
      <c r="U92" s="689"/>
      <c r="V92" s="689"/>
      <c r="W92" s="689"/>
      <c r="X92" s="689"/>
      <c r="Y92" s="689"/>
      <c r="Z92" s="689"/>
      <c r="AA92" s="689"/>
      <c r="AB92" s="689"/>
      <c r="AC92" s="689"/>
      <c r="AD92" s="689"/>
      <c r="AE92" s="689"/>
      <c r="AF92" s="689"/>
      <c r="AG92" s="689"/>
      <c r="AH92" s="689"/>
      <c r="AI92" s="689"/>
      <c r="AJ92" s="689"/>
      <c r="AK92" s="689"/>
      <c r="AL92" s="689"/>
      <c r="AM92" s="689"/>
      <c r="AN92" s="689"/>
      <c r="AO92" s="689"/>
      <c r="AP92" s="689"/>
      <c r="AQ92" s="689"/>
      <c r="AR92" s="689"/>
      <c r="AS92" s="689"/>
      <c r="AT92" s="689"/>
      <c r="AU92" s="689"/>
      <c r="AV92" s="689"/>
      <c r="AW92" s="689"/>
      <c r="AX92" s="689"/>
      <c r="AY92" s="689"/>
      <c r="AZ92" s="689"/>
      <c r="BA92" s="689"/>
      <c r="BB92" s="689"/>
      <c r="BC92" s="689"/>
      <c r="BD92" s="689"/>
      <c r="BE92" s="689"/>
      <c r="BF92" s="689"/>
      <c r="BG92" s="689"/>
      <c r="BH92" s="689"/>
      <c r="BI92" s="689"/>
      <c r="BJ92" s="689"/>
      <c r="BK92" s="689"/>
      <c r="BL92" s="689"/>
      <c r="BM92" s="689"/>
      <c r="BN92" s="689"/>
      <c r="BO92" s="689"/>
      <c r="BP92" s="689"/>
      <c r="BQ92" s="689"/>
      <c r="BR92" s="689"/>
      <c r="BS92" s="689"/>
      <c r="BT92" s="689"/>
      <c r="BU92" s="689"/>
      <c r="BV92" s="689"/>
      <c r="BW92" s="689"/>
      <c r="BX92" s="689"/>
      <c r="BY92" s="689"/>
      <c r="BZ92" s="689"/>
      <c r="CA92" s="689"/>
      <c r="CB92" s="689"/>
      <c r="CC92" s="689"/>
      <c r="CD92" s="689"/>
      <c r="CE92" s="689"/>
      <c r="CF92" s="689"/>
      <c r="CG92" s="689"/>
      <c r="CH92" s="689"/>
      <c r="CI92" s="689"/>
    </row>
    <row r="93" spans="1:89" ht="15.75" thickBot="1" x14ac:dyDescent="0.25">
      <c r="B93" s="690" t="s">
        <v>434</v>
      </c>
      <c r="C93" s="1363" t="s">
        <v>196</v>
      </c>
      <c r="D93" s="52"/>
      <c r="E93" s="687"/>
      <c r="F93" s="688"/>
      <c r="G93" s="689"/>
      <c r="H93" s="689"/>
      <c r="I93" s="689"/>
      <c r="J93" s="689"/>
      <c r="K93" s="689"/>
      <c r="L93" s="689"/>
      <c r="M93" s="689"/>
      <c r="N93" s="689"/>
      <c r="O93" s="689"/>
      <c r="P93" s="689"/>
      <c r="Q93" s="689"/>
      <c r="R93" s="689"/>
      <c r="S93" s="689"/>
      <c r="T93" s="689"/>
      <c r="U93" s="689"/>
      <c r="V93" s="689"/>
      <c r="W93" s="689"/>
      <c r="X93" s="689"/>
      <c r="Y93" s="689"/>
      <c r="Z93" s="689"/>
      <c r="AA93" s="689"/>
      <c r="AB93" s="689"/>
      <c r="AC93" s="689"/>
      <c r="AD93" s="689"/>
      <c r="AE93" s="689"/>
      <c r="AF93" s="689"/>
      <c r="AG93" s="689"/>
      <c r="AH93" s="689"/>
      <c r="AI93" s="689"/>
      <c r="AJ93" s="689"/>
      <c r="AK93" s="689"/>
      <c r="AL93" s="689"/>
      <c r="AM93" s="689"/>
      <c r="AN93" s="689"/>
      <c r="AO93" s="689"/>
      <c r="AP93" s="689"/>
      <c r="AQ93" s="689"/>
      <c r="AR93" s="689"/>
      <c r="AS93" s="689"/>
      <c r="AT93" s="689"/>
      <c r="AU93" s="689"/>
      <c r="AV93" s="689"/>
      <c r="AW93" s="689"/>
      <c r="AX93" s="689"/>
      <c r="AY93" s="689"/>
      <c r="AZ93" s="689"/>
      <c r="BA93" s="689"/>
      <c r="BB93" s="689"/>
      <c r="BC93" s="689"/>
      <c r="BD93" s="689"/>
      <c r="BE93" s="689"/>
      <c r="BF93" s="689"/>
      <c r="BG93" s="689"/>
      <c r="BH93" s="689"/>
      <c r="BI93" s="689"/>
      <c r="BJ93" s="689"/>
      <c r="BK93" s="689"/>
      <c r="BL93" s="689"/>
      <c r="BM93" s="689"/>
      <c r="BN93" s="689"/>
      <c r="BO93" s="689"/>
      <c r="BP93" s="689"/>
      <c r="BQ93" s="689"/>
      <c r="BR93" s="689"/>
      <c r="BS93" s="689"/>
      <c r="BT93" s="689"/>
      <c r="BU93" s="689"/>
      <c r="BV93" s="689"/>
      <c r="BW93" s="689"/>
      <c r="BX93" s="689"/>
      <c r="BY93" s="689"/>
      <c r="BZ93" s="689"/>
      <c r="CA93" s="689"/>
      <c r="CB93" s="689"/>
      <c r="CC93" s="689"/>
      <c r="CD93" s="689"/>
      <c r="CE93" s="689"/>
      <c r="CF93" s="689"/>
      <c r="CG93" s="689"/>
      <c r="CH93" s="689"/>
      <c r="CI93" s="689"/>
    </row>
    <row r="94" spans="1:89" ht="15.75" thickBot="1" x14ac:dyDescent="0.25">
      <c r="B94" s="691" t="s">
        <v>440</v>
      </c>
      <c r="C94" s="692" t="s">
        <v>597</v>
      </c>
      <c r="D94" s="692" t="s">
        <v>598</v>
      </c>
      <c r="E94" s="692" t="s">
        <v>198</v>
      </c>
      <c r="F94" s="693" t="s">
        <v>199</v>
      </c>
      <c r="G94" s="694" t="s">
        <v>200</v>
      </c>
      <c r="H94" s="694" t="s">
        <v>201</v>
      </c>
      <c r="I94" s="694" t="s">
        <v>202</v>
      </c>
      <c r="J94" s="694" t="s">
        <v>203</v>
      </c>
      <c r="K94" s="694" t="s">
        <v>204</v>
      </c>
      <c r="L94" s="694" t="s">
        <v>205</v>
      </c>
      <c r="M94" s="692" t="s">
        <v>206</v>
      </c>
      <c r="N94" s="692" t="s">
        <v>207</v>
      </c>
      <c r="O94" s="692" t="s">
        <v>208</v>
      </c>
      <c r="P94" s="692" t="s">
        <v>209</v>
      </c>
      <c r="Q94" s="692" t="s">
        <v>210</v>
      </c>
      <c r="R94" s="692" t="s">
        <v>242</v>
      </c>
      <c r="S94" s="692" t="s">
        <v>243</v>
      </c>
      <c r="T94" s="692" t="s">
        <v>244</v>
      </c>
      <c r="U94" s="692" t="s">
        <v>245</v>
      </c>
      <c r="V94" s="692" t="s">
        <v>211</v>
      </c>
      <c r="W94" s="692" t="s">
        <v>246</v>
      </c>
      <c r="X94" s="692" t="s">
        <v>247</v>
      </c>
      <c r="Y94" s="692" t="s">
        <v>248</v>
      </c>
      <c r="Z94" s="692" t="s">
        <v>249</v>
      </c>
      <c r="AA94" s="692" t="s">
        <v>212</v>
      </c>
      <c r="AB94" s="692" t="s">
        <v>250</v>
      </c>
      <c r="AC94" s="692" t="s">
        <v>251</v>
      </c>
      <c r="AD94" s="692" t="s">
        <v>252</v>
      </c>
      <c r="AE94" s="692" t="s">
        <v>253</v>
      </c>
      <c r="AF94" s="692" t="s">
        <v>213</v>
      </c>
      <c r="AG94" s="692" t="s">
        <v>254</v>
      </c>
      <c r="AH94" s="692" t="s">
        <v>255</v>
      </c>
      <c r="AI94" s="692" t="s">
        <v>256</v>
      </c>
      <c r="AJ94" s="692" t="s">
        <v>257</v>
      </c>
      <c r="AK94" s="692" t="s">
        <v>214</v>
      </c>
      <c r="AL94" s="692" t="s">
        <v>258</v>
      </c>
      <c r="AM94" s="692" t="s">
        <v>259</v>
      </c>
      <c r="AN94" s="692" t="s">
        <v>260</v>
      </c>
      <c r="AO94" s="692" t="s">
        <v>261</v>
      </c>
      <c r="AP94" s="692" t="s">
        <v>215</v>
      </c>
      <c r="AQ94" s="692" t="s">
        <v>262</v>
      </c>
      <c r="AR94" s="692" t="s">
        <v>263</v>
      </c>
      <c r="AS94" s="692" t="s">
        <v>264</v>
      </c>
      <c r="AT94" s="692" t="s">
        <v>265</v>
      </c>
      <c r="AU94" s="692" t="s">
        <v>216</v>
      </c>
      <c r="AV94" s="692" t="s">
        <v>266</v>
      </c>
      <c r="AW94" s="692" t="s">
        <v>267</v>
      </c>
      <c r="AX94" s="692" t="s">
        <v>268</v>
      </c>
      <c r="AY94" s="692" t="s">
        <v>269</v>
      </c>
      <c r="AZ94" s="692" t="s">
        <v>217</v>
      </c>
      <c r="BA94" s="692" t="s">
        <v>270</v>
      </c>
      <c r="BB94" s="692" t="s">
        <v>271</v>
      </c>
      <c r="BC94" s="692" t="s">
        <v>272</v>
      </c>
      <c r="BD94" s="692" t="s">
        <v>273</v>
      </c>
      <c r="BE94" s="692" t="s">
        <v>218</v>
      </c>
      <c r="BF94" s="692" t="s">
        <v>274</v>
      </c>
      <c r="BG94" s="692" t="s">
        <v>275</v>
      </c>
      <c r="BH94" s="692" t="s">
        <v>276</v>
      </c>
      <c r="BI94" s="692" t="s">
        <v>277</v>
      </c>
      <c r="BJ94" s="692" t="s">
        <v>219</v>
      </c>
      <c r="BK94" s="692" t="s">
        <v>278</v>
      </c>
      <c r="BL94" s="692" t="s">
        <v>279</v>
      </c>
      <c r="BM94" s="692" t="s">
        <v>280</v>
      </c>
      <c r="BN94" s="692" t="s">
        <v>281</v>
      </c>
      <c r="BO94" s="692" t="s">
        <v>220</v>
      </c>
      <c r="BP94" s="692" t="s">
        <v>282</v>
      </c>
      <c r="BQ94" s="692" t="s">
        <v>283</v>
      </c>
      <c r="BR94" s="692" t="s">
        <v>284</v>
      </c>
      <c r="BS94" s="692" t="s">
        <v>285</v>
      </c>
      <c r="BT94" s="692" t="s">
        <v>221</v>
      </c>
      <c r="BU94" s="692" t="s">
        <v>286</v>
      </c>
      <c r="BV94" s="692" t="s">
        <v>287</v>
      </c>
      <c r="BW94" s="692" t="s">
        <v>288</v>
      </c>
      <c r="BX94" s="692" t="s">
        <v>289</v>
      </c>
      <c r="BY94" s="692" t="s">
        <v>222</v>
      </c>
      <c r="BZ94" s="692" t="s">
        <v>290</v>
      </c>
      <c r="CA94" s="692" t="s">
        <v>291</v>
      </c>
      <c r="CB94" s="692" t="s">
        <v>292</v>
      </c>
      <c r="CC94" s="692" t="s">
        <v>293</v>
      </c>
      <c r="CD94" s="692" t="s">
        <v>223</v>
      </c>
      <c r="CE94" s="692" t="s">
        <v>294</v>
      </c>
      <c r="CF94" s="692" t="s">
        <v>295</v>
      </c>
      <c r="CG94" s="692" t="s">
        <v>296</v>
      </c>
      <c r="CH94" s="692" t="s">
        <v>297</v>
      </c>
      <c r="CI94" s="695" t="s">
        <v>224</v>
      </c>
    </row>
    <row r="95" spans="1:89" ht="28.5" x14ac:dyDescent="0.2">
      <c r="B95" s="703" t="s">
        <v>599</v>
      </c>
      <c r="C95" s="704" t="s">
        <v>600</v>
      </c>
      <c r="D95" s="704" t="s">
        <v>601</v>
      </c>
      <c r="E95" s="704" t="s">
        <v>231</v>
      </c>
      <c r="F95" s="705">
        <v>2</v>
      </c>
      <c r="G95" s="706"/>
      <c r="H95" s="707"/>
      <c r="I95" s="707">
        <v>0</v>
      </c>
      <c r="J95" s="707">
        <v>0</v>
      </c>
      <c r="K95" s="707">
        <v>0</v>
      </c>
      <c r="L95" s="707">
        <v>0</v>
      </c>
      <c r="M95" s="701">
        <v>0</v>
      </c>
      <c r="N95" s="701">
        <v>0</v>
      </c>
      <c r="O95" s="701">
        <v>0</v>
      </c>
      <c r="P95" s="701">
        <v>0</v>
      </c>
      <c r="Q95" s="701">
        <v>0</v>
      </c>
      <c r="R95" s="701">
        <v>0</v>
      </c>
      <c r="S95" s="701">
        <v>0</v>
      </c>
      <c r="T95" s="701">
        <v>0</v>
      </c>
      <c r="U95" s="701">
        <v>0</v>
      </c>
      <c r="V95" s="701">
        <v>0</v>
      </c>
      <c r="W95" s="701">
        <v>0</v>
      </c>
      <c r="X95" s="701">
        <v>0</v>
      </c>
      <c r="Y95" s="701">
        <v>0</v>
      </c>
      <c r="Z95" s="701">
        <v>0</v>
      </c>
      <c r="AA95" s="701">
        <v>0</v>
      </c>
      <c r="AB95" s="701">
        <v>0</v>
      </c>
      <c r="AC95" s="701">
        <v>0</v>
      </c>
      <c r="AD95" s="701">
        <v>0</v>
      </c>
      <c r="AE95" s="701">
        <v>0</v>
      </c>
      <c r="AF95" s="701">
        <v>0</v>
      </c>
      <c r="AG95" s="701">
        <v>0</v>
      </c>
      <c r="AH95" s="701">
        <v>0</v>
      </c>
      <c r="AI95" s="701">
        <v>0</v>
      </c>
      <c r="AJ95" s="701">
        <v>0</v>
      </c>
      <c r="AK95" s="701">
        <v>0</v>
      </c>
      <c r="AL95" s="701">
        <v>140</v>
      </c>
      <c r="AM95" s="701">
        <v>140</v>
      </c>
      <c r="AN95" s="701">
        <v>140</v>
      </c>
      <c r="AO95" s="701">
        <v>140</v>
      </c>
      <c r="AP95" s="701">
        <v>140</v>
      </c>
      <c r="AQ95" s="701">
        <v>140</v>
      </c>
      <c r="AR95" s="701">
        <v>140</v>
      </c>
      <c r="AS95" s="701">
        <v>140</v>
      </c>
      <c r="AT95" s="701">
        <v>140</v>
      </c>
      <c r="AU95" s="701">
        <v>140</v>
      </c>
      <c r="AV95" s="701">
        <v>140</v>
      </c>
      <c r="AW95" s="701">
        <v>140</v>
      </c>
      <c r="AX95" s="701">
        <v>140</v>
      </c>
      <c r="AY95" s="701">
        <v>140</v>
      </c>
      <c r="AZ95" s="701">
        <v>140</v>
      </c>
      <c r="BA95" s="701">
        <v>140</v>
      </c>
      <c r="BB95" s="701">
        <v>140</v>
      </c>
      <c r="BC95" s="701">
        <v>140</v>
      </c>
      <c r="BD95" s="701">
        <v>140</v>
      </c>
      <c r="BE95" s="701">
        <v>140</v>
      </c>
      <c r="BF95" s="701">
        <v>140</v>
      </c>
      <c r="BG95" s="701">
        <v>140</v>
      </c>
      <c r="BH95" s="701">
        <v>140</v>
      </c>
      <c r="BI95" s="701">
        <v>140</v>
      </c>
      <c r="BJ95" s="701">
        <v>140</v>
      </c>
      <c r="BK95" s="701">
        <v>140</v>
      </c>
      <c r="BL95" s="701">
        <v>140</v>
      </c>
      <c r="BM95" s="701">
        <v>140</v>
      </c>
      <c r="BN95" s="701">
        <v>140</v>
      </c>
      <c r="BO95" s="701">
        <v>140</v>
      </c>
      <c r="BP95" s="701">
        <v>140</v>
      </c>
      <c r="BQ95" s="701">
        <v>140</v>
      </c>
      <c r="BR95" s="701">
        <v>140</v>
      </c>
      <c r="BS95" s="701">
        <v>140</v>
      </c>
      <c r="BT95" s="701">
        <v>140</v>
      </c>
      <c r="BU95" s="701"/>
      <c r="BV95" s="701"/>
      <c r="BW95" s="701"/>
      <c r="BX95" s="701"/>
      <c r="BY95" s="701"/>
      <c r="BZ95" s="701"/>
      <c r="CA95" s="701"/>
      <c r="CB95" s="701"/>
      <c r="CC95" s="701"/>
      <c r="CD95" s="701"/>
      <c r="CE95" s="701"/>
      <c r="CF95" s="701"/>
      <c r="CG95" s="701"/>
      <c r="CH95" s="701"/>
      <c r="CI95" s="702"/>
    </row>
    <row r="96" spans="1:89" x14ac:dyDescent="0.2">
      <c r="B96" s="696" t="s">
        <v>602</v>
      </c>
      <c r="C96" s="697" t="s">
        <v>603</v>
      </c>
      <c r="D96" s="697" t="s">
        <v>604</v>
      </c>
      <c r="E96" s="697" t="s">
        <v>231</v>
      </c>
      <c r="F96" s="698">
        <v>2</v>
      </c>
      <c r="G96" s="706"/>
      <c r="H96" s="707"/>
      <c r="I96" s="707">
        <v>0</v>
      </c>
      <c r="J96" s="707">
        <v>0</v>
      </c>
      <c r="K96" s="707">
        <v>0</v>
      </c>
      <c r="L96" s="707">
        <v>0</v>
      </c>
      <c r="M96" s="701">
        <v>0</v>
      </c>
      <c r="N96" s="701">
        <v>0</v>
      </c>
      <c r="O96" s="701">
        <v>0</v>
      </c>
      <c r="P96" s="701">
        <v>0</v>
      </c>
      <c r="Q96" s="701">
        <v>0</v>
      </c>
      <c r="R96" s="701">
        <v>0</v>
      </c>
      <c r="S96" s="701">
        <v>0</v>
      </c>
      <c r="T96" s="701">
        <v>0</v>
      </c>
      <c r="U96" s="701">
        <v>0</v>
      </c>
      <c r="V96" s="701">
        <v>0</v>
      </c>
      <c r="W96" s="701">
        <v>0</v>
      </c>
      <c r="X96" s="701">
        <v>0</v>
      </c>
      <c r="Y96" s="701">
        <v>0</v>
      </c>
      <c r="Z96" s="701">
        <v>0</v>
      </c>
      <c r="AA96" s="701">
        <v>0</v>
      </c>
      <c r="AB96" s="701">
        <v>0</v>
      </c>
      <c r="AC96" s="701">
        <v>0</v>
      </c>
      <c r="AD96" s="701">
        <v>0</v>
      </c>
      <c r="AE96" s="701">
        <v>0</v>
      </c>
      <c r="AF96" s="701">
        <v>0</v>
      </c>
      <c r="AG96" s="701">
        <v>0</v>
      </c>
      <c r="AH96" s="701">
        <v>0</v>
      </c>
      <c r="AI96" s="701">
        <v>0</v>
      </c>
      <c r="AJ96" s="701">
        <v>0</v>
      </c>
      <c r="AK96" s="701">
        <v>0</v>
      </c>
      <c r="AL96" s="701">
        <v>0</v>
      </c>
      <c r="AM96" s="701">
        <v>0</v>
      </c>
      <c r="AN96" s="701">
        <v>0</v>
      </c>
      <c r="AO96" s="701">
        <v>0</v>
      </c>
      <c r="AP96" s="701">
        <v>0</v>
      </c>
      <c r="AQ96" s="701">
        <v>0</v>
      </c>
      <c r="AR96" s="701">
        <v>0</v>
      </c>
      <c r="AS96" s="701">
        <v>0</v>
      </c>
      <c r="AT96" s="701">
        <v>0</v>
      </c>
      <c r="AU96" s="701">
        <v>0</v>
      </c>
      <c r="AV96" s="701">
        <v>0</v>
      </c>
      <c r="AW96" s="701">
        <v>0</v>
      </c>
      <c r="AX96" s="701">
        <v>0</v>
      </c>
      <c r="AY96" s="701">
        <v>0</v>
      </c>
      <c r="AZ96" s="701">
        <v>0</v>
      </c>
      <c r="BA96" s="701">
        <v>0</v>
      </c>
      <c r="BB96" s="701">
        <v>0</v>
      </c>
      <c r="BC96" s="701">
        <v>0</v>
      </c>
      <c r="BD96" s="701">
        <v>0</v>
      </c>
      <c r="BE96" s="701">
        <v>0</v>
      </c>
      <c r="BF96" s="701">
        <v>0</v>
      </c>
      <c r="BG96" s="701">
        <v>0</v>
      </c>
      <c r="BH96" s="701">
        <v>0</v>
      </c>
      <c r="BI96" s="701">
        <v>0</v>
      </c>
      <c r="BJ96" s="701">
        <v>0</v>
      </c>
      <c r="BK96" s="701">
        <v>0</v>
      </c>
      <c r="BL96" s="701">
        <v>0</v>
      </c>
      <c r="BM96" s="701">
        <v>0</v>
      </c>
      <c r="BN96" s="701">
        <v>0</v>
      </c>
      <c r="BO96" s="701">
        <v>0</v>
      </c>
      <c r="BP96" s="701">
        <v>0</v>
      </c>
      <c r="BQ96" s="701">
        <v>0</v>
      </c>
      <c r="BR96" s="701">
        <v>0</v>
      </c>
      <c r="BS96" s="701">
        <v>0</v>
      </c>
      <c r="BT96" s="701">
        <v>0</v>
      </c>
      <c r="BU96" s="701"/>
      <c r="BV96" s="701"/>
      <c r="BW96" s="701"/>
      <c r="BX96" s="701"/>
      <c r="BY96" s="701"/>
      <c r="BZ96" s="701"/>
      <c r="CA96" s="701"/>
      <c r="CB96" s="701"/>
      <c r="CC96" s="701"/>
      <c r="CD96" s="701"/>
      <c r="CE96" s="701"/>
      <c r="CF96" s="701"/>
      <c r="CG96" s="701"/>
      <c r="CH96" s="701"/>
      <c r="CI96" s="702"/>
    </row>
    <row r="97" spans="2:87" x14ac:dyDescent="0.2">
      <c r="B97" s="703" t="s">
        <v>605</v>
      </c>
      <c r="C97" s="704" t="s">
        <v>606</v>
      </c>
      <c r="D97" s="704" t="s">
        <v>607</v>
      </c>
      <c r="E97" s="704" t="s">
        <v>231</v>
      </c>
      <c r="F97" s="705">
        <v>2</v>
      </c>
      <c r="G97" s="706"/>
      <c r="H97" s="707"/>
      <c r="I97" s="707">
        <v>0</v>
      </c>
      <c r="J97" s="707">
        <v>0</v>
      </c>
      <c r="K97" s="707">
        <v>0</v>
      </c>
      <c r="L97" s="707">
        <v>0</v>
      </c>
      <c r="M97" s="701">
        <v>0</v>
      </c>
      <c r="N97" s="701">
        <v>0</v>
      </c>
      <c r="O97" s="701">
        <v>0</v>
      </c>
      <c r="P97" s="701">
        <v>0</v>
      </c>
      <c r="Q97" s="701">
        <v>0</v>
      </c>
      <c r="R97" s="701">
        <v>0</v>
      </c>
      <c r="S97" s="701">
        <v>0</v>
      </c>
      <c r="T97" s="701">
        <v>0</v>
      </c>
      <c r="U97" s="701">
        <v>0</v>
      </c>
      <c r="V97" s="701">
        <v>0</v>
      </c>
      <c r="W97" s="701">
        <v>0</v>
      </c>
      <c r="X97" s="701">
        <v>0</v>
      </c>
      <c r="Y97" s="701">
        <v>0</v>
      </c>
      <c r="Z97" s="701">
        <v>0</v>
      </c>
      <c r="AA97" s="701">
        <v>0</v>
      </c>
      <c r="AB97" s="701">
        <v>0</v>
      </c>
      <c r="AC97" s="701">
        <v>0</v>
      </c>
      <c r="AD97" s="701">
        <v>0</v>
      </c>
      <c r="AE97" s="701">
        <v>0</v>
      </c>
      <c r="AF97" s="701">
        <v>0</v>
      </c>
      <c r="AG97" s="701">
        <v>0</v>
      </c>
      <c r="AH97" s="701">
        <v>0</v>
      </c>
      <c r="AI97" s="701">
        <v>0</v>
      </c>
      <c r="AJ97" s="701">
        <v>0</v>
      </c>
      <c r="AK97" s="701">
        <v>0</v>
      </c>
      <c r="AL97" s="701">
        <v>0</v>
      </c>
      <c r="AM97" s="701">
        <v>0</v>
      </c>
      <c r="AN97" s="701">
        <v>0</v>
      </c>
      <c r="AO97" s="701">
        <v>0</v>
      </c>
      <c r="AP97" s="701">
        <v>0</v>
      </c>
      <c r="AQ97" s="701">
        <v>0</v>
      </c>
      <c r="AR97" s="701">
        <v>0</v>
      </c>
      <c r="AS97" s="701">
        <v>0</v>
      </c>
      <c r="AT97" s="701">
        <v>0</v>
      </c>
      <c r="AU97" s="701">
        <v>0</v>
      </c>
      <c r="AV97" s="701">
        <v>0</v>
      </c>
      <c r="AW97" s="701">
        <v>0</v>
      </c>
      <c r="AX97" s="701">
        <v>0</v>
      </c>
      <c r="AY97" s="701">
        <v>0</v>
      </c>
      <c r="AZ97" s="701">
        <v>0</v>
      </c>
      <c r="BA97" s="701">
        <v>0</v>
      </c>
      <c r="BB97" s="701">
        <v>0</v>
      </c>
      <c r="BC97" s="701">
        <v>0</v>
      </c>
      <c r="BD97" s="701">
        <v>0</v>
      </c>
      <c r="BE97" s="701">
        <v>0</v>
      </c>
      <c r="BF97" s="701">
        <v>0</v>
      </c>
      <c r="BG97" s="701">
        <v>0</v>
      </c>
      <c r="BH97" s="701">
        <v>0</v>
      </c>
      <c r="BI97" s="701">
        <v>0</v>
      </c>
      <c r="BJ97" s="701">
        <v>0</v>
      </c>
      <c r="BK97" s="701">
        <v>0</v>
      </c>
      <c r="BL97" s="701">
        <v>0</v>
      </c>
      <c r="BM97" s="701">
        <v>0</v>
      </c>
      <c r="BN97" s="701">
        <v>0</v>
      </c>
      <c r="BO97" s="701">
        <v>0</v>
      </c>
      <c r="BP97" s="701">
        <v>0</v>
      </c>
      <c r="BQ97" s="701">
        <v>0</v>
      </c>
      <c r="BR97" s="701">
        <v>0</v>
      </c>
      <c r="BS97" s="701">
        <v>0</v>
      </c>
      <c r="BT97" s="701">
        <v>0</v>
      </c>
      <c r="BU97" s="701"/>
      <c r="BV97" s="701"/>
      <c r="BW97" s="701"/>
      <c r="BX97" s="701"/>
      <c r="BY97" s="701"/>
      <c r="BZ97" s="701"/>
      <c r="CA97" s="701"/>
      <c r="CB97" s="701"/>
      <c r="CC97" s="701"/>
      <c r="CD97" s="701"/>
      <c r="CE97" s="701"/>
      <c r="CF97" s="701"/>
      <c r="CG97" s="701"/>
      <c r="CH97" s="701"/>
      <c r="CI97" s="701"/>
    </row>
    <row r="98" spans="2:87" ht="28.5" x14ac:dyDescent="0.2">
      <c r="B98" s="703" t="s">
        <v>608</v>
      </c>
      <c r="C98" s="704" t="s">
        <v>609</v>
      </c>
      <c r="D98" s="704" t="s">
        <v>610</v>
      </c>
      <c r="E98" s="704" t="s">
        <v>231</v>
      </c>
      <c r="F98" s="705">
        <v>2</v>
      </c>
      <c r="G98" s="706"/>
      <c r="H98" s="707"/>
      <c r="I98" s="707">
        <v>0</v>
      </c>
      <c r="J98" s="707">
        <v>0</v>
      </c>
      <c r="K98" s="707">
        <v>0</v>
      </c>
      <c r="L98" s="707">
        <v>0</v>
      </c>
      <c r="M98" s="701">
        <v>0</v>
      </c>
      <c r="N98" s="701">
        <v>0</v>
      </c>
      <c r="O98" s="701">
        <v>0</v>
      </c>
      <c r="P98" s="701">
        <v>0</v>
      </c>
      <c r="Q98" s="701">
        <v>0</v>
      </c>
      <c r="R98" s="701">
        <v>0</v>
      </c>
      <c r="S98" s="701">
        <v>0</v>
      </c>
      <c r="T98" s="701">
        <v>0</v>
      </c>
      <c r="U98" s="701">
        <v>0</v>
      </c>
      <c r="V98" s="701">
        <v>0</v>
      </c>
      <c r="W98" s="701">
        <v>0</v>
      </c>
      <c r="X98" s="701">
        <v>0</v>
      </c>
      <c r="Y98" s="701">
        <v>0</v>
      </c>
      <c r="Z98" s="701">
        <v>0</v>
      </c>
      <c r="AA98" s="701">
        <v>0</v>
      </c>
      <c r="AB98" s="701">
        <v>0</v>
      </c>
      <c r="AC98" s="701">
        <v>0</v>
      </c>
      <c r="AD98" s="701">
        <v>0</v>
      </c>
      <c r="AE98" s="701">
        <v>0</v>
      </c>
      <c r="AF98" s="701">
        <v>0</v>
      </c>
      <c r="AG98" s="701">
        <v>0</v>
      </c>
      <c r="AH98" s="701">
        <v>0</v>
      </c>
      <c r="AI98" s="701">
        <v>0</v>
      </c>
      <c r="AJ98" s="701">
        <v>0</v>
      </c>
      <c r="AK98" s="701">
        <v>0</v>
      </c>
      <c r="AL98" s="701">
        <v>0</v>
      </c>
      <c r="AM98" s="701">
        <v>0</v>
      </c>
      <c r="AN98" s="701">
        <v>0</v>
      </c>
      <c r="AO98" s="701">
        <v>0</v>
      </c>
      <c r="AP98" s="701">
        <v>0</v>
      </c>
      <c r="AQ98" s="701">
        <v>0</v>
      </c>
      <c r="AR98" s="701">
        <v>0</v>
      </c>
      <c r="AS98" s="701">
        <v>0</v>
      </c>
      <c r="AT98" s="701">
        <v>0</v>
      </c>
      <c r="AU98" s="701">
        <v>0</v>
      </c>
      <c r="AV98" s="701">
        <v>0</v>
      </c>
      <c r="AW98" s="701">
        <v>0</v>
      </c>
      <c r="AX98" s="701">
        <v>0</v>
      </c>
      <c r="AY98" s="701">
        <v>0</v>
      </c>
      <c r="AZ98" s="701">
        <v>0</v>
      </c>
      <c r="BA98" s="701">
        <v>0</v>
      </c>
      <c r="BB98" s="701">
        <v>0</v>
      </c>
      <c r="BC98" s="701">
        <v>0</v>
      </c>
      <c r="BD98" s="701">
        <v>0</v>
      </c>
      <c r="BE98" s="701">
        <v>0</v>
      </c>
      <c r="BF98" s="701">
        <v>0</v>
      </c>
      <c r="BG98" s="701">
        <v>0</v>
      </c>
      <c r="BH98" s="701">
        <v>0</v>
      </c>
      <c r="BI98" s="701">
        <v>0</v>
      </c>
      <c r="BJ98" s="701">
        <v>0</v>
      </c>
      <c r="BK98" s="701">
        <v>0</v>
      </c>
      <c r="BL98" s="701">
        <v>0</v>
      </c>
      <c r="BM98" s="701">
        <v>0</v>
      </c>
      <c r="BN98" s="701">
        <v>0</v>
      </c>
      <c r="BO98" s="701">
        <v>0</v>
      </c>
      <c r="BP98" s="701">
        <v>0</v>
      </c>
      <c r="BQ98" s="701">
        <v>0</v>
      </c>
      <c r="BR98" s="701">
        <v>0</v>
      </c>
      <c r="BS98" s="701">
        <v>0</v>
      </c>
      <c r="BT98" s="701">
        <v>0</v>
      </c>
      <c r="BU98" s="701"/>
      <c r="BV98" s="701"/>
      <c r="BW98" s="701"/>
      <c r="BX98" s="701"/>
      <c r="BY98" s="701"/>
      <c r="BZ98" s="701"/>
      <c r="CA98" s="701"/>
      <c r="CB98" s="701"/>
      <c r="CC98" s="701"/>
      <c r="CD98" s="701"/>
      <c r="CE98" s="701"/>
      <c r="CF98" s="701"/>
      <c r="CG98" s="701"/>
      <c r="CH98" s="701"/>
      <c r="CI98" s="701"/>
    </row>
    <row r="99" spans="2:87" ht="28.5" x14ac:dyDescent="0.2">
      <c r="B99" s="703" t="s">
        <v>611</v>
      </c>
      <c r="C99" s="704" t="s">
        <v>612</v>
      </c>
      <c r="D99" s="704" t="s">
        <v>613</v>
      </c>
      <c r="E99" s="704" t="s">
        <v>231</v>
      </c>
      <c r="F99" s="705">
        <v>2</v>
      </c>
      <c r="G99" s="706"/>
      <c r="H99" s="707"/>
      <c r="I99" s="707">
        <v>0</v>
      </c>
      <c r="J99" s="707">
        <v>0</v>
      </c>
      <c r="K99" s="707">
        <v>0</v>
      </c>
      <c r="L99" s="707">
        <v>0</v>
      </c>
      <c r="M99" s="701">
        <v>0</v>
      </c>
      <c r="N99" s="701">
        <v>0</v>
      </c>
      <c r="O99" s="701">
        <v>0</v>
      </c>
      <c r="P99" s="701">
        <v>0</v>
      </c>
      <c r="Q99" s="701">
        <v>0</v>
      </c>
      <c r="R99" s="701">
        <v>0</v>
      </c>
      <c r="S99" s="701">
        <v>0</v>
      </c>
      <c r="T99" s="701">
        <v>0</v>
      </c>
      <c r="U99" s="701">
        <v>0</v>
      </c>
      <c r="V99" s="701">
        <v>0</v>
      </c>
      <c r="W99" s="701">
        <v>0</v>
      </c>
      <c r="X99" s="701">
        <v>0</v>
      </c>
      <c r="Y99" s="701">
        <v>0</v>
      </c>
      <c r="Z99" s="701">
        <v>0</v>
      </c>
      <c r="AA99" s="701">
        <v>0</v>
      </c>
      <c r="AB99" s="701">
        <v>0</v>
      </c>
      <c r="AC99" s="701">
        <v>0</v>
      </c>
      <c r="AD99" s="701">
        <v>0</v>
      </c>
      <c r="AE99" s="701">
        <v>0</v>
      </c>
      <c r="AF99" s="701">
        <v>0</v>
      </c>
      <c r="AG99" s="701">
        <v>0</v>
      </c>
      <c r="AH99" s="701">
        <v>0</v>
      </c>
      <c r="AI99" s="701">
        <v>0</v>
      </c>
      <c r="AJ99" s="701">
        <v>0</v>
      </c>
      <c r="AK99" s="701">
        <v>0</v>
      </c>
      <c r="AL99" s="701">
        <v>0</v>
      </c>
      <c r="AM99" s="701">
        <v>0</v>
      </c>
      <c r="AN99" s="701">
        <v>0</v>
      </c>
      <c r="AO99" s="701">
        <v>0</v>
      </c>
      <c r="AP99" s="701">
        <v>0</v>
      </c>
      <c r="AQ99" s="701">
        <v>0</v>
      </c>
      <c r="AR99" s="701">
        <v>0</v>
      </c>
      <c r="AS99" s="701">
        <v>0</v>
      </c>
      <c r="AT99" s="701">
        <v>0</v>
      </c>
      <c r="AU99" s="701">
        <v>0</v>
      </c>
      <c r="AV99" s="701">
        <v>0</v>
      </c>
      <c r="AW99" s="701">
        <v>0</v>
      </c>
      <c r="AX99" s="701">
        <v>0</v>
      </c>
      <c r="AY99" s="701">
        <v>0</v>
      </c>
      <c r="AZ99" s="701">
        <v>0</v>
      </c>
      <c r="BA99" s="701">
        <v>0</v>
      </c>
      <c r="BB99" s="701">
        <v>0</v>
      </c>
      <c r="BC99" s="701">
        <v>0</v>
      </c>
      <c r="BD99" s="701">
        <v>0</v>
      </c>
      <c r="BE99" s="701">
        <v>0</v>
      </c>
      <c r="BF99" s="701">
        <v>0</v>
      </c>
      <c r="BG99" s="701">
        <v>0</v>
      </c>
      <c r="BH99" s="701">
        <v>0</v>
      </c>
      <c r="BI99" s="701">
        <v>0</v>
      </c>
      <c r="BJ99" s="701">
        <v>0</v>
      </c>
      <c r="BK99" s="701">
        <v>0</v>
      </c>
      <c r="BL99" s="701">
        <v>0</v>
      </c>
      <c r="BM99" s="701">
        <v>0</v>
      </c>
      <c r="BN99" s="701">
        <v>0</v>
      </c>
      <c r="BO99" s="701">
        <v>0</v>
      </c>
      <c r="BP99" s="701">
        <v>0</v>
      </c>
      <c r="BQ99" s="701">
        <v>0</v>
      </c>
      <c r="BR99" s="701">
        <v>0</v>
      </c>
      <c r="BS99" s="701">
        <v>0</v>
      </c>
      <c r="BT99" s="701">
        <v>0</v>
      </c>
      <c r="BU99" s="701"/>
      <c r="BV99" s="701"/>
      <c r="BW99" s="701"/>
      <c r="BX99" s="701"/>
      <c r="BY99" s="701"/>
      <c r="BZ99" s="701"/>
      <c r="CA99" s="701"/>
      <c r="CB99" s="701"/>
      <c r="CC99" s="701"/>
      <c r="CD99" s="701"/>
      <c r="CE99" s="701"/>
      <c r="CF99" s="701"/>
      <c r="CG99" s="701"/>
      <c r="CH99" s="701"/>
      <c r="CI99" s="701"/>
    </row>
    <row r="100" spans="2:87" ht="28.5" x14ac:dyDescent="0.2">
      <c r="B100" s="708" t="s">
        <v>614</v>
      </c>
      <c r="C100" s="709" t="s">
        <v>615</v>
      </c>
      <c r="D100" s="709" t="s">
        <v>616</v>
      </c>
      <c r="E100" s="709" t="s">
        <v>231</v>
      </c>
      <c r="F100" s="705">
        <v>2</v>
      </c>
      <c r="G100" s="706"/>
      <c r="H100" s="707"/>
      <c r="I100" s="707">
        <v>0</v>
      </c>
      <c r="J100" s="707">
        <v>0</v>
      </c>
      <c r="K100" s="707">
        <v>0</v>
      </c>
      <c r="L100" s="707">
        <v>0</v>
      </c>
      <c r="M100" s="701">
        <v>0</v>
      </c>
      <c r="N100" s="701">
        <v>0</v>
      </c>
      <c r="O100" s="701">
        <v>0</v>
      </c>
      <c r="P100" s="701">
        <v>0</v>
      </c>
      <c r="Q100" s="701">
        <v>0</v>
      </c>
      <c r="R100" s="701">
        <v>0</v>
      </c>
      <c r="S100" s="701">
        <v>0</v>
      </c>
      <c r="T100" s="701">
        <v>0</v>
      </c>
      <c r="U100" s="701">
        <v>0</v>
      </c>
      <c r="V100" s="701">
        <v>0</v>
      </c>
      <c r="W100" s="701">
        <v>0</v>
      </c>
      <c r="X100" s="701">
        <v>0</v>
      </c>
      <c r="Y100" s="701">
        <v>0</v>
      </c>
      <c r="Z100" s="701">
        <v>0</v>
      </c>
      <c r="AA100" s="701">
        <v>0</v>
      </c>
      <c r="AB100" s="701">
        <v>0</v>
      </c>
      <c r="AC100" s="701">
        <v>0</v>
      </c>
      <c r="AD100" s="701">
        <v>0</v>
      </c>
      <c r="AE100" s="701">
        <v>0</v>
      </c>
      <c r="AF100" s="701">
        <v>0</v>
      </c>
      <c r="AG100" s="701">
        <v>0</v>
      </c>
      <c r="AH100" s="701">
        <v>0</v>
      </c>
      <c r="AI100" s="701">
        <v>0</v>
      </c>
      <c r="AJ100" s="701">
        <v>0</v>
      </c>
      <c r="AK100" s="701">
        <v>0</v>
      </c>
      <c r="AL100" s="701">
        <v>0</v>
      </c>
      <c r="AM100" s="701">
        <v>0</v>
      </c>
      <c r="AN100" s="701">
        <v>0</v>
      </c>
      <c r="AO100" s="701">
        <v>0</v>
      </c>
      <c r="AP100" s="701">
        <v>0</v>
      </c>
      <c r="AQ100" s="701">
        <v>0</v>
      </c>
      <c r="AR100" s="701">
        <v>0</v>
      </c>
      <c r="AS100" s="701">
        <v>0</v>
      </c>
      <c r="AT100" s="701">
        <v>0</v>
      </c>
      <c r="AU100" s="701">
        <v>0</v>
      </c>
      <c r="AV100" s="701">
        <v>0</v>
      </c>
      <c r="AW100" s="701">
        <v>0</v>
      </c>
      <c r="AX100" s="701">
        <v>0</v>
      </c>
      <c r="AY100" s="701">
        <v>0</v>
      </c>
      <c r="AZ100" s="701">
        <v>0</v>
      </c>
      <c r="BA100" s="701">
        <v>0</v>
      </c>
      <c r="BB100" s="701">
        <v>0</v>
      </c>
      <c r="BC100" s="701">
        <v>0</v>
      </c>
      <c r="BD100" s="701">
        <v>0</v>
      </c>
      <c r="BE100" s="701">
        <v>0</v>
      </c>
      <c r="BF100" s="701">
        <v>0</v>
      </c>
      <c r="BG100" s="701">
        <v>0</v>
      </c>
      <c r="BH100" s="701">
        <v>0</v>
      </c>
      <c r="BI100" s="701">
        <v>0</v>
      </c>
      <c r="BJ100" s="701">
        <v>0</v>
      </c>
      <c r="BK100" s="701">
        <v>0</v>
      </c>
      <c r="BL100" s="701">
        <v>0</v>
      </c>
      <c r="BM100" s="701">
        <v>0</v>
      </c>
      <c r="BN100" s="701">
        <v>0</v>
      </c>
      <c r="BO100" s="701">
        <v>0</v>
      </c>
      <c r="BP100" s="701">
        <v>0</v>
      </c>
      <c r="BQ100" s="701">
        <v>0</v>
      </c>
      <c r="BR100" s="701">
        <v>0</v>
      </c>
      <c r="BS100" s="701">
        <v>0</v>
      </c>
      <c r="BT100" s="701">
        <v>0</v>
      </c>
      <c r="BU100" s="701"/>
      <c r="BV100" s="701"/>
      <c r="BW100" s="701"/>
      <c r="BX100" s="701"/>
      <c r="BY100" s="701"/>
      <c r="BZ100" s="701"/>
      <c r="CA100" s="701"/>
      <c r="CB100" s="701"/>
      <c r="CC100" s="701"/>
      <c r="CD100" s="701"/>
      <c r="CE100" s="701"/>
      <c r="CF100" s="701"/>
      <c r="CG100" s="701"/>
      <c r="CH100" s="701"/>
      <c r="CI100" s="702"/>
    </row>
    <row r="101" spans="2:87" x14ac:dyDescent="0.2">
      <c r="B101" s="703" t="s">
        <v>617</v>
      </c>
      <c r="C101" s="704" t="s">
        <v>618</v>
      </c>
      <c r="D101" s="704" t="s">
        <v>619</v>
      </c>
      <c r="E101" s="704" t="s">
        <v>231</v>
      </c>
      <c r="F101" s="705">
        <v>2</v>
      </c>
      <c r="G101" s="706"/>
      <c r="H101" s="707"/>
      <c r="I101" s="707">
        <v>0</v>
      </c>
      <c r="J101" s="707">
        <v>0</v>
      </c>
      <c r="K101" s="707">
        <v>0</v>
      </c>
      <c r="L101" s="707">
        <v>0</v>
      </c>
      <c r="M101" s="701">
        <v>0</v>
      </c>
      <c r="N101" s="701">
        <v>0</v>
      </c>
      <c r="O101" s="701">
        <v>0</v>
      </c>
      <c r="P101" s="701">
        <v>0</v>
      </c>
      <c r="Q101" s="701">
        <v>0</v>
      </c>
      <c r="R101" s="701">
        <v>0</v>
      </c>
      <c r="S101" s="701">
        <v>0</v>
      </c>
      <c r="T101" s="701">
        <v>0</v>
      </c>
      <c r="U101" s="701">
        <v>0</v>
      </c>
      <c r="V101" s="701">
        <v>0</v>
      </c>
      <c r="W101" s="701">
        <v>0</v>
      </c>
      <c r="X101" s="701">
        <v>0</v>
      </c>
      <c r="Y101" s="701">
        <v>0</v>
      </c>
      <c r="Z101" s="701">
        <v>0</v>
      </c>
      <c r="AA101" s="701">
        <v>0</v>
      </c>
      <c r="AB101" s="701">
        <v>0</v>
      </c>
      <c r="AC101" s="701">
        <v>0</v>
      </c>
      <c r="AD101" s="701">
        <v>0</v>
      </c>
      <c r="AE101" s="701">
        <v>0</v>
      </c>
      <c r="AF101" s="701">
        <v>0</v>
      </c>
      <c r="AG101" s="701">
        <v>0</v>
      </c>
      <c r="AH101" s="701">
        <v>0</v>
      </c>
      <c r="AI101" s="701">
        <v>0</v>
      </c>
      <c r="AJ101" s="701">
        <v>0</v>
      </c>
      <c r="AK101" s="701">
        <v>0</v>
      </c>
      <c r="AL101" s="701">
        <v>0</v>
      </c>
      <c r="AM101" s="701">
        <v>0</v>
      </c>
      <c r="AN101" s="701">
        <v>0</v>
      </c>
      <c r="AO101" s="701">
        <v>0</v>
      </c>
      <c r="AP101" s="701">
        <v>0</v>
      </c>
      <c r="AQ101" s="701">
        <v>0</v>
      </c>
      <c r="AR101" s="701">
        <v>0</v>
      </c>
      <c r="AS101" s="701">
        <v>0</v>
      </c>
      <c r="AT101" s="701">
        <v>0</v>
      </c>
      <c r="AU101" s="701">
        <v>0</v>
      </c>
      <c r="AV101" s="701">
        <v>0</v>
      </c>
      <c r="AW101" s="701">
        <v>0</v>
      </c>
      <c r="AX101" s="701">
        <v>0</v>
      </c>
      <c r="AY101" s="701">
        <v>0</v>
      </c>
      <c r="AZ101" s="701">
        <v>0</v>
      </c>
      <c r="BA101" s="701">
        <v>0</v>
      </c>
      <c r="BB101" s="701">
        <v>0</v>
      </c>
      <c r="BC101" s="701">
        <v>0</v>
      </c>
      <c r="BD101" s="701">
        <v>0</v>
      </c>
      <c r="BE101" s="701">
        <v>0</v>
      </c>
      <c r="BF101" s="701">
        <v>0</v>
      </c>
      <c r="BG101" s="701">
        <v>0</v>
      </c>
      <c r="BH101" s="701">
        <v>0</v>
      </c>
      <c r="BI101" s="701">
        <v>0</v>
      </c>
      <c r="BJ101" s="701">
        <v>0</v>
      </c>
      <c r="BK101" s="701">
        <v>0</v>
      </c>
      <c r="BL101" s="701">
        <v>0</v>
      </c>
      <c r="BM101" s="701">
        <v>0</v>
      </c>
      <c r="BN101" s="701">
        <v>0</v>
      </c>
      <c r="BO101" s="701">
        <v>0</v>
      </c>
      <c r="BP101" s="701">
        <v>0</v>
      </c>
      <c r="BQ101" s="701">
        <v>0</v>
      </c>
      <c r="BR101" s="701">
        <v>0</v>
      </c>
      <c r="BS101" s="701">
        <v>0</v>
      </c>
      <c r="BT101" s="701">
        <v>0</v>
      </c>
      <c r="BU101" s="701"/>
      <c r="BV101" s="701"/>
      <c r="BW101" s="701"/>
      <c r="BX101" s="701"/>
      <c r="BY101" s="701"/>
      <c r="BZ101" s="701"/>
      <c r="CA101" s="701"/>
      <c r="CB101" s="701"/>
      <c r="CC101" s="701"/>
      <c r="CD101" s="701"/>
      <c r="CE101" s="701"/>
      <c r="CF101" s="701"/>
      <c r="CG101" s="701"/>
      <c r="CH101" s="701"/>
      <c r="CI101" s="702"/>
    </row>
    <row r="102" spans="2:87" ht="30.6" customHeight="1" x14ac:dyDescent="0.2">
      <c r="B102" s="710" t="s">
        <v>620</v>
      </c>
      <c r="C102" s="711" t="s">
        <v>621</v>
      </c>
      <c r="D102" s="712" t="s">
        <v>622</v>
      </c>
      <c r="E102" s="711" t="s">
        <v>231</v>
      </c>
      <c r="F102" s="713">
        <v>2</v>
      </c>
      <c r="G102" s="706"/>
      <c r="H102" s="707"/>
      <c r="I102" s="707">
        <v>0</v>
      </c>
      <c r="J102" s="707">
        <v>0</v>
      </c>
      <c r="K102" s="707">
        <v>0</v>
      </c>
      <c r="L102" s="707">
        <v>0</v>
      </c>
      <c r="M102" s="701">
        <v>0</v>
      </c>
      <c r="N102" s="701">
        <v>0</v>
      </c>
      <c r="O102" s="701">
        <v>0</v>
      </c>
      <c r="P102" s="701">
        <v>0</v>
      </c>
      <c r="Q102" s="701">
        <v>0</v>
      </c>
      <c r="R102" s="701">
        <v>0</v>
      </c>
      <c r="S102" s="701">
        <v>0</v>
      </c>
      <c r="T102" s="701">
        <v>0</v>
      </c>
      <c r="U102" s="701">
        <v>0</v>
      </c>
      <c r="V102" s="701">
        <v>0</v>
      </c>
      <c r="W102" s="701">
        <v>0</v>
      </c>
      <c r="X102" s="701">
        <v>0</v>
      </c>
      <c r="Y102" s="701">
        <v>0</v>
      </c>
      <c r="Z102" s="701">
        <v>0</v>
      </c>
      <c r="AA102" s="701">
        <v>0</v>
      </c>
      <c r="AB102" s="701">
        <v>0</v>
      </c>
      <c r="AC102" s="701">
        <v>0</v>
      </c>
      <c r="AD102" s="701">
        <v>0</v>
      </c>
      <c r="AE102" s="701">
        <v>0</v>
      </c>
      <c r="AF102" s="701">
        <v>0</v>
      </c>
      <c r="AG102" s="701">
        <v>0</v>
      </c>
      <c r="AH102" s="701">
        <v>0</v>
      </c>
      <c r="AI102" s="701">
        <v>0</v>
      </c>
      <c r="AJ102" s="701">
        <v>0</v>
      </c>
      <c r="AK102" s="701">
        <v>0</v>
      </c>
      <c r="AL102" s="701">
        <v>0</v>
      </c>
      <c r="AM102" s="701">
        <v>0</v>
      </c>
      <c r="AN102" s="701">
        <v>0</v>
      </c>
      <c r="AO102" s="701">
        <v>0</v>
      </c>
      <c r="AP102" s="701">
        <v>0</v>
      </c>
      <c r="AQ102" s="701">
        <v>0</v>
      </c>
      <c r="AR102" s="701">
        <v>0</v>
      </c>
      <c r="AS102" s="701">
        <v>0</v>
      </c>
      <c r="AT102" s="701">
        <v>0</v>
      </c>
      <c r="AU102" s="701">
        <v>0</v>
      </c>
      <c r="AV102" s="701">
        <v>0</v>
      </c>
      <c r="AW102" s="701">
        <v>0</v>
      </c>
      <c r="AX102" s="701">
        <v>0</v>
      </c>
      <c r="AY102" s="701">
        <v>0</v>
      </c>
      <c r="AZ102" s="701">
        <v>0</v>
      </c>
      <c r="BA102" s="701">
        <v>0</v>
      </c>
      <c r="BB102" s="701">
        <v>0</v>
      </c>
      <c r="BC102" s="701">
        <v>0</v>
      </c>
      <c r="BD102" s="701">
        <v>0</v>
      </c>
      <c r="BE102" s="701">
        <v>0</v>
      </c>
      <c r="BF102" s="701">
        <v>0</v>
      </c>
      <c r="BG102" s="701">
        <v>0</v>
      </c>
      <c r="BH102" s="701">
        <v>0</v>
      </c>
      <c r="BI102" s="701">
        <v>0</v>
      </c>
      <c r="BJ102" s="701">
        <v>0</v>
      </c>
      <c r="BK102" s="701">
        <v>0</v>
      </c>
      <c r="BL102" s="701">
        <v>0</v>
      </c>
      <c r="BM102" s="701">
        <v>0</v>
      </c>
      <c r="BN102" s="701">
        <v>0</v>
      </c>
      <c r="BO102" s="701">
        <v>0</v>
      </c>
      <c r="BP102" s="701">
        <v>0</v>
      </c>
      <c r="BQ102" s="701">
        <v>0</v>
      </c>
      <c r="BR102" s="701">
        <v>0</v>
      </c>
      <c r="BS102" s="701">
        <v>0</v>
      </c>
      <c r="BT102" s="701">
        <v>0</v>
      </c>
      <c r="BU102" s="701"/>
      <c r="BV102" s="701"/>
      <c r="BW102" s="701"/>
      <c r="BX102" s="701"/>
      <c r="BY102" s="701"/>
      <c r="BZ102" s="701"/>
      <c r="CA102" s="701"/>
      <c r="CB102" s="701"/>
      <c r="CC102" s="701"/>
      <c r="CD102" s="701"/>
      <c r="CE102" s="701"/>
      <c r="CF102" s="701"/>
      <c r="CG102" s="701"/>
      <c r="CH102" s="701"/>
      <c r="CI102" s="702"/>
    </row>
    <row r="103" spans="2:87" ht="30.6" customHeight="1" x14ac:dyDescent="0.2">
      <c r="B103" s="710" t="s">
        <v>623</v>
      </c>
      <c r="C103" s="711" t="s">
        <v>624</v>
      </c>
      <c r="D103" s="712" t="s">
        <v>625</v>
      </c>
      <c r="E103" s="711" t="s">
        <v>231</v>
      </c>
      <c r="F103" s="713">
        <v>2</v>
      </c>
      <c r="G103" s="706"/>
      <c r="H103" s="707"/>
      <c r="I103" s="707">
        <v>0.34</v>
      </c>
      <c r="J103" s="707">
        <v>0.34</v>
      </c>
      <c r="K103" s="707">
        <v>0.34</v>
      </c>
      <c r="L103" s="707">
        <v>0.34</v>
      </c>
      <c r="M103" s="671">
        <v>0.34</v>
      </c>
      <c r="N103" s="671">
        <v>0.34</v>
      </c>
      <c r="O103" s="671">
        <v>0.34</v>
      </c>
      <c r="P103" s="671">
        <v>0.34</v>
      </c>
      <c r="Q103" s="671">
        <v>0.34</v>
      </c>
      <c r="R103" s="671">
        <v>0.34</v>
      </c>
      <c r="S103" s="671">
        <v>0.34</v>
      </c>
      <c r="T103" s="671">
        <v>0.34</v>
      </c>
      <c r="U103" s="671">
        <v>0.34</v>
      </c>
      <c r="V103" s="671">
        <v>0.34</v>
      </c>
      <c r="W103" s="671">
        <v>0.34</v>
      </c>
      <c r="X103" s="671">
        <v>0.34</v>
      </c>
      <c r="Y103" s="671">
        <v>0.34</v>
      </c>
      <c r="Z103" s="671">
        <v>0.34</v>
      </c>
      <c r="AA103" s="671">
        <v>0.34</v>
      </c>
      <c r="AB103" s="671">
        <v>0.34</v>
      </c>
      <c r="AC103" s="671">
        <v>0.34</v>
      </c>
      <c r="AD103" s="671">
        <v>0.34</v>
      </c>
      <c r="AE103" s="671">
        <v>0.34</v>
      </c>
      <c r="AF103" s="671">
        <v>0.34</v>
      </c>
      <c r="AG103" s="671">
        <v>0.34</v>
      </c>
      <c r="AH103" s="671">
        <v>0.34</v>
      </c>
      <c r="AI103" s="671">
        <v>0.34</v>
      </c>
      <c r="AJ103" s="671">
        <v>0.34</v>
      </c>
      <c r="AK103" s="671">
        <v>0.34</v>
      </c>
      <c r="AL103" s="671">
        <v>0.34</v>
      </c>
      <c r="AM103" s="671">
        <v>0.34</v>
      </c>
      <c r="AN103" s="671">
        <v>0.34</v>
      </c>
      <c r="AO103" s="671">
        <v>0.34</v>
      </c>
      <c r="AP103" s="671">
        <v>0.34</v>
      </c>
      <c r="AQ103" s="671">
        <v>0.34</v>
      </c>
      <c r="AR103" s="671">
        <v>0.34</v>
      </c>
      <c r="AS103" s="671">
        <v>0.34</v>
      </c>
      <c r="AT103" s="671">
        <v>0.34</v>
      </c>
      <c r="AU103" s="671">
        <v>0.34</v>
      </c>
      <c r="AV103" s="671">
        <v>0.34</v>
      </c>
      <c r="AW103" s="671">
        <v>0.34</v>
      </c>
      <c r="AX103" s="671">
        <v>0.34</v>
      </c>
      <c r="AY103" s="671">
        <v>0.34</v>
      </c>
      <c r="AZ103" s="671">
        <v>0.34</v>
      </c>
      <c r="BA103" s="671">
        <v>0.34</v>
      </c>
      <c r="BB103" s="671">
        <v>0.34</v>
      </c>
      <c r="BC103" s="671">
        <v>0.34</v>
      </c>
      <c r="BD103" s="671">
        <v>0.34</v>
      </c>
      <c r="BE103" s="671">
        <v>0.34</v>
      </c>
      <c r="BF103" s="671">
        <v>0.34</v>
      </c>
      <c r="BG103" s="671">
        <v>0.34</v>
      </c>
      <c r="BH103" s="671">
        <v>0.34</v>
      </c>
      <c r="BI103" s="671">
        <v>0.34</v>
      </c>
      <c r="BJ103" s="671">
        <v>0.34</v>
      </c>
      <c r="BK103" s="671">
        <v>0.34</v>
      </c>
      <c r="BL103" s="671">
        <v>0.34</v>
      </c>
      <c r="BM103" s="671">
        <v>0.34</v>
      </c>
      <c r="BN103" s="671">
        <v>0.34</v>
      </c>
      <c r="BO103" s="671">
        <v>0.34</v>
      </c>
      <c r="BP103" s="671">
        <v>0.34</v>
      </c>
      <c r="BQ103" s="671">
        <v>0.34</v>
      </c>
      <c r="BR103" s="671">
        <v>0.34</v>
      </c>
      <c r="BS103" s="671">
        <v>0.34</v>
      </c>
      <c r="BT103" s="671">
        <v>0.34</v>
      </c>
      <c r="BU103" s="701"/>
      <c r="BV103" s="701"/>
      <c r="BW103" s="701"/>
      <c r="BX103" s="701"/>
      <c r="BY103" s="701"/>
      <c r="BZ103" s="701"/>
      <c r="CA103" s="701"/>
      <c r="CB103" s="701"/>
      <c r="CC103" s="701"/>
      <c r="CD103" s="701"/>
      <c r="CE103" s="701"/>
      <c r="CF103" s="701"/>
      <c r="CG103" s="701"/>
      <c r="CH103" s="701"/>
      <c r="CI103" s="702"/>
    </row>
    <row r="104" spans="2:87" ht="28.5" x14ac:dyDescent="0.2">
      <c r="B104" s="703" t="s">
        <v>626</v>
      </c>
      <c r="C104" s="704" t="s">
        <v>627</v>
      </c>
      <c r="D104" s="704" t="s">
        <v>628</v>
      </c>
      <c r="E104" s="704" t="s">
        <v>231</v>
      </c>
      <c r="F104" s="705">
        <v>2</v>
      </c>
      <c r="G104" s="706"/>
      <c r="H104" s="707"/>
      <c r="I104" s="707">
        <v>0</v>
      </c>
      <c r="J104" s="707">
        <v>0</v>
      </c>
      <c r="K104" s="707">
        <v>0</v>
      </c>
      <c r="L104" s="707">
        <v>0</v>
      </c>
      <c r="M104" s="701">
        <v>0</v>
      </c>
      <c r="N104" s="701">
        <v>0</v>
      </c>
      <c r="O104" s="701">
        <v>0</v>
      </c>
      <c r="P104" s="701">
        <v>0</v>
      </c>
      <c r="Q104" s="701">
        <v>0</v>
      </c>
      <c r="R104" s="701">
        <v>0</v>
      </c>
      <c r="S104" s="701">
        <v>0</v>
      </c>
      <c r="T104" s="701">
        <v>0</v>
      </c>
      <c r="U104" s="701">
        <v>0</v>
      </c>
      <c r="V104" s="701">
        <v>0</v>
      </c>
      <c r="W104" s="701">
        <v>0</v>
      </c>
      <c r="X104" s="701">
        <v>0</v>
      </c>
      <c r="Y104" s="701">
        <v>0</v>
      </c>
      <c r="Z104" s="701">
        <v>0</v>
      </c>
      <c r="AA104" s="701">
        <v>0</v>
      </c>
      <c r="AB104" s="701">
        <v>0</v>
      </c>
      <c r="AC104" s="701">
        <v>0</v>
      </c>
      <c r="AD104" s="701">
        <v>0</v>
      </c>
      <c r="AE104" s="701">
        <v>0</v>
      </c>
      <c r="AF104" s="701">
        <v>0</v>
      </c>
      <c r="AG104" s="701">
        <v>0</v>
      </c>
      <c r="AH104" s="701">
        <v>0</v>
      </c>
      <c r="AI104" s="701">
        <v>0</v>
      </c>
      <c r="AJ104" s="701">
        <v>0</v>
      </c>
      <c r="AK104" s="701">
        <v>0</v>
      </c>
      <c r="AL104" s="701">
        <v>0</v>
      </c>
      <c r="AM104" s="701">
        <v>0</v>
      </c>
      <c r="AN104" s="701">
        <v>0</v>
      </c>
      <c r="AO104" s="701">
        <v>0</v>
      </c>
      <c r="AP104" s="701">
        <v>0</v>
      </c>
      <c r="AQ104" s="701">
        <v>0</v>
      </c>
      <c r="AR104" s="701">
        <v>0</v>
      </c>
      <c r="AS104" s="701">
        <v>0</v>
      </c>
      <c r="AT104" s="701">
        <v>0</v>
      </c>
      <c r="AU104" s="701">
        <v>0</v>
      </c>
      <c r="AV104" s="701">
        <v>0</v>
      </c>
      <c r="AW104" s="701">
        <v>0</v>
      </c>
      <c r="AX104" s="701">
        <v>0</v>
      </c>
      <c r="AY104" s="701">
        <v>0</v>
      </c>
      <c r="AZ104" s="701">
        <v>0</v>
      </c>
      <c r="BA104" s="701">
        <v>0</v>
      </c>
      <c r="BB104" s="701">
        <v>0</v>
      </c>
      <c r="BC104" s="701">
        <v>0</v>
      </c>
      <c r="BD104" s="701">
        <v>0</v>
      </c>
      <c r="BE104" s="701">
        <v>0</v>
      </c>
      <c r="BF104" s="701">
        <v>0</v>
      </c>
      <c r="BG104" s="701">
        <v>0</v>
      </c>
      <c r="BH104" s="701">
        <v>0</v>
      </c>
      <c r="BI104" s="701">
        <v>0</v>
      </c>
      <c r="BJ104" s="701">
        <v>0</v>
      </c>
      <c r="BK104" s="701">
        <v>0</v>
      </c>
      <c r="BL104" s="701">
        <v>0</v>
      </c>
      <c r="BM104" s="701">
        <v>0</v>
      </c>
      <c r="BN104" s="701">
        <v>0</v>
      </c>
      <c r="BO104" s="701">
        <v>0</v>
      </c>
      <c r="BP104" s="701">
        <v>0</v>
      </c>
      <c r="BQ104" s="701">
        <v>0</v>
      </c>
      <c r="BR104" s="701">
        <v>0</v>
      </c>
      <c r="BS104" s="701">
        <v>0</v>
      </c>
      <c r="BT104" s="701">
        <v>0</v>
      </c>
      <c r="BU104" s="701"/>
      <c r="BV104" s="701"/>
      <c r="BW104" s="701"/>
      <c r="BX104" s="701"/>
      <c r="BY104" s="701"/>
      <c r="BZ104" s="701"/>
      <c r="CA104" s="701"/>
      <c r="CB104" s="701"/>
      <c r="CC104" s="701"/>
      <c r="CD104" s="701"/>
      <c r="CE104" s="701"/>
      <c r="CF104" s="701"/>
      <c r="CG104" s="701"/>
      <c r="CH104" s="701"/>
      <c r="CI104" s="702"/>
    </row>
    <row r="105" spans="2:87" x14ac:dyDescent="0.2">
      <c r="B105" s="703" t="s">
        <v>629</v>
      </c>
      <c r="C105" s="704" t="s">
        <v>630</v>
      </c>
      <c r="D105" s="704" t="s">
        <v>631</v>
      </c>
      <c r="E105" s="704" t="s">
        <v>231</v>
      </c>
      <c r="F105" s="705">
        <v>2</v>
      </c>
      <c r="G105" s="706"/>
      <c r="H105" s="707"/>
      <c r="I105" s="707">
        <v>0</v>
      </c>
      <c r="J105" s="707">
        <v>0</v>
      </c>
      <c r="K105" s="707">
        <v>0</v>
      </c>
      <c r="L105" s="707">
        <v>0</v>
      </c>
      <c r="M105" s="701">
        <v>0</v>
      </c>
      <c r="N105" s="701">
        <v>0</v>
      </c>
      <c r="O105" s="701">
        <v>0</v>
      </c>
      <c r="P105" s="701">
        <v>0</v>
      </c>
      <c r="Q105" s="701">
        <v>0</v>
      </c>
      <c r="R105" s="701">
        <v>0</v>
      </c>
      <c r="S105" s="701">
        <v>0</v>
      </c>
      <c r="T105" s="701">
        <v>0</v>
      </c>
      <c r="U105" s="701">
        <v>0</v>
      </c>
      <c r="V105" s="701">
        <v>0</v>
      </c>
      <c r="W105" s="701">
        <v>0</v>
      </c>
      <c r="X105" s="701">
        <v>0</v>
      </c>
      <c r="Y105" s="701">
        <v>0</v>
      </c>
      <c r="Z105" s="701">
        <v>0</v>
      </c>
      <c r="AA105" s="701">
        <v>0</v>
      </c>
      <c r="AB105" s="701">
        <v>0</v>
      </c>
      <c r="AC105" s="701">
        <v>0</v>
      </c>
      <c r="AD105" s="701">
        <v>0</v>
      </c>
      <c r="AE105" s="701">
        <v>0</v>
      </c>
      <c r="AF105" s="701">
        <v>0</v>
      </c>
      <c r="AG105" s="701">
        <v>0</v>
      </c>
      <c r="AH105" s="701">
        <v>0</v>
      </c>
      <c r="AI105" s="701">
        <v>0</v>
      </c>
      <c r="AJ105" s="701">
        <v>0</v>
      </c>
      <c r="AK105" s="701">
        <v>0</v>
      </c>
      <c r="AL105" s="701">
        <v>0</v>
      </c>
      <c r="AM105" s="701">
        <v>0</v>
      </c>
      <c r="AN105" s="701">
        <v>0</v>
      </c>
      <c r="AO105" s="701">
        <v>0</v>
      </c>
      <c r="AP105" s="701">
        <v>0</v>
      </c>
      <c r="AQ105" s="701">
        <v>0</v>
      </c>
      <c r="AR105" s="701">
        <v>0</v>
      </c>
      <c r="AS105" s="701">
        <v>0</v>
      </c>
      <c r="AT105" s="701">
        <v>0</v>
      </c>
      <c r="AU105" s="701">
        <v>0</v>
      </c>
      <c r="AV105" s="701">
        <v>0</v>
      </c>
      <c r="AW105" s="701">
        <v>0</v>
      </c>
      <c r="AX105" s="701">
        <v>0</v>
      </c>
      <c r="AY105" s="701">
        <v>0</v>
      </c>
      <c r="AZ105" s="701">
        <v>0</v>
      </c>
      <c r="BA105" s="701">
        <v>0</v>
      </c>
      <c r="BB105" s="701">
        <v>0</v>
      </c>
      <c r="BC105" s="701">
        <v>0</v>
      </c>
      <c r="BD105" s="701">
        <v>0</v>
      </c>
      <c r="BE105" s="701">
        <v>0</v>
      </c>
      <c r="BF105" s="701">
        <v>0</v>
      </c>
      <c r="BG105" s="701">
        <v>0</v>
      </c>
      <c r="BH105" s="701">
        <v>0</v>
      </c>
      <c r="BI105" s="701">
        <v>0</v>
      </c>
      <c r="BJ105" s="701">
        <v>0</v>
      </c>
      <c r="BK105" s="701">
        <v>0</v>
      </c>
      <c r="BL105" s="701">
        <v>0</v>
      </c>
      <c r="BM105" s="701">
        <v>0</v>
      </c>
      <c r="BN105" s="701">
        <v>0</v>
      </c>
      <c r="BO105" s="701">
        <v>0</v>
      </c>
      <c r="BP105" s="701">
        <v>0</v>
      </c>
      <c r="BQ105" s="701">
        <v>0</v>
      </c>
      <c r="BR105" s="701">
        <v>0</v>
      </c>
      <c r="BS105" s="701">
        <v>0</v>
      </c>
      <c r="BT105" s="701">
        <v>0</v>
      </c>
      <c r="BU105" s="701"/>
      <c r="BV105" s="701"/>
      <c r="BW105" s="701"/>
      <c r="BX105" s="701"/>
      <c r="BY105" s="701"/>
      <c r="BZ105" s="701"/>
      <c r="CA105" s="701"/>
      <c r="CB105" s="701"/>
      <c r="CC105" s="701"/>
      <c r="CD105" s="701"/>
      <c r="CE105" s="701"/>
      <c r="CF105" s="701"/>
      <c r="CG105" s="701"/>
      <c r="CH105" s="701"/>
      <c r="CI105" s="702"/>
    </row>
    <row r="106" spans="2:87" ht="15" thickBot="1" x14ac:dyDescent="0.25">
      <c r="B106" s="714" t="s">
        <v>632</v>
      </c>
      <c r="C106" s="715" t="s">
        <v>633</v>
      </c>
      <c r="D106" s="715" t="s">
        <v>634</v>
      </c>
      <c r="E106" s="715" t="s">
        <v>231</v>
      </c>
      <c r="F106" s="716">
        <v>2</v>
      </c>
      <c r="G106" s="717"/>
      <c r="H106" s="707"/>
      <c r="I106" s="707">
        <v>0</v>
      </c>
      <c r="J106" s="707">
        <v>0</v>
      </c>
      <c r="K106" s="707">
        <v>0</v>
      </c>
      <c r="L106" s="707">
        <v>0</v>
      </c>
      <c r="M106" s="701">
        <v>0</v>
      </c>
      <c r="N106" s="701">
        <v>0</v>
      </c>
      <c r="O106" s="701">
        <v>0</v>
      </c>
      <c r="P106" s="701">
        <v>0</v>
      </c>
      <c r="Q106" s="701">
        <v>0</v>
      </c>
      <c r="R106" s="701">
        <v>0</v>
      </c>
      <c r="S106" s="701">
        <v>0</v>
      </c>
      <c r="T106" s="701">
        <v>0</v>
      </c>
      <c r="U106" s="701">
        <v>0</v>
      </c>
      <c r="V106" s="701">
        <v>0</v>
      </c>
      <c r="W106" s="701">
        <v>0</v>
      </c>
      <c r="X106" s="701">
        <v>0</v>
      </c>
      <c r="Y106" s="701">
        <v>0</v>
      </c>
      <c r="Z106" s="701">
        <v>0</v>
      </c>
      <c r="AA106" s="701">
        <v>0</v>
      </c>
      <c r="AB106" s="701">
        <v>0</v>
      </c>
      <c r="AC106" s="701">
        <v>0</v>
      </c>
      <c r="AD106" s="701">
        <v>0</v>
      </c>
      <c r="AE106" s="701">
        <v>0</v>
      </c>
      <c r="AF106" s="701">
        <v>0</v>
      </c>
      <c r="AG106" s="701">
        <v>0</v>
      </c>
      <c r="AH106" s="701">
        <v>0</v>
      </c>
      <c r="AI106" s="701">
        <v>0</v>
      </c>
      <c r="AJ106" s="701">
        <v>0</v>
      </c>
      <c r="AK106" s="701">
        <v>0</v>
      </c>
      <c r="AL106" s="701">
        <v>0</v>
      </c>
      <c r="AM106" s="701">
        <v>0</v>
      </c>
      <c r="AN106" s="701">
        <v>0</v>
      </c>
      <c r="AO106" s="701">
        <v>0</v>
      </c>
      <c r="AP106" s="701">
        <v>0</v>
      </c>
      <c r="AQ106" s="701">
        <v>0</v>
      </c>
      <c r="AR106" s="701">
        <v>0</v>
      </c>
      <c r="AS106" s="701">
        <v>0</v>
      </c>
      <c r="AT106" s="701">
        <v>0</v>
      </c>
      <c r="AU106" s="701">
        <v>0</v>
      </c>
      <c r="AV106" s="701">
        <v>0</v>
      </c>
      <c r="AW106" s="701">
        <v>0</v>
      </c>
      <c r="AX106" s="701">
        <v>0</v>
      </c>
      <c r="AY106" s="701">
        <v>0</v>
      </c>
      <c r="AZ106" s="701">
        <v>0</v>
      </c>
      <c r="BA106" s="701">
        <v>0</v>
      </c>
      <c r="BB106" s="701">
        <v>0</v>
      </c>
      <c r="BC106" s="701">
        <v>0</v>
      </c>
      <c r="BD106" s="701">
        <v>0</v>
      </c>
      <c r="BE106" s="701">
        <v>0</v>
      </c>
      <c r="BF106" s="701">
        <v>0</v>
      </c>
      <c r="BG106" s="701">
        <v>0</v>
      </c>
      <c r="BH106" s="701">
        <v>0</v>
      </c>
      <c r="BI106" s="701">
        <v>0</v>
      </c>
      <c r="BJ106" s="701">
        <v>0</v>
      </c>
      <c r="BK106" s="701">
        <v>0</v>
      </c>
      <c r="BL106" s="701">
        <v>0</v>
      </c>
      <c r="BM106" s="701">
        <v>0</v>
      </c>
      <c r="BN106" s="701">
        <v>0</v>
      </c>
      <c r="BO106" s="701">
        <v>0</v>
      </c>
      <c r="BP106" s="701">
        <v>0</v>
      </c>
      <c r="BQ106" s="701">
        <v>0</v>
      </c>
      <c r="BR106" s="701">
        <v>0</v>
      </c>
      <c r="BS106" s="701">
        <v>0</v>
      </c>
      <c r="BT106" s="701">
        <v>0</v>
      </c>
      <c r="BU106" s="719"/>
      <c r="BV106" s="719"/>
      <c r="BW106" s="719"/>
      <c r="BX106" s="719"/>
      <c r="BY106" s="719"/>
      <c r="BZ106" s="719"/>
      <c r="CA106" s="719"/>
      <c r="CB106" s="719"/>
      <c r="CC106" s="719"/>
      <c r="CD106" s="719"/>
      <c r="CE106" s="719"/>
      <c r="CF106" s="719"/>
      <c r="CG106" s="719"/>
      <c r="CH106" s="719"/>
      <c r="CI106" s="720"/>
    </row>
    <row r="107" spans="2:87" ht="57" x14ac:dyDescent="0.2">
      <c r="B107" s="721" t="s">
        <v>635</v>
      </c>
      <c r="C107" s="722" t="s">
        <v>636</v>
      </c>
      <c r="D107" s="723" t="s">
        <v>637</v>
      </c>
      <c r="E107" s="722" t="s">
        <v>231</v>
      </c>
      <c r="F107" s="724">
        <v>2</v>
      </c>
      <c r="G107" s="699"/>
      <c r="H107" s="707"/>
      <c r="I107" s="707">
        <v>0</v>
      </c>
      <c r="J107" s="707">
        <v>0</v>
      </c>
      <c r="K107" s="707">
        <v>0</v>
      </c>
      <c r="L107" s="707">
        <v>0</v>
      </c>
      <c r="M107" s="701">
        <v>-1.9202662845341223E-4</v>
      </c>
      <c r="N107" s="701">
        <v>-3.8985408122815812E-4</v>
      </c>
      <c r="O107" s="701">
        <v>-7.5594708153925438E-4</v>
      </c>
      <c r="P107" s="701">
        <v>-1.1222736720912785E-3</v>
      </c>
      <c r="Q107" s="701">
        <v>-1.4888338528842304E-3</v>
      </c>
      <c r="R107" s="701">
        <v>-1.9803739636570228E-3</v>
      </c>
      <c r="S107" s="701">
        <v>-2.4720698012576925E-3</v>
      </c>
      <c r="T107" s="701">
        <v>-2.9639213656853514E-3</v>
      </c>
      <c r="U107" s="701">
        <v>-3.4559286569413317E-3</v>
      </c>
      <c r="V107" s="701">
        <v>-3.9480916750238571E-3</v>
      </c>
      <c r="W107" s="701">
        <v>-4.5377299102695723E-3</v>
      </c>
      <c r="X107" s="701">
        <v>-5.1275238723431649E-3</v>
      </c>
      <c r="Y107" s="701">
        <v>-5.7174735612441907E-3</v>
      </c>
      <c r="Z107" s="701">
        <v>-5.765370172285067E-3</v>
      </c>
      <c r="AA107" s="701">
        <v>-5.8134225101542647E-3</v>
      </c>
      <c r="AB107" s="701">
        <v>-5.8787365287162885E-3</v>
      </c>
      <c r="AC107" s="701">
        <v>-5.9442629035602046E-3</v>
      </c>
      <c r="AD107" s="701">
        <v>-6.0100016346846807E-3</v>
      </c>
      <c r="AE107" s="701">
        <v>-6.0759527220910492E-3</v>
      </c>
      <c r="AF107" s="701">
        <v>-6.1421161657779777E-3</v>
      </c>
      <c r="AG107" s="701">
        <v>-6.2084919657454662E-3</v>
      </c>
      <c r="AH107" s="701">
        <v>-6.275080121994403E-3</v>
      </c>
      <c r="AI107" s="701">
        <v>-6.3418806345238998E-3</v>
      </c>
      <c r="AJ107" s="701">
        <v>-6.408893503335289E-3</v>
      </c>
      <c r="AK107" s="701">
        <v>-6.4772335947322901E-3</v>
      </c>
      <c r="AL107" s="701">
        <v>-6.4805781936478901E-3</v>
      </c>
      <c r="AM107" s="701">
        <v>-6.4839227925634901E-3</v>
      </c>
      <c r="AN107" s="701">
        <v>-6.4872673914790902E-3</v>
      </c>
      <c r="AO107" s="701">
        <v>-6.4906119903946902E-3</v>
      </c>
      <c r="AP107" s="701">
        <v>-6.4939565893107343E-3</v>
      </c>
      <c r="AQ107" s="701">
        <v>-6.4973011882263343E-3</v>
      </c>
      <c r="AR107" s="701">
        <v>-6.5006457871414902E-3</v>
      </c>
      <c r="AS107" s="701">
        <v>-6.5039903860579784E-3</v>
      </c>
      <c r="AT107" s="701">
        <v>-6.5073349849731343E-3</v>
      </c>
      <c r="AU107" s="701">
        <v>-6.5106795838887344E-3</v>
      </c>
      <c r="AV107" s="701">
        <v>-6.5140241828043344E-3</v>
      </c>
      <c r="AW107" s="701">
        <v>-6.5173687817208226E-3</v>
      </c>
      <c r="AX107" s="701">
        <v>-6.5207133806364226E-3</v>
      </c>
      <c r="AY107" s="701">
        <v>-6.5240579795515785E-3</v>
      </c>
      <c r="AZ107" s="701">
        <v>-6.5274025784671785E-3</v>
      </c>
      <c r="BA107" s="701">
        <v>-6.5307471773832226E-3</v>
      </c>
      <c r="BB107" s="701">
        <v>-6.5340917762988227E-3</v>
      </c>
      <c r="BC107" s="701">
        <v>-6.5374363752153108E-3</v>
      </c>
      <c r="BD107" s="701">
        <v>-6.5407809741309109E-3</v>
      </c>
      <c r="BE107" s="701">
        <v>-6.5441255730465109E-3</v>
      </c>
      <c r="BF107" s="701">
        <v>-6.5474701719616668E-3</v>
      </c>
      <c r="BG107" s="701">
        <v>-6.5508147708777109E-3</v>
      </c>
      <c r="BH107" s="701">
        <v>-6.5541593697933109E-3</v>
      </c>
      <c r="BI107" s="701">
        <v>-6.5575039687089109E-3</v>
      </c>
      <c r="BJ107" s="701">
        <v>-6.560848567624511E-3</v>
      </c>
      <c r="BK107" s="701">
        <v>-6.5641931665405551E-3</v>
      </c>
      <c r="BL107" s="701">
        <v>-6.5675377654565992E-3</v>
      </c>
      <c r="BM107" s="701">
        <v>-6.5708823643721992E-3</v>
      </c>
      <c r="BN107" s="701">
        <v>-6.5742269632873551E-3</v>
      </c>
      <c r="BO107" s="701">
        <v>-6.5775715622029551E-3</v>
      </c>
      <c r="BP107" s="701">
        <v>-6.5809161611189992E-3</v>
      </c>
      <c r="BQ107" s="701">
        <v>-6.5842607600345993E-3</v>
      </c>
      <c r="BR107" s="701">
        <v>-6.5876053589506434E-3</v>
      </c>
      <c r="BS107" s="701">
        <v>-6.5909499578666875E-3</v>
      </c>
      <c r="BT107" s="701">
        <v>-6.5942945567822875E-3</v>
      </c>
      <c r="BU107" s="700"/>
      <c r="BV107" s="700"/>
      <c r="BW107" s="700"/>
      <c r="BX107" s="700"/>
      <c r="BY107" s="700"/>
      <c r="BZ107" s="700"/>
      <c r="CA107" s="700"/>
      <c r="CB107" s="700"/>
      <c r="CC107" s="700"/>
      <c r="CD107" s="700"/>
      <c r="CE107" s="700"/>
      <c r="CF107" s="700"/>
      <c r="CG107" s="700"/>
      <c r="CH107" s="700"/>
      <c r="CI107" s="700"/>
    </row>
    <row r="108" spans="2:87" ht="57" x14ac:dyDescent="0.2">
      <c r="B108" s="725" t="s">
        <v>638</v>
      </c>
      <c r="C108" s="726" t="s">
        <v>639</v>
      </c>
      <c r="D108" s="727" t="s">
        <v>640</v>
      </c>
      <c r="E108" s="726" t="s">
        <v>231</v>
      </c>
      <c r="F108" s="728">
        <v>2</v>
      </c>
      <c r="G108" s="706"/>
      <c r="H108" s="707"/>
      <c r="I108" s="707">
        <v>0</v>
      </c>
      <c r="J108" s="707">
        <v>0</v>
      </c>
      <c r="K108" s="707">
        <v>0</v>
      </c>
      <c r="L108" s="707">
        <v>0</v>
      </c>
      <c r="M108" s="701">
        <v>-4.0919981592935875E-2</v>
      </c>
      <c r="N108" s="701">
        <v>-8.1793739746852778E-2</v>
      </c>
      <c r="O108" s="701">
        <v>-8.1804367963575542E-2</v>
      </c>
      <c r="P108" s="701">
        <v>-8.1814996180298319E-2</v>
      </c>
      <c r="Q108" s="701">
        <v>-8.1825624397021096E-2</v>
      </c>
      <c r="R108" s="701">
        <v>-8.1834313168750061E-2</v>
      </c>
      <c r="S108" s="701">
        <v>-8.1842355458814409E-2</v>
      </c>
      <c r="T108" s="701">
        <v>-8.1849751267214194E-2</v>
      </c>
      <c r="U108" s="701">
        <v>-8.1859409761440072E-2</v>
      </c>
      <c r="V108" s="701">
        <v>-8.1869068255665936E-2</v>
      </c>
      <c r="W108" s="701">
        <v>-8.1878726749891814E-2</v>
      </c>
      <c r="X108" s="701">
        <v>-8.1888385244117678E-2</v>
      </c>
      <c r="Y108" s="701">
        <v>-8.1898043738343557E-2</v>
      </c>
      <c r="Z108" s="701">
        <v>-8.1907702232569421E-2</v>
      </c>
      <c r="AA108" s="701">
        <v>-8.1917360726795299E-2</v>
      </c>
      <c r="AB108" s="701">
        <v>-8.1930531494789044E-2</v>
      </c>
      <c r="AC108" s="701">
        <v>-8.1943702262782775E-2</v>
      </c>
      <c r="AD108" s="701">
        <v>-8.195687303077652E-2</v>
      </c>
      <c r="AE108" s="701">
        <v>-8.1970043798770265E-2</v>
      </c>
      <c r="AF108" s="701">
        <v>-8.1983214566763996E-2</v>
      </c>
      <c r="AG108" s="701">
        <v>-8.199638533475774E-2</v>
      </c>
      <c r="AH108" s="701">
        <v>-8.2009556102751485E-2</v>
      </c>
      <c r="AI108" s="701">
        <v>-8.2022726870745216E-2</v>
      </c>
      <c r="AJ108" s="701">
        <v>-8.2035897638738961E-2</v>
      </c>
      <c r="AK108" s="701">
        <v>-8.2049068406732706E-2</v>
      </c>
      <c r="AL108" s="701">
        <v>-8.2049068406732706E-2</v>
      </c>
      <c r="AM108" s="701">
        <v>-8.2049068406732706E-2</v>
      </c>
      <c r="AN108" s="701">
        <v>-8.2049068406732706E-2</v>
      </c>
      <c r="AO108" s="701">
        <v>-8.2049068406732706E-2</v>
      </c>
      <c r="AP108" s="701">
        <v>-8.2049068406732706E-2</v>
      </c>
      <c r="AQ108" s="701">
        <v>-8.2049068406732706E-2</v>
      </c>
      <c r="AR108" s="701">
        <v>-8.2049068406732706E-2</v>
      </c>
      <c r="AS108" s="701">
        <v>-8.2049068406732706E-2</v>
      </c>
      <c r="AT108" s="701">
        <v>-8.2049068406732706E-2</v>
      </c>
      <c r="AU108" s="701">
        <v>-8.2049068406732706E-2</v>
      </c>
      <c r="AV108" s="701">
        <v>-8.2049068406732706E-2</v>
      </c>
      <c r="AW108" s="701">
        <v>-8.2049068406732706E-2</v>
      </c>
      <c r="AX108" s="701">
        <v>-8.2049068406732706E-2</v>
      </c>
      <c r="AY108" s="701">
        <v>-8.2049068406732706E-2</v>
      </c>
      <c r="AZ108" s="701">
        <v>-8.2049068406732706E-2</v>
      </c>
      <c r="BA108" s="701">
        <v>-8.2049068406732706E-2</v>
      </c>
      <c r="BB108" s="701">
        <v>-8.2049068406732706E-2</v>
      </c>
      <c r="BC108" s="701">
        <v>-8.2049068406732706E-2</v>
      </c>
      <c r="BD108" s="701">
        <v>-8.2049068406732706E-2</v>
      </c>
      <c r="BE108" s="701">
        <v>-8.2049068406732706E-2</v>
      </c>
      <c r="BF108" s="701">
        <v>-8.2049068406732706E-2</v>
      </c>
      <c r="BG108" s="701">
        <v>-8.2049068406732706E-2</v>
      </c>
      <c r="BH108" s="701">
        <v>-8.2049068406732706E-2</v>
      </c>
      <c r="BI108" s="701">
        <v>-8.2049068406732706E-2</v>
      </c>
      <c r="BJ108" s="701">
        <v>-8.2049068406732706E-2</v>
      </c>
      <c r="BK108" s="701">
        <v>-8.2049068406732706E-2</v>
      </c>
      <c r="BL108" s="701">
        <v>-8.2049068406732706E-2</v>
      </c>
      <c r="BM108" s="701">
        <v>-8.2049068406732706E-2</v>
      </c>
      <c r="BN108" s="701">
        <v>-8.2049068406732706E-2</v>
      </c>
      <c r="BO108" s="701">
        <v>-8.2049068406732706E-2</v>
      </c>
      <c r="BP108" s="701">
        <v>-8.2049068406732706E-2</v>
      </c>
      <c r="BQ108" s="701">
        <v>-8.2049068406732706E-2</v>
      </c>
      <c r="BR108" s="701">
        <v>-8.2049068406732706E-2</v>
      </c>
      <c r="BS108" s="701">
        <v>-8.2049068406732706E-2</v>
      </c>
      <c r="BT108" s="701">
        <v>-8.2049068406732706E-2</v>
      </c>
      <c r="BU108" s="701"/>
      <c r="BV108" s="701"/>
      <c r="BW108" s="701"/>
      <c r="BX108" s="701"/>
      <c r="BY108" s="701"/>
      <c r="BZ108" s="701"/>
      <c r="CA108" s="701"/>
      <c r="CB108" s="701"/>
      <c r="CC108" s="701"/>
      <c r="CD108" s="701"/>
      <c r="CE108" s="701"/>
      <c r="CF108" s="701"/>
      <c r="CG108" s="701"/>
      <c r="CH108" s="701"/>
      <c r="CI108" s="701"/>
    </row>
    <row r="109" spans="2:87" ht="57" x14ac:dyDescent="0.2">
      <c r="B109" s="725" t="s">
        <v>641</v>
      </c>
      <c r="C109" s="726" t="s">
        <v>642</v>
      </c>
      <c r="D109" s="727" t="s">
        <v>643</v>
      </c>
      <c r="E109" s="726" t="s">
        <v>231</v>
      </c>
      <c r="F109" s="728">
        <v>2</v>
      </c>
      <c r="G109" s="706"/>
      <c r="H109" s="707"/>
      <c r="I109" s="707">
        <v>0</v>
      </c>
      <c r="J109" s="707">
        <v>0</v>
      </c>
      <c r="K109" s="707">
        <v>0</v>
      </c>
      <c r="L109" s="707">
        <v>0</v>
      </c>
      <c r="M109" s="701">
        <v>-5.4724738114751315E-2</v>
      </c>
      <c r="N109" s="701">
        <v>1.5560297355302843E-2</v>
      </c>
      <c r="O109" s="701">
        <v>6.9032818983454369E-2</v>
      </c>
      <c r="P109" s="701">
        <v>7.8638078899535113E-2</v>
      </c>
      <c r="Q109" s="701">
        <v>7.2239134716588715E-2</v>
      </c>
      <c r="R109" s="701">
        <v>6.1358984412596351E-2</v>
      </c>
      <c r="S109" s="701">
        <v>4.9796917829178833E-2</v>
      </c>
      <c r="T109" s="701">
        <v>3.7363252745309383E-2</v>
      </c>
      <c r="U109" s="701">
        <v>2.0315333444813621E-2</v>
      </c>
      <c r="V109" s="701">
        <v>2.3000758102100782E-3</v>
      </c>
      <c r="W109" s="701">
        <v>-2.5895860113495761E-2</v>
      </c>
      <c r="X109" s="701">
        <v>-5.5879040675876235E-2</v>
      </c>
      <c r="Y109" s="701">
        <v>-7.8574615664938507E-2</v>
      </c>
      <c r="Z109" s="701">
        <v>-0.10193414617769392</v>
      </c>
      <c r="AA109" s="701">
        <v>-0.12596859673229854</v>
      </c>
      <c r="AB109" s="701">
        <v>-0.15066355825088107</v>
      </c>
      <c r="AC109" s="701">
        <v>-0.17570979080881255</v>
      </c>
      <c r="AD109" s="701">
        <v>-0.20117947238525646</v>
      </c>
      <c r="AE109" s="701">
        <v>-0.22161764189417554</v>
      </c>
      <c r="AF109" s="701">
        <v>-0.23182364794113597</v>
      </c>
      <c r="AG109" s="701">
        <v>-0.2419121676131013</v>
      </c>
      <c r="AH109" s="701">
        <v>-0.25170858478074765</v>
      </c>
      <c r="AI109" s="701">
        <v>-0.26171350554566852</v>
      </c>
      <c r="AJ109" s="701">
        <v>-0.27202188184334841</v>
      </c>
      <c r="AK109" s="701">
        <v>-0.28246422554015438</v>
      </c>
      <c r="AL109" s="701">
        <v>-0.27040035297653842</v>
      </c>
      <c r="AM109" s="701">
        <v>-0.27378859329068539</v>
      </c>
      <c r="AN109" s="701">
        <v>-0.27727048910279462</v>
      </c>
      <c r="AO109" s="701">
        <v>-0.28067063771783518</v>
      </c>
      <c r="AP109" s="701">
        <v>-0.28375472293526482</v>
      </c>
      <c r="AQ109" s="701">
        <v>-0.28571158834290133</v>
      </c>
      <c r="AR109" s="701">
        <v>-0.28650079953327579</v>
      </c>
      <c r="AS109" s="701">
        <v>-0.28734549190836089</v>
      </c>
      <c r="AT109" s="701">
        <v>-0.28823429171319148</v>
      </c>
      <c r="AU109" s="701">
        <v>-0.28912306161972801</v>
      </c>
      <c r="AV109" s="701">
        <v>-0.2898402848139896</v>
      </c>
      <c r="AW109" s="701">
        <v>-0.29053765054323444</v>
      </c>
      <c r="AX109" s="701">
        <v>-0.29116778315137815</v>
      </c>
      <c r="AY109" s="701">
        <v>-0.2915893777991978</v>
      </c>
      <c r="AZ109" s="701">
        <v>-0.29174592109036546</v>
      </c>
      <c r="BA109" s="701">
        <v>-0.29171162539120088</v>
      </c>
      <c r="BB109" s="701">
        <v>-0.29161609498450636</v>
      </c>
      <c r="BC109" s="701">
        <v>-0.29155085324833996</v>
      </c>
      <c r="BD109" s="701">
        <v>-0.29161257995892997</v>
      </c>
      <c r="BE109" s="701">
        <v>-0.2917516603991972</v>
      </c>
      <c r="BF109" s="701">
        <v>-0.29194433785005369</v>
      </c>
      <c r="BG109" s="701">
        <v>-0.29217373393360724</v>
      </c>
      <c r="BH109" s="701">
        <v>-0.2924633579419269</v>
      </c>
      <c r="BI109" s="701">
        <v>-0.29279704311127608</v>
      </c>
      <c r="BJ109" s="701">
        <v>-0.29322914010430967</v>
      </c>
      <c r="BK109" s="701">
        <v>-0.29372829142539647</v>
      </c>
      <c r="BL109" s="701">
        <v>-0.29424771787701198</v>
      </c>
      <c r="BM109" s="701">
        <v>-0.29488625609913299</v>
      </c>
      <c r="BN109" s="701">
        <v>-0.29553931365255526</v>
      </c>
      <c r="BO109" s="701">
        <v>-0.29611581789776764</v>
      </c>
      <c r="BP109" s="701">
        <v>-0.29638659133028877</v>
      </c>
      <c r="BQ109" s="701">
        <v>-0.29625736895624044</v>
      </c>
      <c r="BR109" s="701">
        <v>-0.29597271586895157</v>
      </c>
      <c r="BS109" s="701">
        <v>-0.29562110954498344</v>
      </c>
      <c r="BT109" s="701">
        <v>-0.29526915716178825</v>
      </c>
      <c r="BU109" s="701"/>
      <c r="BV109" s="701"/>
      <c r="BW109" s="701"/>
      <c r="BX109" s="701"/>
      <c r="BY109" s="701"/>
      <c r="BZ109" s="701"/>
      <c r="CA109" s="701"/>
      <c r="CB109" s="701"/>
      <c r="CC109" s="701"/>
      <c r="CD109" s="701"/>
      <c r="CE109" s="701"/>
      <c r="CF109" s="701"/>
      <c r="CG109" s="701"/>
      <c r="CH109" s="701"/>
      <c r="CI109" s="701"/>
    </row>
    <row r="110" spans="2:87" ht="57" x14ac:dyDescent="0.2">
      <c r="B110" s="725" t="s">
        <v>644</v>
      </c>
      <c r="C110" s="726" t="s">
        <v>645</v>
      </c>
      <c r="D110" s="727" t="s">
        <v>646</v>
      </c>
      <c r="E110" s="726" t="s">
        <v>231</v>
      </c>
      <c r="F110" s="728">
        <v>2</v>
      </c>
      <c r="G110" s="706"/>
      <c r="H110" s="707"/>
      <c r="I110" s="707">
        <v>0</v>
      </c>
      <c r="J110" s="707">
        <v>0</v>
      </c>
      <c r="K110" s="707">
        <v>0</v>
      </c>
      <c r="L110" s="707">
        <v>0</v>
      </c>
      <c r="M110" s="701">
        <v>-6.4150415234196956E-2</v>
      </c>
      <c r="N110" s="701">
        <v>-0.16128543897940784</v>
      </c>
      <c r="O110" s="701">
        <v>-0.2795433771147886</v>
      </c>
      <c r="P110" s="701">
        <v>-0.32770378351721496</v>
      </c>
      <c r="Q110" s="701">
        <v>-0.35661359631678669</v>
      </c>
      <c r="R110" s="701">
        <v>-0.3788702976124696</v>
      </c>
      <c r="S110" s="701">
        <v>-0.39994583112960891</v>
      </c>
      <c r="T110" s="701">
        <v>-0.42020972971109138</v>
      </c>
      <c r="U110" s="701">
        <v>-0.44401122516624625</v>
      </c>
      <c r="V110" s="701">
        <v>-0.46686179678855821</v>
      </c>
      <c r="W110" s="701">
        <v>-0.47596669143267811</v>
      </c>
      <c r="X110" s="701">
        <v>-0.4821975637863396</v>
      </c>
      <c r="Y110" s="701">
        <v>-0.4973196895836931</v>
      </c>
      <c r="Z110" s="701">
        <v>-0.5116362149731577</v>
      </c>
      <c r="AA110" s="701">
        <v>-0.52504990655120776</v>
      </c>
      <c r="AB110" s="701">
        <v>-0.5379938929134751</v>
      </c>
      <c r="AC110" s="701">
        <v>-0.55040199864553951</v>
      </c>
      <c r="AD110" s="701">
        <v>-0.56231376127501953</v>
      </c>
      <c r="AE110" s="701">
        <v>-0.56918345194584674</v>
      </c>
      <c r="AF110" s="701">
        <v>-0.56721064429797319</v>
      </c>
      <c r="AG110" s="701">
        <v>-0.56529784150896578</v>
      </c>
      <c r="AH110" s="701">
        <v>-0.56338378158799518</v>
      </c>
      <c r="AI110" s="701">
        <v>-0.56129648521521402</v>
      </c>
      <c r="AJ110" s="701">
        <v>-0.55905969614939544</v>
      </c>
      <c r="AK110" s="701">
        <v>-0.55665466047030199</v>
      </c>
      <c r="AL110" s="701">
        <v>-0.55346225047180053</v>
      </c>
      <c r="AM110" s="701">
        <v>-0.54893621825800065</v>
      </c>
      <c r="AN110" s="701">
        <v>-0.5444294201033687</v>
      </c>
      <c r="AO110" s="701">
        <v>-0.53991938385315341</v>
      </c>
      <c r="AP110" s="701">
        <v>-0.53554096942700691</v>
      </c>
      <c r="AQ110" s="701">
        <v>-0.53232388663299679</v>
      </c>
      <c r="AR110" s="701">
        <v>-0.53038360748846536</v>
      </c>
      <c r="AS110" s="701">
        <v>-0.52845178783432112</v>
      </c>
      <c r="AT110" s="701">
        <v>-0.52660200092540932</v>
      </c>
      <c r="AU110" s="701">
        <v>-0.52476140354872425</v>
      </c>
      <c r="AV110" s="701">
        <v>-0.52295416582481558</v>
      </c>
      <c r="AW110" s="701">
        <v>-0.52115236081916783</v>
      </c>
      <c r="AX110" s="701">
        <v>-0.51938022343364754</v>
      </c>
      <c r="AY110" s="701">
        <v>-0.51763645656179247</v>
      </c>
      <c r="AZ110" s="701">
        <v>-0.51591834719154894</v>
      </c>
      <c r="BA110" s="701">
        <v>-0.51422278936302845</v>
      </c>
      <c r="BB110" s="701">
        <v>-0.51254739387424753</v>
      </c>
      <c r="BC110" s="701">
        <v>-0.51089100875167903</v>
      </c>
      <c r="BD110" s="701">
        <v>-0.50922611793293737</v>
      </c>
      <c r="BE110" s="701">
        <v>-0.50753857883497266</v>
      </c>
      <c r="BF110" s="701">
        <v>-0.50584187229489574</v>
      </c>
      <c r="BG110" s="701">
        <v>-0.50416084474094258</v>
      </c>
      <c r="BH110" s="701">
        <v>-0.50243817641262767</v>
      </c>
      <c r="BI110" s="701">
        <v>-0.50073498780011305</v>
      </c>
      <c r="BJ110" s="701">
        <v>-0.49905164659712486</v>
      </c>
      <c r="BK110" s="701">
        <v>-0.49738893657126126</v>
      </c>
      <c r="BL110" s="701">
        <v>-0.49574739647814103</v>
      </c>
      <c r="BM110" s="701">
        <v>-0.49412709235435925</v>
      </c>
      <c r="BN110" s="701">
        <v>-0.49252914130855752</v>
      </c>
      <c r="BO110" s="701">
        <v>-0.49095348121389704</v>
      </c>
      <c r="BP110" s="701">
        <v>-0.48970556905610596</v>
      </c>
      <c r="BQ110" s="701">
        <v>-0.48876532710432841</v>
      </c>
      <c r="BR110" s="701">
        <v>-0.48788626398760049</v>
      </c>
      <c r="BS110" s="701">
        <v>-0.48700530838231137</v>
      </c>
      <c r="BT110" s="701">
        <v>-0.48614180766803683</v>
      </c>
      <c r="BU110" s="701"/>
      <c r="BV110" s="701"/>
      <c r="BW110" s="701"/>
      <c r="BX110" s="701"/>
      <c r="BY110" s="701"/>
      <c r="BZ110" s="701"/>
      <c r="CA110" s="701"/>
      <c r="CB110" s="701"/>
      <c r="CC110" s="701"/>
      <c r="CD110" s="701"/>
      <c r="CE110" s="701"/>
      <c r="CF110" s="701"/>
      <c r="CG110" s="701"/>
      <c r="CH110" s="701"/>
      <c r="CI110" s="701"/>
    </row>
    <row r="111" spans="2:87" ht="28.5" x14ac:dyDescent="0.2">
      <c r="B111" s="725" t="s">
        <v>647</v>
      </c>
      <c r="C111" s="726" t="s">
        <v>648</v>
      </c>
      <c r="D111" s="727" t="s">
        <v>649</v>
      </c>
      <c r="E111" s="726" t="s">
        <v>231</v>
      </c>
      <c r="F111" s="728">
        <v>2</v>
      </c>
      <c r="G111" s="706"/>
      <c r="H111" s="707"/>
      <c r="I111" s="707">
        <v>0</v>
      </c>
      <c r="J111" s="707">
        <v>0</v>
      </c>
      <c r="K111" s="707">
        <v>0</v>
      </c>
      <c r="L111" s="707">
        <v>0</v>
      </c>
      <c r="M111" s="701">
        <v>1.5188168149939119E-4</v>
      </c>
      <c r="N111" s="701">
        <v>2.4044279779060485E-4</v>
      </c>
      <c r="O111" s="701">
        <v>1.5922744595163463E-4</v>
      </c>
      <c r="P111" s="701">
        <v>1.3479431733438851E-4</v>
      </c>
      <c r="Q111" s="701">
        <v>1.2550311490960864E-4</v>
      </c>
      <c r="R111" s="701">
        <v>1.2061338535392097E-4</v>
      </c>
      <c r="S111" s="701">
        <v>1.1633964711921241E-4</v>
      </c>
      <c r="T111" s="701">
        <v>1.1206590888450385E-4</v>
      </c>
      <c r="U111" s="701">
        <v>1.0779217064980917E-4</v>
      </c>
      <c r="V111" s="701">
        <v>1.0351843241508674E-4</v>
      </c>
      <c r="W111" s="701">
        <v>1.1098490499905633E-4</v>
      </c>
      <c r="X111" s="701">
        <v>1.2058824670037327E-4</v>
      </c>
      <c r="Y111" s="701">
        <v>1.2058824670035939E-4</v>
      </c>
      <c r="Z111" s="701">
        <v>1.2058824670037327E-4</v>
      </c>
      <c r="AA111" s="701">
        <v>1.2058824670037327E-4</v>
      </c>
      <c r="AB111" s="701">
        <v>1.2058824670035939E-4</v>
      </c>
      <c r="AC111" s="701">
        <v>1.2058824670035939E-4</v>
      </c>
      <c r="AD111" s="701">
        <v>1.2058824670035939E-4</v>
      </c>
      <c r="AE111" s="701">
        <v>1.2058824670035939E-4</v>
      </c>
      <c r="AF111" s="701">
        <v>1.2058824670035939E-4</v>
      </c>
      <c r="AG111" s="701">
        <v>1.2058824670035939E-4</v>
      </c>
      <c r="AH111" s="701">
        <v>1.2058824670035939E-4</v>
      </c>
      <c r="AI111" s="701">
        <v>1.2058824670037327E-4</v>
      </c>
      <c r="AJ111" s="701">
        <v>1.2058824670035939E-4</v>
      </c>
      <c r="AK111" s="701">
        <v>1.2058824670035939E-4</v>
      </c>
      <c r="AL111" s="701">
        <v>1.2058824670035939E-4</v>
      </c>
      <c r="AM111" s="701">
        <v>1.2058824670037327E-4</v>
      </c>
      <c r="AN111" s="701">
        <v>1.2058824670035939E-4</v>
      </c>
      <c r="AO111" s="701">
        <v>1.2058824670035939E-4</v>
      </c>
      <c r="AP111" s="701">
        <v>1.2058824670035939E-4</v>
      </c>
      <c r="AQ111" s="701">
        <v>1.2058824670037327E-4</v>
      </c>
      <c r="AR111" s="701">
        <v>1.2058824670035939E-4</v>
      </c>
      <c r="AS111" s="701">
        <v>1.2058824670035939E-4</v>
      </c>
      <c r="AT111" s="701">
        <v>1.2058824670035939E-4</v>
      </c>
      <c r="AU111" s="701">
        <v>1.2058824670035939E-4</v>
      </c>
      <c r="AV111" s="701">
        <v>1.2058824670035939E-4</v>
      </c>
      <c r="AW111" s="701">
        <v>1.2058824670035939E-4</v>
      </c>
      <c r="AX111" s="701">
        <v>1.2058824670037327E-4</v>
      </c>
      <c r="AY111" s="701">
        <v>1.2058824670035939E-4</v>
      </c>
      <c r="AZ111" s="701">
        <v>1.2058824670035939E-4</v>
      </c>
      <c r="BA111" s="701">
        <v>1.2058824670035939E-4</v>
      </c>
      <c r="BB111" s="701">
        <v>1.2058824670035939E-4</v>
      </c>
      <c r="BC111" s="701">
        <v>1.2058824670035939E-4</v>
      </c>
      <c r="BD111" s="701">
        <v>1.2058824670037327E-4</v>
      </c>
      <c r="BE111" s="701">
        <v>1.2058824670035939E-4</v>
      </c>
      <c r="BF111" s="701">
        <v>1.2058824670035939E-4</v>
      </c>
      <c r="BG111" s="701">
        <v>1.2058824670035939E-4</v>
      </c>
      <c r="BH111" s="701">
        <v>1.2058824670035939E-4</v>
      </c>
      <c r="BI111" s="701">
        <v>1.2058824670035939E-4</v>
      </c>
      <c r="BJ111" s="701">
        <v>1.2058824670037327E-4</v>
      </c>
      <c r="BK111" s="701">
        <v>1.2058824670035939E-4</v>
      </c>
      <c r="BL111" s="701">
        <v>1.2058824670034551E-4</v>
      </c>
      <c r="BM111" s="701">
        <v>1.2058824670035939E-4</v>
      </c>
      <c r="BN111" s="701">
        <v>1.2058824670035939E-4</v>
      </c>
      <c r="BO111" s="701">
        <v>1.2058824670035939E-4</v>
      </c>
      <c r="BP111" s="701">
        <v>1.2058824670037327E-4</v>
      </c>
      <c r="BQ111" s="701">
        <v>1.2058824670035939E-4</v>
      </c>
      <c r="BR111" s="701">
        <v>1.2058824670035939E-4</v>
      </c>
      <c r="BS111" s="701">
        <v>1.2058824670037327E-4</v>
      </c>
      <c r="BT111" s="701">
        <v>1.2058824670035939E-4</v>
      </c>
      <c r="BU111" s="701"/>
      <c r="BV111" s="701"/>
      <c r="BW111" s="701"/>
      <c r="BX111" s="701"/>
      <c r="BY111" s="701"/>
      <c r="BZ111" s="701"/>
      <c r="CA111" s="701"/>
      <c r="CB111" s="701"/>
      <c r="CC111" s="701"/>
      <c r="CD111" s="701"/>
      <c r="CE111" s="701"/>
      <c r="CF111" s="701"/>
      <c r="CG111" s="701"/>
      <c r="CH111" s="701"/>
      <c r="CI111" s="701"/>
    </row>
    <row r="112" spans="2:87" ht="29.25" thickBot="1" x14ac:dyDescent="0.25">
      <c r="B112" s="729" t="s">
        <v>650</v>
      </c>
      <c r="C112" s="730" t="s">
        <v>651</v>
      </c>
      <c r="D112" s="730" t="s">
        <v>652</v>
      </c>
      <c r="E112" s="730" t="s">
        <v>231</v>
      </c>
      <c r="F112" s="731">
        <v>2</v>
      </c>
      <c r="G112" s="732"/>
      <c r="H112" s="718"/>
      <c r="I112" s="707">
        <v>0</v>
      </c>
      <c r="J112" s="707">
        <v>0</v>
      </c>
      <c r="K112" s="707">
        <v>0</v>
      </c>
      <c r="L112" s="707">
        <v>0</v>
      </c>
      <c r="M112" s="701">
        <v>0</v>
      </c>
      <c r="N112" s="701">
        <v>0</v>
      </c>
      <c r="O112" s="701">
        <v>0</v>
      </c>
      <c r="P112" s="701">
        <v>0</v>
      </c>
      <c r="Q112" s="701">
        <v>0</v>
      </c>
      <c r="R112" s="701">
        <v>0</v>
      </c>
      <c r="S112" s="701">
        <v>0</v>
      </c>
      <c r="T112" s="701">
        <v>0</v>
      </c>
      <c r="U112" s="701">
        <v>0</v>
      </c>
      <c r="V112" s="701">
        <v>0</v>
      </c>
      <c r="W112" s="701">
        <v>0</v>
      </c>
      <c r="X112" s="701">
        <v>0</v>
      </c>
      <c r="Y112" s="701">
        <v>0</v>
      </c>
      <c r="Z112" s="701">
        <v>0</v>
      </c>
      <c r="AA112" s="701">
        <v>0</v>
      </c>
      <c r="AB112" s="701">
        <v>0</v>
      </c>
      <c r="AC112" s="701">
        <v>0</v>
      </c>
      <c r="AD112" s="701">
        <v>0</v>
      </c>
      <c r="AE112" s="701">
        <v>0</v>
      </c>
      <c r="AF112" s="701">
        <v>0</v>
      </c>
      <c r="AG112" s="701">
        <v>0</v>
      </c>
      <c r="AH112" s="701">
        <v>0</v>
      </c>
      <c r="AI112" s="701">
        <v>0</v>
      </c>
      <c r="AJ112" s="701">
        <v>0</v>
      </c>
      <c r="AK112" s="701">
        <v>0</v>
      </c>
      <c r="AL112" s="701">
        <v>0</v>
      </c>
      <c r="AM112" s="701">
        <v>0</v>
      </c>
      <c r="AN112" s="701">
        <v>0</v>
      </c>
      <c r="AO112" s="701">
        <v>0</v>
      </c>
      <c r="AP112" s="701">
        <v>0</v>
      </c>
      <c r="AQ112" s="701">
        <v>0</v>
      </c>
      <c r="AR112" s="701">
        <v>0</v>
      </c>
      <c r="AS112" s="701">
        <v>0</v>
      </c>
      <c r="AT112" s="701">
        <v>0</v>
      </c>
      <c r="AU112" s="701">
        <v>0</v>
      </c>
      <c r="AV112" s="701">
        <v>0</v>
      </c>
      <c r="AW112" s="701">
        <v>0</v>
      </c>
      <c r="AX112" s="701">
        <v>0</v>
      </c>
      <c r="AY112" s="701">
        <v>0</v>
      </c>
      <c r="AZ112" s="701">
        <v>0</v>
      </c>
      <c r="BA112" s="701">
        <v>0</v>
      </c>
      <c r="BB112" s="701">
        <v>0</v>
      </c>
      <c r="BC112" s="701">
        <v>0</v>
      </c>
      <c r="BD112" s="701">
        <v>0</v>
      </c>
      <c r="BE112" s="701">
        <v>0</v>
      </c>
      <c r="BF112" s="701">
        <v>0</v>
      </c>
      <c r="BG112" s="701">
        <v>0</v>
      </c>
      <c r="BH112" s="701">
        <v>0</v>
      </c>
      <c r="BI112" s="701">
        <v>0</v>
      </c>
      <c r="BJ112" s="701">
        <v>0</v>
      </c>
      <c r="BK112" s="701">
        <v>0</v>
      </c>
      <c r="BL112" s="701">
        <v>0</v>
      </c>
      <c r="BM112" s="701">
        <v>0</v>
      </c>
      <c r="BN112" s="701">
        <v>0</v>
      </c>
      <c r="BO112" s="701">
        <v>0</v>
      </c>
      <c r="BP112" s="701">
        <v>0</v>
      </c>
      <c r="BQ112" s="701">
        <v>0</v>
      </c>
      <c r="BR112" s="701">
        <v>0</v>
      </c>
      <c r="BS112" s="701">
        <v>0</v>
      </c>
      <c r="BT112" s="701">
        <v>0</v>
      </c>
      <c r="BU112" s="733"/>
      <c r="BV112" s="733"/>
      <c r="BW112" s="733"/>
      <c r="BX112" s="733"/>
      <c r="BY112" s="733"/>
      <c r="BZ112" s="733"/>
      <c r="CA112" s="733"/>
      <c r="CB112" s="733"/>
      <c r="CC112" s="733"/>
      <c r="CD112" s="733"/>
      <c r="CE112" s="733"/>
      <c r="CF112" s="733"/>
      <c r="CG112" s="733"/>
      <c r="CH112" s="733"/>
      <c r="CI112" s="733"/>
    </row>
    <row r="113" spans="2:89" ht="28.5" x14ac:dyDescent="0.2">
      <c r="B113" s="734" t="s">
        <v>653</v>
      </c>
      <c r="C113" s="735" t="s">
        <v>654</v>
      </c>
      <c r="D113" s="736" t="s">
        <v>655</v>
      </c>
      <c r="E113" s="735" t="s">
        <v>231</v>
      </c>
      <c r="F113" s="737">
        <v>2</v>
      </c>
      <c r="G113" s="699"/>
      <c r="H113" s="707"/>
      <c r="I113" s="707">
        <v>0</v>
      </c>
      <c r="J113" s="707">
        <v>0</v>
      </c>
      <c r="K113" s="707">
        <v>0</v>
      </c>
      <c r="L113" s="707">
        <v>0</v>
      </c>
      <c r="M113" s="701">
        <v>5.560119822473307E-4</v>
      </c>
      <c r="N113" s="701">
        <v>1.0868029891890063E-3</v>
      </c>
      <c r="O113" s="701">
        <v>8.8600465901566249E-4</v>
      </c>
      <c r="P113" s="701">
        <v>6.8419071909846946E-4</v>
      </c>
      <c r="Q113" s="701">
        <v>4.8136116943742722E-4</v>
      </c>
      <c r="R113" s="701">
        <v>2.7853161977638152E-4</v>
      </c>
      <c r="S113" s="701">
        <v>7.5024996952766793E-5</v>
      </c>
      <c r="T113" s="701">
        <v>-1.2915869903341176E-4</v>
      </c>
      <c r="U113" s="701">
        <v>-3.3401946818216108E-4</v>
      </c>
      <c r="V113" s="701">
        <v>-5.3955731049347769E-4</v>
      </c>
      <c r="W113" s="701">
        <v>-7.4577222596736679E-4</v>
      </c>
      <c r="X113" s="701">
        <v>-9.5266421460381973E-4</v>
      </c>
      <c r="Y113" s="701">
        <v>-1.1602332764028399E-3</v>
      </c>
      <c r="Z113" s="701">
        <v>-1.3684794113644275E-3</v>
      </c>
      <c r="AA113" s="701">
        <v>-1.5774026194885857E-3</v>
      </c>
      <c r="AB113" s="701">
        <v>-1.8613766132395959E-3</v>
      </c>
      <c r="AC113" s="701">
        <v>-2.1462738951689118E-3</v>
      </c>
      <c r="AD113" s="701">
        <v>-2.4320944652765318E-3</v>
      </c>
      <c r="AE113" s="701">
        <v>-2.7188383235624558E-3</v>
      </c>
      <c r="AF113" s="701">
        <v>-3.0065054700266873E-3</v>
      </c>
      <c r="AG113" s="701">
        <v>-3.2950959046692194E-3</v>
      </c>
      <c r="AH113" s="701">
        <v>-3.5846096274900589E-3</v>
      </c>
      <c r="AI113" s="701">
        <v>-3.8750466384892025E-3</v>
      </c>
      <c r="AJ113" s="701">
        <v>-4.1664069376666519E-3</v>
      </c>
      <c r="AK113" s="701">
        <v>-4.4635377698277945E-3</v>
      </c>
      <c r="AL113" s="701">
        <v>-4.4780795042439689E-3</v>
      </c>
      <c r="AM113" s="701">
        <v>-4.4926212386601451E-3</v>
      </c>
      <c r="AN113" s="701">
        <v>-4.5071629730763221E-3</v>
      </c>
      <c r="AO113" s="701">
        <v>-4.5217047074924957E-3</v>
      </c>
      <c r="AP113" s="701">
        <v>-4.5362464419086753E-3</v>
      </c>
      <c r="AQ113" s="701">
        <v>-4.5507881763248523E-3</v>
      </c>
      <c r="AR113" s="701">
        <v>-4.5653299107410276E-3</v>
      </c>
      <c r="AS113" s="701">
        <v>-4.5798716451572047E-3</v>
      </c>
      <c r="AT113" s="701">
        <v>-4.59441337957338E-3</v>
      </c>
      <c r="AU113" s="701">
        <v>-4.608955113989557E-3</v>
      </c>
      <c r="AV113" s="701">
        <v>-4.6234968484057332E-3</v>
      </c>
      <c r="AW113" s="701">
        <v>-4.6380385828219094E-3</v>
      </c>
      <c r="AX113" s="701">
        <v>-4.6525803172380855E-3</v>
      </c>
      <c r="AY113" s="701">
        <v>-4.6671220516542643E-3</v>
      </c>
      <c r="AZ113" s="701">
        <v>-4.6816637860704396E-3</v>
      </c>
      <c r="BA113" s="701">
        <v>-4.6962055204866158E-3</v>
      </c>
      <c r="BB113" s="701">
        <v>-4.7107472549027902E-3</v>
      </c>
      <c r="BC113" s="701">
        <v>-4.7252889893189681E-3</v>
      </c>
      <c r="BD113" s="701">
        <v>-4.739830723735146E-3</v>
      </c>
      <c r="BE113" s="701">
        <v>-4.7543724581513222E-3</v>
      </c>
      <c r="BF113" s="701">
        <v>-4.7689141925674984E-3</v>
      </c>
      <c r="BG113" s="701">
        <v>-4.7834559269836728E-3</v>
      </c>
      <c r="BH113" s="701">
        <v>-4.7979976613998498E-3</v>
      </c>
      <c r="BI113" s="701">
        <v>-4.8125393958160269E-3</v>
      </c>
      <c r="BJ113" s="701">
        <v>-4.8270811302322031E-3</v>
      </c>
      <c r="BK113" s="701">
        <v>-4.8416228646483784E-3</v>
      </c>
      <c r="BL113" s="701">
        <v>-4.8561645990645571E-3</v>
      </c>
      <c r="BM113" s="701">
        <v>-4.8707063334807324E-3</v>
      </c>
      <c r="BN113" s="701">
        <v>-4.8852480678969095E-3</v>
      </c>
      <c r="BO113" s="701">
        <v>-4.899789802313083E-3</v>
      </c>
      <c r="BP113" s="701">
        <v>-4.9143315367292627E-3</v>
      </c>
      <c r="BQ113" s="701">
        <v>-4.9288732711454371E-3</v>
      </c>
      <c r="BR113" s="701">
        <v>-4.9434150055616133E-3</v>
      </c>
      <c r="BS113" s="701">
        <v>-4.9579567399777921E-3</v>
      </c>
      <c r="BT113" s="701">
        <v>-4.9724984743939691E-3</v>
      </c>
      <c r="BU113" s="700"/>
      <c r="BV113" s="700"/>
      <c r="BW113" s="700"/>
      <c r="BX113" s="700"/>
      <c r="BY113" s="700"/>
      <c r="BZ113" s="700"/>
      <c r="CA113" s="700"/>
      <c r="CB113" s="700"/>
      <c r="CC113" s="700"/>
      <c r="CD113" s="700"/>
      <c r="CE113" s="700"/>
      <c r="CF113" s="700"/>
      <c r="CG113" s="700"/>
      <c r="CH113" s="700"/>
      <c r="CI113" s="700"/>
    </row>
    <row r="114" spans="2:89" ht="28.5" x14ac:dyDescent="0.2">
      <c r="B114" s="710" t="s">
        <v>656</v>
      </c>
      <c r="C114" s="711" t="s">
        <v>657</v>
      </c>
      <c r="D114" s="712" t="s">
        <v>658</v>
      </c>
      <c r="E114" s="711" t="s">
        <v>231</v>
      </c>
      <c r="F114" s="713">
        <v>2</v>
      </c>
      <c r="G114" s="706"/>
      <c r="H114" s="707"/>
      <c r="I114" s="707">
        <v>0</v>
      </c>
      <c r="J114" s="707">
        <v>0</v>
      </c>
      <c r="K114" s="707">
        <v>0</v>
      </c>
      <c r="L114" s="707">
        <v>0</v>
      </c>
      <c r="M114" s="701">
        <v>-1.4519815929358729E-3</v>
      </c>
      <c r="N114" s="701">
        <v>-2.8577397468527712E-3</v>
      </c>
      <c r="O114" s="701">
        <v>-2.8683679635755437E-3</v>
      </c>
      <c r="P114" s="701">
        <v>-2.8789961802983162E-3</v>
      </c>
      <c r="Q114" s="701">
        <v>-2.8896243970210882E-3</v>
      </c>
      <c r="R114" s="701">
        <v>-2.8983131687500573E-3</v>
      </c>
      <c r="S114" s="701">
        <v>-2.9063554588144259E-3</v>
      </c>
      <c r="T114" s="701">
        <v>-2.9137512672141935E-3</v>
      </c>
      <c r="U114" s="701">
        <v>-2.9234097614400643E-3</v>
      </c>
      <c r="V114" s="701">
        <v>-2.9330682556659355E-3</v>
      </c>
      <c r="W114" s="701">
        <v>-2.9427267498918063E-3</v>
      </c>
      <c r="X114" s="701">
        <v>-2.9523852441176771E-3</v>
      </c>
      <c r="Y114" s="701">
        <v>-2.9620437383435483E-3</v>
      </c>
      <c r="Z114" s="701">
        <v>-2.9717022325694191E-3</v>
      </c>
      <c r="AA114" s="701">
        <v>-2.9813607267952899E-3</v>
      </c>
      <c r="AB114" s="701">
        <v>-2.9945314947890309E-3</v>
      </c>
      <c r="AC114" s="701">
        <v>-3.0077022627827718E-3</v>
      </c>
      <c r="AD114" s="701">
        <v>-3.0208730307765127E-3</v>
      </c>
      <c r="AE114" s="701">
        <v>-3.0340437987702532E-3</v>
      </c>
      <c r="AF114" s="701">
        <v>-3.0472145667639942E-3</v>
      </c>
      <c r="AG114" s="701">
        <v>-3.0603853347577347E-3</v>
      </c>
      <c r="AH114" s="701">
        <v>-3.0735561027514756E-3</v>
      </c>
      <c r="AI114" s="701">
        <v>-3.0867268707452161E-3</v>
      </c>
      <c r="AJ114" s="701">
        <v>-3.099897638738957E-3</v>
      </c>
      <c r="AK114" s="701">
        <v>-3.1130684067326975E-3</v>
      </c>
      <c r="AL114" s="701">
        <v>-3.1130684067326975E-3</v>
      </c>
      <c r="AM114" s="701">
        <v>-3.1130684067326975E-3</v>
      </c>
      <c r="AN114" s="701">
        <v>-3.1130684067326975E-3</v>
      </c>
      <c r="AO114" s="701">
        <v>-3.1130684067326975E-3</v>
      </c>
      <c r="AP114" s="701">
        <v>-3.1130684067326975E-3</v>
      </c>
      <c r="AQ114" s="701">
        <v>-3.1130684067326975E-3</v>
      </c>
      <c r="AR114" s="701">
        <v>-3.1130684067326975E-3</v>
      </c>
      <c r="AS114" s="701">
        <v>-3.1130684067326975E-3</v>
      </c>
      <c r="AT114" s="701">
        <v>-3.1130684067326975E-3</v>
      </c>
      <c r="AU114" s="701">
        <v>-3.1130684067326975E-3</v>
      </c>
      <c r="AV114" s="701">
        <v>-3.1130684067326975E-3</v>
      </c>
      <c r="AW114" s="701">
        <v>-3.1130684067326975E-3</v>
      </c>
      <c r="AX114" s="701">
        <v>-3.1130684067326975E-3</v>
      </c>
      <c r="AY114" s="701">
        <v>-3.1130684067326975E-3</v>
      </c>
      <c r="AZ114" s="701">
        <v>-3.1130684067326975E-3</v>
      </c>
      <c r="BA114" s="701">
        <v>-3.1130684067326975E-3</v>
      </c>
      <c r="BB114" s="701">
        <v>-3.1130684067326975E-3</v>
      </c>
      <c r="BC114" s="701">
        <v>-3.1130684067326975E-3</v>
      </c>
      <c r="BD114" s="701">
        <v>-3.1130684067326975E-3</v>
      </c>
      <c r="BE114" s="701">
        <v>-3.1130684067326975E-3</v>
      </c>
      <c r="BF114" s="701">
        <v>-3.1130684067326975E-3</v>
      </c>
      <c r="BG114" s="701">
        <v>-3.1130684067326975E-3</v>
      </c>
      <c r="BH114" s="701">
        <v>-3.1130684067326975E-3</v>
      </c>
      <c r="BI114" s="701">
        <v>-3.1130684067326975E-3</v>
      </c>
      <c r="BJ114" s="701">
        <v>-3.1130684067326975E-3</v>
      </c>
      <c r="BK114" s="701">
        <v>-3.1130684067326975E-3</v>
      </c>
      <c r="BL114" s="701">
        <v>-3.1130684067326975E-3</v>
      </c>
      <c r="BM114" s="701">
        <v>-3.1130684067326975E-3</v>
      </c>
      <c r="BN114" s="701">
        <v>-3.1130684067326975E-3</v>
      </c>
      <c r="BO114" s="701">
        <v>-3.1130684067326975E-3</v>
      </c>
      <c r="BP114" s="701">
        <v>-3.1130684067326975E-3</v>
      </c>
      <c r="BQ114" s="701">
        <v>-3.1130684067326975E-3</v>
      </c>
      <c r="BR114" s="701">
        <v>-3.1130684067326975E-3</v>
      </c>
      <c r="BS114" s="701">
        <v>-3.1130684067326975E-3</v>
      </c>
      <c r="BT114" s="701">
        <v>-3.1130684067326975E-3</v>
      </c>
      <c r="BU114" s="701"/>
      <c r="BV114" s="701"/>
      <c r="BW114" s="701"/>
      <c r="BX114" s="701"/>
      <c r="BY114" s="701"/>
      <c r="BZ114" s="701"/>
      <c r="CA114" s="701"/>
      <c r="CB114" s="701"/>
      <c r="CC114" s="701"/>
      <c r="CD114" s="701"/>
      <c r="CE114" s="701"/>
      <c r="CF114" s="701"/>
      <c r="CG114" s="701"/>
      <c r="CH114" s="701"/>
      <c r="CI114" s="701"/>
    </row>
    <row r="115" spans="2:89" ht="28.5" x14ac:dyDescent="0.2">
      <c r="B115" s="710" t="s">
        <v>659</v>
      </c>
      <c r="C115" s="711" t="s">
        <v>660</v>
      </c>
      <c r="D115" s="712" t="s">
        <v>661</v>
      </c>
      <c r="E115" s="711" t="s">
        <v>231</v>
      </c>
      <c r="F115" s="713">
        <v>2</v>
      </c>
      <c r="G115" s="706"/>
      <c r="H115" s="707"/>
      <c r="I115" s="707">
        <v>0</v>
      </c>
      <c r="J115" s="707">
        <v>0</v>
      </c>
      <c r="K115" s="707">
        <v>0</v>
      </c>
      <c r="L115" s="707">
        <v>0</v>
      </c>
      <c r="M115" s="701">
        <v>-8.7070724226617074E-4</v>
      </c>
      <c r="N115" s="701">
        <v>1.4426473398946732E-3</v>
      </c>
      <c r="O115" s="701">
        <v>4.2735994390405568E-3</v>
      </c>
      <c r="P115" s="701">
        <v>4.004416059260052E-3</v>
      </c>
      <c r="Q115" s="701">
        <v>2.8341456145042909E-3</v>
      </c>
      <c r="R115" s="701">
        <v>1.344493064472721E-3</v>
      </c>
      <c r="S115" s="701">
        <v>-1.9313924495931167E-4</v>
      </c>
      <c r="T115" s="701">
        <v>-1.7297705447795741E-3</v>
      </c>
      <c r="U115" s="701">
        <v>-3.3653785667508429E-3</v>
      </c>
      <c r="V115" s="701">
        <v>-5.0728478723733872E-3</v>
      </c>
      <c r="W115" s="701">
        <v>-7.4089506794176446E-3</v>
      </c>
      <c r="X115" s="701">
        <v>-9.9673513968315253E-3</v>
      </c>
      <c r="Y115" s="701">
        <v>-1.206319747044067E-2</v>
      </c>
      <c r="Z115" s="701">
        <v>-1.4207414579724506E-2</v>
      </c>
      <c r="AA115" s="701">
        <v>-1.6400410337501684E-2</v>
      </c>
      <c r="AB115" s="701">
        <v>-1.9289002880240491E-2</v>
      </c>
      <c r="AC115" s="701">
        <v>-2.2226470455811581E-2</v>
      </c>
      <c r="AD115" s="701">
        <v>-2.5203211266597553E-2</v>
      </c>
      <c r="AE115" s="701">
        <v>-2.8213958317296561E-2</v>
      </c>
      <c r="AF115" s="701">
        <v>-3.1253243842593426E-2</v>
      </c>
      <c r="AG115" s="701">
        <v>-3.4326015412684707E-2</v>
      </c>
      <c r="AH115" s="701">
        <v>-3.7440542972551102E-2</v>
      </c>
      <c r="AI115" s="701">
        <v>-4.0587622951868449E-2</v>
      </c>
      <c r="AJ115" s="701">
        <v>-4.376194264700986E-2</v>
      </c>
      <c r="AK115" s="701">
        <v>-4.696748183981253E-2</v>
      </c>
      <c r="AL115" s="701">
        <v>-4.7407021116925213E-2</v>
      </c>
      <c r="AM115" s="701">
        <v>-4.7794466555721712E-2</v>
      </c>
      <c r="AN115" s="701">
        <v>-4.8167715080770626E-2</v>
      </c>
      <c r="AO115" s="701">
        <v>-4.8548181511075497E-2</v>
      </c>
      <c r="AP115" s="701">
        <v>-4.8944780795106418E-2</v>
      </c>
      <c r="AQ115" s="701">
        <v>-4.9249242667074603E-2</v>
      </c>
      <c r="AR115" s="701">
        <v>-4.9458401519717504E-2</v>
      </c>
      <c r="AS115" s="701">
        <v>-4.96668211232488E-2</v>
      </c>
      <c r="AT115" s="701">
        <v>-4.9866994986260793E-2</v>
      </c>
      <c r="AU115" s="701">
        <v>-5.0061600834133926E-2</v>
      </c>
      <c r="AV115" s="701">
        <v>-5.0268850474056243E-2</v>
      </c>
      <c r="AW115" s="701">
        <v>-5.0488701113149959E-2</v>
      </c>
      <c r="AX115" s="701">
        <v>-5.0721065564018342E-2</v>
      </c>
      <c r="AY115" s="701">
        <v>-5.0971181061455761E-2</v>
      </c>
      <c r="AZ115" s="701">
        <v>-5.1234586106807187E-2</v>
      </c>
      <c r="BA115" s="701">
        <v>-5.1512407976533919E-2</v>
      </c>
      <c r="BB115" s="701">
        <v>-5.1805832190363957E-2</v>
      </c>
      <c r="BC115" s="701">
        <v>-5.2100776167598423E-2</v>
      </c>
      <c r="BD115" s="701">
        <v>-5.2389142896877988E-2</v>
      </c>
      <c r="BE115" s="701">
        <v>-5.2674398356142876E-2</v>
      </c>
      <c r="BF115" s="701">
        <v>-5.2954803243528636E-2</v>
      </c>
      <c r="BG115" s="701">
        <v>-5.3233288057747893E-2</v>
      </c>
      <c r="BH115" s="701">
        <v>-5.3511259269679215E-2</v>
      </c>
      <c r="BI115" s="701">
        <v>-5.378574597056883E-2</v>
      </c>
      <c r="BJ115" s="701">
        <v>-5.4051353984100117E-2</v>
      </c>
      <c r="BK115" s="701">
        <v>-5.4310651401918861E-2</v>
      </c>
      <c r="BL115" s="701">
        <v>-5.4564881103391499E-2</v>
      </c>
      <c r="BM115" s="701">
        <v>-5.4807117310040065E-2</v>
      </c>
      <c r="BN115" s="701">
        <v>-5.5047784297596894E-2</v>
      </c>
      <c r="BO115" s="701">
        <v>-5.5291415848647926E-2</v>
      </c>
      <c r="BP115" s="701">
        <v>-5.5516206460451981E-2</v>
      </c>
      <c r="BQ115" s="701">
        <v>-5.5728117882054173E-2</v>
      </c>
      <c r="BR115" s="701">
        <v>-5.5947974091256611E-2</v>
      </c>
      <c r="BS115" s="701">
        <v>-5.6170928056970382E-2</v>
      </c>
      <c r="BT115" s="701">
        <v>-5.6389483216396932E-2</v>
      </c>
      <c r="BU115" s="701"/>
      <c r="BV115" s="701"/>
      <c r="BW115" s="701"/>
      <c r="BX115" s="701"/>
      <c r="BY115" s="701"/>
      <c r="BZ115" s="701"/>
      <c r="CA115" s="701"/>
      <c r="CB115" s="701"/>
      <c r="CC115" s="701"/>
      <c r="CD115" s="701"/>
      <c r="CE115" s="701"/>
      <c r="CF115" s="701"/>
      <c r="CG115" s="701"/>
      <c r="CH115" s="701"/>
      <c r="CI115" s="701"/>
    </row>
    <row r="116" spans="2:89" ht="28.5" x14ac:dyDescent="0.2">
      <c r="B116" s="710" t="s">
        <v>662</v>
      </c>
      <c r="C116" s="711" t="s">
        <v>663</v>
      </c>
      <c r="D116" s="712" t="s">
        <v>664</v>
      </c>
      <c r="E116" s="711" t="s">
        <v>231</v>
      </c>
      <c r="F116" s="713">
        <v>2</v>
      </c>
      <c r="G116" s="706"/>
      <c r="H116" s="707"/>
      <c r="I116" s="707">
        <v>0</v>
      </c>
      <c r="J116" s="707">
        <v>0</v>
      </c>
      <c r="K116" s="707">
        <v>0</v>
      </c>
      <c r="L116" s="707">
        <v>0</v>
      </c>
      <c r="M116" s="701">
        <v>-2.4241223965889569E-3</v>
      </c>
      <c r="N116" s="701">
        <v>-1.0924676711956821E-2</v>
      </c>
      <c r="O116" s="701">
        <v>-2.0568193108211605E-2</v>
      </c>
      <c r="P116" s="701">
        <v>-2.4499265173727608E-2</v>
      </c>
      <c r="Q116" s="701">
        <v>-2.6855111508453752E-2</v>
      </c>
      <c r="R116" s="701">
        <v>-2.8726708152118641E-2</v>
      </c>
      <c r="S116" s="701">
        <v>-3.0493047709992449E-2</v>
      </c>
      <c r="T116" s="701">
        <v>-3.2178976533873013E-2</v>
      </c>
      <c r="U116" s="701">
        <v>-3.3784494623760347E-2</v>
      </c>
      <c r="V116" s="701">
        <v>-3.5309924131126769E-2</v>
      </c>
      <c r="W116" s="701">
        <v>-3.5772057156590195E-2</v>
      </c>
      <c r="X116" s="701">
        <v>-3.6017424360063E-2</v>
      </c>
      <c r="Y116" s="701">
        <v>-3.7003470391138993E-2</v>
      </c>
      <c r="Z116" s="701">
        <v>-3.7923410940103139E-2</v>
      </c>
      <c r="AA116" s="701">
        <v>-3.8777246006955458E-2</v>
      </c>
      <c r="AB116" s="701">
        <v>-4.0044901821869011E-2</v>
      </c>
      <c r="AC116" s="701">
        <v>-4.1253735110574917E-2</v>
      </c>
      <c r="AD116" s="701">
        <v>-4.2410467172239973E-2</v>
      </c>
      <c r="AE116" s="701">
        <v>-4.3521160358583034E-2</v>
      </c>
      <c r="AF116" s="701">
        <v>-4.4592404178591206E-2</v>
      </c>
      <c r="AG116" s="701">
        <v>-4.561211795205404E-2</v>
      </c>
      <c r="AH116" s="701">
        <v>-4.6563827992769584E-2</v>
      </c>
      <c r="AI116" s="701">
        <v>-4.7447534300737837E-2</v>
      </c>
      <c r="AJ116" s="701">
        <v>-4.8263236875958807E-2</v>
      </c>
      <c r="AK116" s="701">
        <v>-4.9010935718432465E-2</v>
      </c>
      <c r="AL116" s="701">
        <v>-4.8412215171324359E-2</v>
      </c>
      <c r="AM116" s="701">
        <v>-4.7928810600161562E-2</v>
      </c>
      <c r="AN116" s="701">
        <v>-4.7445406028998778E-2</v>
      </c>
      <c r="AO116" s="701">
        <v>-4.6962001457836001E-2</v>
      </c>
      <c r="AP116" s="701">
        <v>-4.6479519414480766E-2</v>
      </c>
      <c r="AQ116" s="701">
        <v>-4.618154293263807E-2</v>
      </c>
      <c r="AR116" s="701">
        <v>-4.6068072012307879E-2</v>
      </c>
      <c r="AS116" s="701">
        <v>-4.5954601091977673E-2</v>
      </c>
      <c r="AT116" s="701">
        <v>-4.5841130171647475E-2</v>
      </c>
      <c r="AU116" s="701">
        <v>-4.572765925131729E-2</v>
      </c>
      <c r="AV116" s="701">
        <v>-4.5614188330987092E-2</v>
      </c>
      <c r="AW116" s="701">
        <v>-4.5500717410656893E-2</v>
      </c>
      <c r="AX116" s="701">
        <v>-4.5387246490326702E-2</v>
      </c>
      <c r="AY116" s="701">
        <v>-4.5273775569996524E-2</v>
      </c>
      <c r="AZ116" s="701">
        <v>-4.5160304649666319E-2</v>
      </c>
      <c r="BA116" s="701">
        <v>-4.5046833729336128E-2</v>
      </c>
      <c r="BB116" s="701">
        <v>-4.4933362809005943E-2</v>
      </c>
      <c r="BC116" s="701">
        <v>-4.4819891888675745E-2</v>
      </c>
      <c r="BD116" s="701">
        <v>-4.4706420968345553E-2</v>
      </c>
      <c r="BE116" s="701">
        <v>-4.4592950048015362E-2</v>
      </c>
      <c r="BF116" s="701">
        <v>-4.4480401655492718E-2</v>
      </c>
      <c r="BG116" s="701">
        <v>-4.4367853262970103E-2</v>
      </c>
      <c r="BH116" s="701">
        <v>-4.4255304870447459E-2</v>
      </c>
      <c r="BI116" s="701">
        <v>-4.4142756477924809E-2</v>
      </c>
      <c r="BJ116" s="701">
        <v>-4.4030208085402187E-2</v>
      </c>
      <c r="BK116" s="701">
        <v>-4.3917659692879543E-2</v>
      </c>
      <c r="BL116" s="701">
        <v>-4.3805111300356907E-2</v>
      </c>
      <c r="BM116" s="701">
        <v>-4.369256290783427E-2</v>
      </c>
      <c r="BN116" s="701">
        <v>-4.3580014515311634E-2</v>
      </c>
      <c r="BO116" s="701">
        <v>-4.3467466122788997E-2</v>
      </c>
      <c r="BP116" s="701">
        <v>-4.3401044120644501E-2</v>
      </c>
      <c r="BQ116" s="701">
        <v>-4.3380748508878103E-2</v>
      </c>
      <c r="BR116" s="701">
        <v>-4.3360452897111705E-2</v>
      </c>
      <c r="BS116" s="701">
        <v>-4.3340157285345335E-2</v>
      </c>
      <c r="BT116" s="701">
        <v>-4.3319861673578944E-2</v>
      </c>
      <c r="BU116" s="701"/>
      <c r="BV116" s="701"/>
      <c r="BW116" s="701"/>
      <c r="BX116" s="701"/>
      <c r="BY116" s="701"/>
      <c r="BZ116" s="701"/>
      <c r="CA116" s="701"/>
      <c r="CB116" s="701"/>
      <c r="CC116" s="701"/>
      <c r="CD116" s="701"/>
      <c r="CE116" s="701"/>
      <c r="CF116" s="701"/>
      <c r="CG116" s="701"/>
      <c r="CH116" s="701"/>
      <c r="CI116" s="701"/>
    </row>
    <row r="117" spans="2:89" ht="28.5" x14ac:dyDescent="0.2">
      <c r="B117" s="710" t="s">
        <v>665</v>
      </c>
      <c r="C117" s="711" t="s">
        <v>666</v>
      </c>
      <c r="D117" s="712" t="s">
        <v>667</v>
      </c>
      <c r="E117" s="711" t="s">
        <v>231</v>
      </c>
      <c r="F117" s="713">
        <v>2</v>
      </c>
      <c r="G117" s="706"/>
      <c r="H117" s="707"/>
      <c r="I117" s="707">
        <v>0</v>
      </c>
      <c r="J117" s="707">
        <v>0</v>
      </c>
      <c r="K117" s="707">
        <v>0</v>
      </c>
      <c r="L117" s="707">
        <v>0</v>
      </c>
      <c r="M117" s="701">
        <v>-1.5188168149939292E-4</v>
      </c>
      <c r="N117" s="701">
        <v>-2.4044279779060485E-4</v>
      </c>
      <c r="O117" s="701">
        <v>-1.5922744595163116E-4</v>
      </c>
      <c r="P117" s="701">
        <v>-1.3479431733439198E-4</v>
      </c>
      <c r="Q117" s="701">
        <v>-1.2550311490960517E-4</v>
      </c>
      <c r="R117" s="701">
        <v>-1.2061338535391923E-4</v>
      </c>
      <c r="S117" s="701">
        <v>-1.1633964711921241E-4</v>
      </c>
      <c r="T117" s="701">
        <v>-1.1206590888450732E-4</v>
      </c>
      <c r="U117" s="701">
        <v>-1.077921706498057E-4</v>
      </c>
      <c r="V117" s="701">
        <v>-1.0351843241509368E-4</v>
      </c>
      <c r="W117" s="701">
        <v>-1.1098490499905286E-4</v>
      </c>
      <c r="X117" s="701">
        <v>-1.2058824670036286E-4</v>
      </c>
      <c r="Y117" s="701">
        <v>-1.2058824670035939E-4</v>
      </c>
      <c r="Z117" s="701">
        <v>-1.2058824670036286E-4</v>
      </c>
      <c r="AA117" s="701">
        <v>-1.2058824670036633E-4</v>
      </c>
      <c r="AB117" s="701">
        <v>-1.2058824670035939E-4</v>
      </c>
      <c r="AC117" s="701">
        <v>-1.2058824670036286E-4</v>
      </c>
      <c r="AD117" s="701">
        <v>-1.2058824670035939E-4</v>
      </c>
      <c r="AE117" s="701">
        <v>-1.2058824670035939E-4</v>
      </c>
      <c r="AF117" s="701">
        <v>-1.2058824670035939E-4</v>
      </c>
      <c r="AG117" s="701">
        <v>-1.2058824670036633E-4</v>
      </c>
      <c r="AH117" s="701">
        <v>-1.2058824670035939E-4</v>
      </c>
      <c r="AI117" s="701">
        <v>-1.2058824670036286E-4</v>
      </c>
      <c r="AJ117" s="701">
        <v>-1.2058824670035592E-4</v>
      </c>
      <c r="AK117" s="701">
        <v>-1.2058824670035939E-4</v>
      </c>
      <c r="AL117" s="701">
        <v>-1.2058824670035939E-4</v>
      </c>
      <c r="AM117" s="701">
        <v>-1.2058824670036286E-4</v>
      </c>
      <c r="AN117" s="701">
        <v>-1.2058824670035939E-4</v>
      </c>
      <c r="AO117" s="701">
        <v>-1.2058824670035939E-4</v>
      </c>
      <c r="AP117" s="701">
        <v>-1.2058824670035939E-4</v>
      </c>
      <c r="AQ117" s="701">
        <v>-1.2058824670036286E-4</v>
      </c>
      <c r="AR117" s="701">
        <v>-1.2058824670036633E-4</v>
      </c>
      <c r="AS117" s="701">
        <v>-1.2058824670036286E-4</v>
      </c>
      <c r="AT117" s="701">
        <v>-1.2058824670036286E-4</v>
      </c>
      <c r="AU117" s="701">
        <v>-1.2058824670035939E-4</v>
      </c>
      <c r="AV117" s="701">
        <v>-1.2058824670036286E-4</v>
      </c>
      <c r="AW117" s="701">
        <v>-1.2058824670036286E-4</v>
      </c>
      <c r="AX117" s="701">
        <v>-1.2058824670036286E-4</v>
      </c>
      <c r="AY117" s="701">
        <v>-1.2058824670035939E-4</v>
      </c>
      <c r="AZ117" s="701">
        <v>-1.2058824670036286E-4</v>
      </c>
      <c r="BA117" s="701">
        <v>-1.2058824670036286E-4</v>
      </c>
      <c r="BB117" s="701">
        <v>-1.2058824670035939E-4</v>
      </c>
      <c r="BC117" s="701">
        <v>-1.2058824670035939E-4</v>
      </c>
      <c r="BD117" s="701">
        <v>-1.2058824670036633E-4</v>
      </c>
      <c r="BE117" s="701">
        <v>-1.2058824670035939E-4</v>
      </c>
      <c r="BF117" s="701">
        <v>-1.2058824670035939E-4</v>
      </c>
      <c r="BG117" s="701">
        <v>-1.2058824670035592E-4</v>
      </c>
      <c r="BH117" s="701">
        <v>-1.2058824670035939E-4</v>
      </c>
      <c r="BI117" s="701">
        <v>-1.2058824670036286E-4</v>
      </c>
      <c r="BJ117" s="701">
        <v>-1.2058824670036286E-4</v>
      </c>
      <c r="BK117" s="701">
        <v>-1.2058824670035939E-4</v>
      </c>
      <c r="BL117" s="701">
        <v>-1.2058824670035592E-4</v>
      </c>
      <c r="BM117" s="701">
        <v>-1.2058824670035939E-4</v>
      </c>
      <c r="BN117" s="701">
        <v>-1.2058824670035592E-4</v>
      </c>
      <c r="BO117" s="701">
        <v>-1.2058824670036633E-4</v>
      </c>
      <c r="BP117" s="701">
        <v>-1.2058824670036286E-4</v>
      </c>
      <c r="BQ117" s="701">
        <v>-1.2058824670036286E-4</v>
      </c>
      <c r="BR117" s="701">
        <v>-1.2058824670035939E-4</v>
      </c>
      <c r="BS117" s="701">
        <v>-1.2058824670036286E-4</v>
      </c>
      <c r="BT117" s="701">
        <v>-1.2058824670036286E-4</v>
      </c>
      <c r="BU117" s="701"/>
      <c r="BV117" s="701"/>
      <c r="BW117" s="701"/>
      <c r="BX117" s="701"/>
      <c r="BY117" s="701"/>
      <c r="BZ117" s="701"/>
      <c r="CA117" s="701"/>
      <c r="CB117" s="701"/>
      <c r="CC117" s="701"/>
      <c r="CD117" s="701"/>
      <c r="CE117" s="701"/>
      <c r="CF117" s="701"/>
      <c r="CG117" s="701"/>
      <c r="CH117" s="701"/>
      <c r="CI117" s="701"/>
    </row>
    <row r="118" spans="2:89" x14ac:dyDescent="0.2">
      <c r="B118" s="738" t="s">
        <v>668</v>
      </c>
      <c r="C118" s="739" t="s">
        <v>669</v>
      </c>
      <c r="D118" s="739" t="s">
        <v>670</v>
      </c>
      <c r="E118" s="739" t="s">
        <v>231</v>
      </c>
      <c r="F118" s="740">
        <v>2</v>
      </c>
      <c r="G118" s="732"/>
      <c r="H118" s="707"/>
      <c r="I118" s="707">
        <v>0</v>
      </c>
      <c r="J118" s="707">
        <v>0</v>
      </c>
      <c r="K118" s="707">
        <v>0</v>
      </c>
      <c r="L118" s="707">
        <v>0</v>
      </c>
      <c r="M118" s="701">
        <v>-2.0491079068956752E-2</v>
      </c>
      <c r="N118" s="701">
        <v>-3.8174111072483363E-2</v>
      </c>
      <c r="O118" s="701">
        <v>-5.6065095580317248E-2</v>
      </c>
      <c r="P118" s="701">
        <v>-7.6510591106997872E-2</v>
      </c>
      <c r="Q118" s="701">
        <v>-9.7614067763556855E-2</v>
      </c>
      <c r="R118" s="701">
        <v>-0.1188799499780262</v>
      </c>
      <c r="S118" s="701">
        <v>-0.14020246293606675</v>
      </c>
      <c r="T118" s="701">
        <v>-0.16160635704621473</v>
      </c>
      <c r="U118" s="701">
        <v>-0.18298874540921606</v>
      </c>
      <c r="V118" s="701">
        <v>-0.20437868399792447</v>
      </c>
      <c r="W118" s="701">
        <v>-0.22619086828313306</v>
      </c>
      <c r="X118" s="701">
        <v>-0.24799470653768285</v>
      </c>
      <c r="Y118" s="701">
        <v>-0.26952934687697283</v>
      </c>
      <c r="Z118" s="701">
        <v>-0.2910810445895371</v>
      </c>
      <c r="AA118" s="701">
        <v>-0.3126493920625576</v>
      </c>
      <c r="AB118" s="701">
        <v>-0.34206045894316062</v>
      </c>
      <c r="AC118" s="701">
        <v>-0.37148055002896074</v>
      </c>
      <c r="AD118" s="701">
        <v>-0.40091254581840841</v>
      </c>
      <c r="AE118" s="701">
        <v>-0.43035565095508699</v>
      </c>
      <c r="AF118" s="701">
        <v>-0.4598087436953241</v>
      </c>
      <c r="AG118" s="701">
        <v>-0.48927895714913372</v>
      </c>
      <c r="AH118" s="701">
        <v>-0.51877449505773754</v>
      </c>
      <c r="AI118" s="701">
        <v>-0.54830456099145908</v>
      </c>
      <c r="AJ118" s="701">
        <v>-0.57787446765392558</v>
      </c>
      <c r="AK118" s="701">
        <v>-0.6074753880184941</v>
      </c>
      <c r="AL118" s="701">
        <v>-0.60762002755407329</v>
      </c>
      <c r="AM118" s="701">
        <v>-0.60770144495202338</v>
      </c>
      <c r="AN118" s="701">
        <v>-0.60779705926372107</v>
      </c>
      <c r="AO118" s="701">
        <v>-0.60788545567016294</v>
      </c>
      <c r="AP118" s="701">
        <v>-0.60795679669507097</v>
      </c>
      <c r="AQ118" s="701">
        <v>-0.60793576957052931</v>
      </c>
      <c r="AR118" s="701">
        <v>-0.6078255399038005</v>
      </c>
      <c r="AS118" s="701">
        <v>-0.60771604948618307</v>
      </c>
      <c r="AT118" s="701">
        <v>-0.60761480480908525</v>
      </c>
      <c r="AU118" s="701">
        <v>-0.60751912814712616</v>
      </c>
      <c r="AV118" s="701">
        <v>-0.60741080769311795</v>
      </c>
      <c r="AW118" s="701">
        <v>-0.60728988623993818</v>
      </c>
      <c r="AX118" s="701">
        <v>-0.60715645097498372</v>
      </c>
      <c r="AY118" s="701">
        <v>-0.60700526466346039</v>
      </c>
      <c r="AZ118" s="701">
        <v>-0.60684078880402303</v>
      </c>
      <c r="BA118" s="701">
        <v>-0.60666189612021038</v>
      </c>
      <c r="BB118" s="701">
        <v>-0.60646740109229413</v>
      </c>
      <c r="BC118" s="701">
        <v>-0.60627138630097377</v>
      </c>
      <c r="BD118" s="701">
        <v>-0.60608194875760812</v>
      </c>
      <c r="BE118" s="701">
        <v>-0.60589562248425732</v>
      </c>
      <c r="BF118" s="701">
        <v>-0.60571322425497809</v>
      </c>
      <c r="BG118" s="701">
        <v>-0.6055327460988652</v>
      </c>
      <c r="BH118" s="701">
        <v>-0.60535278154504035</v>
      </c>
      <c r="BI118" s="701">
        <v>-0.60517630150225732</v>
      </c>
      <c r="BJ118" s="701">
        <v>-0.60500870014683228</v>
      </c>
      <c r="BK118" s="701">
        <v>-0.60484740938712012</v>
      </c>
      <c r="BL118" s="701">
        <v>-0.60469118634375407</v>
      </c>
      <c r="BM118" s="701">
        <v>-0.60454695679521187</v>
      </c>
      <c r="BN118" s="701">
        <v>-0.60440429646576144</v>
      </c>
      <c r="BO118" s="701">
        <v>-0.60425867157281687</v>
      </c>
      <c r="BP118" s="701">
        <v>-0.60408576122874125</v>
      </c>
      <c r="BQ118" s="701">
        <v>-0.60387960368448912</v>
      </c>
      <c r="BR118" s="701">
        <v>-0.60366550135263708</v>
      </c>
      <c r="BS118" s="701">
        <v>-0.60344830126427351</v>
      </c>
      <c r="BT118" s="701">
        <v>-0.60323549998219705</v>
      </c>
      <c r="BU118" s="733"/>
      <c r="BV118" s="733"/>
      <c r="BW118" s="733"/>
      <c r="BX118" s="733"/>
      <c r="BY118" s="733"/>
      <c r="BZ118" s="733"/>
      <c r="CA118" s="733"/>
      <c r="CB118" s="733"/>
      <c r="CC118" s="733"/>
      <c r="CD118" s="733"/>
      <c r="CE118" s="733"/>
      <c r="CF118" s="733"/>
      <c r="CG118" s="733"/>
      <c r="CH118" s="733"/>
      <c r="CI118" s="733"/>
    </row>
    <row r="119" spans="2:89" ht="15.75" thickBot="1" x14ac:dyDescent="0.25">
      <c r="B119" s="741"/>
      <c r="C119" s="741"/>
      <c r="D119" s="741"/>
      <c r="E119" s="741"/>
      <c r="F119" s="688"/>
      <c r="G119" s="689"/>
      <c r="H119" s="689"/>
      <c r="I119" s="689"/>
      <c r="J119" s="689"/>
      <c r="K119" s="689"/>
      <c r="L119" s="689"/>
      <c r="M119" s="689"/>
      <c r="N119" s="689"/>
      <c r="O119" s="689"/>
      <c r="P119" s="689"/>
      <c r="Q119" s="689"/>
      <c r="R119" s="689"/>
      <c r="S119" s="689"/>
      <c r="T119" s="689"/>
      <c r="U119" s="689"/>
      <c r="V119" s="689"/>
      <c r="W119" s="689"/>
      <c r="X119" s="689"/>
      <c r="Y119" s="689"/>
      <c r="Z119" s="689"/>
      <c r="AA119" s="689"/>
      <c r="AB119" s="689"/>
      <c r="AC119" s="689"/>
      <c r="AD119" s="689"/>
      <c r="AE119" s="689"/>
      <c r="AF119" s="689"/>
      <c r="AG119" s="689"/>
      <c r="AH119" s="689"/>
      <c r="AI119" s="689"/>
      <c r="AJ119" s="689"/>
      <c r="AK119" s="689"/>
      <c r="AL119" s="689"/>
      <c r="AM119" s="689"/>
      <c r="AN119" s="689"/>
      <c r="AO119" s="689"/>
      <c r="AP119" s="689"/>
      <c r="AQ119" s="689"/>
      <c r="AR119" s="689"/>
      <c r="AS119" s="689"/>
      <c r="AT119" s="689"/>
      <c r="AU119" s="689"/>
      <c r="AV119" s="689"/>
      <c r="AW119" s="689"/>
      <c r="AX119" s="689"/>
      <c r="AY119" s="689"/>
      <c r="AZ119" s="689"/>
      <c r="BA119" s="689"/>
      <c r="BB119" s="689"/>
      <c r="BC119" s="689"/>
      <c r="BD119" s="689"/>
      <c r="BE119" s="689"/>
      <c r="BF119" s="689"/>
      <c r="BG119" s="689"/>
      <c r="BH119" s="689"/>
      <c r="BI119" s="689"/>
      <c r="BJ119" s="689"/>
      <c r="BK119" s="689"/>
      <c r="BL119" s="689"/>
      <c r="BM119" s="689"/>
      <c r="BN119" s="689"/>
      <c r="BO119" s="689"/>
      <c r="BP119" s="689"/>
      <c r="BQ119" s="689"/>
      <c r="BR119" s="689"/>
      <c r="BS119" s="689"/>
      <c r="BT119" s="689"/>
      <c r="BU119" s="689"/>
      <c r="BV119" s="689"/>
      <c r="BW119" s="689"/>
      <c r="BX119" s="689"/>
      <c r="BY119" s="689"/>
      <c r="BZ119" s="689"/>
      <c r="CA119" s="689"/>
      <c r="CB119" s="689"/>
      <c r="CC119" s="689"/>
      <c r="CD119" s="689"/>
      <c r="CE119" s="689"/>
      <c r="CF119" s="689"/>
      <c r="CG119" s="689"/>
      <c r="CH119" s="689"/>
      <c r="CI119" s="689"/>
      <c r="CJ119" s="554"/>
    </row>
    <row r="120" spans="2:89" ht="15.75" thickBot="1" x14ac:dyDescent="0.25">
      <c r="B120" s="690" t="s">
        <v>435</v>
      </c>
      <c r="C120" s="1362" t="s">
        <v>196</v>
      </c>
      <c r="D120" s="554"/>
      <c r="E120" s="554"/>
      <c r="F120" s="554"/>
      <c r="G120" s="554"/>
      <c r="H120" s="554"/>
      <c r="I120" s="554"/>
      <c r="J120" s="554"/>
      <c r="K120" s="554"/>
      <c r="L120" s="554"/>
      <c r="M120" s="1471"/>
      <c r="N120" s="1471"/>
      <c r="O120" s="1471"/>
      <c r="P120" s="1471"/>
      <c r="Q120" s="1471"/>
      <c r="R120" s="1471"/>
      <c r="S120" s="1471"/>
      <c r="T120" s="1471"/>
      <c r="U120" s="1471"/>
      <c r="V120" s="1471"/>
      <c r="W120" s="1471"/>
      <c r="X120" s="1471"/>
      <c r="Y120" s="1471"/>
      <c r="Z120" s="1471"/>
      <c r="AA120" s="1471"/>
      <c r="AB120" s="1471"/>
      <c r="AC120" s="1471"/>
      <c r="AD120" s="1471"/>
      <c r="AE120" s="1471"/>
      <c r="AF120" s="1471"/>
      <c r="AG120" s="1471"/>
      <c r="AH120" s="1471"/>
      <c r="AI120" s="1471"/>
      <c r="AJ120" s="1471"/>
      <c r="AK120" s="1471"/>
      <c r="AL120" s="1471"/>
      <c r="AM120" s="1471"/>
      <c r="AN120" s="1471"/>
      <c r="AO120" s="1471"/>
      <c r="AP120" s="1471"/>
      <c r="AQ120" s="1471"/>
      <c r="AR120" s="1471"/>
      <c r="AS120" s="1471"/>
      <c r="AT120" s="1471"/>
      <c r="AU120" s="1471"/>
      <c r="AV120" s="554"/>
      <c r="AW120" s="554"/>
      <c r="AX120" s="554"/>
      <c r="AY120" s="554"/>
      <c r="AZ120" s="554"/>
      <c r="BA120" s="554"/>
      <c r="BB120" s="554"/>
      <c r="BC120" s="554"/>
      <c r="BD120" s="554"/>
      <c r="BE120" s="554"/>
      <c r="BF120" s="554"/>
      <c r="BG120" s="554"/>
      <c r="BH120" s="554"/>
      <c r="BI120" s="554"/>
      <c r="BJ120" s="554"/>
      <c r="BK120" s="554"/>
      <c r="BL120" s="554"/>
      <c r="BM120" s="554"/>
      <c r="BN120" s="554"/>
      <c r="BO120" s="554"/>
      <c r="BP120" s="554"/>
      <c r="BQ120" s="554"/>
      <c r="BR120" s="554"/>
      <c r="BS120" s="554"/>
      <c r="BT120" s="554"/>
      <c r="BU120" s="554"/>
      <c r="BV120" s="554"/>
      <c r="BW120" s="554"/>
      <c r="BX120" s="554"/>
      <c r="BY120" s="554"/>
      <c r="BZ120" s="554"/>
      <c r="CA120" s="554"/>
      <c r="CB120" s="554"/>
      <c r="CC120" s="554"/>
      <c r="CD120" s="554"/>
      <c r="CE120" s="554"/>
      <c r="CF120" s="554"/>
      <c r="CG120" s="554"/>
      <c r="CH120" s="554"/>
      <c r="CI120" s="554"/>
    </row>
    <row r="121" spans="2:89" ht="15.75" thickBot="1" x14ac:dyDescent="0.25">
      <c r="B121" s="742" t="s">
        <v>440</v>
      </c>
      <c r="C121" s="743" t="s">
        <v>197</v>
      </c>
      <c r="D121" s="743" t="s">
        <v>70</v>
      </c>
      <c r="E121" s="743" t="s">
        <v>198</v>
      </c>
      <c r="F121" s="744" t="s">
        <v>199</v>
      </c>
      <c r="G121" s="742" t="s">
        <v>200</v>
      </c>
      <c r="H121" s="742" t="s">
        <v>201</v>
      </c>
      <c r="I121" s="742" t="s">
        <v>202</v>
      </c>
      <c r="J121" s="742" t="s">
        <v>203</v>
      </c>
      <c r="K121" s="742" t="s">
        <v>204</v>
      </c>
      <c r="L121" s="742" t="s">
        <v>205</v>
      </c>
      <c r="M121" s="743" t="s">
        <v>206</v>
      </c>
      <c r="N121" s="743" t="s">
        <v>207</v>
      </c>
      <c r="O121" s="743" t="s">
        <v>208</v>
      </c>
      <c r="P121" s="743" t="s">
        <v>209</v>
      </c>
      <c r="Q121" s="743" t="s">
        <v>210</v>
      </c>
      <c r="R121" s="743" t="s">
        <v>242</v>
      </c>
      <c r="S121" s="743" t="s">
        <v>243</v>
      </c>
      <c r="T121" s="743" t="s">
        <v>244</v>
      </c>
      <c r="U121" s="743" t="s">
        <v>245</v>
      </c>
      <c r="V121" s="743" t="s">
        <v>211</v>
      </c>
      <c r="W121" s="743" t="s">
        <v>246</v>
      </c>
      <c r="X121" s="743" t="s">
        <v>247</v>
      </c>
      <c r="Y121" s="743" t="s">
        <v>248</v>
      </c>
      <c r="Z121" s="743" t="s">
        <v>249</v>
      </c>
      <c r="AA121" s="743" t="s">
        <v>212</v>
      </c>
      <c r="AB121" s="743" t="s">
        <v>250</v>
      </c>
      <c r="AC121" s="743" t="s">
        <v>251</v>
      </c>
      <c r="AD121" s="743" t="s">
        <v>252</v>
      </c>
      <c r="AE121" s="743" t="s">
        <v>253</v>
      </c>
      <c r="AF121" s="743" t="s">
        <v>213</v>
      </c>
      <c r="AG121" s="743" t="s">
        <v>254</v>
      </c>
      <c r="AH121" s="743" t="s">
        <v>255</v>
      </c>
      <c r="AI121" s="743" t="s">
        <v>256</v>
      </c>
      <c r="AJ121" s="743" t="s">
        <v>257</v>
      </c>
      <c r="AK121" s="743" t="s">
        <v>214</v>
      </c>
      <c r="AL121" s="743" t="s">
        <v>258</v>
      </c>
      <c r="AM121" s="743" t="s">
        <v>259</v>
      </c>
      <c r="AN121" s="743" t="s">
        <v>260</v>
      </c>
      <c r="AO121" s="743" t="s">
        <v>261</v>
      </c>
      <c r="AP121" s="743" t="s">
        <v>215</v>
      </c>
      <c r="AQ121" s="743" t="s">
        <v>262</v>
      </c>
      <c r="AR121" s="743" t="s">
        <v>263</v>
      </c>
      <c r="AS121" s="743" t="s">
        <v>264</v>
      </c>
      <c r="AT121" s="743" t="s">
        <v>265</v>
      </c>
      <c r="AU121" s="743" t="s">
        <v>216</v>
      </c>
      <c r="AV121" s="743" t="s">
        <v>266</v>
      </c>
      <c r="AW121" s="743" t="s">
        <v>267</v>
      </c>
      <c r="AX121" s="743" t="s">
        <v>268</v>
      </c>
      <c r="AY121" s="743" t="s">
        <v>269</v>
      </c>
      <c r="AZ121" s="743" t="s">
        <v>217</v>
      </c>
      <c r="BA121" s="743" t="s">
        <v>270</v>
      </c>
      <c r="BB121" s="743" t="s">
        <v>271</v>
      </c>
      <c r="BC121" s="743" t="s">
        <v>272</v>
      </c>
      <c r="BD121" s="743" t="s">
        <v>273</v>
      </c>
      <c r="BE121" s="743" t="s">
        <v>218</v>
      </c>
      <c r="BF121" s="743" t="s">
        <v>274</v>
      </c>
      <c r="BG121" s="743" t="s">
        <v>275</v>
      </c>
      <c r="BH121" s="743" t="s">
        <v>276</v>
      </c>
      <c r="BI121" s="743" t="s">
        <v>277</v>
      </c>
      <c r="BJ121" s="743" t="s">
        <v>219</v>
      </c>
      <c r="BK121" s="743" t="s">
        <v>278</v>
      </c>
      <c r="BL121" s="743" t="s">
        <v>279</v>
      </c>
      <c r="BM121" s="743" t="s">
        <v>280</v>
      </c>
      <c r="BN121" s="743" t="s">
        <v>281</v>
      </c>
      <c r="BO121" s="743" t="s">
        <v>220</v>
      </c>
      <c r="BP121" s="743" t="s">
        <v>282</v>
      </c>
      <c r="BQ121" s="743" t="s">
        <v>283</v>
      </c>
      <c r="BR121" s="743" t="s">
        <v>284</v>
      </c>
      <c r="BS121" s="743" t="s">
        <v>285</v>
      </c>
      <c r="BT121" s="743" t="s">
        <v>221</v>
      </c>
      <c r="BU121" s="743" t="s">
        <v>286</v>
      </c>
      <c r="BV121" s="743" t="s">
        <v>287</v>
      </c>
      <c r="BW121" s="743" t="s">
        <v>288</v>
      </c>
      <c r="BX121" s="743" t="s">
        <v>289</v>
      </c>
      <c r="BY121" s="743" t="s">
        <v>222</v>
      </c>
      <c r="BZ121" s="743" t="s">
        <v>290</v>
      </c>
      <c r="CA121" s="743" t="s">
        <v>291</v>
      </c>
      <c r="CB121" s="743" t="s">
        <v>292</v>
      </c>
      <c r="CC121" s="743" t="s">
        <v>293</v>
      </c>
      <c r="CD121" s="743" t="s">
        <v>223</v>
      </c>
      <c r="CE121" s="743" t="s">
        <v>294</v>
      </c>
      <c r="CF121" s="743" t="s">
        <v>295</v>
      </c>
      <c r="CG121" s="743" t="s">
        <v>296</v>
      </c>
      <c r="CH121" s="743" t="s">
        <v>297</v>
      </c>
      <c r="CI121" s="744" t="s">
        <v>224</v>
      </c>
      <c r="CK121" s="1351"/>
    </row>
    <row r="122" spans="2:89" x14ac:dyDescent="0.2">
      <c r="B122" s="1088" t="s">
        <v>671</v>
      </c>
      <c r="C122" s="1089" t="s">
        <v>442</v>
      </c>
      <c r="D122" s="1090" t="s">
        <v>85</v>
      </c>
      <c r="E122" s="1091" t="s">
        <v>231</v>
      </c>
      <c r="F122" s="1092">
        <v>2</v>
      </c>
      <c r="G122" s="563"/>
      <c r="H122" s="563"/>
      <c r="I122" s="563">
        <v>7.8451471348103476</v>
      </c>
      <c r="J122" s="563">
        <v>7.9508647402986465</v>
      </c>
      <c r="K122" s="563">
        <v>7.963055204508481</v>
      </c>
      <c r="L122" s="563">
        <v>7.971195691851352</v>
      </c>
      <c r="M122" s="1445">
        <v>7.9640218820355093</v>
      </c>
      <c r="N122" s="1445">
        <v>7.9250028322114296</v>
      </c>
      <c r="O122" s="1445">
        <v>7.8631117566769229</v>
      </c>
      <c r="P122" s="1445">
        <v>7.8220858457179103</v>
      </c>
      <c r="Q122" s="1445">
        <v>7.7802235868160254</v>
      </c>
      <c r="R122" s="1445">
        <v>7.7429725895343413</v>
      </c>
      <c r="S122" s="1445">
        <v>7.6978914155187734</v>
      </c>
      <c r="T122" s="1445">
        <v>7.6439723950518541</v>
      </c>
      <c r="U122" s="1445">
        <v>7.5880161720758448</v>
      </c>
      <c r="V122" s="1445">
        <v>7.5339496003318898</v>
      </c>
      <c r="W122" s="1445">
        <v>7.486210108483049</v>
      </c>
      <c r="X122" s="1445">
        <v>7.4436285179351191</v>
      </c>
      <c r="Y122" s="1445">
        <v>7.3909563757773915</v>
      </c>
      <c r="Z122" s="1445">
        <v>7.33861902687448</v>
      </c>
      <c r="AA122" s="1445">
        <v>7.2849444486127828</v>
      </c>
      <c r="AB122" s="1445">
        <v>7.2215744796649144</v>
      </c>
      <c r="AC122" s="1445">
        <v>7.1594800869745718</v>
      </c>
      <c r="AD122" s="1445">
        <v>7.0973427468546815</v>
      </c>
      <c r="AE122" s="1445">
        <v>7.0442417884050874</v>
      </c>
      <c r="AF122" s="1445">
        <v>7.0100258561715929</v>
      </c>
      <c r="AG122" s="1445">
        <v>6.9758869684779095</v>
      </c>
      <c r="AH122" s="1445">
        <v>6.9422504226327897</v>
      </c>
      <c r="AI122" s="1445">
        <v>6.9075909791619656</v>
      </c>
      <c r="AJ122" s="1445">
        <v>6.8723273168528163</v>
      </c>
      <c r="AK122" s="1445">
        <v>6.836207804083303</v>
      </c>
      <c r="AL122" s="1445">
        <v>6.8096010452172733</v>
      </c>
      <c r="AM122" s="1445">
        <v>6.8129241691539697</v>
      </c>
      <c r="AN122" s="1445">
        <v>6.8157693932132686</v>
      </c>
      <c r="AO122" s="1445">
        <v>6.8185833112320644</v>
      </c>
      <c r="AP122" s="1445">
        <v>6.8228977842722136</v>
      </c>
      <c r="AQ122" s="1445">
        <v>6.8277321451643642</v>
      </c>
      <c r="AR122" s="1445">
        <v>6.8339576407272542</v>
      </c>
      <c r="AS122" s="1445">
        <v>6.8400653383039591</v>
      </c>
      <c r="AT122" s="1445">
        <v>6.8466655508031788</v>
      </c>
      <c r="AU122" s="1445">
        <v>6.8529159181656985</v>
      </c>
      <c r="AV122" s="1445">
        <v>6.8595877320514722</v>
      </c>
      <c r="AW122" s="1445">
        <v>6.866425360784679</v>
      </c>
      <c r="AX122" s="1445">
        <v>6.8739768761105093</v>
      </c>
      <c r="AY122" s="1445">
        <v>6.8820725577527533</v>
      </c>
      <c r="AZ122" s="1445">
        <v>6.8904086295801514</v>
      </c>
      <c r="BA122" s="1445">
        <v>6.8991000222351326</v>
      </c>
      <c r="BB122" s="1445">
        <v>6.9083819123164671</v>
      </c>
      <c r="BC122" s="1445">
        <v>6.9178122093437748</v>
      </c>
      <c r="BD122" s="1445">
        <v>6.9269576697372459</v>
      </c>
      <c r="BE122" s="1445">
        <v>6.9357583414529023</v>
      </c>
      <c r="BF122" s="1445">
        <v>6.9442171554162986</v>
      </c>
      <c r="BG122" s="1445">
        <v>6.9525209800467875</v>
      </c>
      <c r="BH122" s="1445">
        <v>6.9605616970075728</v>
      </c>
      <c r="BI122" s="1445">
        <v>6.9682743597729759</v>
      </c>
      <c r="BJ122" s="1445">
        <v>6.976201072503537</v>
      </c>
      <c r="BK122" s="1445">
        <v>6.9840258794504821</v>
      </c>
      <c r="BL122" s="1445">
        <v>6.9917344385607905</v>
      </c>
      <c r="BM122" s="1445">
        <v>6.9991869260934774</v>
      </c>
      <c r="BN122" s="1445">
        <v>7.0066869631794475</v>
      </c>
      <c r="BO122" s="1445">
        <v>7.014288270632699</v>
      </c>
      <c r="BP122" s="1445">
        <v>7.0223285672836377</v>
      </c>
      <c r="BQ122" s="1445">
        <v>7.0307022149657614</v>
      </c>
      <c r="BR122" s="1445">
        <v>7.0396350001846475</v>
      </c>
      <c r="BS122" s="1445">
        <v>7.048409899529827</v>
      </c>
      <c r="BT122" s="1445">
        <v>7.0570127896860937</v>
      </c>
      <c r="BU122" s="1445"/>
      <c r="BV122" s="1445"/>
      <c r="BW122" s="1445"/>
      <c r="BX122" s="1445"/>
      <c r="BY122" s="1445"/>
      <c r="BZ122" s="1445"/>
      <c r="CA122" s="1445"/>
      <c r="CB122" s="1445"/>
      <c r="CC122" s="1445"/>
      <c r="CD122" s="1445"/>
      <c r="CE122" s="1445"/>
      <c r="CF122" s="1445"/>
      <c r="CG122" s="1445"/>
      <c r="CH122" s="1445"/>
      <c r="CI122" s="1445"/>
      <c r="CK122" s="1351"/>
    </row>
    <row r="123" spans="2:89" x14ac:dyDescent="0.2">
      <c r="B123" s="1087" t="s">
        <v>672</v>
      </c>
      <c r="C123" s="1078" t="s">
        <v>673</v>
      </c>
      <c r="D123" s="1079" t="s">
        <v>674</v>
      </c>
      <c r="E123" s="1080" t="s">
        <v>231</v>
      </c>
      <c r="F123" s="1081">
        <v>2</v>
      </c>
      <c r="G123" s="837">
        <f>G25+G95</f>
        <v>0</v>
      </c>
      <c r="H123" s="837">
        <f t="shared" ref="H123:BS124" si="101">H25+H95</f>
        <v>0</v>
      </c>
      <c r="I123" s="837">
        <f t="shared" si="101"/>
        <v>0</v>
      </c>
      <c r="J123" s="837">
        <f t="shared" si="101"/>
        <v>0</v>
      </c>
      <c r="K123" s="837">
        <f t="shared" si="101"/>
        <v>0</v>
      </c>
      <c r="L123" s="837">
        <f t="shared" si="101"/>
        <v>0</v>
      </c>
      <c r="M123" s="837">
        <f t="shared" si="101"/>
        <v>0</v>
      </c>
      <c r="N123" s="837">
        <f t="shared" si="101"/>
        <v>0</v>
      </c>
      <c r="O123" s="837">
        <f t="shared" si="101"/>
        <v>0</v>
      </c>
      <c r="P123" s="837">
        <f t="shared" si="101"/>
        <v>0</v>
      </c>
      <c r="Q123" s="837">
        <f t="shared" si="101"/>
        <v>0</v>
      </c>
      <c r="R123" s="837">
        <f t="shared" si="101"/>
        <v>0</v>
      </c>
      <c r="S123" s="837">
        <f t="shared" si="101"/>
        <v>0</v>
      </c>
      <c r="T123" s="837">
        <f t="shared" si="101"/>
        <v>0</v>
      </c>
      <c r="U123" s="837">
        <f t="shared" si="101"/>
        <v>0</v>
      </c>
      <c r="V123" s="837">
        <f t="shared" si="101"/>
        <v>0</v>
      </c>
      <c r="W123" s="837">
        <f t="shared" si="101"/>
        <v>0</v>
      </c>
      <c r="X123" s="837">
        <f t="shared" si="101"/>
        <v>0</v>
      </c>
      <c r="Y123" s="837">
        <f t="shared" si="101"/>
        <v>0</v>
      </c>
      <c r="Z123" s="837">
        <f t="shared" si="101"/>
        <v>0</v>
      </c>
      <c r="AA123" s="837">
        <f t="shared" si="101"/>
        <v>0</v>
      </c>
      <c r="AB123" s="837">
        <f t="shared" si="101"/>
        <v>0</v>
      </c>
      <c r="AC123" s="837">
        <f t="shared" si="101"/>
        <v>0</v>
      </c>
      <c r="AD123" s="837">
        <f t="shared" si="101"/>
        <v>0</v>
      </c>
      <c r="AE123" s="837">
        <f t="shared" si="101"/>
        <v>0</v>
      </c>
      <c r="AF123" s="837">
        <f t="shared" si="101"/>
        <v>0</v>
      </c>
      <c r="AG123" s="837">
        <f t="shared" si="101"/>
        <v>0</v>
      </c>
      <c r="AH123" s="837">
        <f t="shared" si="101"/>
        <v>0</v>
      </c>
      <c r="AI123" s="837">
        <f t="shared" si="101"/>
        <v>0</v>
      </c>
      <c r="AJ123" s="837">
        <f t="shared" si="101"/>
        <v>0</v>
      </c>
      <c r="AK123" s="837">
        <f t="shared" si="101"/>
        <v>0</v>
      </c>
      <c r="AL123" s="837">
        <f t="shared" si="101"/>
        <v>140</v>
      </c>
      <c r="AM123" s="837">
        <f t="shared" si="101"/>
        <v>140</v>
      </c>
      <c r="AN123" s="837">
        <f t="shared" si="101"/>
        <v>140</v>
      </c>
      <c r="AO123" s="837">
        <f t="shared" si="101"/>
        <v>140</v>
      </c>
      <c r="AP123" s="837">
        <f t="shared" si="101"/>
        <v>140</v>
      </c>
      <c r="AQ123" s="837">
        <f t="shared" si="101"/>
        <v>140</v>
      </c>
      <c r="AR123" s="837">
        <f t="shared" si="101"/>
        <v>140</v>
      </c>
      <c r="AS123" s="837">
        <f t="shared" si="101"/>
        <v>140</v>
      </c>
      <c r="AT123" s="837">
        <f t="shared" si="101"/>
        <v>140</v>
      </c>
      <c r="AU123" s="837">
        <f t="shared" si="101"/>
        <v>140</v>
      </c>
      <c r="AV123" s="837">
        <f t="shared" si="101"/>
        <v>140</v>
      </c>
      <c r="AW123" s="837">
        <f t="shared" si="101"/>
        <v>140</v>
      </c>
      <c r="AX123" s="837">
        <f t="shared" si="101"/>
        <v>140</v>
      </c>
      <c r="AY123" s="837">
        <f t="shared" si="101"/>
        <v>140</v>
      </c>
      <c r="AZ123" s="837">
        <f t="shared" si="101"/>
        <v>140</v>
      </c>
      <c r="BA123" s="837">
        <f t="shared" si="101"/>
        <v>140</v>
      </c>
      <c r="BB123" s="837">
        <f t="shared" si="101"/>
        <v>140</v>
      </c>
      <c r="BC123" s="837">
        <f t="shared" si="101"/>
        <v>140</v>
      </c>
      <c r="BD123" s="837">
        <f t="shared" si="101"/>
        <v>140</v>
      </c>
      <c r="BE123" s="837">
        <f t="shared" si="101"/>
        <v>140</v>
      </c>
      <c r="BF123" s="837">
        <f t="shared" si="101"/>
        <v>140</v>
      </c>
      <c r="BG123" s="837">
        <f t="shared" si="101"/>
        <v>140</v>
      </c>
      <c r="BH123" s="837">
        <f t="shared" si="101"/>
        <v>140</v>
      </c>
      <c r="BI123" s="837">
        <f t="shared" si="101"/>
        <v>140</v>
      </c>
      <c r="BJ123" s="837">
        <f t="shared" si="101"/>
        <v>140</v>
      </c>
      <c r="BK123" s="837">
        <f t="shared" si="101"/>
        <v>140</v>
      </c>
      <c r="BL123" s="837">
        <f t="shared" si="101"/>
        <v>140</v>
      </c>
      <c r="BM123" s="837">
        <f t="shared" si="101"/>
        <v>140</v>
      </c>
      <c r="BN123" s="837">
        <f t="shared" si="101"/>
        <v>140</v>
      </c>
      <c r="BO123" s="837">
        <f t="shared" si="101"/>
        <v>140</v>
      </c>
      <c r="BP123" s="837">
        <f t="shared" si="101"/>
        <v>140</v>
      </c>
      <c r="BQ123" s="837">
        <f t="shared" si="101"/>
        <v>140</v>
      </c>
      <c r="BR123" s="837">
        <f t="shared" si="101"/>
        <v>140</v>
      </c>
      <c r="BS123" s="837">
        <f t="shared" si="101"/>
        <v>140</v>
      </c>
      <c r="BT123" s="837">
        <f t="shared" ref="BT123:BT124" si="102">BT25+BT95</f>
        <v>140</v>
      </c>
      <c r="BU123" s="837"/>
      <c r="BV123" s="837"/>
      <c r="BW123" s="837"/>
      <c r="BX123" s="837"/>
      <c r="BY123" s="837"/>
      <c r="BZ123" s="837"/>
      <c r="CA123" s="837"/>
      <c r="CB123" s="837"/>
      <c r="CC123" s="837"/>
      <c r="CD123" s="837"/>
      <c r="CE123" s="837"/>
      <c r="CF123" s="837"/>
      <c r="CG123" s="837"/>
      <c r="CH123" s="837"/>
      <c r="CI123" s="758"/>
      <c r="CK123" s="1351"/>
    </row>
    <row r="124" spans="2:89" x14ac:dyDescent="0.2">
      <c r="B124" s="1077" t="s">
        <v>675</v>
      </c>
      <c r="C124" s="1078" t="s">
        <v>446</v>
      </c>
      <c r="D124" s="1079" t="s">
        <v>676</v>
      </c>
      <c r="E124" s="1080" t="s">
        <v>231</v>
      </c>
      <c r="F124" s="1081">
        <v>2</v>
      </c>
      <c r="G124" s="600">
        <f t="shared" ref="G124:V127" si="103">G26+G96</f>
        <v>0</v>
      </c>
      <c r="H124" s="600">
        <f t="shared" si="103"/>
        <v>0</v>
      </c>
      <c r="I124" s="600">
        <f t="shared" si="103"/>
        <v>0</v>
      </c>
      <c r="J124" s="600">
        <f t="shared" si="103"/>
        <v>0</v>
      </c>
      <c r="K124" s="600">
        <f t="shared" si="103"/>
        <v>0</v>
      </c>
      <c r="L124" s="600">
        <f t="shared" si="103"/>
        <v>0</v>
      </c>
      <c r="M124" s="600">
        <f t="shared" si="103"/>
        <v>0</v>
      </c>
      <c r="N124" s="600">
        <f t="shared" si="103"/>
        <v>0</v>
      </c>
      <c r="O124" s="600">
        <f t="shared" si="103"/>
        <v>0</v>
      </c>
      <c r="P124" s="600">
        <f t="shared" si="103"/>
        <v>0</v>
      </c>
      <c r="Q124" s="600">
        <f t="shared" si="103"/>
        <v>0</v>
      </c>
      <c r="R124" s="600">
        <f t="shared" si="103"/>
        <v>0</v>
      </c>
      <c r="S124" s="600">
        <f t="shared" si="103"/>
        <v>0</v>
      </c>
      <c r="T124" s="600">
        <f t="shared" si="103"/>
        <v>0</v>
      </c>
      <c r="U124" s="600">
        <f t="shared" si="103"/>
        <v>0</v>
      </c>
      <c r="V124" s="600">
        <f t="shared" si="103"/>
        <v>0</v>
      </c>
      <c r="W124" s="600">
        <f t="shared" si="101"/>
        <v>0</v>
      </c>
      <c r="X124" s="600">
        <f t="shared" si="101"/>
        <v>0</v>
      </c>
      <c r="Y124" s="600">
        <f t="shared" si="101"/>
        <v>0</v>
      </c>
      <c r="Z124" s="600">
        <f t="shared" si="101"/>
        <v>0</v>
      </c>
      <c r="AA124" s="600">
        <f t="shared" si="101"/>
        <v>0</v>
      </c>
      <c r="AB124" s="600">
        <f t="shared" si="101"/>
        <v>0</v>
      </c>
      <c r="AC124" s="600">
        <f t="shared" si="101"/>
        <v>0</v>
      </c>
      <c r="AD124" s="600">
        <f t="shared" si="101"/>
        <v>0</v>
      </c>
      <c r="AE124" s="600">
        <f t="shared" si="101"/>
        <v>0</v>
      </c>
      <c r="AF124" s="600">
        <f t="shared" si="101"/>
        <v>0</v>
      </c>
      <c r="AG124" s="600">
        <f t="shared" si="101"/>
        <v>0</v>
      </c>
      <c r="AH124" s="600">
        <f t="shared" si="101"/>
        <v>0</v>
      </c>
      <c r="AI124" s="600">
        <f t="shared" si="101"/>
        <v>0</v>
      </c>
      <c r="AJ124" s="600">
        <f t="shared" si="101"/>
        <v>0</v>
      </c>
      <c r="AK124" s="600">
        <f t="shared" si="101"/>
        <v>0</v>
      </c>
      <c r="AL124" s="600">
        <f t="shared" si="101"/>
        <v>0</v>
      </c>
      <c r="AM124" s="600">
        <f t="shared" si="101"/>
        <v>0</v>
      </c>
      <c r="AN124" s="600">
        <f t="shared" si="101"/>
        <v>0</v>
      </c>
      <c r="AO124" s="600">
        <f t="shared" si="101"/>
        <v>0</v>
      </c>
      <c r="AP124" s="600">
        <f t="shared" si="101"/>
        <v>0</v>
      </c>
      <c r="AQ124" s="600">
        <f t="shared" si="101"/>
        <v>0</v>
      </c>
      <c r="AR124" s="600">
        <f t="shared" si="101"/>
        <v>0</v>
      </c>
      <c r="AS124" s="600">
        <f t="shared" si="101"/>
        <v>0</v>
      </c>
      <c r="AT124" s="600">
        <f t="shared" si="101"/>
        <v>0</v>
      </c>
      <c r="AU124" s="600">
        <f t="shared" si="101"/>
        <v>0</v>
      </c>
      <c r="AV124" s="600">
        <f t="shared" si="101"/>
        <v>0</v>
      </c>
      <c r="AW124" s="600">
        <f t="shared" si="101"/>
        <v>0</v>
      </c>
      <c r="AX124" s="600">
        <f t="shared" si="101"/>
        <v>0</v>
      </c>
      <c r="AY124" s="600">
        <f t="shared" si="101"/>
        <v>0</v>
      </c>
      <c r="AZ124" s="600">
        <f t="shared" si="101"/>
        <v>0</v>
      </c>
      <c r="BA124" s="600">
        <f t="shared" si="101"/>
        <v>0</v>
      </c>
      <c r="BB124" s="600">
        <f t="shared" si="101"/>
        <v>0</v>
      </c>
      <c r="BC124" s="600">
        <f t="shared" si="101"/>
        <v>0</v>
      </c>
      <c r="BD124" s="600">
        <f t="shared" si="101"/>
        <v>0</v>
      </c>
      <c r="BE124" s="600">
        <f t="shared" si="101"/>
        <v>0</v>
      </c>
      <c r="BF124" s="600">
        <f t="shared" si="101"/>
        <v>0</v>
      </c>
      <c r="BG124" s="600">
        <f t="shared" si="101"/>
        <v>0</v>
      </c>
      <c r="BH124" s="600">
        <f t="shared" si="101"/>
        <v>0</v>
      </c>
      <c r="BI124" s="600">
        <f t="shared" si="101"/>
        <v>0</v>
      </c>
      <c r="BJ124" s="600">
        <f t="shared" si="101"/>
        <v>0</v>
      </c>
      <c r="BK124" s="600">
        <f t="shared" si="101"/>
        <v>0</v>
      </c>
      <c r="BL124" s="600">
        <f t="shared" si="101"/>
        <v>0</v>
      </c>
      <c r="BM124" s="600">
        <f t="shared" si="101"/>
        <v>0</v>
      </c>
      <c r="BN124" s="600">
        <f t="shared" si="101"/>
        <v>0</v>
      </c>
      <c r="BO124" s="600">
        <f t="shared" si="101"/>
        <v>0</v>
      </c>
      <c r="BP124" s="600">
        <f t="shared" si="101"/>
        <v>0</v>
      </c>
      <c r="BQ124" s="600">
        <f t="shared" si="101"/>
        <v>0</v>
      </c>
      <c r="BR124" s="600">
        <f t="shared" si="101"/>
        <v>0</v>
      </c>
      <c r="BS124" s="600">
        <f t="shared" si="101"/>
        <v>0</v>
      </c>
      <c r="BT124" s="600">
        <f t="shared" si="102"/>
        <v>0</v>
      </c>
      <c r="BU124" s="757"/>
      <c r="BV124" s="757"/>
      <c r="BW124" s="757"/>
      <c r="BX124" s="757"/>
      <c r="BY124" s="757"/>
      <c r="BZ124" s="757"/>
      <c r="CA124" s="757"/>
      <c r="CB124" s="757"/>
      <c r="CC124" s="757"/>
      <c r="CD124" s="757"/>
      <c r="CE124" s="757"/>
      <c r="CF124" s="757"/>
      <c r="CG124" s="757"/>
      <c r="CH124" s="757"/>
      <c r="CI124" s="758"/>
      <c r="CK124" s="1351"/>
    </row>
    <row r="125" spans="2:89" x14ac:dyDescent="0.2">
      <c r="B125" s="752" t="s">
        <v>677</v>
      </c>
      <c r="C125" s="753" t="s">
        <v>448</v>
      </c>
      <c r="D125" s="754" t="s">
        <v>678</v>
      </c>
      <c r="E125" s="755" t="s">
        <v>231</v>
      </c>
      <c r="F125" s="756">
        <v>2</v>
      </c>
      <c r="G125" s="600">
        <f t="shared" si="103"/>
        <v>0</v>
      </c>
      <c r="H125" s="600">
        <f t="shared" ref="H125:AM126" si="104">H27+H97</f>
        <v>0</v>
      </c>
      <c r="I125" s="600">
        <f t="shared" si="104"/>
        <v>0</v>
      </c>
      <c r="J125" s="600">
        <f t="shared" si="104"/>
        <v>0</v>
      </c>
      <c r="K125" s="600">
        <f t="shared" si="104"/>
        <v>0</v>
      </c>
      <c r="L125" s="600">
        <f t="shared" si="104"/>
        <v>0</v>
      </c>
      <c r="M125" s="600">
        <f t="shared" si="104"/>
        <v>0</v>
      </c>
      <c r="N125" s="600">
        <f t="shared" si="104"/>
        <v>0</v>
      </c>
      <c r="O125" s="600">
        <f t="shared" si="104"/>
        <v>0</v>
      </c>
      <c r="P125" s="600">
        <f t="shared" si="104"/>
        <v>0</v>
      </c>
      <c r="Q125" s="600">
        <f t="shared" si="104"/>
        <v>0</v>
      </c>
      <c r="R125" s="600">
        <f t="shared" si="104"/>
        <v>0</v>
      </c>
      <c r="S125" s="600">
        <f t="shared" si="104"/>
        <v>0</v>
      </c>
      <c r="T125" s="600">
        <f t="shared" si="104"/>
        <v>0</v>
      </c>
      <c r="U125" s="600">
        <f t="shared" si="104"/>
        <v>0</v>
      </c>
      <c r="V125" s="600">
        <f t="shared" si="104"/>
        <v>0</v>
      </c>
      <c r="W125" s="600">
        <f t="shared" si="104"/>
        <v>0</v>
      </c>
      <c r="X125" s="600">
        <f t="shared" si="104"/>
        <v>0</v>
      </c>
      <c r="Y125" s="600">
        <f t="shared" si="104"/>
        <v>0</v>
      </c>
      <c r="Z125" s="600">
        <f t="shared" si="104"/>
        <v>0</v>
      </c>
      <c r="AA125" s="600">
        <f t="shared" si="104"/>
        <v>0</v>
      </c>
      <c r="AB125" s="600">
        <f t="shared" si="104"/>
        <v>0</v>
      </c>
      <c r="AC125" s="600">
        <f t="shared" si="104"/>
        <v>0</v>
      </c>
      <c r="AD125" s="600">
        <f t="shared" si="104"/>
        <v>0</v>
      </c>
      <c r="AE125" s="600">
        <f t="shared" si="104"/>
        <v>0</v>
      </c>
      <c r="AF125" s="600">
        <f t="shared" si="104"/>
        <v>0</v>
      </c>
      <c r="AG125" s="600">
        <f t="shared" si="104"/>
        <v>0</v>
      </c>
      <c r="AH125" s="600">
        <f t="shared" si="104"/>
        <v>0</v>
      </c>
      <c r="AI125" s="600">
        <f t="shared" si="104"/>
        <v>0</v>
      </c>
      <c r="AJ125" s="600">
        <f t="shared" si="104"/>
        <v>0</v>
      </c>
      <c r="AK125" s="600">
        <f t="shared" si="104"/>
        <v>0</v>
      </c>
      <c r="AL125" s="600">
        <f t="shared" si="104"/>
        <v>0</v>
      </c>
      <c r="AM125" s="600">
        <f t="shared" si="104"/>
        <v>0</v>
      </c>
      <c r="AN125" s="600">
        <f t="shared" ref="AN125:BS126" si="105">AN27+AN97</f>
        <v>0</v>
      </c>
      <c r="AO125" s="600">
        <f t="shared" si="105"/>
        <v>0</v>
      </c>
      <c r="AP125" s="600">
        <f t="shared" si="105"/>
        <v>0</v>
      </c>
      <c r="AQ125" s="600">
        <f t="shared" si="105"/>
        <v>0</v>
      </c>
      <c r="AR125" s="600">
        <f t="shared" si="105"/>
        <v>0</v>
      </c>
      <c r="AS125" s="600">
        <f t="shared" si="105"/>
        <v>0</v>
      </c>
      <c r="AT125" s="600">
        <f t="shared" si="105"/>
        <v>0</v>
      </c>
      <c r="AU125" s="600">
        <f t="shared" si="105"/>
        <v>0</v>
      </c>
      <c r="AV125" s="600">
        <f t="shared" si="105"/>
        <v>0</v>
      </c>
      <c r="AW125" s="600">
        <f t="shared" si="105"/>
        <v>0</v>
      </c>
      <c r="AX125" s="600">
        <f t="shared" si="105"/>
        <v>0</v>
      </c>
      <c r="AY125" s="600">
        <f t="shared" si="105"/>
        <v>0</v>
      </c>
      <c r="AZ125" s="600">
        <f t="shared" si="105"/>
        <v>0</v>
      </c>
      <c r="BA125" s="600">
        <f t="shared" si="105"/>
        <v>0</v>
      </c>
      <c r="BB125" s="600">
        <f t="shared" si="105"/>
        <v>0</v>
      </c>
      <c r="BC125" s="600">
        <f t="shared" si="105"/>
        <v>0</v>
      </c>
      <c r="BD125" s="600">
        <f t="shared" si="105"/>
        <v>0</v>
      </c>
      <c r="BE125" s="600">
        <f t="shared" si="105"/>
        <v>0</v>
      </c>
      <c r="BF125" s="600">
        <f t="shared" si="105"/>
        <v>0</v>
      </c>
      <c r="BG125" s="600">
        <f t="shared" si="105"/>
        <v>0</v>
      </c>
      <c r="BH125" s="600">
        <f t="shared" si="105"/>
        <v>0</v>
      </c>
      <c r="BI125" s="600">
        <f t="shared" si="105"/>
        <v>0</v>
      </c>
      <c r="BJ125" s="600">
        <f t="shared" si="105"/>
        <v>0</v>
      </c>
      <c r="BK125" s="600">
        <f t="shared" si="105"/>
        <v>0</v>
      </c>
      <c r="BL125" s="600">
        <f t="shared" si="105"/>
        <v>0</v>
      </c>
      <c r="BM125" s="600">
        <f t="shared" si="105"/>
        <v>0</v>
      </c>
      <c r="BN125" s="600">
        <f t="shared" si="105"/>
        <v>0</v>
      </c>
      <c r="BO125" s="600">
        <f t="shared" si="105"/>
        <v>0</v>
      </c>
      <c r="BP125" s="600">
        <f t="shared" si="105"/>
        <v>0</v>
      </c>
      <c r="BQ125" s="600">
        <f t="shared" si="105"/>
        <v>0</v>
      </c>
      <c r="BR125" s="600">
        <f t="shared" si="105"/>
        <v>0</v>
      </c>
      <c r="BS125" s="600">
        <f t="shared" si="105"/>
        <v>0</v>
      </c>
      <c r="BT125" s="600">
        <f t="shared" ref="BT125:BT126" si="106">BT27+BT97</f>
        <v>0</v>
      </c>
      <c r="BU125" s="600"/>
      <c r="BV125" s="600"/>
      <c r="BW125" s="600"/>
      <c r="BX125" s="600"/>
      <c r="BY125" s="600"/>
      <c r="BZ125" s="600"/>
      <c r="CA125" s="600"/>
      <c r="CB125" s="600"/>
      <c r="CC125" s="600"/>
      <c r="CD125" s="600"/>
      <c r="CE125" s="600"/>
      <c r="CF125" s="600"/>
      <c r="CG125" s="600"/>
      <c r="CH125" s="600"/>
      <c r="CI125" s="600"/>
      <c r="CK125" s="1351"/>
    </row>
    <row r="126" spans="2:89" x14ac:dyDescent="0.2">
      <c r="B126" s="759" t="s">
        <v>679</v>
      </c>
      <c r="C126" s="753" t="s">
        <v>450</v>
      </c>
      <c r="D126" s="754" t="s">
        <v>680</v>
      </c>
      <c r="E126" s="755" t="s">
        <v>231</v>
      </c>
      <c r="F126" s="756">
        <v>2</v>
      </c>
      <c r="G126" s="600">
        <f t="shared" si="103"/>
        <v>0</v>
      </c>
      <c r="H126" s="600">
        <f t="shared" si="103"/>
        <v>0</v>
      </c>
      <c r="I126" s="600">
        <f t="shared" si="103"/>
        <v>0</v>
      </c>
      <c r="J126" s="600">
        <f t="shared" si="103"/>
        <v>0</v>
      </c>
      <c r="K126" s="600">
        <f t="shared" si="103"/>
        <v>0</v>
      </c>
      <c r="L126" s="600">
        <f t="shared" si="103"/>
        <v>0</v>
      </c>
      <c r="M126" s="600">
        <f t="shared" si="103"/>
        <v>0</v>
      </c>
      <c r="N126" s="600">
        <f t="shared" si="103"/>
        <v>0</v>
      </c>
      <c r="O126" s="600">
        <f t="shared" si="103"/>
        <v>0</v>
      </c>
      <c r="P126" s="600">
        <f t="shared" si="103"/>
        <v>0</v>
      </c>
      <c r="Q126" s="600">
        <f t="shared" si="103"/>
        <v>0</v>
      </c>
      <c r="R126" s="600">
        <f t="shared" si="103"/>
        <v>0</v>
      </c>
      <c r="S126" s="600">
        <f t="shared" si="103"/>
        <v>0</v>
      </c>
      <c r="T126" s="600">
        <f t="shared" si="103"/>
        <v>0</v>
      </c>
      <c r="U126" s="600">
        <f t="shared" si="103"/>
        <v>0</v>
      </c>
      <c r="V126" s="600">
        <f t="shared" si="103"/>
        <v>0</v>
      </c>
      <c r="W126" s="600">
        <f t="shared" si="104"/>
        <v>0</v>
      </c>
      <c r="X126" s="600">
        <f t="shared" si="104"/>
        <v>0</v>
      </c>
      <c r="Y126" s="600">
        <f t="shared" si="104"/>
        <v>0</v>
      </c>
      <c r="Z126" s="600">
        <f t="shared" si="104"/>
        <v>0</v>
      </c>
      <c r="AA126" s="600">
        <f t="shared" si="104"/>
        <v>0</v>
      </c>
      <c r="AB126" s="600">
        <f t="shared" si="104"/>
        <v>0</v>
      </c>
      <c r="AC126" s="600">
        <f t="shared" si="104"/>
        <v>0</v>
      </c>
      <c r="AD126" s="600">
        <f t="shared" si="104"/>
        <v>0</v>
      </c>
      <c r="AE126" s="600">
        <f t="shared" si="104"/>
        <v>0</v>
      </c>
      <c r="AF126" s="600">
        <f t="shared" si="104"/>
        <v>0</v>
      </c>
      <c r="AG126" s="600">
        <f t="shared" si="104"/>
        <v>0</v>
      </c>
      <c r="AH126" s="600">
        <f t="shared" si="104"/>
        <v>0</v>
      </c>
      <c r="AI126" s="600">
        <f t="shared" si="104"/>
        <v>0</v>
      </c>
      <c r="AJ126" s="600">
        <f t="shared" si="104"/>
        <v>0</v>
      </c>
      <c r="AK126" s="600">
        <f t="shared" si="104"/>
        <v>0</v>
      </c>
      <c r="AL126" s="600">
        <f t="shared" si="104"/>
        <v>0</v>
      </c>
      <c r="AM126" s="600">
        <f t="shared" si="104"/>
        <v>0</v>
      </c>
      <c r="AN126" s="600">
        <f t="shared" si="105"/>
        <v>0</v>
      </c>
      <c r="AO126" s="600">
        <f t="shared" si="105"/>
        <v>0</v>
      </c>
      <c r="AP126" s="600">
        <f t="shared" si="105"/>
        <v>0</v>
      </c>
      <c r="AQ126" s="600">
        <f t="shared" si="105"/>
        <v>0</v>
      </c>
      <c r="AR126" s="600">
        <f t="shared" si="105"/>
        <v>0</v>
      </c>
      <c r="AS126" s="600">
        <f t="shared" si="105"/>
        <v>0</v>
      </c>
      <c r="AT126" s="600">
        <f t="shared" si="105"/>
        <v>0</v>
      </c>
      <c r="AU126" s="600">
        <f t="shared" si="105"/>
        <v>0</v>
      </c>
      <c r="AV126" s="600">
        <f t="shared" si="105"/>
        <v>0</v>
      </c>
      <c r="AW126" s="600">
        <f t="shared" si="105"/>
        <v>0</v>
      </c>
      <c r="AX126" s="600">
        <f t="shared" si="105"/>
        <v>0</v>
      </c>
      <c r="AY126" s="600">
        <f t="shared" si="105"/>
        <v>0</v>
      </c>
      <c r="AZ126" s="600">
        <f t="shared" si="105"/>
        <v>0</v>
      </c>
      <c r="BA126" s="600">
        <f t="shared" si="105"/>
        <v>0</v>
      </c>
      <c r="BB126" s="600">
        <f t="shared" si="105"/>
        <v>0</v>
      </c>
      <c r="BC126" s="600">
        <f t="shared" si="105"/>
        <v>0</v>
      </c>
      <c r="BD126" s="600">
        <f t="shared" si="105"/>
        <v>0</v>
      </c>
      <c r="BE126" s="600">
        <f t="shared" si="105"/>
        <v>0</v>
      </c>
      <c r="BF126" s="600">
        <f t="shared" si="105"/>
        <v>0</v>
      </c>
      <c r="BG126" s="600">
        <f t="shared" si="105"/>
        <v>0</v>
      </c>
      <c r="BH126" s="600">
        <f t="shared" si="105"/>
        <v>0</v>
      </c>
      <c r="BI126" s="600">
        <f t="shared" si="105"/>
        <v>0</v>
      </c>
      <c r="BJ126" s="600">
        <f t="shared" si="105"/>
        <v>0</v>
      </c>
      <c r="BK126" s="600">
        <f t="shared" si="105"/>
        <v>0</v>
      </c>
      <c r="BL126" s="600">
        <f t="shared" si="105"/>
        <v>0</v>
      </c>
      <c r="BM126" s="600">
        <f t="shared" si="105"/>
        <v>0</v>
      </c>
      <c r="BN126" s="600">
        <f t="shared" si="105"/>
        <v>0</v>
      </c>
      <c r="BO126" s="600">
        <f t="shared" si="105"/>
        <v>0</v>
      </c>
      <c r="BP126" s="600">
        <f t="shared" si="105"/>
        <v>0</v>
      </c>
      <c r="BQ126" s="600">
        <f t="shared" si="105"/>
        <v>0</v>
      </c>
      <c r="BR126" s="600">
        <f t="shared" si="105"/>
        <v>0</v>
      </c>
      <c r="BS126" s="600">
        <f t="shared" si="105"/>
        <v>0</v>
      </c>
      <c r="BT126" s="600">
        <f t="shared" si="106"/>
        <v>0</v>
      </c>
      <c r="BU126" s="600"/>
      <c r="BV126" s="600"/>
      <c r="BW126" s="600"/>
      <c r="BX126" s="600"/>
      <c r="BY126" s="600"/>
      <c r="BZ126" s="600"/>
      <c r="CA126" s="600"/>
      <c r="CB126" s="600"/>
      <c r="CC126" s="600"/>
      <c r="CD126" s="600"/>
      <c r="CE126" s="600"/>
      <c r="CF126" s="600"/>
      <c r="CG126" s="600"/>
      <c r="CH126" s="600"/>
      <c r="CI126" s="600"/>
      <c r="CK126" s="1351"/>
    </row>
    <row r="127" spans="2:89" x14ac:dyDescent="0.2">
      <c r="B127" s="759" t="s">
        <v>681</v>
      </c>
      <c r="C127" s="753" t="s">
        <v>452</v>
      </c>
      <c r="D127" s="754" t="s">
        <v>682</v>
      </c>
      <c r="E127" s="755" t="s">
        <v>231</v>
      </c>
      <c r="F127" s="756">
        <v>2</v>
      </c>
      <c r="G127" s="600">
        <f t="shared" si="103"/>
        <v>0</v>
      </c>
      <c r="H127" s="600">
        <f t="shared" ref="H127:AM127" si="107">H29+H99</f>
        <v>0</v>
      </c>
      <c r="I127" s="600">
        <f t="shared" si="107"/>
        <v>0</v>
      </c>
      <c r="J127" s="600">
        <f t="shared" si="107"/>
        <v>0</v>
      </c>
      <c r="K127" s="600">
        <f t="shared" si="107"/>
        <v>0</v>
      </c>
      <c r="L127" s="600">
        <f t="shared" si="107"/>
        <v>0</v>
      </c>
      <c r="M127" s="600">
        <f t="shared" si="107"/>
        <v>0</v>
      </c>
      <c r="N127" s="600">
        <f t="shared" si="107"/>
        <v>0</v>
      </c>
      <c r="O127" s="600">
        <f t="shared" si="107"/>
        <v>0</v>
      </c>
      <c r="P127" s="600">
        <f t="shared" si="107"/>
        <v>0</v>
      </c>
      <c r="Q127" s="600">
        <f t="shared" si="107"/>
        <v>0</v>
      </c>
      <c r="R127" s="600">
        <f t="shared" si="107"/>
        <v>0</v>
      </c>
      <c r="S127" s="600">
        <f t="shared" si="107"/>
        <v>0</v>
      </c>
      <c r="T127" s="600">
        <f t="shared" si="107"/>
        <v>0</v>
      </c>
      <c r="U127" s="600">
        <f t="shared" si="107"/>
        <v>0</v>
      </c>
      <c r="V127" s="600">
        <f t="shared" si="107"/>
        <v>0</v>
      </c>
      <c r="W127" s="600">
        <f t="shared" si="107"/>
        <v>0</v>
      </c>
      <c r="X127" s="600">
        <f t="shared" si="107"/>
        <v>0</v>
      </c>
      <c r="Y127" s="600">
        <f t="shared" si="107"/>
        <v>0</v>
      </c>
      <c r="Z127" s="600">
        <f t="shared" si="107"/>
        <v>0</v>
      </c>
      <c r="AA127" s="600">
        <f t="shared" si="107"/>
        <v>0</v>
      </c>
      <c r="AB127" s="600">
        <f t="shared" si="107"/>
        <v>0</v>
      </c>
      <c r="AC127" s="600">
        <f t="shared" si="107"/>
        <v>0</v>
      </c>
      <c r="AD127" s="600">
        <f t="shared" si="107"/>
        <v>0</v>
      </c>
      <c r="AE127" s="600">
        <f t="shared" si="107"/>
        <v>0</v>
      </c>
      <c r="AF127" s="600">
        <f t="shared" si="107"/>
        <v>0</v>
      </c>
      <c r="AG127" s="600">
        <f t="shared" si="107"/>
        <v>0</v>
      </c>
      <c r="AH127" s="600">
        <f t="shared" si="107"/>
        <v>0</v>
      </c>
      <c r="AI127" s="600">
        <f t="shared" si="107"/>
        <v>0</v>
      </c>
      <c r="AJ127" s="600">
        <f t="shared" si="107"/>
        <v>0</v>
      </c>
      <c r="AK127" s="600">
        <f t="shared" si="107"/>
        <v>0</v>
      </c>
      <c r="AL127" s="600">
        <f t="shared" si="107"/>
        <v>0</v>
      </c>
      <c r="AM127" s="600">
        <f t="shared" si="107"/>
        <v>0</v>
      </c>
      <c r="AN127" s="600">
        <f t="shared" ref="AN127:BS127" si="108">AN29+AN99</f>
        <v>0</v>
      </c>
      <c r="AO127" s="600">
        <f t="shared" si="108"/>
        <v>0</v>
      </c>
      <c r="AP127" s="600">
        <f t="shared" si="108"/>
        <v>0</v>
      </c>
      <c r="AQ127" s="600">
        <f t="shared" si="108"/>
        <v>0</v>
      </c>
      <c r="AR127" s="600">
        <f t="shared" si="108"/>
        <v>0</v>
      </c>
      <c r="AS127" s="600">
        <f t="shared" si="108"/>
        <v>0</v>
      </c>
      <c r="AT127" s="600">
        <f t="shared" si="108"/>
        <v>0</v>
      </c>
      <c r="AU127" s="600">
        <f t="shared" si="108"/>
        <v>0</v>
      </c>
      <c r="AV127" s="600">
        <f t="shared" si="108"/>
        <v>0</v>
      </c>
      <c r="AW127" s="600">
        <f t="shared" si="108"/>
        <v>0</v>
      </c>
      <c r="AX127" s="600">
        <f t="shared" si="108"/>
        <v>0</v>
      </c>
      <c r="AY127" s="600">
        <f t="shared" si="108"/>
        <v>0</v>
      </c>
      <c r="AZ127" s="600">
        <f t="shared" si="108"/>
        <v>0</v>
      </c>
      <c r="BA127" s="600">
        <f t="shared" si="108"/>
        <v>0</v>
      </c>
      <c r="BB127" s="600">
        <f t="shared" si="108"/>
        <v>0</v>
      </c>
      <c r="BC127" s="600">
        <f t="shared" si="108"/>
        <v>0</v>
      </c>
      <c r="BD127" s="600">
        <f t="shared" si="108"/>
        <v>0</v>
      </c>
      <c r="BE127" s="600">
        <f t="shared" si="108"/>
        <v>0</v>
      </c>
      <c r="BF127" s="600">
        <f t="shared" si="108"/>
        <v>0</v>
      </c>
      <c r="BG127" s="600">
        <f t="shared" si="108"/>
        <v>0</v>
      </c>
      <c r="BH127" s="600">
        <f t="shared" si="108"/>
        <v>0</v>
      </c>
      <c r="BI127" s="600">
        <f t="shared" si="108"/>
        <v>0</v>
      </c>
      <c r="BJ127" s="600">
        <f t="shared" si="108"/>
        <v>0</v>
      </c>
      <c r="BK127" s="600">
        <f t="shared" si="108"/>
        <v>0</v>
      </c>
      <c r="BL127" s="600">
        <f t="shared" si="108"/>
        <v>0</v>
      </c>
      <c r="BM127" s="600">
        <f t="shared" si="108"/>
        <v>0</v>
      </c>
      <c r="BN127" s="600">
        <f t="shared" si="108"/>
        <v>0</v>
      </c>
      <c r="BO127" s="600">
        <f t="shared" si="108"/>
        <v>0</v>
      </c>
      <c r="BP127" s="600">
        <f t="shared" si="108"/>
        <v>0</v>
      </c>
      <c r="BQ127" s="600">
        <f t="shared" si="108"/>
        <v>0</v>
      </c>
      <c r="BR127" s="600">
        <f t="shared" si="108"/>
        <v>0</v>
      </c>
      <c r="BS127" s="600">
        <f t="shared" si="108"/>
        <v>0</v>
      </c>
      <c r="BT127" s="600">
        <f t="shared" ref="BT127" si="109">BT29+BT99</f>
        <v>0</v>
      </c>
      <c r="BU127" s="600"/>
      <c r="BV127" s="600"/>
      <c r="BW127" s="600"/>
      <c r="BX127" s="600"/>
      <c r="BY127" s="600"/>
      <c r="BZ127" s="600"/>
      <c r="CA127" s="600"/>
      <c r="CB127" s="600"/>
      <c r="CC127" s="600"/>
      <c r="CD127" s="600"/>
      <c r="CE127" s="600"/>
      <c r="CF127" s="600"/>
      <c r="CG127" s="600"/>
      <c r="CH127" s="600"/>
      <c r="CI127" s="600"/>
      <c r="CK127" s="1351"/>
    </row>
    <row r="128" spans="2:89" x14ac:dyDescent="0.2">
      <c r="B128" s="759" t="s">
        <v>683</v>
      </c>
      <c r="C128" s="760" t="s">
        <v>456</v>
      </c>
      <c r="D128" s="754" t="s">
        <v>684</v>
      </c>
      <c r="E128" s="755" t="s">
        <v>231</v>
      </c>
      <c r="F128" s="756">
        <v>2</v>
      </c>
      <c r="G128" s="600">
        <f>G31+G100+G101+G102+G103</f>
        <v>0</v>
      </c>
      <c r="H128" s="600">
        <f>H31+H100+H101+H102+H103</f>
        <v>0</v>
      </c>
      <c r="I128" s="600">
        <f t="shared" ref="I128:AN128" si="110">I31+I100+I101+I102+I103</f>
        <v>11.28</v>
      </c>
      <c r="J128" s="600">
        <f t="shared" si="110"/>
        <v>11.28</v>
      </c>
      <c r="K128" s="600">
        <f t="shared" si="110"/>
        <v>11.28</v>
      </c>
      <c r="L128" s="600">
        <f t="shared" si="110"/>
        <v>11.28</v>
      </c>
      <c r="M128" s="600">
        <f t="shared" si="110"/>
        <v>11.28</v>
      </c>
      <c r="N128" s="600">
        <f t="shared" si="110"/>
        <v>11.28</v>
      </c>
      <c r="O128" s="600">
        <f t="shared" si="110"/>
        <v>10.32</v>
      </c>
      <c r="P128" s="600">
        <f t="shared" si="110"/>
        <v>10.32</v>
      </c>
      <c r="Q128" s="600">
        <f t="shared" si="110"/>
        <v>10.32</v>
      </c>
      <c r="R128" s="600">
        <f t="shared" si="110"/>
        <v>10.32</v>
      </c>
      <c r="S128" s="600">
        <f t="shared" si="110"/>
        <v>10.32</v>
      </c>
      <c r="T128" s="600">
        <f t="shared" si="110"/>
        <v>10.32</v>
      </c>
      <c r="U128" s="600">
        <f t="shared" si="110"/>
        <v>10.32</v>
      </c>
      <c r="V128" s="600">
        <f t="shared" si="110"/>
        <v>10.32</v>
      </c>
      <c r="W128" s="600">
        <f t="shared" si="110"/>
        <v>10.32</v>
      </c>
      <c r="X128" s="600">
        <f t="shared" si="110"/>
        <v>10.32</v>
      </c>
      <c r="Y128" s="600">
        <f t="shared" si="110"/>
        <v>10.32</v>
      </c>
      <c r="Z128" s="600">
        <f t="shared" si="110"/>
        <v>10.32</v>
      </c>
      <c r="AA128" s="600">
        <f t="shared" si="110"/>
        <v>10.32</v>
      </c>
      <c r="AB128" s="600">
        <f t="shared" si="110"/>
        <v>10.32</v>
      </c>
      <c r="AC128" s="600">
        <f t="shared" si="110"/>
        <v>10.32</v>
      </c>
      <c r="AD128" s="600">
        <f t="shared" si="110"/>
        <v>10.32</v>
      </c>
      <c r="AE128" s="600">
        <f t="shared" si="110"/>
        <v>10.32</v>
      </c>
      <c r="AF128" s="600">
        <f t="shared" si="110"/>
        <v>10.32</v>
      </c>
      <c r="AG128" s="600">
        <f t="shared" si="110"/>
        <v>10.32</v>
      </c>
      <c r="AH128" s="600">
        <f t="shared" si="110"/>
        <v>10.32</v>
      </c>
      <c r="AI128" s="600">
        <f t="shared" si="110"/>
        <v>10.32</v>
      </c>
      <c r="AJ128" s="600">
        <f t="shared" si="110"/>
        <v>10.32</v>
      </c>
      <c r="AK128" s="600">
        <f t="shared" si="110"/>
        <v>10.32</v>
      </c>
      <c r="AL128" s="600">
        <f t="shared" si="110"/>
        <v>10.32</v>
      </c>
      <c r="AM128" s="600">
        <f t="shared" si="110"/>
        <v>10.32</v>
      </c>
      <c r="AN128" s="600">
        <f t="shared" si="110"/>
        <v>10.32</v>
      </c>
      <c r="AO128" s="600">
        <f t="shared" ref="AO128:BT128" si="111">AO31+AO100+AO101+AO102+AO103</f>
        <v>10.32</v>
      </c>
      <c r="AP128" s="600">
        <f t="shared" si="111"/>
        <v>10.32</v>
      </c>
      <c r="AQ128" s="600">
        <f t="shared" si="111"/>
        <v>10.32</v>
      </c>
      <c r="AR128" s="600">
        <f t="shared" si="111"/>
        <v>10.32</v>
      </c>
      <c r="AS128" s="600">
        <f t="shared" si="111"/>
        <v>10.32</v>
      </c>
      <c r="AT128" s="600">
        <f t="shared" si="111"/>
        <v>10.32</v>
      </c>
      <c r="AU128" s="600">
        <f t="shared" si="111"/>
        <v>10.32</v>
      </c>
      <c r="AV128" s="600">
        <f t="shared" si="111"/>
        <v>10.32</v>
      </c>
      <c r="AW128" s="600">
        <f t="shared" si="111"/>
        <v>10.32</v>
      </c>
      <c r="AX128" s="600">
        <f t="shared" si="111"/>
        <v>10.32</v>
      </c>
      <c r="AY128" s="600">
        <f t="shared" si="111"/>
        <v>10.32</v>
      </c>
      <c r="AZ128" s="600">
        <f t="shared" si="111"/>
        <v>10.32</v>
      </c>
      <c r="BA128" s="600">
        <f t="shared" si="111"/>
        <v>10.32</v>
      </c>
      <c r="BB128" s="600">
        <f t="shared" si="111"/>
        <v>10.32</v>
      </c>
      <c r="BC128" s="600">
        <f t="shared" si="111"/>
        <v>10.32</v>
      </c>
      <c r="BD128" s="600">
        <f t="shared" si="111"/>
        <v>10.32</v>
      </c>
      <c r="BE128" s="600">
        <f t="shared" si="111"/>
        <v>10.32</v>
      </c>
      <c r="BF128" s="600">
        <f t="shared" si="111"/>
        <v>10.32</v>
      </c>
      <c r="BG128" s="600">
        <f t="shared" si="111"/>
        <v>10.32</v>
      </c>
      <c r="BH128" s="600">
        <f t="shared" si="111"/>
        <v>10.32</v>
      </c>
      <c r="BI128" s="600">
        <f t="shared" si="111"/>
        <v>10.32</v>
      </c>
      <c r="BJ128" s="600">
        <f t="shared" si="111"/>
        <v>10.32</v>
      </c>
      <c r="BK128" s="600">
        <f t="shared" si="111"/>
        <v>10.32</v>
      </c>
      <c r="BL128" s="600">
        <f t="shared" si="111"/>
        <v>10.32</v>
      </c>
      <c r="BM128" s="600">
        <f t="shared" si="111"/>
        <v>10.32</v>
      </c>
      <c r="BN128" s="600">
        <f t="shared" si="111"/>
        <v>10.32</v>
      </c>
      <c r="BO128" s="600">
        <f t="shared" si="111"/>
        <v>10.32</v>
      </c>
      <c r="BP128" s="600">
        <f t="shared" si="111"/>
        <v>10.32</v>
      </c>
      <c r="BQ128" s="600">
        <f t="shared" si="111"/>
        <v>10.32</v>
      </c>
      <c r="BR128" s="600">
        <f t="shared" si="111"/>
        <v>10.32</v>
      </c>
      <c r="BS128" s="600">
        <f t="shared" si="111"/>
        <v>10.32</v>
      </c>
      <c r="BT128" s="600">
        <f t="shared" si="111"/>
        <v>10.32</v>
      </c>
      <c r="BU128" s="600"/>
      <c r="BV128" s="600"/>
      <c r="BW128" s="600"/>
      <c r="BX128" s="600"/>
      <c r="BY128" s="600"/>
      <c r="BZ128" s="600"/>
      <c r="CA128" s="600"/>
      <c r="CB128" s="600"/>
      <c r="CC128" s="600"/>
      <c r="CD128" s="600"/>
      <c r="CE128" s="600"/>
      <c r="CF128" s="600"/>
      <c r="CG128" s="600"/>
      <c r="CH128" s="600"/>
      <c r="CI128" s="600"/>
      <c r="CK128" s="1351"/>
    </row>
    <row r="129" spans="2:89" ht="28.5" x14ac:dyDescent="0.2">
      <c r="B129" s="759" t="s">
        <v>685</v>
      </c>
      <c r="C129" s="760" t="s">
        <v>686</v>
      </c>
      <c r="D129" s="754" t="s">
        <v>687</v>
      </c>
      <c r="E129" s="755" t="s">
        <v>231</v>
      </c>
      <c r="F129" s="756">
        <v>2</v>
      </c>
      <c r="G129" s="600">
        <f t="shared" ref="G129:BR129" si="112">G39+G104+G105</f>
        <v>0</v>
      </c>
      <c r="H129" s="600">
        <f t="shared" si="112"/>
        <v>0</v>
      </c>
      <c r="I129" s="600">
        <f t="shared" si="112"/>
        <v>0.48587000516710382</v>
      </c>
      <c r="J129" s="600">
        <f t="shared" si="112"/>
        <v>0.49305880234030824</v>
      </c>
      <c r="K129" s="600">
        <f t="shared" si="112"/>
        <v>0.49388775390657669</v>
      </c>
      <c r="L129" s="600">
        <f t="shared" si="112"/>
        <v>0.49444130704589184</v>
      </c>
      <c r="M129" s="757">
        <f t="shared" si="112"/>
        <v>0.50622600834188647</v>
      </c>
      <c r="N129" s="757">
        <f t="shared" si="112"/>
        <v>0.50939382615405482</v>
      </c>
      <c r="O129" s="757">
        <f t="shared" si="112"/>
        <v>0.51083284532949103</v>
      </c>
      <c r="P129" s="757">
        <f t="shared" si="112"/>
        <v>0.51208075996805869</v>
      </c>
      <c r="Q129" s="757">
        <f t="shared" si="112"/>
        <v>0.51309580706121827</v>
      </c>
      <c r="R129" s="757">
        <f t="shared" si="112"/>
        <v>0.51429614070943619</v>
      </c>
      <c r="S129" s="757">
        <f t="shared" si="112"/>
        <v>0.5149338907570431</v>
      </c>
      <c r="T129" s="757">
        <f t="shared" si="112"/>
        <v>0.514980245315379</v>
      </c>
      <c r="U129" s="757">
        <f t="shared" si="112"/>
        <v>0.51544109803849125</v>
      </c>
      <c r="V129" s="757">
        <f t="shared" si="112"/>
        <v>0.51603208723624183</v>
      </c>
      <c r="W129" s="757">
        <f t="shared" si="112"/>
        <v>0.51684623897813142</v>
      </c>
      <c r="X129" s="757">
        <f t="shared" si="112"/>
        <v>0.51793667018750067</v>
      </c>
      <c r="Y129" s="757">
        <f t="shared" si="112"/>
        <v>0.51843169707377545</v>
      </c>
      <c r="Z129" s="757">
        <f t="shared" si="112"/>
        <v>0.51890415834134096</v>
      </c>
      <c r="AA129" s="757">
        <f t="shared" si="112"/>
        <v>0.51927133264931447</v>
      </c>
      <c r="AB129" s="757">
        <f t="shared" si="112"/>
        <v>0.51952691273012397</v>
      </c>
      <c r="AC129" s="757">
        <f t="shared" si="112"/>
        <v>0.51985730663044771</v>
      </c>
      <c r="AD129" s="757">
        <f t="shared" si="112"/>
        <v>0.52018064726792046</v>
      </c>
      <c r="AE129" s="757">
        <f t="shared" si="112"/>
        <v>0.52043422802103212</v>
      </c>
      <c r="AF129" s="757">
        <f t="shared" si="112"/>
        <v>0.52067560715302275</v>
      </c>
      <c r="AG129" s="757">
        <f t="shared" si="112"/>
        <v>0.52091949521937353</v>
      </c>
      <c r="AH129" s="757">
        <f t="shared" si="112"/>
        <v>0.52117933057931343</v>
      </c>
      <c r="AI129" s="757">
        <f t="shared" si="112"/>
        <v>0.52137436941253146</v>
      </c>
      <c r="AJ129" s="757">
        <f t="shared" si="112"/>
        <v>0.52154151444762609</v>
      </c>
      <c r="AK129" s="757">
        <f t="shared" si="112"/>
        <v>0.52165032984773296</v>
      </c>
      <c r="AL129" s="757">
        <f t="shared" si="112"/>
        <v>0.51881370595176479</v>
      </c>
      <c r="AM129" s="757">
        <f t="shared" si="112"/>
        <v>0.51896807234607067</v>
      </c>
      <c r="AN129" s="757">
        <f t="shared" si="112"/>
        <v>0.51909858342873316</v>
      </c>
      <c r="AO129" s="757">
        <f t="shared" si="112"/>
        <v>0.51922069588318309</v>
      </c>
      <c r="AP129" s="757">
        <f t="shared" si="112"/>
        <v>0.51943114428614079</v>
      </c>
      <c r="AQ129" s="757">
        <f t="shared" si="112"/>
        <v>0.51967298363279102</v>
      </c>
      <c r="AR129" s="757">
        <f t="shared" si="112"/>
        <v>0.52001077652557359</v>
      </c>
      <c r="AS129" s="757">
        <f t="shared" si="112"/>
        <v>0.52034495739014153</v>
      </c>
      <c r="AT129" s="757">
        <f t="shared" si="112"/>
        <v>0.52072176751169486</v>
      </c>
      <c r="AU129" s="757">
        <f t="shared" si="112"/>
        <v>0.52107578964408929</v>
      </c>
      <c r="AV129" s="757">
        <f t="shared" si="112"/>
        <v>0.52144821364215932</v>
      </c>
      <c r="AW129" s="757">
        <f t="shared" si="112"/>
        <v>0.52183007529913195</v>
      </c>
      <c r="AX129" s="757">
        <f t="shared" si="112"/>
        <v>0.52225707585113657</v>
      </c>
      <c r="AY129" s="757">
        <f t="shared" si="112"/>
        <v>0.52270762125511738</v>
      </c>
      <c r="AZ129" s="757">
        <f t="shared" si="112"/>
        <v>0.52315733072028781</v>
      </c>
      <c r="BA129" s="757">
        <f t="shared" si="112"/>
        <v>0.52361877811117097</v>
      </c>
      <c r="BB129" s="757">
        <f t="shared" si="112"/>
        <v>0.52411652544663745</v>
      </c>
      <c r="BC129" s="757">
        <f t="shared" si="112"/>
        <v>0.52462761344501696</v>
      </c>
      <c r="BD129" s="757">
        <f t="shared" si="112"/>
        <v>0.5251278352721962</v>
      </c>
      <c r="BE129" s="757">
        <f t="shared" si="112"/>
        <v>0.52560854300627546</v>
      </c>
      <c r="BF129" s="757">
        <f t="shared" si="112"/>
        <v>0.52606929273085457</v>
      </c>
      <c r="BG129" s="757">
        <f t="shared" si="112"/>
        <v>0.52652319678385107</v>
      </c>
      <c r="BH129" s="757">
        <f t="shared" si="112"/>
        <v>0.526960508366491</v>
      </c>
      <c r="BI129" s="757">
        <f t="shared" si="112"/>
        <v>0.5273800699902208</v>
      </c>
      <c r="BJ129" s="757">
        <f t="shared" si="112"/>
        <v>0.52782283239017891</v>
      </c>
      <c r="BK129" s="757">
        <f t="shared" si="112"/>
        <v>0.52826505693171211</v>
      </c>
      <c r="BL129" s="757">
        <f t="shared" si="112"/>
        <v>0.52870253948936863</v>
      </c>
      <c r="BM129" s="757">
        <f t="shared" si="112"/>
        <v>0.52913296838370372</v>
      </c>
      <c r="BN129" s="757">
        <f t="shared" si="112"/>
        <v>0.52956924467839117</v>
      </c>
      <c r="BO129" s="757">
        <f t="shared" si="112"/>
        <v>0.53000851592745624</v>
      </c>
      <c r="BP129" s="757">
        <f t="shared" si="112"/>
        <v>0.53047728019573093</v>
      </c>
      <c r="BQ129" s="757">
        <f t="shared" si="112"/>
        <v>0.53096017338367618</v>
      </c>
      <c r="BR129" s="757">
        <f t="shared" si="112"/>
        <v>0.53147413855084735</v>
      </c>
      <c r="BS129" s="757">
        <f t="shared" ref="BS129:BT129" si="113">BS39+BS104+BS105</f>
        <v>0.53197247532184799</v>
      </c>
      <c r="BT129" s="757">
        <f t="shared" si="113"/>
        <v>0.53246057798739088</v>
      </c>
      <c r="BU129" s="757"/>
      <c r="BV129" s="757"/>
      <c r="BW129" s="757"/>
      <c r="BX129" s="757"/>
      <c r="BY129" s="757"/>
      <c r="BZ129" s="757"/>
      <c r="CA129" s="757"/>
      <c r="CB129" s="757"/>
      <c r="CC129" s="757"/>
      <c r="CD129" s="757"/>
      <c r="CE129" s="757"/>
      <c r="CF129" s="757"/>
      <c r="CG129" s="757"/>
      <c r="CH129" s="757"/>
      <c r="CI129" s="758"/>
      <c r="CK129" s="1351"/>
    </row>
    <row r="130" spans="2:89" x14ac:dyDescent="0.2">
      <c r="B130" s="759" t="s">
        <v>688</v>
      </c>
      <c r="C130" s="760" t="s">
        <v>477</v>
      </c>
      <c r="D130" s="754" t="s">
        <v>689</v>
      </c>
      <c r="E130" s="755" t="s">
        <v>231</v>
      </c>
      <c r="F130" s="756">
        <v>2</v>
      </c>
      <c r="G130" s="600">
        <f t="shared" ref="G130:BR130" si="114">G40+G106</f>
        <v>0</v>
      </c>
      <c r="H130" s="600">
        <f t="shared" si="114"/>
        <v>0</v>
      </c>
      <c r="I130" s="600">
        <f t="shared" si="114"/>
        <v>0.6</v>
      </c>
      <c r="J130" s="600">
        <f t="shared" si="114"/>
        <v>0.6</v>
      </c>
      <c r="K130" s="600">
        <f t="shared" si="114"/>
        <v>0.6</v>
      </c>
      <c r="L130" s="600">
        <f t="shared" si="114"/>
        <v>0.6</v>
      </c>
      <c r="M130" s="757">
        <f t="shared" si="114"/>
        <v>0.6</v>
      </c>
      <c r="N130" s="757">
        <f t="shared" si="114"/>
        <v>0.6</v>
      </c>
      <c r="O130" s="757">
        <f t="shared" si="114"/>
        <v>0.6</v>
      </c>
      <c r="P130" s="757">
        <f t="shared" si="114"/>
        <v>0.6</v>
      </c>
      <c r="Q130" s="757">
        <f t="shared" si="114"/>
        <v>0.6</v>
      </c>
      <c r="R130" s="757">
        <f t="shared" si="114"/>
        <v>0.6</v>
      </c>
      <c r="S130" s="757">
        <f t="shared" si="114"/>
        <v>0.6</v>
      </c>
      <c r="T130" s="757">
        <f t="shared" si="114"/>
        <v>0.6</v>
      </c>
      <c r="U130" s="757">
        <f t="shared" si="114"/>
        <v>0.6</v>
      </c>
      <c r="V130" s="757">
        <f t="shared" si="114"/>
        <v>0.6</v>
      </c>
      <c r="W130" s="757">
        <f t="shared" si="114"/>
        <v>0.6</v>
      </c>
      <c r="X130" s="757">
        <f t="shared" si="114"/>
        <v>0.6</v>
      </c>
      <c r="Y130" s="757">
        <f t="shared" si="114"/>
        <v>0.6</v>
      </c>
      <c r="Z130" s="757">
        <f t="shared" si="114"/>
        <v>0.6</v>
      </c>
      <c r="AA130" s="757">
        <f t="shared" si="114"/>
        <v>0.6</v>
      </c>
      <c r="AB130" s="757">
        <f t="shared" si="114"/>
        <v>0.6</v>
      </c>
      <c r="AC130" s="757">
        <f t="shared" si="114"/>
        <v>0.6</v>
      </c>
      <c r="AD130" s="757">
        <f t="shared" si="114"/>
        <v>0.6</v>
      </c>
      <c r="AE130" s="757">
        <f t="shared" si="114"/>
        <v>0.6</v>
      </c>
      <c r="AF130" s="757">
        <f t="shared" si="114"/>
        <v>0.6</v>
      </c>
      <c r="AG130" s="757">
        <f t="shared" si="114"/>
        <v>0.6</v>
      </c>
      <c r="AH130" s="757">
        <f t="shared" si="114"/>
        <v>0.6</v>
      </c>
      <c r="AI130" s="757">
        <f t="shared" si="114"/>
        <v>0.6</v>
      </c>
      <c r="AJ130" s="757">
        <f t="shared" si="114"/>
        <v>0.6</v>
      </c>
      <c r="AK130" s="757">
        <f t="shared" si="114"/>
        <v>0.6</v>
      </c>
      <c r="AL130" s="757">
        <f t="shared" si="114"/>
        <v>0.6</v>
      </c>
      <c r="AM130" s="757">
        <f t="shared" si="114"/>
        <v>0.6</v>
      </c>
      <c r="AN130" s="757">
        <f t="shared" si="114"/>
        <v>0.6</v>
      </c>
      <c r="AO130" s="757">
        <f t="shared" si="114"/>
        <v>0.6</v>
      </c>
      <c r="AP130" s="757">
        <f t="shared" si="114"/>
        <v>0.6</v>
      </c>
      <c r="AQ130" s="757">
        <f t="shared" si="114"/>
        <v>0.6</v>
      </c>
      <c r="AR130" s="757">
        <f t="shared" si="114"/>
        <v>0.6</v>
      </c>
      <c r="AS130" s="757">
        <f t="shared" si="114"/>
        <v>0.6</v>
      </c>
      <c r="AT130" s="757">
        <f t="shared" si="114"/>
        <v>0.6</v>
      </c>
      <c r="AU130" s="757">
        <f t="shared" si="114"/>
        <v>0.6</v>
      </c>
      <c r="AV130" s="757">
        <f t="shared" si="114"/>
        <v>0.6</v>
      </c>
      <c r="AW130" s="757">
        <f t="shared" si="114"/>
        <v>0.6</v>
      </c>
      <c r="AX130" s="757">
        <f t="shared" si="114"/>
        <v>0.6</v>
      </c>
      <c r="AY130" s="757">
        <f t="shared" si="114"/>
        <v>0.6</v>
      </c>
      <c r="AZ130" s="757">
        <f t="shared" si="114"/>
        <v>0.6</v>
      </c>
      <c r="BA130" s="757">
        <f t="shared" si="114"/>
        <v>0.6</v>
      </c>
      <c r="BB130" s="757">
        <f t="shared" si="114"/>
        <v>0.6</v>
      </c>
      <c r="BC130" s="757">
        <f t="shared" si="114"/>
        <v>0.6</v>
      </c>
      <c r="BD130" s="757">
        <f t="shared" si="114"/>
        <v>0.6</v>
      </c>
      <c r="BE130" s="757">
        <f t="shared" si="114"/>
        <v>0.6</v>
      </c>
      <c r="BF130" s="757">
        <f t="shared" si="114"/>
        <v>0.6</v>
      </c>
      <c r="BG130" s="757">
        <f t="shared" si="114"/>
        <v>0.6</v>
      </c>
      <c r="BH130" s="757">
        <f t="shared" si="114"/>
        <v>0.6</v>
      </c>
      <c r="BI130" s="757">
        <f t="shared" si="114"/>
        <v>0.6</v>
      </c>
      <c r="BJ130" s="757">
        <f t="shared" si="114"/>
        <v>0.6</v>
      </c>
      <c r="BK130" s="757">
        <f t="shared" si="114"/>
        <v>0.6</v>
      </c>
      <c r="BL130" s="757">
        <f t="shared" si="114"/>
        <v>0.6</v>
      </c>
      <c r="BM130" s="757">
        <f t="shared" si="114"/>
        <v>0.6</v>
      </c>
      <c r="BN130" s="757">
        <f t="shared" si="114"/>
        <v>0.6</v>
      </c>
      <c r="BO130" s="757">
        <f t="shared" si="114"/>
        <v>0.6</v>
      </c>
      <c r="BP130" s="757">
        <f t="shared" si="114"/>
        <v>0.6</v>
      </c>
      <c r="BQ130" s="757">
        <f t="shared" si="114"/>
        <v>0.6</v>
      </c>
      <c r="BR130" s="757">
        <f t="shared" si="114"/>
        <v>0.6</v>
      </c>
      <c r="BS130" s="757">
        <f t="shared" ref="BS130:BT130" si="115">BS40+BS106</f>
        <v>0.6</v>
      </c>
      <c r="BT130" s="757">
        <f t="shared" si="115"/>
        <v>0.6</v>
      </c>
      <c r="BU130" s="757"/>
      <c r="BV130" s="757"/>
      <c r="BW130" s="757"/>
      <c r="BX130" s="757"/>
      <c r="BY130" s="757"/>
      <c r="BZ130" s="757"/>
      <c r="CA130" s="757"/>
      <c r="CB130" s="757"/>
      <c r="CC130" s="757"/>
      <c r="CD130" s="757"/>
      <c r="CE130" s="757"/>
      <c r="CF130" s="757"/>
      <c r="CG130" s="757"/>
      <c r="CH130" s="757"/>
      <c r="CI130" s="758"/>
      <c r="CK130" s="1351"/>
    </row>
    <row r="131" spans="2:89" x14ac:dyDescent="0.2">
      <c r="B131" s="761" t="s">
        <v>690</v>
      </c>
      <c r="C131" s="762" t="s">
        <v>382</v>
      </c>
      <c r="D131" s="762" t="s">
        <v>691</v>
      </c>
      <c r="E131" s="763" t="s">
        <v>231</v>
      </c>
      <c r="F131" s="756">
        <v>2</v>
      </c>
      <c r="G131" s="600">
        <f t="shared" ref="G131:AL131" si="116">(G128)-(G129+G130)</f>
        <v>0</v>
      </c>
      <c r="H131" s="600">
        <f t="shared" si="116"/>
        <v>0</v>
      </c>
      <c r="I131" s="600">
        <f t="shared" si="116"/>
        <v>10.194129994832895</v>
      </c>
      <c r="J131" s="600">
        <f t="shared" si="116"/>
        <v>10.18694119765969</v>
      </c>
      <c r="K131" s="600">
        <f t="shared" si="116"/>
        <v>10.186112246093423</v>
      </c>
      <c r="L131" s="600">
        <f t="shared" si="116"/>
        <v>10.185558692954107</v>
      </c>
      <c r="M131" s="600">
        <f t="shared" si="116"/>
        <v>10.173773991658113</v>
      </c>
      <c r="N131" s="600">
        <f t="shared" si="116"/>
        <v>10.170606173845945</v>
      </c>
      <c r="O131" s="600">
        <f t="shared" si="116"/>
        <v>9.2091671546705101</v>
      </c>
      <c r="P131" s="600">
        <f t="shared" si="116"/>
        <v>9.2079192400319414</v>
      </c>
      <c r="Q131" s="600">
        <f t="shared" si="116"/>
        <v>9.2069041929387829</v>
      </c>
      <c r="R131" s="600">
        <f t="shared" si="116"/>
        <v>9.2057038592905638</v>
      </c>
      <c r="S131" s="600">
        <f t="shared" si="116"/>
        <v>9.2050661092429564</v>
      </c>
      <c r="T131" s="600">
        <f t="shared" si="116"/>
        <v>9.2050197546846206</v>
      </c>
      <c r="U131" s="600">
        <f t="shared" si="116"/>
        <v>9.2045589019615086</v>
      </c>
      <c r="V131" s="600">
        <f t="shared" si="116"/>
        <v>9.2039679127637584</v>
      </c>
      <c r="W131" s="600">
        <f t="shared" si="116"/>
        <v>9.2031537610218699</v>
      </c>
      <c r="X131" s="600">
        <f t="shared" si="116"/>
        <v>9.2020633298124999</v>
      </c>
      <c r="Y131" s="600">
        <f t="shared" si="116"/>
        <v>9.2015683029262245</v>
      </c>
      <c r="Z131" s="600">
        <f t="shared" si="116"/>
        <v>9.2010958416586597</v>
      </c>
      <c r="AA131" s="600">
        <f t="shared" si="116"/>
        <v>9.2007286673506865</v>
      </c>
      <c r="AB131" s="600">
        <f t="shared" si="116"/>
        <v>9.2004730872698772</v>
      </c>
      <c r="AC131" s="600">
        <f t="shared" si="116"/>
        <v>9.2001426933695534</v>
      </c>
      <c r="AD131" s="600">
        <f t="shared" si="116"/>
        <v>9.1998193527320797</v>
      </c>
      <c r="AE131" s="600">
        <f t="shared" si="116"/>
        <v>9.1995657719789676</v>
      </c>
      <c r="AF131" s="600">
        <f t="shared" si="116"/>
        <v>9.199324392846977</v>
      </c>
      <c r="AG131" s="600">
        <f t="shared" si="116"/>
        <v>9.1990805047806266</v>
      </c>
      <c r="AH131" s="600">
        <f t="shared" si="116"/>
        <v>9.1988206694206873</v>
      </c>
      <c r="AI131" s="600">
        <f t="shared" si="116"/>
        <v>9.1986256305874683</v>
      </c>
      <c r="AJ131" s="600">
        <f t="shared" si="116"/>
        <v>9.1984584855523739</v>
      </c>
      <c r="AK131" s="600">
        <f t="shared" si="116"/>
        <v>9.1983496701522682</v>
      </c>
      <c r="AL131" s="600">
        <f t="shared" si="116"/>
        <v>9.2011862940482345</v>
      </c>
      <c r="AM131" s="600">
        <f t="shared" ref="AM131:BR131" si="117">(AM128)-(AM129+AM130)</f>
        <v>9.2010319276539292</v>
      </c>
      <c r="AN131" s="600">
        <f t="shared" si="117"/>
        <v>9.2009014165712664</v>
      </c>
      <c r="AO131" s="600">
        <f t="shared" si="117"/>
        <v>9.2007793041168178</v>
      </c>
      <c r="AP131" s="600">
        <f t="shared" si="117"/>
        <v>9.2005688557138594</v>
      </c>
      <c r="AQ131" s="600">
        <f t="shared" si="117"/>
        <v>9.2003270163672095</v>
      </c>
      <c r="AR131" s="600">
        <f t="shared" si="117"/>
        <v>9.1999892234744269</v>
      </c>
      <c r="AS131" s="600">
        <f t="shared" si="117"/>
        <v>9.1996550426098587</v>
      </c>
      <c r="AT131" s="600">
        <f t="shared" si="117"/>
        <v>9.1992782324883056</v>
      </c>
      <c r="AU131" s="600">
        <f t="shared" si="117"/>
        <v>9.1989242103559103</v>
      </c>
      <c r="AV131" s="600">
        <f t="shared" si="117"/>
        <v>9.1985517863578412</v>
      </c>
      <c r="AW131" s="600">
        <f t="shared" si="117"/>
        <v>9.1981699247008688</v>
      </c>
      <c r="AX131" s="600">
        <f t="shared" si="117"/>
        <v>9.197742924148864</v>
      </c>
      <c r="AY131" s="600">
        <f t="shared" si="117"/>
        <v>9.1972923787448835</v>
      </c>
      <c r="AZ131" s="600">
        <f t="shared" si="117"/>
        <v>9.1968426692797127</v>
      </c>
      <c r="BA131" s="600">
        <f t="shared" si="117"/>
        <v>9.1963812218888297</v>
      </c>
      <c r="BB131" s="600">
        <f t="shared" si="117"/>
        <v>9.1958834745533622</v>
      </c>
      <c r="BC131" s="600">
        <f t="shared" si="117"/>
        <v>9.1953723865549826</v>
      </c>
      <c r="BD131" s="600">
        <f t="shared" si="117"/>
        <v>9.1948721647278049</v>
      </c>
      <c r="BE131" s="600">
        <f t="shared" si="117"/>
        <v>9.1943914569937242</v>
      </c>
      <c r="BF131" s="600">
        <f t="shared" si="117"/>
        <v>9.1939307072691463</v>
      </c>
      <c r="BG131" s="600">
        <f t="shared" si="117"/>
        <v>9.19347680321615</v>
      </c>
      <c r="BH131" s="600">
        <f t="shared" si="117"/>
        <v>9.1930394916335096</v>
      </c>
      <c r="BI131" s="600">
        <f t="shared" si="117"/>
        <v>9.1926199300097799</v>
      </c>
      <c r="BJ131" s="600">
        <f t="shared" si="117"/>
        <v>9.1921771676098221</v>
      </c>
      <c r="BK131" s="600">
        <f t="shared" si="117"/>
        <v>9.1917349430682886</v>
      </c>
      <c r="BL131" s="600">
        <f t="shared" si="117"/>
        <v>9.191297460510631</v>
      </c>
      <c r="BM131" s="600">
        <f t="shared" si="117"/>
        <v>9.1908670316162961</v>
      </c>
      <c r="BN131" s="600">
        <f t="shared" si="117"/>
        <v>9.1904307553216089</v>
      </c>
      <c r="BO131" s="600">
        <f t="shared" si="117"/>
        <v>9.1899914840725447</v>
      </c>
      <c r="BP131" s="600">
        <f t="shared" si="117"/>
        <v>9.1895227198042697</v>
      </c>
      <c r="BQ131" s="600">
        <f t="shared" si="117"/>
        <v>9.1890398266163231</v>
      </c>
      <c r="BR131" s="600">
        <f t="shared" si="117"/>
        <v>9.1885258614491523</v>
      </c>
      <c r="BS131" s="600">
        <f t="shared" ref="BS131:BT131" si="118">(BS128)-(BS129+BS130)</f>
        <v>9.1880275246781515</v>
      </c>
      <c r="BT131" s="600">
        <f t="shared" si="118"/>
        <v>9.187539422012609</v>
      </c>
      <c r="BU131" s="600"/>
      <c r="BV131" s="600"/>
      <c r="BW131" s="600"/>
      <c r="BX131" s="600"/>
      <c r="BY131" s="600"/>
      <c r="BZ131" s="600"/>
      <c r="CA131" s="600"/>
      <c r="CB131" s="600"/>
      <c r="CC131" s="600"/>
      <c r="CD131" s="600"/>
      <c r="CE131" s="600"/>
      <c r="CF131" s="600"/>
      <c r="CG131" s="600"/>
      <c r="CH131" s="600"/>
      <c r="CI131" s="600"/>
      <c r="CK131" s="1351"/>
    </row>
    <row r="132" spans="2:89" ht="15" thickBot="1" x14ac:dyDescent="0.25">
      <c r="B132" s="764" t="s">
        <v>692</v>
      </c>
      <c r="C132" s="765" t="s">
        <v>385</v>
      </c>
      <c r="D132" s="765" t="s">
        <v>693</v>
      </c>
      <c r="E132" s="766" t="s">
        <v>231</v>
      </c>
      <c r="F132" s="767">
        <v>2</v>
      </c>
      <c r="G132" s="768">
        <f t="shared" ref="G132:AL132" si="119">G131+SUM(G124:G127)</f>
        <v>0</v>
      </c>
      <c r="H132" s="768">
        <f t="shared" si="119"/>
        <v>0</v>
      </c>
      <c r="I132" s="768">
        <f t="shared" si="119"/>
        <v>10.194129994832895</v>
      </c>
      <c r="J132" s="768">
        <f t="shared" si="119"/>
        <v>10.18694119765969</v>
      </c>
      <c r="K132" s="768">
        <f t="shared" si="119"/>
        <v>10.186112246093423</v>
      </c>
      <c r="L132" s="768">
        <f t="shared" si="119"/>
        <v>10.185558692954107</v>
      </c>
      <c r="M132" s="768">
        <f t="shared" si="119"/>
        <v>10.173773991658113</v>
      </c>
      <c r="N132" s="768">
        <f t="shared" si="119"/>
        <v>10.170606173845945</v>
      </c>
      <c r="O132" s="768">
        <f t="shared" si="119"/>
        <v>9.2091671546705101</v>
      </c>
      <c r="P132" s="768">
        <f t="shared" si="119"/>
        <v>9.2079192400319414</v>
      </c>
      <c r="Q132" s="768">
        <f t="shared" si="119"/>
        <v>9.2069041929387829</v>
      </c>
      <c r="R132" s="768">
        <f t="shared" si="119"/>
        <v>9.2057038592905638</v>
      </c>
      <c r="S132" s="768">
        <f t="shared" si="119"/>
        <v>9.2050661092429564</v>
      </c>
      <c r="T132" s="768">
        <f t="shared" si="119"/>
        <v>9.2050197546846206</v>
      </c>
      <c r="U132" s="768">
        <f t="shared" si="119"/>
        <v>9.2045589019615086</v>
      </c>
      <c r="V132" s="768">
        <f t="shared" si="119"/>
        <v>9.2039679127637584</v>
      </c>
      <c r="W132" s="768">
        <f t="shared" si="119"/>
        <v>9.2031537610218699</v>
      </c>
      <c r="X132" s="768">
        <f t="shared" si="119"/>
        <v>9.2020633298124999</v>
      </c>
      <c r="Y132" s="768">
        <f t="shared" si="119"/>
        <v>9.2015683029262245</v>
      </c>
      <c r="Z132" s="768">
        <f t="shared" si="119"/>
        <v>9.2010958416586597</v>
      </c>
      <c r="AA132" s="768">
        <f t="shared" si="119"/>
        <v>9.2007286673506865</v>
      </c>
      <c r="AB132" s="768">
        <f t="shared" si="119"/>
        <v>9.2004730872698772</v>
      </c>
      <c r="AC132" s="768">
        <f t="shared" si="119"/>
        <v>9.2001426933695534</v>
      </c>
      <c r="AD132" s="768">
        <f t="shared" si="119"/>
        <v>9.1998193527320797</v>
      </c>
      <c r="AE132" s="768">
        <f t="shared" si="119"/>
        <v>9.1995657719789676</v>
      </c>
      <c r="AF132" s="768">
        <f t="shared" si="119"/>
        <v>9.199324392846977</v>
      </c>
      <c r="AG132" s="768">
        <f t="shared" si="119"/>
        <v>9.1990805047806266</v>
      </c>
      <c r="AH132" s="768">
        <f t="shared" si="119"/>
        <v>9.1988206694206873</v>
      </c>
      <c r="AI132" s="768">
        <f t="shared" si="119"/>
        <v>9.1986256305874683</v>
      </c>
      <c r="AJ132" s="768">
        <f t="shared" si="119"/>
        <v>9.1984584855523739</v>
      </c>
      <c r="AK132" s="768">
        <f t="shared" si="119"/>
        <v>9.1983496701522682</v>
      </c>
      <c r="AL132" s="768">
        <f t="shared" si="119"/>
        <v>9.2011862940482345</v>
      </c>
      <c r="AM132" s="768">
        <f t="shared" ref="AM132:BR132" si="120">AM131+SUM(AM124:AM127)</f>
        <v>9.2010319276539292</v>
      </c>
      <c r="AN132" s="768">
        <f t="shared" si="120"/>
        <v>9.2009014165712664</v>
      </c>
      <c r="AO132" s="768">
        <f t="shared" si="120"/>
        <v>9.2007793041168178</v>
      </c>
      <c r="AP132" s="768">
        <f t="shared" si="120"/>
        <v>9.2005688557138594</v>
      </c>
      <c r="AQ132" s="768">
        <f t="shared" si="120"/>
        <v>9.2003270163672095</v>
      </c>
      <c r="AR132" s="768">
        <f t="shared" si="120"/>
        <v>9.1999892234744269</v>
      </c>
      <c r="AS132" s="768">
        <f t="shared" si="120"/>
        <v>9.1996550426098587</v>
      </c>
      <c r="AT132" s="768">
        <f t="shared" si="120"/>
        <v>9.1992782324883056</v>
      </c>
      <c r="AU132" s="768">
        <f t="shared" si="120"/>
        <v>9.1989242103559103</v>
      </c>
      <c r="AV132" s="768">
        <f t="shared" si="120"/>
        <v>9.1985517863578412</v>
      </c>
      <c r="AW132" s="768">
        <f t="shared" si="120"/>
        <v>9.1981699247008688</v>
      </c>
      <c r="AX132" s="768">
        <f t="shared" si="120"/>
        <v>9.197742924148864</v>
      </c>
      <c r="AY132" s="768">
        <f t="shared" si="120"/>
        <v>9.1972923787448835</v>
      </c>
      <c r="AZ132" s="768">
        <f t="shared" si="120"/>
        <v>9.1968426692797127</v>
      </c>
      <c r="BA132" s="768">
        <f t="shared" si="120"/>
        <v>9.1963812218888297</v>
      </c>
      <c r="BB132" s="768">
        <f t="shared" si="120"/>
        <v>9.1958834745533622</v>
      </c>
      <c r="BC132" s="768">
        <f t="shared" si="120"/>
        <v>9.1953723865549826</v>
      </c>
      <c r="BD132" s="768">
        <f t="shared" si="120"/>
        <v>9.1948721647278049</v>
      </c>
      <c r="BE132" s="768">
        <f t="shared" si="120"/>
        <v>9.1943914569937242</v>
      </c>
      <c r="BF132" s="768">
        <f t="shared" si="120"/>
        <v>9.1939307072691463</v>
      </c>
      <c r="BG132" s="768">
        <f t="shared" si="120"/>
        <v>9.19347680321615</v>
      </c>
      <c r="BH132" s="768">
        <f t="shared" si="120"/>
        <v>9.1930394916335096</v>
      </c>
      <c r="BI132" s="768">
        <f t="shared" si="120"/>
        <v>9.1926199300097799</v>
      </c>
      <c r="BJ132" s="768">
        <f t="shared" si="120"/>
        <v>9.1921771676098221</v>
      </c>
      <c r="BK132" s="768">
        <f t="shared" si="120"/>
        <v>9.1917349430682886</v>
      </c>
      <c r="BL132" s="768">
        <f t="shared" si="120"/>
        <v>9.191297460510631</v>
      </c>
      <c r="BM132" s="768">
        <f t="shared" si="120"/>
        <v>9.1908670316162961</v>
      </c>
      <c r="BN132" s="768">
        <f t="shared" si="120"/>
        <v>9.1904307553216089</v>
      </c>
      <c r="BO132" s="768">
        <f t="shared" si="120"/>
        <v>9.1899914840725447</v>
      </c>
      <c r="BP132" s="768">
        <f t="shared" si="120"/>
        <v>9.1895227198042697</v>
      </c>
      <c r="BQ132" s="768">
        <f t="shared" si="120"/>
        <v>9.1890398266163231</v>
      </c>
      <c r="BR132" s="768">
        <f t="shared" si="120"/>
        <v>9.1885258614491523</v>
      </c>
      <c r="BS132" s="768">
        <f t="shared" ref="BS132:BT132" si="121">BS131+SUM(BS124:BS127)</f>
        <v>9.1880275246781515</v>
      </c>
      <c r="BT132" s="768">
        <f t="shared" si="121"/>
        <v>9.187539422012609</v>
      </c>
      <c r="BU132" s="768"/>
      <c r="BV132" s="768"/>
      <c r="BW132" s="768"/>
      <c r="BX132" s="768"/>
      <c r="BY132" s="768"/>
      <c r="BZ132" s="768"/>
      <c r="CA132" s="768"/>
      <c r="CB132" s="768"/>
      <c r="CC132" s="768"/>
      <c r="CD132" s="768"/>
      <c r="CE132" s="768"/>
      <c r="CF132" s="768"/>
      <c r="CG132" s="768"/>
      <c r="CH132" s="768"/>
      <c r="CI132" s="768"/>
      <c r="CK132" s="1351"/>
    </row>
    <row r="133" spans="2:89" x14ac:dyDescent="0.2">
      <c r="B133" s="769" t="s">
        <v>694</v>
      </c>
      <c r="C133" s="770" t="s">
        <v>482</v>
      </c>
      <c r="D133" s="771" t="s">
        <v>695</v>
      </c>
      <c r="E133" s="772" t="s">
        <v>231</v>
      </c>
      <c r="F133" s="773">
        <v>2</v>
      </c>
      <c r="G133" s="774">
        <f t="shared" ref="G133:BR133" si="122">G43+G107</f>
        <v>0</v>
      </c>
      <c r="H133" s="774">
        <f>H43+H107</f>
        <v>0</v>
      </c>
      <c r="I133" s="774">
        <f t="shared" si="122"/>
        <v>1.9299908626181046</v>
      </c>
      <c r="J133" s="774">
        <f t="shared" si="122"/>
        <v>1.9081549363411681</v>
      </c>
      <c r="K133" s="774">
        <f t="shared" si="122"/>
        <v>2.0083189075243766</v>
      </c>
      <c r="L133" s="774">
        <f t="shared" si="122"/>
        <v>2.0993703014597895</v>
      </c>
      <c r="M133" s="775">
        <f t="shared" si="122"/>
        <v>2.2939513272135712</v>
      </c>
      <c r="N133" s="775">
        <f t="shared" si="122"/>
        <v>2.3370590752854978</v>
      </c>
      <c r="O133" s="775">
        <f t="shared" si="122"/>
        <v>2.3377778788789967</v>
      </c>
      <c r="P133" s="775">
        <f t="shared" si="122"/>
        <v>2.3395171950747704</v>
      </c>
      <c r="Q133" s="775">
        <f t="shared" si="122"/>
        <v>2.3411633883605645</v>
      </c>
      <c r="R133" s="775">
        <f t="shared" si="122"/>
        <v>2.3427338340703354</v>
      </c>
      <c r="S133" s="775">
        <f t="shared" si="122"/>
        <v>2.3440128934180522</v>
      </c>
      <c r="T133" s="775">
        <f t="shared" si="122"/>
        <v>2.3445343101436564</v>
      </c>
      <c r="U133" s="775">
        <f t="shared" si="122"/>
        <v>2.3448211733503181</v>
      </c>
      <c r="V133" s="775">
        <f t="shared" si="122"/>
        <v>2.3450533848747717</v>
      </c>
      <c r="W133" s="775">
        <f t="shared" si="122"/>
        <v>2.3451693112630045</v>
      </c>
      <c r="X133" s="775">
        <f t="shared" si="122"/>
        <v>2.3453363745059379</v>
      </c>
      <c r="Y133" s="775">
        <f t="shared" si="122"/>
        <v>2.3455486460683277</v>
      </c>
      <c r="Z133" s="775">
        <f t="shared" si="122"/>
        <v>2.3462798571954355</v>
      </c>
      <c r="AA133" s="775">
        <f t="shared" si="122"/>
        <v>2.3469867994652533</v>
      </c>
      <c r="AB133" s="775">
        <f t="shared" si="122"/>
        <v>2.3476548810483662</v>
      </c>
      <c r="AC133" s="775">
        <f t="shared" si="122"/>
        <v>2.3482670450039591</v>
      </c>
      <c r="AD133" s="775">
        <f t="shared" si="122"/>
        <v>2.348830474567968</v>
      </c>
      <c r="AE133" s="775">
        <f t="shared" si="122"/>
        <v>2.3493761630309646</v>
      </c>
      <c r="AF133" s="775">
        <f t="shared" si="122"/>
        <v>2.3498913074750596</v>
      </c>
      <c r="AG133" s="775">
        <f t="shared" si="122"/>
        <v>2.350417876438716</v>
      </c>
      <c r="AH133" s="775">
        <f t="shared" si="122"/>
        <v>2.3509337012340503</v>
      </c>
      <c r="AI133" s="775">
        <f t="shared" si="122"/>
        <v>2.3513902930498851</v>
      </c>
      <c r="AJ133" s="775">
        <f t="shared" si="122"/>
        <v>2.3518345450603375</v>
      </c>
      <c r="AK133" s="775">
        <f t="shared" si="122"/>
        <v>2.3522652038031362</v>
      </c>
      <c r="AL133" s="775">
        <f t="shared" si="122"/>
        <v>2.3527472890557966</v>
      </c>
      <c r="AM133" s="775">
        <f t="shared" si="122"/>
        <v>2.3531980401737846</v>
      </c>
      <c r="AN133" s="775">
        <f t="shared" si="122"/>
        <v>2.3534288980786275</v>
      </c>
      <c r="AO133" s="775">
        <f t="shared" si="122"/>
        <v>2.3536247135204058</v>
      </c>
      <c r="AP133" s="775">
        <f t="shared" si="122"/>
        <v>2.353798312625929</v>
      </c>
      <c r="AQ133" s="775">
        <f t="shared" si="122"/>
        <v>2.3539538667970534</v>
      </c>
      <c r="AR133" s="775">
        <f t="shared" si="122"/>
        <v>2.3540922988184141</v>
      </c>
      <c r="AS133" s="775">
        <f t="shared" si="122"/>
        <v>2.3542071125886701</v>
      </c>
      <c r="AT133" s="775">
        <f t="shared" si="122"/>
        <v>2.3543116420785362</v>
      </c>
      <c r="AU133" s="775">
        <f t="shared" si="122"/>
        <v>2.3544190588692322</v>
      </c>
      <c r="AV133" s="775">
        <f t="shared" si="122"/>
        <v>2.354527040489852</v>
      </c>
      <c r="AW133" s="775">
        <f t="shared" si="122"/>
        <v>2.3546348815852909</v>
      </c>
      <c r="AX133" s="775">
        <f t="shared" si="122"/>
        <v>2.3547470925146934</v>
      </c>
      <c r="AY133" s="775">
        <f t="shared" si="122"/>
        <v>2.3548633835265695</v>
      </c>
      <c r="AZ133" s="775">
        <f t="shared" si="122"/>
        <v>2.3549743758963944</v>
      </c>
      <c r="BA133" s="775">
        <f t="shared" si="122"/>
        <v>2.3550674364257165</v>
      </c>
      <c r="BB133" s="775">
        <f t="shared" si="122"/>
        <v>2.355154399010281</v>
      </c>
      <c r="BC133" s="775">
        <f t="shared" si="122"/>
        <v>2.3552441497072847</v>
      </c>
      <c r="BD133" s="775">
        <f t="shared" si="122"/>
        <v>2.3553357363526435</v>
      </c>
      <c r="BE133" s="775">
        <f t="shared" si="122"/>
        <v>2.3554219858115757</v>
      </c>
      <c r="BF133" s="775">
        <f t="shared" si="122"/>
        <v>2.3554991581501628</v>
      </c>
      <c r="BG133" s="775">
        <f t="shared" si="122"/>
        <v>2.3555646481621806</v>
      </c>
      <c r="BH133" s="775">
        <f t="shared" si="122"/>
        <v>2.3556262609248169</v>
      </c>
      <c r="BI133" s="775">
        <f t="shared" si="122"/>
        <v>2.3556822996616575</v>
      </c>
      <c r="BJ133" s="775">
        <f t="shared" si="122"/>
        <v>2.355721672892682</v>
      </c>
      <c r="BK133" s="775">
        <f t="shared" si="122"/>
        <v>2.3557502339711593</v>
      </c>
      <c r="BL133" s="775">
        <f t="shared" si="122"/>
        <v>2.3557647565296329</v>
      </c>
      <c r="BM133" s="775">
        <f t="shared" si="122"/>
        <v>2.3557660673721887</v>
      </c>
      <c r="BN133" s="775">
        <f t="shared" si="122"/>
        <v>2.3557619444813942</v>
      </c>
      <c r="BO133" s="775">
        <f t="shared" si="122"/>
        <v>2.3557520908183935</v>
      </c>
      <c r="BP133" s="775">
        <f t="shared" si="122"/>
        <v>2.3557310791480086</v>
      </c>
      <c r="BQ133" s="775">
        <f t="shared" si="122"/>
        <v>2.3557061796366368</v>
      </c>
      <c r="BR133" s="775">
        <f t="shared" si="122"/>
        <v>2.355671935357027</v>
      </c>
      <c r="BS133" s="775">
        <f t="shared" ref="BS133:BT133" si="123">BS43+BS107</f>
        <v>2.3556291365883859</v>
      </c>
      <c r="BT133" s="775">
        <f t="shared" si="123"/>
        <v>2.3555843167404475</v>
      </c>
      <c r="BU133" s="775"/>
      <c r="BV133" s="775"/>
      <c r="BW133" s="775"/>
      <c r="BX133" s="775"/>
      <c r="BY133" s="775"/>
      <c r="BZ133" s="775"/>
      <c r="CA133" s="775"/>
      <c r="CB133" s="775"/>
      <c r="CC133" s="775"/>
      <c r="CD133" s="775"/>
      <c r="CE133" s="775"/>
      <c r="CF133" s="775"/>
      <c r="CG133" s="775"/>
      <c r="CH133" s="775"/>
      <c r="CI133" s="776"/>
      <c r="CK133" s="1351"/>
    </row>
    <row r="134" spans="2:89" x14ac:dyDescent="0.2">
      <c r="B134" s="1082" t="s">
        <v>696</v>
      </c>
      <c r="C134" s="1083" t="s">
        <v>697</v>
      </c>
      <c r="D134" s="1084" t="s">
        <v>85</v>
      </c>
      <c r="E134" s="1085" t="s">
        <v>231</v>
      </c>
      <c r="F134" s="1086">
        <v>2</v>
      </c>
      <c r="G134" s="571"/>
      <c r="H134" s="571"/>
      <c r="I134" s="571"/>
      <c r="J134" s="571"/>
      <c r="K134" s="571"/>
      <c r="L134" s="571"/>
      <c r="M134" s="1444"/>
      <c r="N134" s="1444"/>
      <c r="O134" s="1444"/>
      <c r="P134" s="1444"/>
      <c r="Q134" s="1444"/>
      <c r="R134" s="1444"/>
      <c r="S134" s="1444"/>
      <c r="T134" s="1444"/>
      <c r="U134" s="1444"/>
      <c r="V134" s="1444"/>
      <c r="W134" s="1444"/>
      <c r="X134" s="1444"/>
      <c r="Y134" s="1444"/>
      <c r="Z134" s="1444"/>
      <c r="AA134" s="1444"/>
      <c r="AB134" s="1444"/>
      <c r="AC134" s="1444"/>
      <c r="AD134" s="1444"/>
      <c r="AE134" s="1444"/>
      <c r="AF134" s="1444"/>
      <c r="AG134" s="1444"/>
      <c r="AH134" s="1444"/>
      <c r="AI134" s="1444"/>
      <c r="AJ134" s="1444"/>
      <c r="AK134" s="1444"/>
      <c r="AL134" s="1444"/>
      <c r="AM134" s="1444"/>
      <c r="AN134" s="1444"/>
      <c r="AO134" s="1444"/>
      <c r="AP134" s="1444"/>
      <c r="AQ134" s="1444"/>
      <c r="AR134" s="1444"/>
      <c r="AS134" s="1444"/>
      <c r="AT134" s="1444"/>
      <c r="AU134" s="1444"/>
      <c r="AV134" s="1444"/>
      <c r="AW134" s="1444"/>
      <c r="AX134" s="1444"/>
      <c r="AY134" s="1444"/>
      <c r="AZ134" s="1444"/>
      <c r="BA134" s="1444"/>
      <c r="BB134" s="1444"/>
      <c r="BC134" s="1444"/>
      <c r="BD134" s="1444"/>
      <c r="BE134" s="1444"/>
      <c r="BF134" s="1444"/>
      <c r="BG134" s="1444"/>
      <c r="BH134" s="1444"/>
      <c r="BI134" s="1444"/>
      <c r="BJ134" s="1444"/>
      <c r="BK134" s="1444"/>
      <c r="BL134" s="1444"/>
      <c r="BM134" s="1444"/>
      <c r="BN134" s="1444"/>
      <c r="BO134" s="1444"/>
      <c r="BP134" s="1444"/>
      <c r="BQ134" s="1444"/>
      <c r="BR134" s="1444"/>
      <c r="BS134" s="1444"/>
      <c r="BT134" s="1444"/>
      <c r="BU134" s="1444"/>
      <c r="BV134" s="1444"/>
      <c r="BW134" s="1444"/>
      <c r="BX134" s="1444"/>
      <c r="BY134" s="1444"/>
      <c r="BZ134" s="1444"/>
      <c r="CA134" s="1444"/>
      <c r="CB134" s="1444"/>
      <c r="CC134" s="1444"/>
      <c r="CD134" s="1444"/>
      <c r="CE134" s="1444"/>
      <c r="CF134" s="1444"/>
      <c r="CG134" s="1444"/>
      <c r="CH134" s="1444"/>
      <c r="CI134" s="1444"/>
      <c r="CK134" s="1351"/>
    </row>
    <row r="135" spans="2:89" x14ac:dyDescent="0.2">
      <c r="B135" s="1082" t="s">
        <v>698</v>
      </c>
      <c r="C135" s="1083" t="s">
        <v>486</v>
      </c>
      <c r="D135" s="1084" t="s">
        <v>699</v>
      </c>
      <c r="E135" s="1085" t="s">
        <v>231</v>
      </c>
      <c r="F135" s="1086">
        <v>2</v>
      </c>
      <c r="G135" s="600">
        <f t="shared" ref="G135:BR137" si="124">G45+G108</f>
        <v>0</v>
      </c>
      <c r="H135" s="600">
        <f t="shared" si="124"/>
        <v>0</v>
      </c>
      <c r="I135" s="600">
        <f t="shared" si="124"/>
        <v>8.5894820161191321E-2</v>
      </c>
      <c r="J135" s="600">
        <f t="shared" si="124"/>
        <v>8.819503598384125E-2</v>
      </c>
      <c r="K135" s="600">
        <f t="shared" si="124"/>
        <v>8.7781079480922911E-2</v>
      </c>
      <c r="L135" s="600">
        <f t="shared" si="124"/>
        <v>8.7367871913902301E-2</v>
      </c>
      <c r="M135" s="757">
        <f t="shared" si="124"/>
        <v>5.9654557410387721E-2</v>
      </c>
      <c r="N135" s="757">
        <f t="shared" si="124"/>
        <v>1.8780799256470818E-2</v>
      </c>
      <c r="O135" s="757">
        <f t="shared" si="124"/>
        <v>1.8770171039748054E-2</v>
      </c>
      <c r="P135" s="757">
        <f t="shared" si="124"/>
        <v>1.8759542823025277E-2</v>
      </c>
      <c r="Q135" s="757">
        <f t="shared" si="124"/>
        <v>1.87489146063025E-2</v>
      </c>
      <c r="R135" s="757">
        <f t="shared" si="124"/>
        <v>1.8168390286927336E-2</v>
      </c>
      <c r="S135" s="757">
        <f t="shared" si="124"/>
        <v>1.7588512449216762E-2</v>
      </c>
      <c r="T135" s="757">
        <f t="shared" si="124"/>
        <v>1.7009281093170792E-2</v>
      </c>
      <c r="U135" s="757">
        <f t="shared" si="124"/>
        <v>1.6999622598944913E-2</v>
      </c>
      <c r="V135" s="757">
        <f t="shared" si="124"/>
        <v>1.6989964104719049E-2</v>
      </c>
      <c r="W135" s="757">
        <f t="shared" si="124"/>
        <v>1.6980305610493171E-2</v>
      </c>
      <c r="X135" s="757">
        <f t="shared" si="124"/>
        <v>1.6970647116267307E-2</v>
      </c>
      <c r="Y135" s="757">
        <f t="shared" si="124"/>
        <v>1.6960988622041429E-2</v>
      </c>
      <c r="Z135" s="757">
        <f t="shared" si="124"/>
        <v>1.6951330127815564E-2</v>
      </c>
      <c r="AA135" s="757">
        <f t="shared" si="124"/>
        <v>1.6941671633589686E-2</v>
      </c>
      <c r="AB135" s="757">
        <f t="shared" si="124"/>
        <v>1.6928500865595941E-2</v>
      </c>
      <c r="AC135" s="757">
        <f t="shared" si="124"/>
        <v>1.691533009760221E-2</v>
      </c>
      <c r="AD135" s="757">
        <f t="shared" si="124"/>
        <v>1.6902159329608465E-2</v>
      </c>
      <c r="AE135" s="757">
        <f t="shared" si="124"/>
        <v>1.6888988561614721E-2</v>
      </c>
      <c r="AF135" s="757">
        <f t="shared" si="124"/>
        <v>1.687581779362099E-2</v>
      </c>
      <c r="AG135" s="757">
        <f t="shared" si="124"/>
        <v>1.6862647025627245E-2</v>
      </c>
      <c r="AH135" s="757">
        <f t="shared" si="124"/>
        <v>1.68494762576335E-2</v>
      </c>
      <c r="AI135" s="757">
        <f t="shared" si="124"/>
        <v>1.6836305489639769E-2</v>
      </c>
      <c r="AJ135" s="757">
        <f t="shared" si="124"/>
        <v>1.6823134721646024E-2</v>
      </c>
      <c r="AK135" s="757">
        <f t="shared" si="124"/>
        <v>1.6809963953652279E-2</v>
      </c>
      <c r="AL135" s="757">
        <f t="shared" si="124"/>
        <v>1.6809963953652279E-2</v>
      </c>
      <c r="AM135" s="757">
        <f t="shared" si="124"/>
        <v>1.6809963953652279E-2</v>
      </c>
      <c r="AN135" s="757">
        <f t="shared" si="124"/>
        <v>1.6809963953652279E-2</v>
      </c>
      <c r="AO135" s="757">
        <f t="shared" si="124"/>
        <v>1.6809963953652279E-2</v>
      </c>
      <c r="AP135" s="757">
        <f t="shared" si="124"/>
        <v>1.6809963953652279E-2</v>
      </c>
      <c r="AQ135" s="757">
        <f t="shared" si="124"/>
        <v>1.6809963953652279E-2</v>
      </c>
      <c r="AR135" s="757">
        <f t="shared" si="124"/>
        <v>1.6809963953652279E-2</v>
      </c>
      <c r="AS135" s="757">
        <f t="shared" si="124"/>
        <v>1.6809963953652279E-2</v>
      </c>
      <c r="AT135" s="757">
        <f t="shared" si="124"/>
        <v>1.6809963953652279E-2</v>
      </c>
      <c r="AU135" s="757">
        <f t="shared" si="124"/>
        <v>1.6809963953652279E-2</v>
      </c>
      <c r="AV135" s="757">
        <f t="shared" si="124"/>
        <v>1.6809963953652279E-2</v>
      </c>
      <c r="AW135" s="757">
        <f t="shared" si="124"/>
        <v>1.6809963953652279E-2</v>
      </c>
      <c r="AX135" s="757">
        <f t="shared" si="124"/>
        <v>1.6809963953652279E-2</v>
      </c>
      <c r="AY135" s="757">
        <f t="shared" si="124"/>
        <v>1.6809963953652279E-2</v>
      </c>
      <c r="AZ135" s="757">
        <f t="shared" si="124"/>
        <v>1.6809963953652279E-2</v>
      </c>
      <c r="BA135" s="757">
        <f t="shared" si="124"/>
        <v>1.6809963953652279E-2</v>
      </c>
      <c r="BB135" s="757">
        <f t="shared" si="124"/>
        <v>1.6809963953652279E-2</v>
      </c>
      <c r="BC135" s="757">
        <f t="shared" si="124"/>
        <v>1.6809963953652279E-2</v>
      </c>
      <c r="BD135" s="757">
        <f t="shared" si="124"/>
        <v>1.6809963953652279E-2</v>
      </c>
      <c r="BE135" s="757">
        <f t="shared" si="124"/>
        <v>1.6809963953652279E-2</v>
      </c>
      <c r="BF135" s="757">
        <f t="shared" si="124"/>
        <v>1.6809963953652279E-2</v>
      </c>
      <c r="BG135" s="757">
        <f t="shared" si="124"/>
        <v>1.6809963953652279E-2</v>
      </c>
      <c r="BH135" s="757">
        <f t="shared" si="124"/>
        <v>1.6809963953652279E-2</v>
      </c>
      <c r="BI135" s="757">
        <f t="shared" si="124"/>
        <v>1.6809963953652279E-2</v>
      </c>
      <c r="BJ135" s="757">
        <f t="shared" si="124"/>
        <v>1.6809963953652279E-2</v>
      </c>
      <c r="BK135" s="757">
        <f t="shared" si="124"/>
        <v>1.6809963953652279E-2</v>
      </c>
      <c r="BL135" s="757">
        <f t="shared" si="124"/>
        <v>1.6809963953652279E-2</v>
      </c>
      <c r="BM135" s="757">
        <f t="shared" si="124"/>
        <v>1.6809963953652279E-2</v>
      </c>
      <c r="BN135" s="757">
        <f t="shared" si="124"/>
        <v>1.6809963953652279E-2</v>
      </c>
      <c r="BO135" s="757">
        <f t="shared" si="124"/>
        <v>1.6809963953652279E-2</v>
      </c>
      <c r="BP135" s="757">
        <f t="shared" si="124"/>
        <v>1.6809963953652279E-2</v>
      </c>
      <c r="BQ135" s="757">
        <f t="shared" si="124"/>
        <v>1.6809963953652279E-2</v>
      </c>
      <c r="BR135" s="757">
        <f t="shared" si="124"/>
        <v>1.6809963953652279E-2</v>
      </c>
      <c r="BS135" s="757">
        <f t="shared" ref="BS135:BT137" si="125">BS45+BS108</f>
        <v>1.6809963953652279E-2</v>
      </c>
      <c r="BT135" s="757">
        <f t="shared" si="125"/>
        <v>1.6809963953652279E-2</v>
      </c>
      <c r="BU135" s="757"/>
      <c r="BV135" s="757"/>
      <c r="BW135" s="757"/>
      <c r="BX135" s="757"/>
      <c r="BY135" s="757"/>
      <c r="BZ135" s="757"/>
      <c r="CA135" s="757"/>
      <c r="CB135" s="757"/>
      <c r="CC135" s="757"/>
      <c r="CD135" s="757"/>
      <c r="CE135" s="757"/>
      <c r="CF135" s="757"/>
      <c r="CG135" s="757"/>
      <c r="CH135" s="757"/>
      <c r="CI135" s="758"/>
      <c r="CK135" s="1351"/>
    </row>
    <row r="136" spans="2:89" x14ac:dyDescent="0.2">
      <c r="B136" s="777" t="s">
        <v>700</v>
      </c>
      <c r="C136" s="778" t="s">
        <v>488</v>
      </c>
      <c r="D136" s="779" t="s">
        <v>701</v>
      </c>
      <c r="E136" s="780" t="s">
        <v>231</v>
      </c>
      <c r="F136" s="781">
        <v>2</v>
      </c>
      <c r="G136" s="600">
        <f t="shared" si="124"/>
        <v>0</v>
      </c>
      <c r="H136" s="600">
        <f t="shared" si="124"/>
        <v>0</v>
      </c>
      <c r="I136" s="600">
        <f t="shared" si="124"/>
        <v>1.0738831085911162</v>
      </c>
      <c r="J136" s="600">
        <f t="shared" si="124"/>
        <v>1.0964506272640293</v>
      </c>
      <c r="K136" s="600">
        <f t="shared" si="124"/>
        <v>1.1348078454169102</v>
      </c>
      <c r="L136" s="600">
        <f t="shared" si="124"/>
        <v>1.1813623781901574</v>
      </c>
      <c r="M136" s="757">
        <f t="shared" si="124"/>
        <v>1.1644014563612708</v>
      </c>
      <c r="N136" s="757">
        <f t="shared" si="124"/>
        <v>1.2834584642987201</v>
      </c>
      <c r="O136" s="757">
        <f t="shared" si="124"/>
        <v>1.4037731090834833</v>
      </c>
      <c r="P136" s="757">
        <f t="shared" si="124"/>
        <v>1.4763330311314338</v>
      </c>
      <c r="Q136" s="757">
        <f t="shared" si="124"/>
        <v>1.5296076496756346</v>
      </c>
      <c r="R136" s="757">
        <f t="shared" si="124"/>
        <v>1.5760854105607052</v>
      </c>
      <c r="S136" s="757">
        <f t="shared" si="124"/>
        <v>1.6082511439790546</v>
      </c>
      <c r="T136" s="757">
        <f t="shared" si="124"/>
        <v>1.6306813106928753</v>
      </c>
      <c r="U136" s="757">
        <f t="shared" si="124"/>
        <v>1.6546170376018838</v>
      </c>
      <c r="V136" s="757">
        <f t="shared" si="124"/>
        <v>1.6791366679105759</v>
      </c>
      <c r="W136" s="757">
        <f t="shared" si="124"/>
        <v>1.6963546283132223</v>
      </c>
      <c r="X136" s="757">
        <f t="shared" si="124"/>
        <v>1.7161550041043467</v>
      </c>
      <c r="Y136" s="757">
        <f t="shared" si="124"/>
        <v>1.7346745325668071</v>
      </c>
      <c r="Z136" s="757">
        <f t="shared" si="124"/>
        <v>1.751768973635871</v>
      </c>
      <c r="AA136" s="757">
        <f t="shared" si="124"/>
        <v>1.7670249968878418</v>
      </c>
      <c r="AB136" s="757">
        <f t="shared" si="124"/>
        <v>1.7787221185767714</v>
      </c>
      <c r="AC136" s="757">
        <f t="shared" si="124"/>
        <v>1.7895329264205384</v>
      </c>
      <c r="AD136" s="757">
        <f t="shared" si="124"/>
        <v>1.7983216193477416</v>
      </c>
      <c r="AE136" s="757">
        <f t="shared" si="124"/>
        <v>1.8100375597732825</v>
      </c>
      <c r="AF136" s="757">
        <f t="shared" si="124"/>
        <v>1.8305891771144698</v>
      </c>
      <c r="AG136" s="757">
        <f t="shared" si="124"/>
        <v>1.8500182058220069</v>
      </c>
      <c r="AH136" s="757">
        <f t="shared" si="124"/>
        <v>1.868895497811021</v>
      </c>
      <c r="AI136" s="757">
        <f t="shared" si="124"/>
        <v>1.8867276133253508</v>
      </c>
      <c r="AJ136" s="757">
        <f t="shared" si="124"/>
        <v>1.9037669162320843</v>
      </c>
      <c r="AK136" s="757">
        <f t="shared" si="124"/>
        <v>1.9199021358978425</v>
      </c>
      <c r="AL136" s="757">
        <f t="shared" si="124"/>
        <v>1.9120590932808901</v>
      </c>
      <c r="AM136" s="757">
        <f t="shared" si="124"/>
        <v>1.9300295418886793</v>
      </c>
      <c r="AN136" s="757">
        <f t="shared" si="124"/>
        <v>1.9476689437383559</v>
      </c>
      <c r="AO136" s="757">
        <f t="shared" si="124"/>
        <v>1.9653816324954931</v>
      </c>
      <c r="AP136" s="757">
        <f t="shared" si="124"/>
        <v>1.9840555350531164</v>
      </c>
      <c r="AQ136" s="757">
        <f t="shared" si="124"/>
        <v>1.999644328282707</v>
      </c>
      <c r="AR136" s="757">
        <f t="shared" si="124"/>
        <v>2.0124711336340213</v>
      </c>
      <c r="AS136" s="757">
        <f t="shared" si="124"/>
        <v>2.0252032346199589</v>
      </c>
      <c r="AT136" s="757">
        <f t="shared" si="124"/>
        <v>2.03809490589021</v>
      </c>
      <c r="AU136" s="757">
        <f t="shared" si="124"/>
        <v>2.0506304992187419</v>
      </c>
      <c r="AV136" s="757">
        <f t="shared" si="124"/>
        <v>2.0634988699723893</v>
      </c>
      <c r="AW136" s="757">
        <f t="shared" si="124"/>
        <v>2.0765614477866152</v>
      </c>
      <c r="AX136" s="757">
        <f t="shared" si="124"/>
        <v>2.0902524256410753</v>
      </c>
      <c r="AY136" s="757">
        <f t="shared" si="124"/>
        <v>2.1044127363152718</v>
      </c>
      <c r="AZ136" s="757">
        <f t="shared" si="124"/>
        <v>2.1187468748371114</v>
      </c>
      <c r="BA136" s="757">
        <f t="shared" si="124"/>
        <v>2.133389120884678</v>
      </c>
      <c r="BB136" s="757">
        <f t="shared" si="124"/>
        <v>2.1485687275033269</v>
      </c>
      <c r="BC136" s="757">
        <f t="shared" si="124"/>
        <v>2.1638187592999918</v>
      </c>
      <c r="BD136" s="757">
        <f t="shared" si="124"/>
        <v>2.1788096968509927</v>
      </c>
      <c r="BE136" s="757">
        <f t="shared" si="124"/>
        <v>2.1935512769553998</v>
      </c>
      <c r="BF136" s="757">
        <f t="shared" si="124"/>
        <v>2.2079951093329591</v>
      </c>
      <c r="BG136" s="757">
        <f t="shared" si="124"/>
        <v>2.2222311446267717</v>
      </c>
      <c r="BH136" s="757">
        <f t="shared" si="124"/>
        <v>2.2363711922262199</v>
      </c>
      <c r="BI136" s="757">
        <f t="shared" si="124"/>
        <v>2.2501052885421968</v>
      </c>
      <c r="BJ136" s="757">
        <f t="shared" si="124"/>
        <v>2.2639804418759368</v>
      </c>
      <c r="BK136" s="757">
        <f t="shared" si="124"/>
        <v>2.2776787691025273</v>
      </c>
      <c r="BL136" s="757">
        <f t="shared" si="124"/>
        <v>2.2911915813392372</v>
      </c>
      <c r="BM136" s="757">
        <f t="shared" si="124"/>
        <v>2.3043702728879336</v>
      </c>
      <c r="BN136" s="757">
        <f t="shared" si="124"/>
        <v>2.3175246378528738</v>
      </c>
      <c r="BO136" s="757">
        <f t="shared" si="124"/>
        <v>2.3307161722701579</v>
      </c>
      <c r="BP136" s="757">
        <f t="shared" si="124"/>
        <v>2.3432778193281236</v>
      </c>
      <c r="BQ136" s="757">
        <f t="shared" si="124"/>
        <v>2.3551732490929749</v>
      </c>
      <c r="BR136" s="757">
        <f t="shared" si="124"/>
        <v>2.3674235582296066</v>
      </c>
      <c r="BS136" s="757">
        <f t="shared" si="125"/>
        <v>2.3795301229806674</v>
      </c>
      <c r="BT136" s="757">
        <f t="shared" si="125"/>
        <v>2.3913906759966208</v>
      </c>
      <c r="BU136" s="757"/>
      <c r="BV136" s="757"/>
      <c r="BW136" s="757"/>
      <c r="BX136" s="757"/>
      <c r="BY136" s="757"/>
      <c r="BZ136" s="757"/>
      <c r="CA136" s="757"/>
      <c r="CB136" s="757"/>
      <c r="CC136" s="757"/>
      <c r="CD136" s="757"/>
      <c r="CE136" s="757"/>
      <c r="CF136" s="757"/>
      <c r="CG136" s="757"/>
      <c r="CH136" s="757"/>
      <c r="CI136" s="758"/>
      <c r="CK136" s="1351"/>
    </row>
    <row r="137" spans="2:89" x14ac:dyDescent="0.2">
      <c r="B137" s="777" t="s">
        <v>702</v>
      </c>
      <c r="C137" s="778" t="s">
        <v>490</v>
      </c>
      <c r="D137" s="779" t="s">
        <v>703</v>
      </c>
      <c r="E137" s="780" t="s">
        <v>231</v>
      </c>
      <c r="F137" s="781">
        <v>2</v>
      </c>
      <c r="G137" s="600">
        <f t="shared" si="124"/>
        <v>0</v>
      </c>
      <c r="H137" s="600">
        <f t="shared" si="124"/>
        <v>0</v>
      </c>
      <c r="I137" s="600">
        <f t="shared" si="124"/>
        <v>2.68110700887945</v>
      </c>
      <c r="J137" s="600">
        <f t="shared" si="124"/>
        <v>2.5829100343883744</v>
      </c>
      <c r="K137" s="600">
        <f t="shared" si="124"/>
        <v>2.5046137343579877</v>
      </c>
      <c r="L137" s="600">
        <f t="shared" si="124"/>
        <v>2.42360814421458</v>
      </c>
      <c r="M137" s="757">
        <f t="shared" si="124"/>
        <v>2.2871573500164084</v>
      </c>
      <c r="N137" s="757">
        <f t="shared" si="124"/>
        <v>2.1447079448852202</v>
      </c>
      <c r="O137" s="757">
        <f t="shared" si="124"/>
        <v>1.9809252313678867</v>
      </c>
      <c r="P137" s="757">
        <f t="shared" si="124"/>
        <v>1.8871680886116089</v>
      </c>
      <c r="Q137" s="757">
        <f t="shared" si="124"/>
        <v>1.8125248193509924</v>
      </c>
      <c r="R137" s="757">
        <f t="shared" si="124"/>
        <v>1.7501696469707533</v>
      </c>
      <c r="S137" s="757">
        <f t="shared" si="124"/>
        <v>1.6941135391428221</v>
      </c>
      <c r="T137" s="757">
        <f t="shared" si="124"/>
        <v>1.6390518099342537</v>
      </c>
      <c r="U137" s="757">
        <f t="shared" si="124"/>
        <v>1.5803656891152067</v>
      </c>
      <c r="V137" s="757">
        <f t="shared" si="124"/>
        <v>1.5230426534344068</v>
      </c>
      <c r="W137" s="757">
        <f t="shared" si="124"/>
        <v>1.4800344048081362</v>
      </c>
      <c r="X137" s="757">
        <f t="shared" si="124"/>
        <v>1.4399401018168352</v>
      </c>
      <c r="Y137" s="757">
        <f t="shared" si="124"/>
        <v>1.3901744865102321</v>
      </c>
      <c r="Z137" s="757">
        <f t="shared" si="124"/>
        <v>1.3415877163489165</v>
      </c>
      <c r="AA137" s="757">
        <f t="shared" si="124"/>
        <v>1.2934815580735266</v>
      </c>
      <c r="AB137" s="757">
        <f t="shared" si="124"/>
        <v>1.2470972483084486</v>
      </c>
      <c r="AC137" s="757">
        <f t="shared" si="124"/>
        <v>1.20292841497659</v>
      </c>
      <c r="AD137" s="757">
        <f t="shared" si="124"/>
        <v>1.1607792408994377</v>
      </c>
      <c r="AE137" s="757">
        <f t="shared" si="124"/>
        <v>1.1247536017268462</v>
      </c>
      <c r="AF137" s="757">
        <f t="shared" si="124"/>
        <v>1.0988085816543871</v>
      </c>
      <c r="AG137" s="757">
        <f t="shared" si="124"/>
        <v>1.0740423302438484</v>
      </c>
      <c r="AH137" s="757">
        <f t="shared" si="124"/>
        <v>1.0503238620718145</v>
      </c>
      <c r="AI137" s="757">
        <f t="shared" si="124"/>
        <v>1.0266619787241018</v>
      </c>
      <c r="AJ137" s="757">
        <f t="shared" si="124"/>
        <v>1.0031772925088969</v>
      </c>
      <c r="AK137" s="757">
        <f t="shared" si="124"/>
        <v>0.97975396383082591</v>
      </c>
      <c r="AL137" s="757">
        <f t="shared" si="124"/>
        <v>0.96038936259665508</v>
      </c>
      <c r="AM137" s="757">
        <f t="shared" si="124"/>
        <v>0.94524419769700185</v>
      </c>
      <c r="AN137" s="757">
        <f t="shared" si="124"/>
        <v>0.93015307896042188</v>
      </c>
      <c r="AO137" s="757">
        <f t="shared" si="124"/>
        <v>0.91500206412289609</v>
      </c>
      <c r="AP137" s="757">
        <f t="shared" si="124"/>
        <v>0.90043530645911918</v>
      </c>
      <c r="AQ137" s="757">
        <f t="shared" si="124"/>
        <v>0.88959457508736517</v>
      </c>
      <c r="AR137" s="757">
        <f t="shared" si="124"/>
        <v>0.88302283855748454</v>
      </c>
      <c r="AS137" s="757">
        <f t="shared" si="124"/>
        <v>0.87645063639521714</v>
      </c>
      <c r="AT137" s="757">
        <f t="shared" si="124"/>
        <v>0.87021063119096609</v>
      </c>
      <c r="AU137" s="757">
        <f t="shared" si="124"/>
        <v>0.86396652178609945</v>
      </c>
      <c r="AV137" s="757">
        <f t="shared" si="124"/>
        <v>0.8578274295089261</v>
      </c>
      <c r="AW137" s="757">
        <f t="shared" si="124"/>
        <v>0.85167694092171742</v>
      </c>
      <c r="AX137" s="757">
        <f t="shared" si="124"/>
        <v>0.84562430755288642</v>
      </c>
      <c r="AY137" s="757">
        <f t="shared" si="124"/>
        <v>0.83966617172345648</v>
      </c>
      <c r="AZ137" s="757">
        <f t="shared" si="124"/>
        <v>0.83379767247053183</v>
      </c>
      <c r="BA137" s="757">
        <f t="shared" si="124"/>
        <v>0.82801360160782567</v>
      </c>
      <c r="BB137" s="757">
        <f t="shared" si="124"/>
        <v>0.82230963430675175</v>
      </c>
      <c r="BC137" s="757">
        <f t="shared" si="124"/>
        <v>0.81668289118348236</v>
      </c>
      <c r="BD137" s="757">
        <f t="shared" si="124"/>
        <v>0.81101976916942586</v>
      </c>
      <c r="BE137" s="757">
        <f t="shared" si="124"/>
        <v>0.80526238904574221</v>
      </c>
      <c r="BF137" s="757">
        <f t="shared" si="124"/>
        <v>0.79946460480407444</v>
      </c>
      <c r="BG137" s="757">
        <f t="shared" si="124"/>
        <v>0.79372874021595352</v>
      </c>
      <c r="BH137" s="757">
        <f t="shared" si="124"/>
        <v>0.78782894389895841</v>
      </c>
      <c r="BI137" s="757">
        <f t="shared" si="124"/>
        <v>0.78200795576486803</v>
      </c>
      <c r="BJ137" s="757">
        <f t="shared" si="124"/>
        <v>0.77626474789039746</v>
      </c>
      <c r="BK137" s="757">
        <f t="shared" si="124"/>
        <v>0.77059882962652571</v>
      </c>
      <c r="BL137" s="757">
        <f t="shared" si="124"/>
        <v>0.76500943680639277</v>
      </c>
      <c r="BM137" s="757">
        <f t="shared" si="124"/>
        <v>0.75949526074866469</v>
      </c>
      <c r="BN137" s="757">
        <f t="shared" si="124"/>
        <v>0.75405629423340481</v>
      </c>
      <c r="BO137" s="757">
        <f t="shared" si="124"/>
        <v>0.74869112348217437</v>
      </c>
      <c r="BP137" s="757">
        <f t="shared" si="124"/>
        <v>0.74443734497809688</v>
      </c>
      <c r="BQ137" s="757">
        <f t="shared" si="124"/>
        <v>0.74122635476975351</v>
      </c>
      <c r="BR137" s="757">
        <f t="shared" si="124"/>
        <v>0.73823959289217433</v>
      </c>
      <c r="BS137" s="757">
        <f t="shared" si="125"/>
        <v>0.73525138604243145</v>
      </c>
      <c r="BT137" s="757">
        <f t="shared" si="125"/>
        <v>0.73233331768275911</v>
      </c>
      <c r="BU137" s="757"/>
      <c r="BV137" s="757"/>
      <c r="BW137" s="757"/>
      <c r="BX137" s="757"/>
      <c r="BY137" s="757"/>
      <c r="BZ137" s="757"/>
      <c r="CA137" s="757"/>
      <c r="CB137" s="757"/>
      <c r="CC137" s="757"/>
      <c r="CD137" s="757"/>
      <c r="CE137" s="757"/>
      <c r="CF137" s="757"/>
      <c r="CG137" s="757"/>
      <c r="CH137" s="757"/>
      <c r="CI137" s="758"/>
      <c r="CK137" s="1351"/>
    </row>
    <row r="138" spans="2:89" ht="28.5" x14ac:dyDescent="0.2">
      <c r="B138" s="777" t="s">
        <v>704</v>
      </c>
      <c r="C138" s="778" t="s">
        <v>492</v>
      </c>
      <c r="D138" s="779" t="s">
        <v>491</v>
      </c>
      <c r="E138" s="780" t="s">
        <v>370</v>
      </c>
      <c r="F138" s="781">
        <v>1</v>
      </c>
      <c r="G138" s="782">
        <f t="shared" ref="G138:BR138" si="126">G48</f>
        <v>0</v>
      </c>
      <c r="H138" s="782">
        <f t="shared" si="126"/>
        <v>0</v>
      </c>
      <c r="I138" s="782">
        <f t="shared" si="126"/>
        <v>0</v>
      </c>
      <c r="J138" s="782">
        <f t="shared" si="126"/>
        <v>1.254039383509799E-3</v>
      </c>
      <c r="K138" s="782">
        <f t="shared" si="126"/>
        <v>1.2665247920638785E-3</v>
      </c>
      <c r="L138" s="782">
        <f t="shared" si="126"/>
        <v>1.1979338152664292E-3</v>
      </c>
      <c r="M138" s="783">
        <f t="shared" si="126"/>
        <v>1.622550887481403E-3</v>
      </c>
      <c r="N138" s="783">
        <f t="shared" si="126"/>
        <v>1.7082371945990233E-3</v>
      </c>
      <c r="O138" s="783">
        <f t="shared" si="126"/>
        <v>1.8503348334318848E-3</v>
      </c>
      <c r="P138" s="783">
        <f t="shared" si="126"/>
        <v>1.9359866111358268E-3</v>
      </c>
      <c r="Q138" s="783">
        <f t="shared" si="126"/>
        <v>2.0195611689755302E-3</v>
      </c>
      <c r="R138" s="783">
        <f t="shared" si="126"/>
        <v>2.1036968610014463E-3</v>
      </c>
      <c r="S138" s="783">
        <f t="shared" si="126"/>
        <v>2.2435716147836508E-3</v>
      </c>
      <c r="T138" s="783">
        <f t="shared" si="126"/>
        <v>2.3371537946823158E-3</v>
      </c>
      <c r="U138" s="783">
        <f t="shared" si="126"/>
        <v>2.4277476241320968E-3</v>
      </c>
      <c r="V138" s="783">
        <f t="shared" si="126"/>
        <v>2.5181192473737227E-3</v>
      </c>
      <c r="W138" s="783">
        <f t="shared" si="126"/>
        <v>2.6570305247720807E-3</v>
      </c>
      <c r="X138" s="783">
        <f t="shared" si="126"/>
        <v>2.7382713359827083E-3</v>
      </c>
      <c r="Y138" s="783">
        <f t="shared" si="126"/>
        <v>2.824256071260807E-3</v>
      </c>
      <c r="Z138" s="783">
        <f t="shared" si="126"/>
        <v>2.9104144630431317E-3</v>
      </c>
      <c r="AA138" s="783">
        <f t="shared" si="126"/>
        <v>3.0458478709267968E-3</v>
      </c>
      <c r="AB138" s="783">
        <f t="shared" si="126"/>
        <v>3.1301445446666283E-3</v>
      </c>
      <c r="AC138" s="783">
        <f t="shared" si="126"/>
        <v>3.2228547896464622E-3</v>
      </c>
      <c r="AD138" s="783">
        <f t="shared" si="126"/>
        <v>3.3206811890802946E-3</v>
      </c>
      <c r="AE138" s="783">
        <f t="shared" si="126"/>
        <v>3.4181988119878909E-3</v>
      </c>
      <c r="AF138" s="783">
        <f t="shared" si="126"/>
        <v>3.5158900302730473E-3</v>
      </c>
      <c r="AG138" s="783">
        <f t="shared" si="126"/>
        <v>3.6137991242008835E-3</v>
      </c>
      <c r="AH138" s="783">
        <f t="shared" si="126"/>
        <v>3.7120146274328032E-3</v>
      </c>
      <c r="AI138" s="783">
        <f t="shared" si="126"/>
        <v>3.8103996779075013E-3</v>
      </c>
      <c r="AJ138" s="783">
        <f t="shared" si="126"/>
        <v>3.9094483875650645E-3</v>
      </c>
      <c r="AK138" s="783">
        <f t="shared" si="126"/>
        <v>4.0084403571430081E-3</v>
      </c>
      <c r="AL138" s="783">
        <f t="shared" si="126"/>
        <v>4.1369275535768114E-3</v>
      </c>
      <c r="AM138" s="783">
        <f t="shared" si="126"/>
        <v>4.236470762182966E-3</v>
      </c>
      <c r="AN138" s="783">
        <f t="shared" si="126"/>
        <v>4.3363874099893764E-3</v>
      </c>
      <c r="AO138" s="783">
        <f t="shared" si="126"/>
        <v>4.4352261572062294E-3</v>
      </c>
      <c r="AP138" s="783">
        <f t="shared" si="126"/>
        <v>4.5334687150267727E-3</v>
      </c>
      <c r="AQ138" s="783">
        <f t="shared" si="126"/>
        <v>4.6308887713529109E-3</v>
      </c>
      <c r="AR138" s="783">
        <f t="shared" si="126"/>
        <v>4.7285209993721076E-3</v>
      </c>
      <c r="AS138" s="783">
        <f t="shared" si="126"/>
        <v>4.8257135202177922E-3</v>
      </c>
      <c r="AT138" s="783">
        <f t="shared" si="126"/>
        <v>4.923604672458279E-3</v>
      </c>
      <c r="AU138" s="783">
        <f t="shared" si="126"/>
        <v>5.0211514685984436E-3</v>
      </c>
      <c r="AV138" s="783">
        <f t="shared" si="126"/>
        <v>5.117508672382357E-3</v>
      </c>
      <c r="AW138" s="783">
        <f t="shared" si="126"/>
        <v>5.2125486352862993E-3</v>
      </c>
      <c r="AX138" s="783">
        <f t="shared" si="126"/>
        <v>5.3067226970460206E-3</v>
      </c>
      <c r="AY138" s="783">
        <f t="shared" si="126"/>
        <v>5.3992533350605597E-3</v>
      </c>
      <c r="AZ138" s="783">
        <f t="shared" si="126"/>
        <v>5.4901196993188623E-3</v>
      </c>
      <c r="BA138" s="783">
        <f t="shared" si="126"/>
        <v>5.5794262634444088E-3</v>
      </c>
      <c r="BB138" s="783">
        <f t="shared" si="126"/>
        <v>5.6674231488850185E-3</v>
      </c>
      <c r="BC138" s="783">
        <f t="shared" si="126"/>
        <v>5.7549652635412252E-3</v>
      </c>
      <c r="BD138" s="783">
        <f t="shared" si="126"/>
        <v>5.2311315510068313E-3</v>
      </c>
      <c r="BE138" s="783">
        <f t="shared" si="126"/>
        <v>4.7672352673720983E-3</v>
      </c>
      <c r="BF138" s="783">
        <f t="shared" si="126"/>
        <v>4.3453588368719204E-3</v>
      </c>
      <c r="BG138" s="783">
        <f t="shared" si="126"/>
        <v>3.9581610802367478E-3</v>
      </c>
      <c r="BH138" s="783">
        <f t="shared" si="126"/>
        <v>3.6199047188510045E-3</v>
      </c>
      <c r="BI138" s="783">
        <f t="shared" si="126"/>
        <v>3.3419752705686418E-3</v>
      </c>
      <c r="BJ138" s="783">
        <f t="shared" si="126"/>
        <v>3.0119246655570774E-3</v>
      </c>
      <c r="BK138" s="783">
        <f t="shared" si="126"/>
        <v>2.6936680567377163E-3</v>
      </c>
      <c r="BL138" s="783">
        <f t="shared" si="126"/>
        <v>2.3792058172337192E-3</v>
      </c>
      <c r="BM138" s="783">
        <f t="shared" si="126"/>
        <v>2.086179010102357E-3</v>
      </c>
      <c r="BN138" s="783">
        <f t="shared" si="126"/>
        <v>1.7956430066993021E-3</v>
      </c>
      <c r="BO138" s="783">
        <f t="shared" si="126"/>
        <v>1.4916284305816101E-3</v>
      </c>
      <c r="BP138" s="783">
        <f t="shared" si="126"/>
        <v>1.1681155854214391E-3</v>
      </c>
      <c r="BQ138" s="783">
        <f t="shared" si="126"/>
        <v>8.3578976481699042E-4</v>
      </c>
      <c r="BR138" s="783">
        <f t="shared" si="126"/>
        <v>4.2221531484910152E-4</v>
      </c>
      <c r="BS138" s="783">
        <f t="shared" ref="BS138:BT138" si="127">BS48</f>
        <v>2.489601122198124E-5</v>
      </c>
      <c r="BT138" s="783">
        <f t="shared" si="127"/>
        <v>-3.7107686001185781E-4</v>
      </c>
      <c r="BU138" s="783"/>
      <c r="BV138" s="783"/>
      <c r="BW138" s="783"/>
      <c r="BX138" s="783"/>
      <c r="BY138" s="783"/>
      <c r="BZ138" s="783"/>
      <c r="CA138" s="783"/>
      <c r="CB138" s="783"/>
      <c r="CC138" s="783"/>
      <c r="CD138" s="783"/>
      <c r="CE138" s="783"/>
      <c r="CF138" s="783"/>
      <c r="CG138" s="783"/>
      <c r="CH138" s="783"/>
      <c r="CI138" s="784"/>
      <c r="CK138" s="1351"/>
    </row>
    <row r="139" spans="2:89" ht="28.5" x14ac:dyDescent="0.2">
      <c r="B139" s="777" t="s">
        <v>705</v>
      </c>
      <c r="C139" s="778" t="s">
        <v>494</v>
      </c>
      <c r="D139" s="779" t="s">
        <v>706</v>
      </c>
      <c r="E139" s="780" t="s">
        <v>231</v>
      </c>
      <c r="F139" s="781">
        <v>2</v>
      </c>
      <c r="G139" s="600">
        <f>G138*(G133+SUM(G135:G137)-SUM(G145:G148))</f>
        <v>0</v>
      </c>
      <c r="H139" s="600">
        <f t="shared" ref="H139" si="128">H138*(SUM(H133:H137)-SUM(H145:H148))</f>
        <v>0</v>
      </c>
      <c r="I139" s="600">
        <f t="shared" ref="I139" si="129">I138*(SUM(I133:I137)-SUM(I145:I148))</f>
        <v>0</v>
      </c>
      <c r="J139" s="600">
        <f t="shared" ref="J139:BT139" si="130">J138*(SUM(J133:J137)-SUM(J145:J148))</f>
        <v>6.842512005148029E-3</v>
      </c>
      <c r="K139" s="600">
        <f t="shared" si="130"/>
        <v>6.9944001580132921E-3</v>
      </c>
      <c r="L139" s="600">
        <f t="shared" si="130"/>
        <v>6.6900385720000182E-3</v>
      </c>
      <c r="M139" s="600">
        <f t="shared" si="130"/>
        <v>9.0875073702022819E-3</v>
      </c>
      <c r="N139" s="600">
        <f t="shared" si="130"/>
        <v>9.543301538840504E-3</v>
      </c>
      <c r="O139" s="600">
        <f t="shared" si="130"/>
        <v>1.0269187154515866E-2</v>
      </c>
      <c r="P139" s="600">
        <f t="shared" si="130"/>
        <v>1.0713702085295195E-2</v>
      </c>
      <c r="Q139" s="600">
        <f t="shared" si="130"/>
        <v>1.114229133788046E-2</v>
      </c>
      <c r="R139" s="600">
        <f t="shared" si="130"/>
        <v>1.1580812672031586E-2</v>
      </c>
      <c r="S139" s="600">
        <f t="shared" si="130"/>
        <v>1.2305732292489224E-2</v>
      </c>
      <c r="T139" s="600">
        <f t="shared" si="130"/>
        <v>1.2751250655985263E-2</v>
      </c>
      <c r="U139" s="600">
        <f t="shared" si="130"/>
        <v>1.3170242502457725E-2</v>
      </c>
      <c r="V139" s="600">
        <f t="shared" si="130"/>
        <v>1.3587174701455046E-2</v>
      </c>
      <c r="W139" s="600">
        <f t="shared" si="130"/>
        <v>1.4276159673733947E-2</v>
      </c>
      <c r="X139" s="600">
        <f t="shared" si="130"/>
        <v>1.4664474370464739E-2</v>
      </c>
      <c r="Y139" s="600">
        <f t="shared" si="130"/>
        <v>1.5046642481973857E-2</v>
      </c>
      <c r="Z139" s="600">
        <f t="shared" si="130"/>
        <v>1.5425917640338021E-2</v>
      </c>
      <c r="AA139" s="600">
        <f t="shared" si="130"/>
        <v>1.6056202250403186E-2</v>
      </c>
      <c r="AB139" s="600">
        <f t="shared" si="130"/>
        <v>1.6408508695599608E-2</v>
      </c>
      <c r="AC139" s="600">
        <f t="shared" si="130"/>
        <v>1.6803806104212539E-2</v>
      </c>
      <c r="AD139" s="600">
        <f t="shared" si="130"/>
        <v>1.7220252528864593E-2</v>
      </c>
      <c r="AE139" s="600">
        <f t="shared" si="130"/>
        <v>1.766045851668319E-2</v>
      </c>
      <c r="AF139" s="600">
        <f t="shared" si="130"/>
        <v>1.8164199312245086E-2</v>
      </c>
      <c r="AG139" s="600">
        <f t="shared" si="130"/>
        <v>1.8669272500950899E-2</v>
      </c>
      <c r="AH139" s="600">
        <f t="shared" si="130"/>
        <v>1.9177739173341337E-2</v>
      </c>
      <c r="AI139" s="600">
        <f t="shared" si="130"/>
        <v>1.9683222173893886E-2</v>
      </c>
      <c r="AJ139" s="600">
        <f t="shared" si="130"/>
        <v>2.0189604751057216E-2</v>
      </c>
      <c r="AK139" s="600">
        <f t="shared" si="130"/>
        <v>2.069199495937479E-2</v>
      </c>
      <c r="AL139" s="600">
        <f t="shared" si="130"/>
        <v>2.1245381777424032E-2</v>
      </c>
      <c r="AM139" s="600">
        <f t="shared" si="130"/>
        <v>2.1770863631646688E-2</v>
      </c>
      <c r="AN139" s="600">
        <f t="shared" si="130"/>
        <v>2.2296852194639321E-2</v>
      </c>
      <c r="AO139" s="600">
        <f t="shared" si="130"/>
        <v>2.2817739885350973E-2</v>
      </c>
      <c r="AP139" s="600">
        <f t="shared" si="130"/>
        <v>2.3342941015660014E-2</v>
      </c>
      <c r="AQ139" s="600">
        <f t="shared" si="130"/>
        <v>2.3867156170041558E-2</v>
      </c>
      <c r="AR139" s="600">
        <f t="shared" si="130"/>
        <v>2.4399979477798452E-2</v>
      </c>
      <c r="AS139" s="600">
        <f t="shared" si="130"/>
        <v>2.4931185734001955E-2</v>
      </c>
      <c r="AT139" s="600">
        <f t="shared" si="130"/>
        <v>2.5469618060599854E-2</v>
      </c>
      <c r="AU139" s="600">
        <f t="shared" si="130"/>
        <v>2.6005804773382123E-2</v>
      </c>
      <c r="AV139" s="600">
        <f t="shared" si="130"/>
        <v>2.653921922729225E-2</v>
      </c>
      <c r="AW139" s="600">
        <f t="shared" si="130"/>
        <v>2.7067964575405504E-2</v>
      </c>
      <c r="AX139" s="600">
        <f t="shared" si="130"/>
        <v>2.7597316893936585E-2</v>
      </c>
      <c r="AY139" s="600">
        <f t="shared" si="130"/>
        <v>2.81224980435128E-2</v>
      </c>
      <c r="AZ139" s="600">
        <f t="shared" si="130"/>
        <v>2.8641838556771534E-2</v>
      </c>
      <c r="BA139" s="600">
        <f t="shared" si="130"/>
        <v>2.9156551196986378E-2</v>
      </c>
      <c r="BB139" s="600">
        <f t="shared" si="130"/>
        <v>2.966933448148789E-2</v>
      </c>
      <c r="BC139" s="600">
        <f t="shared" si="130"/>
        <v>3.0182232379599067E-2</v>
      </c>
      <c r="BD139" s="600">
        <f t="shared" si="130"/>
        <v>2.7483099346788241E-2</v>
      </c>
      <c r="BE139" s="600">
        <f t="shared" si="130"/>
        <v>2.5088126467304184E-2</v>
      </c>
      <c r="BF139" s="600">
        <f t="shared" si="130"/>
        <v>2.2904952834380692E-2</v>
      </c>
      <c r="BG139" s="600">
        <f t="shared" si="130"/>
        <v>2.0897070953677804E-2</v>
      </c>
      <c r="BH139" s="600">
        <f t="shared" si="130"/>
        <v>1.9140557495737634E-2</v>
      </c>
      <c r="BI139" s="600">
        <f t="shared" si="130"/>
        <v>1.7696940380851293E-2</v>
      </c>
      <c r="BJ139" s="600">
        <f t="shared" si="130"/>
        <v>1.5973240329011359E-2</v>
      </c>
      <c r="BK139" s="600">
        <f t="shared" si="130"/>
        <v>1.4306636589736389E-2</v>
      </c>
      <c r="BL139" s="600">
        <f t="shared" si="130"/>
        <v>1.2654922897330115E-2</v>
      </c>
      <c r="BM139" s="600">
        <f t="shared" si="130"/>
        <v>1.1111970755482046E-2</v>
      </c>
      <c r="BN139" s="600">
        <f t="shared" si="130"/>
        <v>9.5779933202964559E-3</v>
      </c>
      <c r="BO139" s="600">
        <f t="shared" si="130"/>
        <v>7.9677850198356971E-3</v>
      </c>
      <c r="BP139" s="600">
        <f t="shared" si="130"/>
        <v>6.2491357603648512E-3</v>
      </c>
      <c r="BQ139" s="600">
        <f t="shared" si="130"/>
        <v>4.4783136826324205E-3</v>
      </c>
      <c r="BR139" s="600">
        <f t="shared" si="130"/>
        <v>2.2660999582059978E-3</v>
      </c>
      <c r="BS139" s="600">
        <f t="shared" si="130"/>
        <v>1.3384080724904325E-4</v>
      </c>
      <c r="BT139" s="600">
        <f t="shared" si="130"/>
        <v>-1.9981184590356416E-3</v>
      </c>
      <c r="BU139" s="600"/>
      <c r="BV139" s="600"/>
      <c r="BW139" s="600"/>
      <c r="BX139" s="600"/>
      <c r="BY139" s="600"/>
      <c r="BZ139" s="600"/>
      <c r="CA139" s="600"/>
      <c r="CB139" s="600"/>
      <c r="CC139" s="600"/>
      <c r="CD139" s="600"/>
      <c r="CE139" s="600"/>
      <c r="CF139" s="600"/>
      <c r="CG139" s="600"/>
      <c r="CH139" s="600"/>
      <c r="CI139" s="600"/>
      <c r="CK139" s="1351"/>
    </row>
    <row r="140" spans="2:89" x14ac:dyDescent="0.2">
      <c r="B140" s="777" t="s">
        <v>707</v>
      </c>
      <c r="C140" s="785" t="s">
        <v>300</v>
      </c>
      <c r="D140" s="786" t="s">
        <v>708</v>
      </c>
      <c r="E140" s="787" t="s">
        <v>234</v>
      </c>
      <c r="F140" s="788">
        <v>1</v>
      </c>
      <c r="G140" s="789" t="e">
        <f>(((G136-G147))*1000000)/((G169)*1000)</f>
        <v>#DIV/0!</v>
      </c>
      <c r="H140" s="789" t="e">
        <f t="shared" ref="H140:BS141" si="131">(((H136-H147))*1000000)/((H169)*1000)</f>
        <v>#DIV/0!</v>
      </c>
      <c r="I140" s="789">
        <f t="shared" si="131"/>
        <v>145.31897800769866</v>
      </c>
      <c r="J140" s="789">
        <f t="shared" si="131"/>
        <v>142.17962347111845</v>
      </c>
      <c r="K140" s="789">
        <f t="shared" si="131"/>
        <v>139.08076824130265</v>
      </c>
      <c r="L140" s="789">
        <f t="shared" si="131"/>
        <v>136.42149708769171</v>
      </c>
      <c r="M140" s="790">
        <f t="shared" si="131"/>
        <v>127.35444432628051</v>
      </c>
      <c r="N140" s="790">
        <f t="shared" si="131"/>
        <v>126.79785790939528</v>
      </c>
      <c r="O140" s="790">
        <f t="shared" si="131"/>
        <v>123.32106401154435</v>
      </c>
      <c r="P140" s="790">
        <f t="shared" si="131"/>
        <v>121.8848249433612</v>
      </c>
      <c r="Q140" s="790">
        <f t="shared" si="131"/>
        <v>120.62041157764853</v>
      </c>
      <c r="R140" s="790">
        <f t="shared" si="131"/>
        <v>119.41497410737591</v>
      </c>
      <c r="S140" s="790">
        <f t="shared" si="131"/>
        <v>118.22889791122968</v>
      </c>
      <c r="T140" s="790">
        <f t="shared" si="131"/>
        <v>116.8926308592593</v>
      </c>
      <c r="U140" s="790">
        <f t="shared" si="131"/>
        <v>115.30926482555226</v>
      </c>
      <c r="V140" s="790">
        <f t="shared" si="131"/>
        <v>113.77846987394204</v>
      </c>
      <c r="W140" s="790">
        <f t="shared" si="131"/>
        <v>112.43888357768495</v>
      </c>
      <c r="X140" s="790">
        <f t="shared" si="131"/>
        <v>111.31308788965015</v>
      </c>
      <c r="Y140" s="790">
        <f t="shared" si="131"/>
        <v>110.0036269298982</v>
      </c>
      <c r="Z140" s="790">
        <f t="shared" si="131"/>
        <v>108.71452456538871</v>
      </c>
      <c r="AA140" s="790">
        <f t="shared" si="131"/>
        <v>107.42242705761842</v>
      </c>
      <c r="AB140" s="790">
        <f t="shared" si="131"/>
        <v>106.10500288781577</v>
      </c>
      <c r="AC140" s="790">
        <f t="shared" si="131"/>
        <v>104.89797923217493</v>
      </c>
      <c r="AD140" s="790">
        <f t="shared" si="131"/>
        <v>103.70822499504052</v>
      </c>
      <c r="AE140" s="790">
        <f t="shared" si="131"/>
        <v>102.83733175127098</v>
      </c>
      <c r="AF140" s="790">
        <f t="shared" si="131"/>
        <v>102.57536060975954</v>
      </c>
      <c r="AG140" s="790">
        <f t="shared" si="131"/>
        <v>102.33044609845994</v>
      </c>
      <c r="AH140" s="790">
        <f t="shared" si="131"/>
        <v>102.14418872482581</v>
      </c>
      <c r="AI140" s="790">
        <f t="shared" si="131"/>
        <v>101.93793244004011</v>
      </c>
      <c r="AJ140" s="790">
        <f t="shared" si="131"/>
        <v>101.71049311074785</v>
      </c>
      <c r="AK140" s="790">
        <f t="shared" si="131"/>
        <v>101.47196813741432</v>
      </c>
      <c r="AL140" s="790">
        <f t="shared" si="131"/>
        <v>99.930853175169204</v>
      </c>
      <c r="AM140" s="790">
        <f t="shared" si="131"/>
        <v>99.888639441889893</v>
      </c>
      <c r="AN140" s="790">
        <f t="shared" si="131"/>
        <v>99.839221453031357</v>
      </c>
      <c r="AO140" s="790">
        <f t="shared" si="131"/>
        <v>99.793585879046915</v>
      </c>
      <c r="AP140" s="790">
        <f t="shared" si="131"/>
        <v>99.801357395174946</v>
      </c>
      <c r="AQ140" s="790">
        <f t="shared" si="131"/>
        <v>99.830203360163296</v>
      </c>
      <c r="AR140" s="790">
        <f t="shared" si="131"/>
        <v>99.896835540439071</v>
      </c>
      <c r="AS140" s="790">
        <f t="shared" si="131"/>
        <v>99.954307354820074</v>
      </c>
      <c r="AT140" s="790">
        <f t="shared" si="131"/>
        <v>100.02133182007302</v>
      </c>
      <c r="AU140" s="790">
        <f t="shared" si="131"/>
        <v>100.08101818532666</v>
      </c>
      <c r="AV140" s="790">
        <f t="shared" si="131"/>
        <v>100.15833016891368</v>
      </c>
      <c r="AW140" s="790">
        <f t="shared" si="131"/>
        <v>100.22733747465642</v>
      </c>
      <c r="AX140" s="790">
        <f t="shared" si="131"/>
        <v>100.3151489535629</v>
      </c>
      <c r="AY140" s="790">
        <f t="shared" si="131"/>
        <v>100.4240309776921</v>
      </c>
      <c r="AZ140" s="790">
        <f t="shared" si="131"/>
        <v>100.55561955918203</v>
      </c>
      <c r="BA140" s="790">
        <f t="shared" si="131"/>
        <v>100.70497184612863</v>
      </c>
      <c r="BB140" s="790">
        <f t="shared" si="131"/>
        <v>100.86361761728332</v>
      </c>
      <c r="BC140" s="790">
        <f t="shared" si="131"/>
        <v>101.02042565731858</v>
      </c>
      <c r="BD140" s="790">
        <f t="shared" si="131"/>
        <v>101.16310883207271</v>
      </c>
      <c r="BE140" s="790">
        <f t="shared" si="131"/>
        <v>101.29453690311517</v>
      </c>
      <c r="BF140" s="790">
        <f t="shared" si="131"/>
        <v>101.4171929150921</v>
      </c>
      <c r="BG140" s="790">
        <f t="shared" si="131"/>
        <v>101.52916876949016</v>
      </c>
      <c r="BH140" s="790">
        <f t="shared" si="131"/>
        <v>101.63791797266073</v>
      </c>
      <c r="BI140" s="790">
        <f t="shared" si="131"/>
        <v>101.72726288706632</v>
      </c>
      <c r="BJ140" s="790">
        <f t="shared" si="131"/>
        <v>101.82723506793485</v>
      </c>
      <c r="BK140" s="790">
        <f t="shared" si="131"/>
        <v>101.92082356870873</v>
      </c>
      <c r="BL140" s="790">
        <f t="shared" si="131"/>
        <v>102.01156203556199</v>
      </c>
      <c r="BM140" s="790">
        <f t="shared" si="131"/>
        <v>102.09094784355496</v>
      </c>
      <c r="BN140" s="790">
        <f t="shared" si="131"/>
        <v>102.16919743766036</v>
      </c>
      <c r="BO140" s="790">
        <f t="shared" si="131"/>
        <v>102.25356601477596</v>
      </c>
      <c r="BP140" s="790">
        <f t="shared" si="131"/>
        <v>102.34524178106166</v>
      </c>
      <c r="BQ140" s="790">
        <f t="shared" si="131"/>
        <v>102.44777291558698</v>
      </c>
      <c r="BR140" s="790">
        <f t="shared" si="131"/>
        <v>102.57006836306346</v>
      </c>
      <c r="BS140" s="790">
        <f t="shared" si="131"/>
        <v>102.69287707442105</v>
      </c>
      <c r="BT140" s="790">
        <f t="shared" ref="BT140:BT141" si="132">(((BT136-BT147))*1000000)/((BT169)*1000)</f>
        <v>102.81356185523819</v>
      </c>
      <c r="BU140" s="790"/>
      <c r="BV140" s="790"/>
      <c r="BW140" s="790"/>
      <c r="BX140" s="790"/>
      <c r="BY140" s="790"/>
      <c r="BZ140" s="790"/>
      <c r="CA140" s="790"/>
      <c r="CB140" s="790"/>
      <c r="CC140" s="790"/>
      <c r="CD140" s="790"/>
      <c r="CE140" s="790"/>
      <c r="CF140" s="790"/>
      <c r="CG140" s="790"/>
      <c r="CH140" s="790"/>
      <c r="CI140" s="791"/>
      <c r="CK140" s="1351"/>
    </row>
    <row r="141" spans="2:89" x14ac:dyDescent="0.2">
      <c r="B141" s="777" t="s">
        <v>709</v>
      </c>
      <c r="C141" s="785" t="s">
        <v>319</v>
      </c>
      <c r="D141" s="786" t="s">
        <v>710</v>
      </c>
      <c r="E141" s="787" t="s">
        <v>234</v>
      </c>
      <c r="F141" s="788">
        <v>1</v>
      </c>
      <c r="G141" s="789" t="e">
        <f>(((G137-G148))*1000000)/((G170)*1000)</f>
        <v>#DIV/0!</v>
      </c>
      <c r="H141" s="789" t="e">
        <f t="shared" si="131"/>
        <v>#DIV/0!</v>
      </c>
      <c r="I141" s="789">
        <f t="shared" si="131"/>
        <v>149.52778828007729</v>
      </c>
      <c r="J141" s="789">
        <f t="shared" si="131"/>
        <v>145.85842040168234</v>
      </c>
      <c r="K141" s="789">
        <f t="shared" si="131"/>
        <v>143.75200713134956</v>
      </c>
      <c r="L141" s="789">
        <f t="shared" si="131"/>
        <v>141.63142762426878</v>
      </c>
      <c r="M141" s="790">
        <f t="shared" si="131"/>
        <v>136.04710938993887</v>
      </c>
      <c r="N141" s="790">
        <f t="shared" si="131"/>
        <v>134.8356304601119</v>
      </c>
      <c r="O141" s="790">
        <f t="shared" si="131"/>
        <v>133.28997822647375</v>
      </c>
      <c r="P141" s="790">
        <f t="shared" si="131"/>
        <v>131.74153933213677</v>
      </c>
      <c r="Q141" s="790">
        <f t="shared" si="131"/>
        <v>130.18785901595473</v>
      </c>
      <c r="R141" s="790">
        <f t="shared" si="131"/>
        <v>128.76863204599928</v>
      </c>
      <c r="S141" s="790">
        <f t="shared" si="131"/>
        <v>127.39454337324871</v>
      </c>
      <c r="T141" s="790">
        <f t="shared" si="131"/>
        <v>126.03780454564072</v>
      </c>
      <c r="U141" s="790">
        <f t="shared" si="131"/>
        <v>124.31114782605023</v>
      </c>
      <c r="V141" s="790">
        <f t="shared" si="131"/>
        <v>122.61104556035396</v>
      </c>
      <c r="W141" s="790">
        <f t="shared" si="131"/>
        <v>121.06837704433585</v>
      </c>
      <c r="X141" s="790">
        <f t="shared" si="131"/>
        <v>119.5291965850712</v>
      </c>
      <c r="Y141" s="790">
        <f t="shared" si="131"/>
        <v>117.87832605569668</v>
      </c>
      <c r="Z141" s="790">
        <f t="shared" si="131"/>
        <v>116.25301066983324</v>
      </c>
      <c r="AA141" s="790">
        <f t="shared" si="131"/>
        <v>114.58957703216488</v>
      </c>
      <c r="AB141" s="790">
        <f t="shared" si="131"/>
        <v>113.00292373353972</v>
      </c>
      <c r="AC141" s="790">
        <f t="shared" si="131"/>
        <v>111.4553149253303</v>
      </c>
      <c r="AD141" s="790">
        <f t="shared" si="131"/>
        <v>109.93359461976993</v>
      </c>
      <c r="AE141" s="790">
        <f t="shared" si="131"/>
        <v>108.85833301029759</v>
      </c>
      <c r="AF141" s="790">
        <f t="shared" si="131"/>
        <v>108.66928812309621</v>
      </c>
      <c r="AG141" s="790">
        <f t="shared" si="131"/>
        <v>108.532046901958</v>
      </c>
      <c r="AH141" s="790">
        <f t="shared" si="131"/>
        <v>108.48465567490973</v>
      </c>
      <c r="AI141" s="790">
        <f t="shared" si="131"/>
        <v>108.4245712489648</v>
      </c>
      <c r="AJ141" s="790">
        <f t="shared" si="131"/>
        <v>108.36427128339369</v>
      </c>
      <c r="AK141" s="790">
        <f t="shared" si="131"/>
        <v>108.29006843024929</v>
      </c>
      <c r="AL141" s="790">
        <f t="shared" si="131"/>
        <v>108.24171947924766</v>
      </c>
      <c r="AM141" s="790">
        <f t="shared" si="131"/>
        <v>108.41211890281311</v>
      </c>
      <c r="AN141" s="790">
        <f t="shared" si="131"/>
        <v>108.58145093565726</v>
      </c>
      <c r="AO141" s="790">
        <f t="shared" si="131"/>
        <v>108.73557838765461</v>
      </c>
      <c r="AP141" s="790">
        <f t="shared" si="131"/>
        <v>108.95474409062142</v>
      </c>
      <c r="AQ141" s="790">
        <f t="shared" si="131"/>
        <v>109.17458384125231</v>
      </c>
      <c r="AR141" s="790">
        <f t="shared" si="131"/>
        <v>109.45895894406978</v>
      </c>
      <c r="AS141" s="790">
        <f t="shared" si="131"/>
        <v>109.7313776141347</v>
      </c>
      <c r="AT141" s="790">
        <f t="shared" si="131"/>
        <v>110.0352022077639</v>
      </c>
      <c r="AU141" s="790">
        <f t="shared" si="131"/>
        <v>110.32684699190803</v>
      </c>
      <c r="AV141" s="790">
        <f t="shared" si="131"/>
        <v>110.62072530839311</v>
      </c>
      <c r="AW141" s="790">
        <f t="shared" si="131"/>
        <v>110.90178593633173</v>
      </c>
      <c r="AX141" s="790">
        <f t="shared" si="131"/>
        <v>111.18486668928253</v>
      </c>
      <c r="AY141" s="790">
        <f t="shared" si="131"/>
        <v>111.46996148551234</v>
      </c>
      <c r="AZ141" s="790">
        <f t="shared" si="131"/>
        <v>111.75715018949415</v>
      </c>
      <c r="BA141" s="790">
        <f t="shared" si="131"/>
        <v>112.04654455204994</v>
      </c>
      <c r="BB141" s="790">
        <f t="shared" si="131"/>
        <v>112.33822488175258</v>
      </c>
      <c r="BC141" s="790">
        <f t="shared" si="131"/>
        <v>112.63220672140443</v>
      </c>
      <c r="BD141" s="790">
        <f t="shared" si="131"/>
        <v>112.91224283546654</v>
      </c>
      <c r="BE141" s="790">
        <f t="shared" si="131"/>
        <v>113.16939745530881</v>
      </c>
      <c r="BF141" s="790">
        <f t="shared" si="131"/>
        <v>113.41084948509135</v>
      </c>
      <c r="BG141" s="790">
        <f t="shared" si="131"/>
        <v>113.65154261153221</v>
      </c>
      <c r="BH141" s="790">
        <f t="shared" si="131"/>
        <v>113.8576676408876</v>
      </c>
      <c r="BI141" s="790">
        <f t="shared" si="131"/>
        <v>114.0651770176208</v>
      </c>
      <c r="BJ141" s="790">
        <f t="shared" si="131"/>
        <v>114.27401816254932</v>
      </c>
      <c r="BK141" s="790">
        <f t="shared" si="131"/>
        <v>114.48412407532051</v>
      </c>
      <c r="BL141" s="790">
        <f t="shared" si="131"/>
        <v>114.69543663588387</v>
      </c>
      <c r="BM141" s="790">
        <f t="shared" si="131"/>
        <v>114.90791539926217</v>
      </c>
      <c r="BN141" s="790">
        <f t="shared" si="131"/>
        <v>115.12148163722547</v>
      </c>
      <c r="BO141" s="790">
        <f t="shared" si="131"/>
        <v>115.33610035515423</v>
      </c>
      <c r="BP141" s="790">
        <f t="shared" si="131"/>
        <v>115.5560331689791</v>
      </c>
      <c r="BQ141" s="790">
        <f t="shared" si="131"/>
        <v>115.76911753611462</v>
      </c>
      <c r="BR141" s="790">
        <f t="shared" si="131"/>
        <v>116.00719767719085</v>
      </c>
      <c r="BS141" s="790">
        <f t="shared" si="131"/>
        <v>116.23419698738149</v>
      </c>
      <c r="BT141" s="790">
        <f t="shared" si="132"/>
        <v>116.46216641809922</v>
      </c>
      <c r="BU141" s="790"/>
      <c r="BV141" s="790"/>
      <c r="BW141" s="790"/>
      <c r="BX141" s="790"/>
      <c r="BY141" s="790"/>
      <c r="BZ141" s="790"/>
      <c r="CA141" s="790"/>
      <c r="CB141" s="790"/>
      <c r="CC141" s="790"/>
      <c r="CD141" s="790"/>
      <c r="CE141" s="790"/>
      <c r="CF141" s="790"/>
      <c r="CG141" s="790"/>
      <c r="CH141" s="790"/>
      <c r="CI141" s="791"/>
      <c r="CK141" s="1351"/>
    </row>
    <row r="142" spans="2:89" ht="28.5" x14ac:dyDescent="0.2">
      <c r="B142" s="777" t="s">
        <v>711</v>
      </c>
      <c r="C142" s="785" t="s">
        <v>233</v>
      </c>
      <c r="D142" s="786" t="s">
        <v>712</v>
      </c>
      <c r="E142" s="787" t="s">
        <v>234</v>
      </c>
      <c r="F142" s="788">
        <v>1</v>
      </c>
      <c r="G142" s="789" t="e">
        <f>(((G136-G147)+(G137-G148))*1000000)/((G169+G170)*1000)</f>
        <v>#DIV/0!</v>
      </c>
      <c r="H142" s="789" t="e">
        <f t="shared" ref="H142:BS142" si="133">(((H136-H147)+(H137-H148))*1000000)/((H169+H170)*1000)</f>
        <v>#DIV/0!</v>
      </c>
      <c r="I142" s="789">
        <f t="shared" si="133"/>
        <v>148.2913261599613</v>
      </c>
      <c r="J142" s="789">
        <f t="shared" si="133"/>
        <v>144.73619401796208</v>
      </c>
      <c r="K142" s="789">
        <f t="shared" si="133"/>
        <v>142.25501290877483</v>
      </c>
      <c r="L142" s="789">
        <f t="shared" si="133"/>
        <v>139.87388037933903</v>
      </c>
      <c r="M142" s="790">
        <f t="shared" si="133"/>
        <v>132.97695267798082</v>
      </c>
      <c r="N142" s="790">
        <f t="shared" si="133"/>
        <v>131.70339394480635</v>
      </c>
      <c r="O142" s="790">
        <f t="shared" si="133"/>
        <v>128.96315386429251</v>
      </c>
      <c r="P142" s="790">
        <f t="shared" si="133"/>
        <v>127.22427622534052</v>
      </c>
      <c r="Q142" s="790">
        <f t="shared" si="133"/>
        <v>125.62725408226997</v>
      </c>
      <c r="R142" s="790">
        <f t="shared" si="133"/>
        <v>124.16099066088744</v>
      </c>
      <c r="S142" s="790">
        <f t="shared" si="133"/>
        <v>122.76057997534544</v>
      </c>
      <c r="T142" s="790">
        <f t="shared" si="133"/>
        <v>121.30557934397424</v>
      </c>
      <c r="U142" s="790">
        <f t="shared" si="133"/>
        <v>119.53869948591884</v>
      </c>
      <c r="V142" s="790">
        <f t="shared" si="133"/>
        <v>117.81560796319593</v>
      </c>
      <c r="W142" s="790">
        <f t="shared" si="133"/>
        <v>116.30126989041949</v>
      </c>
      <c r="X142" s="790">
        <f t="shared" si="133"/>
        <v>114.91615253133466</v>
      </c>
      <c r="Y142" s="790">
        <f t="shared" si="133"/>
        <v>113.3719371731369</v>
      </c>
      <c r="Z142" s="790">
        <f t="shared" si="133"/>
        <v>111.85914816147383</v>
      </c>
      <c r="AA142" s="790">
        <f t="shared" si="133"/>
        <v>110.33771382735351</v>
      </c>
      <c r="AB142" s="790">
        <f t="shared" si="133"/>
        <v>108.84182915696928</v>
      </c>
      <c r="AC142" s="790">
        <f t="shared" si="133"/>
        <v>107.43734271654917</v>
      </c>
      <c r="AD142" s="790">
        <f t="shared" si="133"/>
        <v>106.0626265499378</v>
      </c>
      <c r="AE142" s="790">
        <f t="shared" si="133"/>
        <v>105.06269647274642</v>
      </c>
      <c r="AF142" s="790">
        <f t="shared" si="133"/>
        <v>104.77758513448661</v>
      </c>
      <c r="AG142" s="790">
        <f t="shared" si="133"/>
        <v>104.52248348219992</v>
      </c>
      <c r="AH142" s="790">
        <f t="shared" si="133"/>
        <v>104.33655327903627</v>
      </c>
      <c r="AI142" s="790">
        <f t="shared" si="133"/>
        <v>104.13165509468803</v>
      </c>
      <c r="AJ142" s="790">
        <f t="shared" si="133"/>
        <v>103.91075341709963</v>
      </c>
      <c r="AK142" s="790">
        <f t="shared" si="133"/>
        <v>103.67605347657205</v>
      </c>
      <c r="AL142" s="790">
        <f t="shared" si="133"/>
        <v>102.56270745972458</v>
      </c>
      <c r="AM142" s="790">
        <f t="shared" si="133"/>
        <v>102.53769812525044</v>
      </c>
      <c r="AN142" s="790">
        <f t="shared" si="133"/>
        <v>102.50538375203118</v>
      </c>
      <c r="AO142" s="790">
        <f t="shared" si="133"/>
        <v>102.46898790328609</v>
      </c>
      <c r="AP142" s="790">
        <f t="shared" si="133"/>
        <v>102.48754676269336</v>
      </c>
      <c r="AQ142" s="790">
        <f t="shared" si="133"/>
        <v>102.53038998455648</v>
      </c>
      <c r="AR142" s="790">
        <f t="shared" si="133"/>
        <v>102.62869035062717</v>
      </c>
      <c r="AS142" s="790">
        <f t="shared" si="133"/>
        <v>102.71594577118999</v>
      </c>
      <c r="AT142" s="790">
        <f t="shared" si="133"/>
        <v>102.81790744848068</v>
      </c>
      <c r="AU142" s="790">
        <f t="shared" si="133"/>
        <v>102.91032850743707</v>
      </c>
      <c r="AV142" s="790">
        <f t="shared" si="133"/>
        <v>103.01518744448843</v>
      </c>
      <c r="AW142" s="790">
        <f t="shared" si="133"/>
        <v>103.10925648251323</v>
      </c>
      <c r="AX142" s="790">
        <f t="shared" si="133"/>
        <v>103.21653741296325</v>
      </c>
      <c r="AY142" s="790">
        <f t="shared" si="133"/>
        <v>103.33909244513923</v>
      </c>
      <c r="AZ142" s="790">
        <f t="shared" si="133"/>
        <v>103.47867972663428</v>
      </c>
      <c r="BA142" s="790">
        <f t="shared" si="133"/>
        <v>103.63160618074343</v>
      </c>
      <c r="BB142" s="790">
        <f t="shared" si="133"/>
        <v>103.79130441750408</v>
      </c>
      <c r="BC142" s="790">
        <f t="shared" si="133"/>
        <v>103.94975841081695</v>
      </c>
      <c r="BD142" s="790">
        <f t="shared" si="133"/>
        <v>104.09373578509751</v>
      </c>
      <c r="BE142" s="790">
        <f t="shared" si="133"/>
        <v>104.22325936223415</v>
      </c>
      <c r="BF142" s="790">
        <f t="shared" si="133"/>
        <v>104.34216324775728</v>
      </c>
      <c r="BG142" s="790">
        <f t="shared" si="133"/>
        <v>104.45253514375362</v>
      </c>
      <c r="BH142" s="790">
        <f t="shared" si="133"/>
        <v>104.55196376203217</v>
      </c>
      <c r="BI142" s="790">
        <f t="shared" si="133"/>
        <v>104.63678005309089</v>
      </c>
      <c r="BJ142" s="790">
        <f t="shared" si="133"/>
        <v>104.72993159041215</v>
      </c>
      <c r="BK142" s="790">
        <f t="shared" si="133"/>
        <v>104.81835286359168</v>
      </c>
      <c r="BL142" s="790">
        <f t="shared" si="133"/>
        <v>104.90479359906742</v>
      </c>
      <c r="BM142" s="790">
        <f t="shared" si="133"/>
        <v>104.98258954796891</v>
      </c>
      <c r="BN142" s="790">
        <f t="shared" si="133"/>
        <v>105.05950141878644</v>
      </c>
      <c r="BO142" s="790">
        <f t="shared" si="133"/>
        <v>105.14127032096586</v>
      </c>
      <c r="BP142" s="790">
        <f t="shared" si="133"/>
        <v>105.23348846584379</v>
      </c>
      <c r="BQ142" s="790">
        <f t="shared" si="133"/>
        <v>105.3365377555093</v>
      </c>
      <c r="BR142" s="790">
        <f t="shared" si="133"/>
        <v>105.46056589777331</v>
      </c>
      <c r="BS142" s="790">
        <f t="shared" si="133"/>
        <v>105.5827658849658</v>
      </c>
      <c r="BT142" s="790">
        <f t="shared" ref="BT142" si="134">(((BT136-BT147)+(BT137-BT148))*1000000)/((BT169+BT170)*1000)</f>
        <v>105.70370018255105</v>
      </c>
      <c r="BU142" s="790"/>
      <c r="BV142" s="790"/>
      <c r="BW142" s="790"/>
      <c r="BX142" s="790"/>
      <c r="BY142" s="790"/>
      <c r="BZ142" s="790"/>
      <c r="CA142" s="790"/>
      <c r="CB142" s="790"/>
      <c r="CC142" s="790"/>
      <c r="CD142" s="790"/>
      <c r="CE142" s="790"/>
      <c r="CF142" s="790"/>
      <c r="CG142" s="790"/>
      <c r="CH142" s="790"/>
      <c r="CI142" s="791"/>
      <c r="CK142" s="1351"/>
    </row>
    <row r="143" spans="2:89" x14ac:dyDescent="0.2">
      <c r="B143" s="777" t="s">
        <v>713</v>
      </c>
      <c r="C143" s="785" t="s">
        <v>503</v>
      </c>
      <c r="D143" s="786" t="s">
        <v>714</v>
      </c>
      <c r="E143" s="787" t="s">
        <v>231</v>
      </c>
      <c r="F143" s="788">
        <v>2</v>
      </c>
      <c r="G143" s="600">
        <f t="shared" ref="G143:BR146" si="135">G53+G111</f>
        <v>0</v>
      </c>
      <c r="H143" s="600">
        <f t="shared" si="135"/>
        <v>0</v>
      </c>
      <c r="I143" s="600">
        <f t="shared" si="135"/>
        <v>0.12337173888859666</v>
      </c>
      <c r="J143" s="600">
        <f t="shared" si="135"/>
        <v>0.12298696667175391</v>
      </c>
      <c r="K143" s="600">
        <f t="shared" si="135"/>
        <v>0.12282649696858652</v>
      </c>
      <c r="L143" s="600">
        <f t="shared" si="135"/>
        <v>0.12261769680077728</v>
      </c>
      <c r="M143" s="757">
        <f t="shared" si="135"/>
        <v>0.12417217038946146</v>
      </c>
      <c r="N143" s="757">
        <f t="shared" si="135"/>
        <v>0.12410301490602807</v>
      </c>
      <c r="O143" s="757">
        <f t="shared" si="135"/>
        <v>0.123775454968309</v>
      </c>
      <c r="P143" s="757">
        <f t="shared" si="135"/>
        <v>0.12351549683212427</v>
      </c>
      <c r="Q143" s="757">
        <f t="shared" si="135"/>
        <v>0.12327791600128357</v>
      </c>
      <c r="R143" s="757">
        <f t="shared" si="135"/>
        <v>0.12306338351611515</v>
      </c>
      <c r="S143" s="757">
        <f t="shared" si="135"/>
        <v>0.1229126473936164</v>
      </c>
      <c r="T143" s="757">
        <f t="shared" si="135"/>
        <v>0.12282382322904814</v>
      </c>
      <c r="U143" s="757">
        <f t="shared" si="135"/>
        <v>0.12270869835519642</v>
      </c>
      <c r="V143" s="757">
        <f t="shared" si="135"/>
        <v>0.12259409583569232</v>
      </c>
      <c r="W143" s="757">
        <f t="shared" si="135"/>
        <v>0.12247596844239507</v>
      </c>
      <c r="X143" s="757">
        <f t="shared" si="135"/>
        <v>0.12232689941047337</v>
      </c>
      <c r="Y143" s="757">
        <f t="shared" si="135"/>
        <v>0.12221706946825611</v>
      </c>
      <c r="Z143" s="757">
        <f t="shared" si="135"/>
        <v>0.12211385072629526</v>
      </c>
      <c r="AA143" s="757">
        <f t="shared" si="135"/>
        <v>0.12201576875523118</v>
      </c>
      <c r="AB143" s="757">
        <f t="shared" si="135"/>
        <v>0.12192228527476311</v>
      </c>
      <c r="AC143" s="757">
        <f t="shared" si="135"/>
        <v>0.12183458059552663</v>
      </c>
      <c r="AD143" s="757">
        <f t="shared" si="135"/>
        <v>0.12175338687904382</v>
      </c>
      <c r="AE143" s="757">
        <f t="shared" si="135"/>
        <v>0.12167812255421145</v>
      </c>
      <c r="AF143" s="757">
        <f t="shared" si="135"/>
        <v>0.12160835408972326</v>
      </c>
      <c r="AG143" s="757">
        <f t="shared" si="135"/>
        <v>0.1215431634791982</v>
      </c>
      <c r="AH143" s="757">
        <f t="shared" si="135"/>
        <v>0.12148150822085438</v>
      </c>
      <c r="AI143" s="757">
        <f t="shared" si="135"/>
        <v>0.12142481329088103</v>
      </c>
      <c r="AJ143" s="757">
        <f t="shared" si="135"/>
        <v>0.12137342202834006</v>
      </c>
      <c r="AK143" s="757">
        <f t="shared" si="135"/>
        <v>0.12132247945039779</v>
      </c>
      <c r="AL143" s="757">
        <f t="shared" si="135"/>
        <v>0.12127594875583657</v>
      </c>
      <c r="AM143" s="757">
        <f t="shared" si="135"/>
        <v>0.12122996487119418</v>
      </c>
      <c r="AN143" s="757">
        <f t="shared" si="135"/>
        <v>0.12118674972700547</v>
      </c>
      <c r="AO143" s="757">
        <f t="shared" si="135"/>
        <v>0.12114212827443586</v>
      </c>
      <c r="AP143" s="757">
        <f t="shared" si="135"/>
        <v>0.12109429765647967</v>
      </c>
      <c r="AQ143" s="757">
        <f t="shared" si="135"/>
        <v>0.12104905363056774</v>
      </c>
      <c r="AR143" s="757">
        <f t="shared" si="135"/>
        <v>0.12100701287943558</v>
      </c>
      <c r="AS143" s="757">
        <f t="shared" si="135"/>
        <v>0.12096511697017759</v>
      </c>
      <c r="AT143" s="757">
        <f t="shared" si="135"/>
        <v>0.12092482919219372</v>
      </c>
      <c r="AU143" s="757">
        <f t="shared" si="135"/>
        <v>0.12088562746977161</v>
      </c>
      <c r="AV143" s="757">
        <f t="shared" si="135"/>
        <v>0.12084396167210723</v>
      </c>
      <c r="AW143" s="757">
        <f t="shared" si="135"/>
        <v>0.1207998402742016</v>
      </c>
      <c r="AX143" s="757">
        <f t="shared" si="135"/>
        <v>0.12075328041070695</v>
      </c>
      <c r="AY143" s="757">
        <f t="shared" si="135"/>
        <v>0.1207032613863657</v>
      </c>
      <c r="AZ143" s="757">
        <f t="shared" si="135"/>
        <v>0.12065065303860358</v>
      </c>
      <c r="BA143" s="757">
        <f t="shared" si="135"/>
        <v>0.12059523582025053</v>
      </c>
      <c r="BB143" s="757">
        <f t="shared" si="135"/>
        <v>0.12053677886097125</v>
      </c>
      <c r="BC143" s="757">
        <f t="shared" si="135"/>
        <v>0.12047802707772257</v>
      </c>
      <c r="BD143" s="757">
        <f t="shared" si="135"/>
        <v>0.12042055854984683</v>
      </c>
      <c r="BE143" s="757">
        <f t="shared" si="135"/>
        <v>0.12036369767824899</v>
      </c>
      <c r="BF143" s="757">
        <f t="shared" si="135"/>
        <v>0.12030771839874732</v>
      </c>
      <c r="BG143" s="757">
        <f t="shared" si="135"/>
        <v>0.12025211450110222</v>
      </c>
      <c r="BH143" s="757">
        <f t="shared" si="135"/>
        <v>0.12019661185471822</v>
      </c>
      <c r="BI143" s="757">
        <f t="shared" si="135"/>
        <v>0.12014178939570055</v>
      </c>
      <c r="BJ143" s="757">
        <f t="shared" si="135"/>
        <v>0.1200886982374116</v>
      </c>
      <c r="BK143" s="757">
        <f t="shared" si="135"/>
        <v>0.12003683782365804</v>
      </c>
      <c r="BL143" s="757">
        <f t="shared" si="135"/>
        <v>0.11998596587821113</v>
      </c>
      <c r="BM143" s="757">
        <f t="shared" si="135"/>
        <v>0.11993743189841484</v>
      </c>
      <c r="BN143" s="757">
        <f t="shared" si="135"/>
        <v>0.11988920449765737</v>
      </c>
      <c r="BO143" s="757">
        <f t="shared" si="135"/>
        <v>0.11984040022408037</v>
      </c>
      <c r="BP143" s="757">
        <f t="shared" si="135"/>
        <v>0.11979142407548883</v>
      </c>
      <c r="BQ143" s="757">
        <f t="shared" si="135"/>
        <v>0.11974111434343394</v>
      </c>
      <c r="BR143" s="757">
        <f t="shared" si="135"/>
        <v>0.11968925742749659</v>
      </c>
      <c r="BS143" s="757">
        <f t="shared" ref="BS143:BT150" si="136">BS53+BS111</f>
        <v>0.11963679780369617</v>
      </c>
      <c r="BT143" s="757">
        <f t="shared" si="136"/>
        <v>0.11958519609826604</v>
      </c>
      <c r="BU143" s="757"/>
      <c r="BV143" s="757"/>
      <c r="BW143" s="757"/>
      <c r="BX143" s="757"/>
      <c r="BY143" s="757"/>
      <c r="BZ143" s="757"/>
      <c r="CA143" s="757"/>
      <c r="CB143" s="757"/>
      <c r="CC143" s="757"/>
      <c r="CD143" s="757"/>
      <c r="CE143" s="757"/>
      <c r="CF143" s="757"/>
      <c r="CG143" s="757"/>
      <c r="CH143" s="757"/>
      <c r="CI143" s="758"/>
      <c r="CK143" s="1351"/>
    </row>
    <row r="144" spans="2:89" ht="15" thickBot="1" x14ac:dyDescent="0.25">
      <c r="B144" s="792" t="s">
        <v>715</v>
      </c>
      <c r="C144" s="793" t="s">
        <v>505</v>
      </c>
      <c r="D144" s="794" t="s">
        <v>716</v>
      </c>
      <c r="E144" s="795" t="s">
        <v>231</v>
      </c>
      <c r="F144" s="796">
        <v>2</v>
      </c>
      <c r="G144" s="768">
        <f t="shared" si="135"/>
        <v>0</v>
      </c>
      <c r="H144" s="768">
        <f t="shared" si="135"/>
        <v>0</v>
      </c>
      <c r="I144" s="768">
        <f t="shared" si="135"/>
        <v>4.0016089847142555E-2</v>
      </c>
      <c r="J144" s="768">
        <f t="shared" si="135"/>
        <v>4.0016089847142555E-2</v>
      </c>
      <c r="K144" s="768">
        <f t="shared" si="135"/>
        <v>4.0016089847142555E-2</v>
      </c>
      <c r="L144" s="768">
        <f t="shared" si="135"/>
        <v>4.0016089847142555E-2</v>
      </c>
      <c r="M144" s="797">
        <f t="shared" si="135"/>
        <v>4.0016089847142555E-2</v>
      </c>
      <c r="N144" s="797">
        <f t="shared" si="135"/>
        <v>4.0016089847142555E-2</v>
      </c>
      <c r="O144" s="797">
        <f t="shared" si="135"/>
        <v>4.0016089847142555E-2</v>
      </c>
      <c r="P144" s="797">
        <f t="shared" si="135"/>
        <v>4.0016089847142555E-2</v>
      </c>
      <c r="Q144" s="797">
        <f t="shared" si="135"/>
        <v>4.0016089847142555E-2</v>
      </c>
      <c r="R144" s="797">
        <f t="shared" si="135"/>
        <v>4.0016089847142555E-2</v>
      </c>
      <c r="S144" s="797">
        <f t="shared" si="135"/>
        <v>4.0016089847142555E-2</v>
      </c>
      <c r="T144" s="797">
        <f t="shared" si="135"/>
        <v>4.0016089847142555E-2</v>
      </c>
      <c r="U144" s="797">
        <f t="shared" si="135"/>
        <v>4.0016089847142555E-2</v>
      </c>
      <c r="V144" s="797">
        <f t="shared" si="135"/>
        <v>4.0016089847142555E-2</v>
      </c>
      <c r="W144" s="797">
        <f t="shared" si="135"/>
        <v>4.0016089847142555E-2</v>
      </c>
      <c r="X144" s="797">
        <f t="shared" si="135"/>
        <v>4.0016089847142555E-2</v>
      </c>
      <c r="Y144" s="797">
        <f t="shared" si="135"/>
        <v>4.0016089847142555E-2</v>
      </c>
      <c r="Z144" s="797">
        <f t="shared" si="135"/>
        <v>4.0016089847142555E-2</v>
      </c>
      <c r="AA144" s="797">
        <f t="shared" si="135"/>
        <v>4.0016089847142555E-2</v>
      </c>
      <c r="AB144" s="797">
        <f t="shared" si="135"/>
        <v>4.0016089847142555E-2</v>
      </c>
      <c r="AC144" s="797">
        <f t="shared" si="135"/>
        <v>4.0016089847142555E-2</v>
      </c>
      <c r="AD144" s="797">
        <f t="shared" si="135"/>
        <v>4.0016089847142555E-2</v>
      </c>
      <c r="AE144" s="797">
        <f t="shared" si="135"/>
        <v>4.0016089847142555E-2</v>
      </c>
      <c r="AF144" s="797">
        <f t="shared" si="135"/>
        <v>4.0016089847142555E-2</v>
      </c>
      <c r="AG144" s="797">
        <f t="shared" si="135"/>
        <v>4.0016089847142555E-2</v>
      </c>
      <c r="AH144" s="797">
        <f t="shared" si="135"/>
        <v>4.0016089847142555E-2</v>
      </c>
      <c r="AI144" s="797">
        <f t="shared" si="135"/>
        <v>4.0016089847142555E-2</v>
      </c>
      <c r="AJ144" s="797">
        <f t="shared" si="135"/>
        <v>4.0016089847142555E-2</v>
      </c>
      <c r="AK144" s="797">
        <f t="shared" si="135"/>
        <v>4.0016089847142555E-2</v>
      </c>
      <c r="AL144" s="797">
        <f t="shared" si="135"/>
        <v>4.0016089847142555E-2</v>
      </c>
      <c r="AM144" s="797">
        <f t="shared" si="135"/>
        <v>4.0016089847142555E-2</v>
      </c>
      <c r="AN144" s="797">
        <f t="shared" si="135"/>
        <v>4.0016089847142555E-2</v>
      </c>
      <c r="AO144" s="797">
        <f t="shared" si="135"/>
        <v>4.0016089847142555E-2</v>
      </c>
      <c r="AP144" s="797">
        <f t="shared" si="135"/>
        <v>4.0016089847142555E-2</v>
      </c>
      <c r="AQ144" s="797">
        <f t="shared" si="135"/>
        <v>4.0016089847142555E-2</v>
      </c>
      <c r="AR144" s="797">
        <f t="shared" si="135"/>
        <v>4.0016089847142555E-2</v>
      </c>
      <c r="AS144" s="797">
        <f t="shared" si="135"/>
        <v>4.0016089847142555E-2</v>
      </c>
      <c r="AT144" s="797">
        <f t="shared" si="135"/>
        <v>4.0016089847142555E-2</v>
      </c>
      <c r="AU144" s="797">
        <f t="shared" si="135"/>
        <v>4.0016089847142555E-2</v>
      </c>
      <c r="AV144" s="797">
        <f t="shared" si="135"/>
        <v>4.0016089847142555E-2</v>
      </c>
      <c r="AW144" s="797">
        <f t="shared" si="135"/>
        <v>4.0016089847142555E-2</v>
      </c>
      <c r="AX144" s="797">
        <f t="shared" si="135"/>
        <v>4.0016089847142555E-2</v>
      </c>
      <c r="AY144" s="797">
        <f t="shared" si="135"/>
        <v>4.0016089847142555E-2</v>
      </c>
      <c r="AZ144" s="797">
        <f t="shared" si="135"/>
        <v>4.0016089847142555E-2</v>
      </c>
      <c r="BA144" s="797">
        <f t="shared" si="135"/>
        <v>4.0016089847142555E-2</v>
      </c>
      <c r="BB144" s="797">
        <f t="shared" si="135"/>
        <v>4.0016089847142555E-2</v>
      </c>
      <c r="BC144" s="797">
        <f t="shared" si="135"/>
        <v>4.0016089847142555E-2</v>
      </c>
      <c r="BD144" s="797">
        <f t="shared" si="135"/>
        <v>4.0016089847142555E-2</v>
      </c>
      <c r="BE144" s="797">
        <f t="shared" si="135"/>
        <v>4.0016089847142555E-2</v>
      </c>
      <c r="BF144" s="797">
        <f t="shared" si="135"/>
        <v>4.0016089847142555E-2</v>
      </c>
      <c r="BG144" s="797">
        <f t="shared" si="135"/>
        <v>4.0016089847142555E-2</v>
      </c>
      <c r="BH144" s="797">
        <f t="shared" si="135"/>
        <v>4.0016089847142555E-2</v>
      </c>
      <c r="BI144" s="797">
        <f t="shared" si="135"/>
        <v>4.0016089847142555E-2</v>
      </c>
      <c r="BJ144" s="797">
        <f t="shared" si="135"/>
        <v>4.0016089847142555E-2</v>
      </c>
      <c r="BK144" s="797">
        <f t="shared" si="135"/>
        <v>4.0016089847142555E-2</v>
      </c>
      <c r="BL144" s="797">
        <f t="shared" si="135"/>
        <v>4.0016089847142555E-2</v>
      </c>
      <c r="BM144" s="797">
        <f t="shared" si="135"/>
        <v>4.0016089847142555E-2</v>
      </c>
      <c r="BN144" s="797">
        <f t="shared" si="135"/>
        <v>4.0016089847142555E-2</v>
      </c>
      <c r="BO144" s="797">
        <f t="shared" si="135"/>
        <v>4.0016089847142555E-2</v>
      </c>
      <c r="BP144" s="797">
        <f t="shared" si="135"/>
        <v>4.0016089847142555E-2</v>
      </c>
      <c r="BQ144" s="797">
        <f t="shared" si="135"/>
        <v>4.0016089847142555E-2</v>
      </c>
      <c r="BR144" s="797">
        <f t="shared" si="135"/>
        <v>4.0016089847142555E-2</v>
      </c>
      <c r="BS144" s="797">
        <f t="shared" si="136"/>
        <v>4.0016089847142555E-2</v>
      </c>
      <c r="BT144" s="797">
        <f t="shared" si="136"/>
        <v>4.0016089847142555E-2</v>
      </c>
      <c r="BU144" s="797"/>
      <c r="BV144" s="797"/>
      <c r="BW144" s="797"/>
      <c r="BX144" s="797"/>
      <c r="BY144" s="797"/>
      <c r="BZ144" s="797"/>
      <c r="CA144" s="797"/>
      <c r="CB144" s="797"/>
      <c r="CC144" s="797"/>
      <c r="CD144" s="797"/>
      <c r="CE144" s="797"/>
      <c r="CF144" s="797"/>
      <c r="CG144" s="797"/>
      <c r="CH144" s="797"/>
      <c r="CI144" s="798"/>
      <c r="CK144" s="1351"/>
    </row>
    <row r="145" spans="2:89" x14ac:dyDescent="0.2">
      <c r="B145" s="745" t="s">
        <v>717</v>
      </c>
      <c r="C145" s="746" t="s">
        <v>507</v>
      </c>
      <c r="D145" s="747" t="s">
        <v>718</v>
      </c>
      <c r="E145" s="748" t="s">
        <v>231</v>
      </c>
      <c r="F145" s="749">
        <v>2</v>
      </c>
      <c r="G145" s="774">
        <f t="shared" si="135"/>
        <v>0</v>
      </c>
      <c r="H145" s="774">
        <f t="shared" si="135"/>
        <v>0</v>
      </c>
      <c r="I145" s="774">
        <f t="shared" si="135"/>
        <v>1.1021889213721109E-2</v>
      </c>
      <c r="J145" s="774">
        <f t="shared" si="135"/>
        <v>1.0898931865297846E-2</v>
      </c>
      <c r="K145" s="774">
        <f t="shared" si="135"/>
        <v>1.0570496014042211E-2</v>
      </c>
      <c r="L145" s="774">
        <f t="shared" si="135"/>
        <v>1.0239955417682951E-2</v>
      </c>
      <c r="M145" s="775">
        <f t="shared" si="135"/>
        <v>1.1267925412136183E-2</v>
      </c>
      <c r="N145" s="775">
        <f t="shared" si="135"/>
        <v>1.1829877667056265E-2</v>
      </c>
      <c r="O145" s="775">
        <f t="shared" si="135"/>
        <v>1.166024058486133E-2</v>
      </c>
      <c r="P145" s="775">
        <f t="shared" si="135"/>
        <v>1.1489587892922546E-2</v>
      </c>
      <c r="Q145" s="775">
        <f t="shared" si="135"/>
        <v>1.1317919591239912E-2</v>
      </c>
      <c r="R145" s="775">
        <f t="shared" si="135"/>
        <v>1.1135864206897805E-2</v>
      </c>
      <c r="S145" s="775">
        <f t="shared" si="135"/>
        <v>1.0953131749393129E-2</v>
      </c>
      <c r="T145" s="775">
        <f t="shared" si="135"/>
        <v>1.0769722218725889E-2</v>
      </c>
      <c r="U145" s="775">
        <f t="shared" si="135"/>
        <v>1.0585635614896078E-2</v>
      </c>
      <c r="V145" s="775">
        <f t="shared" si="135"/>
        <v>1.0400871937903702E-2</v>
      </c>
      <c r="W145" s="775">
        <f t="shared" si="135"/>
        <v>1.0215431187748753E-2</v>
      </c>
      <c r="X145" s="775">
        <f t="shared" si="135"/>
        <v>1.0029313364431237E-2</v>
      </c>
      <c r="Y145" s="775">
        <f t="shared" si="135"/>
        <v>9.8425184679511567E-3</v>
      </c>
      <c r="Z145" s="775">
        <f t="shared" si="135"/>
        <v>9.6550464983085078E-3</v>
      </c>
      <c r="AA145" s="775">
        <f t="shared" si="135"/>
        <v>9.466897455503288E-3</v>
      </c>
      <c r="AB145" s="775">
        <f t="shared" si="135"/>
        <v>9.2036976270712164E-3</v>
      </c>
      <c r="AC145" s="775">
        <f t="shared" si="135"/>
        <v>8.939574510460839E-3</v>
      </c>
      <c r="AD145" s="775">
        <f t="shared" si="135"/>
        <v>8.6745281056721576E-3</v>
      </c>
      <c r="AE145" s="775">
        <f t="shared" si="135"/>
        <v>8.4085584127051721E-3</v>
      </c>
      <c r="AF145" s="775">
        <f t="shared" si="135"/>
        <v>8.1416654315598809E-3</v>
      </c>
      <c r="AG145" s="775">
        <f t="shared" si="135"/>
        <v>7.8738491622362874E-3</v>
      </c>
      <c r="AH145" s="775">
        <f t="shared" si="135"/>
        <v>7.6051096047343881E-3</v>
      </c>
      <c r="AI145" s="775">
        <f t="shared" si="135"/>
        <v>7.3354467590541813E-3</v>
      </c>
      <c r="AJ145" s="775">
        <f t="shared" si="135"/>
        <v>7.0648606251956722E-3</v>
      </c>
      <c r="AK145" s="775">
        <f t="shared" si="135"/>
        <v>6.7988910410129383E-3</v>
      </c>
      <c r="AL145" s="775">
        <f t="shared" si="135"/>
        <v>6.8155105545751708E-3</v>
      </c>
      <c r="AM145" s="775">
        <f t="shared" si="135"/>
        <v>6.8321300681374033E-3</v>
      </c>
      <c r="AN145" s="775">
        <f t="shared" si="135"/>
        <v>6.848749581699635E-3</v>
      </c>
      <c r="AO145" s="775">
        <f t="shared" si="135"/>
        <v>6.8653690952618683E-3</v>
      </c>
      <c r="AP145" s="775">
        <f t="shared" si="135"/>
        <v>6.8819886088240991E-3</v>
      </c>
      <c r="AQ145" s="775">
        <f t="shared" si="135"/>
        <v>6.8986081223863308E-3</v>
      </c>
      <c r="AR145" s="775">
        <f t="shared" si="135"/>
        <v>6.9152276359485624E-3</v>
      </c>
      <c r="AS145" s="775">
        <f t="shared" si="135"/>
        <v>6.931847149510794E-3</v>
      </c>
      <c r="AT145" s="775">
        <f t="shared" si="135"/>
        <v>6.9484666630730274E-3</v>
      </c>
      <c r="AU145" s="775">
        <f t="shared" si="135"/>
        <v>6.965086176635259E-3</v>
      </c>
      <c r="AV145" s="775">
        <f t="shared" si="135"/>
        <v>6.9817056901974898E-3</v>
      </c>
      <c r="AW145" s="775">
        <f t="shared" si="135"/>
        <v>6.9983252037597223E-3</v>
      </c>
      <c r="AX145" s="775">
        <f t="shared" si="135"/>
        <v>7.0149447173219548E-3</v>
      </c>
      <c r="AY145" s="775">
        <f t="shared" si="135"/>
        <v>7.0315642308841865E-3</v>
      </c>
      <c r="AZ145" s="775">
        <f t="shared" si="135"/>
        <v>7.0481837444464181E-3</v>
      </c>
      <c r="BA145" s="775">
        <f t="shared" si="135"/>
        <v>7.0648032580086489E-3</v>
      </c>
      <c r="BB145" s="775">
        <f t="shared" si="135"/>
        <v>7.0814227715708831E-3</v>
      </c>
      <c r="BC145" s="775">
        <f t="shared" si="135"/>
        <v>7.0980422851331139E-3</v>
      </c>
      <c r="BD145" s="775">
        <f t="shared" si="135"/>
        <v>7.1146617986953464E-3</v>
      </c>
      <c r="BE145" s="775">
        <f t="shared" si="135"/>
        <v>7.1312813122575772E-3</v>
      </c>
      <c r="BF145" s="775">
        <f t="shared" si="135"/>
        <v>7.1479008258198097E-3</v>
      </c>
      <c r="BG145" s="775">
        <f t="shared" si="135"/>
        <v>7.1645203393820422E-3</v>
      </c>
      <c r="BH145" s="775">
        <f t="shared" si="135"/>
        <v>7.1811398529442738E-3</v>
      </c>
      <c r="BI145" s="775">
        <f t="shared" si="135"/>
        <v>7.1977593665065055E-3</v>
      </c>
      <c r="BJ145" s="775">
        <f t="shared" si="135"/>
        <v>7.214378880068738E-3</v>
      </c>
      <c r="BK145" s="775">
        <f t="shared" si="135"/>
        <v>7.2309983936309696E-3</v>
      </c>
      <c r="BL145" s="775">
        <f t="shared" si="135"/>
        <v>7.2476179071932012E-3</v>
      </c>
      <c r="BM145" s="775">
        <f t="shared" si="135"/>
        <v>7.2642374207554329E-3</v>
      </c>
      <c r="BN145" s="775">
        <f t="shared" si="135"/>
        <v>7.2808569343176645E-3</v>
      </c>
      <c r="BO145" s="775">
        <f t="shared" si="135"/>
        <v>7.2974764478798979E-3</v>
      </c>
      <c r="BP145" s="775">
        <f t="shared" si="135"/>
        <v>7.3140959614421287E-3</v>
      </c>
      <c r="BQ145" s="775">
        <f t="shared" si="135"/>
        <v>7.3307154750043612E-3</v>
      </c>
      <c r="BR145" s="775">
        <f t="shared" si="135"/>
        <v>7.3473349885665937E-3</v>
      </c>
      <c r="BS145" s="775">
        <f t="shared" si="136"/>
        <v>7.3639545021288253E-3</v>
      </c>
      <c r="BT145" s="775">
        <f t="shared" si="136"/>
        <v>7.3805740156910569E-3</v>
      </c>
      <c r="BU145" s="775"/>
      <c r="BV145" s="775"/>
      <c r="BW145" s="775"/>
      <c r="BX145" s="775"/>
      <c r="BY145" s="775"/>
      <c r="BZ145" s="775"/>
      <c r="CA145" s="775"/>
      <c r="CB145" s="775"/>
      <c r="CC145" s="775"/>
      <c r="CD145" s="775"/>
      <c r="CE145" s="775"/>
      <c r="CF145" s="775"/>
      <c r="CG145" s="775"/>
      <c r="CH145" s="775"/>
      <c r="CI145" s="776"/>
      <c r="CK145" s="1351"/>
    </row>
    <row r="146" spans="2:89" x14ac:dyDescent="0.2">
      <c r="B146" s="759" t="s">
        <v>719</v>
      </c>
      <c r="C146" s="760" t="s">
        <v>509</v>
      </c>
      <c r="D146" s="754" t="s">
        <v>720</v>
      </c>
      <c r="E146" s="755" t="s">
        <v>231</v>
      </c>
      <c r="F146" s="756">
        <v>2</v>
      </c>
      <c r="G146" s="600">
        <f t="shared" si="135"/>
        <v>0</v>
      </c>
      <c r="H146" s="600">
        <f t="shared" si="135"/>
        <v>0</v>
      </c>
      <c r="I146" s="600">
        <f t="shared" si="135"/>
        <v>3.2828935180115124E-3</v>
      </c>
      <c r="J146" s="600">
        <f t="shared" si="135"/>
        <v>3.2672139246761951E-3</v>
      </c>
      <c r="K146" s="600">
        <f t="shared" si="135"/>
        <v>3.1485191823443998E-3</v>
      </c>
      <c r="L146" s="600">
        <f t="shared" si="135"/>
        <v>3.0305733759103306E-3</v>
      </c>
      <c r="M146" s="757">
        <f t="shared" si="135"/>
        <v>2.0366980958437153E-3</v>
      </c>
      <c r="N146" s="757">
        <f t="shared" si="135"/>
        <v>6.3093994192681699E-4</v>
      </c>
      <c r="O146" s="757">
        <f t="shared" si="135"/>
        <v>6.2031172520404451E-4</v>
      </c>
      <c r="P146" s="757">
        <f t="shared" si="135"/>
        <v>6.0968350848127203E-4</v>
      </c>
      <c r="Q146" s="757">
        <f t="shared" si="135"/>
        <v>5.9905529175849999E-4</v>
      </c>
      <c r="R146" s="757">
        <f t="shared" si="135"/>
        <v>5.7053097238332585E-4</v>
      </c>
      <c r="S146" s="757">
        <f t="shared" si="135"/>
        <v>5.4265313467275313E-4</v>
      </c>
      <c r="T146" s="757">
        <f t="shared" si="135"/>
        <v>5.1542177862678139E-4</v>
      </c>
      <c r="U146" s="757">
        <f t="shared" si="135"/>
        <v>5.0576328440091059E-4</v>
      </c>
      <c r="V146" s="757">
        <f t="shared" si="135"/>
        <v>4.9610479017503937E-4</v>
      </c>
      <c r="W146" s="757">
        <f t="shared" si="135"/>
        <v>4.8644629594916857E-4</v>
      </c>
      <c r="X146" s="757">
        <f t="shared" si="135"/>
        <v>4.7678780172329778E-4</v>
      </c>
      <c r="Y146" s="757">
        <f t="shared" si="135"/>
        <v>4.6712930749742655E-4</v>
      </c>
      <c r="Z146" s="757">
        <f t="shared" si="135"/>
        <v>4.5747081327155575E-4</v>
      </c>
      <c r="AA146" s="757">
        <f t="shared" si="135"/>
        <v>4.4781231904568496E-4</v>
      </c>
      <c r="AB146" s="757">
        <f t="shared" si="135"/>
        <v>4.3464155105194403E-4</v>
      </c>
      <c r="AC146" s="757">
        <f t="shared" si="135"/>
        <v>4.2147078305820309E-4</v>
      </c>
      <c r="AD146" s="757">
        <f t="shared" si="135"/>
        <v>4.0830001506446216E-4</v>
      </c>
      <c r="AE146" s="757">
        <f t="shared" si="135"/>
        <v>3.9512924707072166E-4</v>
      </c>
      <c r="AF146" s="757">
        <f t="shared" si="135"/>
        <v>3.8195847907698073E-4</v>
      </c>
      <c r="AG146" s="757">
        <f t="shared" si="135"/>
        <v>3.6878771108324023E-4</v>
      </c>
      <c r="AH146" s="757">
        <f t="shared" si="135"/>
        <v>3.5561694308949929E-4</v>
      </c>
      <c r="AI146" s="757">
        <f t="shared" si="135"/>
        <v>3.424461750957588E-4</v>
      </c>
      <c r="AJ146" s="757">
        <f t="shared" si="135"/>
        <v>3.2927540710201786E-4</v>
      </c>
      <c r="AK146" s="757">
        <f t="shared" si="135"/>
        <v>3.1610463910827736E-4</v>
      </c>
      <c r="AL146" s="757">
        <f t="shared" si="135"/>
        <v>3.1610463910827736E-4</v>
      </c>
      <c r="AM146" s="757">
        <f t="shared" si="135"/>
        <v>3.1610463910827736E-4</v>
      </c>
      <c r="AN146" s="757">
        <f t="shared" si="135"/>
        <v>3.1610463910827736E-4</v>
      </c>
      <c r="AO146" s="757">
        <f t="shared" si="135"/>
        <v>3.1610463910827736E-4</v>
      </c>
      <c r="AP146" s="757">
        <f t="shared" si="135"/>
        <v>3.1610463910827736E-4</v>
      </c>
      <c r="AQ146" s="757">
        <f t="shared" si="135"/>
        <v>3.1610463910827736E-4</v>
      </c>
      <c r="AR146" s="757">
        <f t="shared" si="135"/>
        <v>3.1610463910827736E-4</v>
      </c>
      <c r="AS146" s="757">
        <f t="shared" si="135"/>
        <v>3.1610463910827736E-4</v>
      </c>
      <c r="AT146" s="757">
        <f t="shared" si="135"/>
        <v>3.1610463910827736E-4</v>
      </c>
      <c r="AU146" s="757">
        <f t="shared" si="135"/>
        <v>3.1610463910827736E-4</v>
      </c>
      <c r="AV146" s="757">
        <f t="shared" si="135"/>
        <v>3.1610463910827736E-4</v>
      </c>
      <c r="AW146" s="757">
        <f t="shared" si="135"/>
        <v>3.1610463910827736E-4</v>
      </c>
      <c r="AX146" s="757">
        <f t="shared" si="135"/>
        <v>3.1610463910827736E-4</v>
      </c>
      <c r="AY146" s="757">
        <f t="shared" si="135"/>
        <v>3.1610463910827736E-4</v>
      </c>
      <c r="AZ146" s="757">
        <f t="shared" si="135"/>
        <v>3.1610463910827736E-4</v>
      </c>
      <c r="BA146" s="757">
        <f t="shared" si="135"/>
        <v>3.1610463910827736E-4</v>
      </c>
      <c r="BB146" s="757">
        <f t="shared" si="135"/>
        <v>3.1610463910827736E-4</v>
      </c>
      <c r="BC146" s="757">
        <f t="shared" si="135"/>
        <v>3.1610463910827736E-4</v>
      </c>
      <c r="BD146" s="757">
        <f t="shared" si="135"/>
        <v>3.1610463910827736E-4</v>
      </c>
      <c r="BE146" s="757">
        <f t="shared" si="135"/>
        <v>3.1610463910827736E-4</v>
      </c>
      <c r="BF146" s="757">
        <f t="shared" si="135"/>
        <v>3.1610463910827736E-4</v>
      </c>
      <c r="BG146" s="757">
        <f t="shared" si="135"/>
        <v>3.1610463910827736E-4</v>
      </c>
      <c r="BH146" s="757">
        <f t="shared" si="135"/>
        <v>3.1610463910827736E-4</v>
      </c>
      <c r="BI146" s="757">
        <f t="shared" si="135"/>
        <v>3.1610463910827736E-4</v>
      </c>
      <c r="BJ146" s="757">
        <f t="shared" si="135"/>
        <v>3.1610463910827736E-4</v>
      </c>
      <c r="BK146" s="757">
        <f t="shared" si="135"/>
        <v>3.1610463910827736E-4</v>
      </c>
      <c r="BL146" s="757">
        <f t="shared" si="135"/>
        <v>3.1610463910827736E-4</v>
      </c>
      <c r="BM146" s="757">
        <f t="shared" si="135"/>
        <v>3.1610463910827736E-4</v>
      </c>
      <c r="BN146" s="757">
        <f t="shared" si="135"/>
        <v>3.1610463910827736E-4</v>
      </c>
      <c r="BO146" s="757">
        <f t="shared" si="135"/>
        <v>3.1610463910827736E-4</v>
      </c>
      <c r="BP146" s="757">
        <f t="shared" si="135"/>
        <v>3.1610463910827736E-4</v>
      </c>
      <c r="BQ146" s="757">
        <f t="shared" si="135"/>
        <v>3.1610463910827736E-4</v>
      </c>
      <c r="BR146" s="757">
        <f t="shared" ref="BR146" si="137">BR56+BR114</f>
        <v>3.1610463910827736E-4</v>
      </c>
      <c r="BS146" s="757">
        <f t="shared" si="136"/>
        <v>3.1610463910827736E-4</v>
      </c>
      <c r="BT146" s="757">
        <f t="shared" si="136"/>
        <v>3.1610463910827736E-4</v>
      </c>
      <c r="BU146" s="757"/>
      <c r="BV146" s="757"/>
      <c r="BW146" s="757"/>
      <c r="BX146" s="757"/>
      <c r="BY146" s="757"/>
      <c r="BZ146" s="757"/>
      <c r="CA146" s="757"/>
      <c r="CB146" s="757"/>
      <c r="CC146" s="757"/>
      <c r="CD146" s="757"/>
      <c r="CE146" s="757"/>
      <c r="CF146" s="757"/>
      <c r="CG146" s="757"/>
      <c r="CH146" s="757"/>
      <c r="CI146" s="758"/>
      <c r="CK146" s="1351"/>
    </row>
    <row r="147" spans="2:89" x14ac:dyDescent="0.2">
      <c r="B147" s="759" t="s">
        <v>721</v>
      </c>
      <c r="C147" s="760" t="s">
        <v>511</v>
      </c>
      <c r="D147" s="754" t="s">
        <v>722</v>
      </c>
      <c r="E147" s="755" t="s">
        <v>231</v>
      </c>
      <c r="F147" s="756">
        <v>2</v>
      </c>
      <c r="G147" s="600">
        <f t="shared" ref="G147:BR150" si="138">G57+G115</f>
        <v>0</v>
      </c>
      <c r="H147" s="600">
        <f t="shared" si="138"/>
        <v>0</v>
      </c>
      <c r="I147" s="600">
        <f t="shared" si="138"/>
        <v>5.3352240204423154E-2</v>
      </c>
      <c r="J147" s="600">
        <f t="shared" si="138"/>
        <v>5.5359203311808526E-2</v>
      </c>
      <c r="K147" s="600">
        <f t="shared" si="138"/>
        <v>5.6946962193028694E-2</v>
      </c>
      <c r="L147" s="600">
        <f t="shared" si="138"/>
        <v>5.9018523195578994E-2</v>
      </c>
      <c r="M147" s="757">
        <f t="shared" si="138"/>
        <v>6.1534426362732125E-2</v>
      </c>
      <c r="N147" s="757">
        <f t="shared" si="138"/>
        <v>6.6669368279400315E-2</v>
      </c>
      <c r="O147" s="757">
        <f t="shared" si="138"/>
        <v>7.3294878417976786E-2</v>
      </c>
      <c r="P147" s="757">
        <f t="shared" si="138"/>
        <v>7.6701769253143287E-2</v>
      </c>
      <c r="Q147" s="757">
        <f t="shared" si="138"/>
        <v>7.9128622297410744E-2</v>
      </c>
      <c r="R147" s="757">
        <f t="shared" si="138"/>
        <v>8.095756337420805E-2</v>
      </c>
      <c r="S147" s="757">
        <f t="shared" si="138"/>
        <v>8.1876174268597085E-2</v>
      </c>
      <c r="T147" s="757">
        <f t="shared" si="138"/>
        <v>8.2115979204159584E-2</v>
      </c>
      <c r="U147" s="757">
        <f t="shared" si="138"/>
        <v>8.2485567344465216E-2</v>
      </c>
      <c r="V147" s="757">
        <f t="shared" si="138"/>
        <v>8.2776975083478532E-2</v>
      </c>
      <c r="W147" s="757">
        <f t="shared" si="138"/>
        <v>8.2634360904007581E-2</v>
      </c>
      <c r="X147" s="757">
        <f t="shared" si="138"/>
        <v>8.2632336044373256E-2</v>
      </c>
      <c r="Y147" s="757">
        <f t="shared" si="138"/>
        <v>8.2528182473695991E-2</v>
      </c>
      <c r="Z147" s="757">
        <f t="shared" si="138"/>
        <v>8.2303115756118983E-2</v>
      </c>
      <c r="AA147" s="757">
        <f t="shared" si="138"/>
        <v>8.1972911970817991E-2</v>
      </c>
      <c r="AB147" s="757">
        <f t="shared" si="138"/>
        <v>8.0875533407804914E-2</v>
      </c>
      <c r="AC147" s="757">
        <f t="shared" si="138"/>
        <v>7.9622882743588502E-2</v>
      </c>
      <c r="AD147" s="757">
        <f t="shared" si="138"/>
        <v>7.8216502111953329E-2</v>
      </c>
      <c r="AE147" s="757">
        <f t="shared" si="138"/>
        <v>7.6668751418951298E-2</v>
      </c>
      <c r="AF147" s="757">
        <f t="shared" si="138"/>
        <v>7.4989852791446238E-2</v>
      </c>
      <c r="AG147" s="757">
        <f t="shared" si="138"/>
        <v>7.3206063518824915E-2</v>
      </c>
      <c r="AH147" s="757">
        <f t="shared" si="138"/>
        <v>7.1341689656911414E-2</v>
      </c>
      <c r="AI147" s="757">
        <f t="shared" si="138"/>
        <v>6.9390268674641889E-2</v>
      </c>
      <c r="AJ147" s="757">
        <f t="shared" si="138"/>
        <v>6.735333447308979E-2</v>
      </c>
      <c r="AK147" s="757">
        <f t="shared" si="138"/>
        <v>6.5243760162582765E-2</v>
      </c>
      <c r="AL147" s="757">
        <f t="shared" si="138"/>
        <v>6.5746078272032049E-2</v>
      </c>
      <c r="AM147" s="757">
        <f t="shared" si="138"/>
        <v>6.6188861045538852E-2</v>
      </c>
      <c r="AN147" s="757">
        <f t="shared" si="138"/>
        <v>6.6615418628712647E-2</v>
      </c>
      <c r="AO147" s="757">
        <f t="shared" si="138"/>
        <v>6.7050224287460561E-2</v>
      </c>
      <c r="AP147" s="757">
        <f t="shared" si="138"/>
        <v>6.7503466055303704E-2</v>
      </c>
      <c r="AQ147" s="757">
        <f t="shared" si="138"/>
        <v>6.7851410164430928E-2</v>
      </c>
      <c r="AR147" s="757">
        <f t="shared" si="138"/>
        <v>6.8090439263078423E-2</v>
      </c>
      <c r="AS147" s="757">
        <f t="shared" si="138"/>
        <v>6.8328622940916489E-2</v>
      </c>
      <c r="AT147" s="757">
        <f t="shared" si="138"/>
        <v>6.8557382789453392E-2</v>
      </c>
      <c r="AU147" s="757">
        <f t="shared" si="138"/>
        <v>6.8779778988748042E-2</v>
      </c>
      <c r="AV147" s="757">
        <f t="shared" si="138"/>
        <v>6.9016623972278549E-2</v>
      </c>
      <c r="AW147" s="757">
        <f t="shared" si="138"/>
        <v>6.9267868733496052E-2</v>
      </c>
      <c r="AX147" s="757">
        <f t="shared" si="138"/>
        <v>6.9533413529078825E-2</v>
      </c>
      <c r="AY147" s="757">
        <f t="shared" si="138"/>
        <v>6.9819243289010666E-2</v>
      </c>
      <c r="AZ147" s="757">
        <f t="shared" si="138"/>
        <v>7.0120259322465031E-2</v>
      </c>
      <c r="BA147" s="757">
        <f t="shared" si="138"/>
        <v>7.043774973318781E-2</v>
      </c>
      <c r="BB147" s="757">
        <f t="shared" si="138"/>
        <v>7.0773069164588462E-2</v>
      </c>
      <c r="BC147" s="757">
        <f t="shared" si="138"/>
        <v>7.1110124294305521E-2</v>
      </c>
      <c r="BD147" s="757">
        <f t="shared" si="138"/>
        <v>7.1439662125136735E-2</v>
      </c>
      <c r="BE147" s="757">
        <f t="shared" si="138"/>
        <v>7.1765643547412689E-2</v>
      </c>
      <c r="BF147" s="757">
        <f t="shared" si="138"/>
        <v>7.2086081006726199E-2</v>
      </c>
      <c r="BG147" s="757">
        <f t="shared" si="138"/>
        <v>7.2404323424035619E-2</v>
      </c>
      <c r="BH147" s="757">
        <f t="shared" si="138"/>
        <v>7.2721978089688263E-2</v>
      </c>
      <c r="BI147" s="757">
        <f t="shared" si="138"/>
        <v>7.3035650011727224E-2</v>
      </c>
      <c r="BJ147" s="757">
        <f t="shared" si="138"/>
        <v>7.3339175040905966E-2</v>
      </c>
      <c r="BK147" s="757">
        <f t="shared" si="138"/>
        <v>7.363548794913656E-2</v>
      </c>
      <c r="BL147" s="757">
        <f t="shared" si="138"/>
        <v>7.3926009096164313E-2</v>
      </c>
      <c r="BM147" s="757">
        <f t="shared" si="138"/>
        <v>7.4202824144938145E-2</v>
      </c>
      <c r="BN147" s="757">
        <f t="shared" si="138"/>
        <v>7.4477845444828952E-2</v>
      </c>
      <c r="BO147" s="757">
        <f t="shared" si="138"/>
        <v>7.4756253948786669E-2</v>
      </c>
      <c r="BP147" s="757">
        <f t="shared" si="138"/>
        <v>7.5013131153404425E-2</v>
      </c>
      <c r="BQ147" s="757">
        <f t="shared" si="138"/>
        <v>7.5255289797917818E-2</v>
      </c>
      <c r="BR147" s="757">
        <f t="shared" si="138"/>
        <v>7.5506526656093573E-2</v>
      </c>
      <c r="BS147" s="757">
        <f t="shared" si="136"/>
        <v>7.5761302833346728E-2</v>
      </c>
      <c r="BT147" s="757">
        <f t="shared" si="136"/>
        <v>7.6011051793550347E-2</v>
      </c>
      <c r="BU147" s="757"/>
      <c r="BV147" s="757"/>
      <c r="BW147" s="757"/>
      <c r="BX147" s="757"/>
      <c r="BY147" s="757"/>
      <c r="BZ147" s="757"/>
      <c r="CA147" s="757"/>
      <c r="CB147" s="757"/>
      <c r="CC147" s="757"/>
      <c r="CD147" s="757"/>
      <c r="CE147" s="757"/>
      <c r="CF147" s="757"/>
      <c r="CG147" s="757"/>
      <c r="CH147" s="757"/>
      <c r="CI147" s="758"/>
      <c r="CK147" s="1351"/>
    </row>
    <row r="148" spans="2:89" x14ac:dyDescent="0.2">
      <c r="B148" s="759" t="s">
        <v>723</v>
      </c>
      <c r="C148" s="760" t="s">
        <v>513</v>
      </c>
      <c r="D148" s="754" t="s">
        <v>724</v>
      </c>
      <c r="E148" s="755" t="s">
        <v>231</v>
      </c>
      <c r="F148" s="756">
        <v>2</v>
      </c>
      <c r="G148" s="600">
        <f t="shared" si="138"/>
        <v>0</v>
      </c>
      <c r="H148" s="600">
        <f t="shared" si="138"/>
        <v>0</v>
      </c>
      <c r="I148" s="600">
        <f t="shared" si="138"/>
        <v>0.1567860025802012</v>
      </c>
      <c r="J148" s="600">
        <f t="shared" si="138"/>
        <v>0.14980800109588088</v>
      </c>
      <c r="K148" s="600">
        <f t="shared" si="138"/>
        <v>0.14234217169802993</v>
      </c>
      <c r="L148" s="600">
        <f t="shared" si="138"/>
        <v>0.13477173858582517</v>
      </c>
      <c r="M148" s="757">
        <f t="shared" si="138"/>
        <v>0.12957225933202099</v>
      </c>
      <c r="N148" s="757">
        <f t="shared" si="138"/>
        <v>0.11823885037926737</v>
      </c>
      <c r="O148" s="757">
        <f t="shared" si="138"/>
        <v>0.10576346778060151</v>
      </c>
      <c r="P148" s="757">
        <f t="shared" si="138"/>
        <v>9.9001517947649109E-2</v>
      </c>
      <c r="Q148" s="757">
        <f t="shared" si="138"/>
        <v>9.3814793845486563E-2</v>
      </c>
      <c r="R148" s="757">
        <f t="shared" si="138"/>
        <v>8.9511647164149333E-2</v>
      </c>
      <c r="S148" s="757">
        <f t="shared" si="138"/>
        <v>8.5709131558468599E-2</v>
      </c>
      <c r="T148" s="757">
        <f t="shared" si="138"/>
        <v>8.1987026686781109E-2</v>
      </c>
      <c r="U148" s="757">
        <f t="shared" si="138"/>
        <v>7.8345332549086849E-2</v>
      </c>
      <c r="V148" s="757">
        <f t="shared" si="138"/>
        <v>7.4785703863862824E-2</v>
      </c>
      <c r="W148" s="757">
        <f t="shared" si="138"/>
        <v>7.2227001413640524E-2</v>
      </c>
      <c r="X148" s="757">
        <f t="shared" si="138"/>
        <v>6.9887041655358154E-2</v>
      </c>
      <c r="Y148" s="757">
        <f t="shared" si="138"/>
        <v>6.6872727056272549E-2</v>
      </c>
      <c r="Z148" s="757">
        <f t="shared" si="138"/>
        <v>6.3924517939298819E-2</v>
      </c>
      <c r="AA148" s="757">
        <f t="shared" si="138"/>
        <v>6.1042414304436889E-2</v>
      </c>
      <c r="AB148" s="757">
        <f t="shared" si="138"/>
        <v>5.7795911670246905E-2</v>
      </c>
      <c r="AC148" s="757">
        <f t="shared" si="138"/>
        <v>5.4709051929680265E-2</v>
      </c>
      <c r="AD148" s="757">
        <f t="shared" si="138"/>
        <v>5.1775113783570144E-2</v>
      </c>
      <c r="AE148" s="757">
        <f t="shared" si="138"/>
        <v>4.8986058010248364E-2</v>
      </c>
      <c r="AF148" s="757">
        <f t="shared" si="138"/>
        <v>4.6335295100727807E-2</v>
      </c>
      <c r="AG148" s="757">
        <f t="shared" si="138"/>
        <v>4.3785483986485782E-2</v>
      </c>
      <c r="AH148" s="757">
        <f t="shared" si="138"/>
        <v>4.1303676604991034E-2</v>
      </c>
      <c r="AI148" s="757">
        <f t="shared" si="138"/>
        <v>3.8889872956243576E-2</v>
      </c>
      <c r="AJ148" s="757">
        <f t="shared" si="138"/>
        <v>3.6544073040243402E-2</v>
      </c>
      <c r="AK148" s="757">
        <f t="shared" si="138"/>
        <v>3.4266276856990539E-2</v>
      </c>
      <c r="AL148" s="757">
        <f t="shared" si="138"/>
        <v>3.3582008806985357E-2</v>
      </c>
      <c r="AM148" s="757">
        <f t="shared" si="138"/>
        <v>3.3029533524700755E-2</v>
      </c>
      <c r="AN148" s="757">
        <f t="shared" si="138"/>
        <v>3.2477058242416153E-2</v>
      </c>
      <c r="AO148" s="757">
        <f t="shared" si="138"/>
        <v>3.1924582960131544E-2</v>
      </c>
      <c r="AP148" s="757">
        <f t="shared" si="138"/>
        <v>3.1373162019988701E-2</v>
      </c>
      <c r="AQ148" s="757">
        <f t="shared" si="138"/>
        <v>3.1032609508198764E-2</v>
      </c>
      <c r="AR148" s="757">
        <f t="shared" si="138"/>
        <v>3.0902925424761724E-2</v>
      </c>
      <c r="AS148" s="757">
        <f t="shared" si="138"/>
        <v>3.0773241341324697E-2</v>
      </c>
      <c r="AT148" s="757">
        <f t="shared" si="138"/>
        <v>3.0643557257887664E-2</v>
      </c>
      <c r="AU148" s="757">
        <f t="shared" si="138"/>
        <v>3.0513873174450631E-2</v>
      </c>
      <c r="AV148" s="757">
        <f t="shared" si="138"/>
        <v>3.0384189091013598E-2</v>
      </c>
      <c r="AW148" s="757">
        <f t="shared" si="138"/>
        <v>3.0254505007576565E-2</v>
      </c>
      <c r="AX148" s="757">
        <f t="shared" si="138"/>
        <v>3.0124820924139539E-2</v>
      </c>
      <c r="AY148" s="757">
        <f t="shared" si="138"/>
        <v>2.9995136840702499E-2</v>
      </c>
      <c r="AZ148" s="757">
        <f t="shared" si="138"/>
        <v>2.9865452757265473E-2</v>
      </c>
      <c r="BA148" s="757">
        <f t="shared" si="138"/>
        <v>2.9735768673828433E-2</v>
      </c>
      <c r="BB148" s="757">
        <f t="shared" si="138"/>
        <v>2.96060845903914E-2</v>
      </c>
      <c r="BC148" s="757">
        <f t="shared" si="138"/>
        <v>2.9476400506954367E-2</v>
      </c>
      <c r="BD148" s="757">
        <f t="shared" si="138"/>
        <v>2.9346716423517341E-2</v>
      </c>
      <c r="BE148" s="757">
        <f t="shared" si="138"/>
        <v>2.9217032340080301E-2</v>
      </c>
      <c r="BF148" s="757">
        <f t="shared" si="138"/>
        <v>2.9088402598785035E-2</v>
      </c>
      <c r="BG148" s="757">
        <f t="shared" si="138"/>
        <v>2.8959772857489754E-2</v>
      </c>
      <c r="BH148" s="757">
        <f t="shared" si="138"/>
        <v>2.8831143116194488E-2</v>
      </c>
      <c r="BI148" s="757">
        <f t="shared" si="138"/>
        <v>2.8702513374899215E-2</v>
      </c>
      <c r="BJ148" s="757">
        <f t="shared" si="138"/>
        <v>2.8573883633603941E-2</v>
      </c>
      <c r="BK148" s="757">
        <f t="shared" si="138"/>
        <v>2.8445253892308675E-2</v>
      </c>
      <c r="BL148" s="757">
        <f t="shared" si="138"/>
        <v>2.8316624151013402E-2</v>
      </c>
      <c r="BM148" s="757">
        <f t="shared" si="138"/>
        <v>2.8187994409718128E-2</v>
      </c>
      <c r="BN148" s="757">
        <f t="shared" si="138"/>
        <v>2.8059364668422855E-2</v>
      </c>
      <c r="BO148" s="757">
        <f t="shared" si="138"/>
        <v>2.7930734927127582E-2</v>
      </c>
      <c r="BP148" s="757">
        <f t="shared" si="138"/>
        <v>2.7854822292920529E-2</v>
      </c>
      <c r="BQ148" s="757">
        <f t="shared" si="138"/>
        <v>2.7831626765801698E-2</v>
      </c>
      <c r="BR148" s="757">
        <f t="shared" si="138"/>
        <v>2.7808431238682867E-2</v>
      </c>
      <c r="BS148" s="757">
        <f t="shared" si="136"/>
        <v>2.7785235711564035E-2</v>
      </c>
      <c r="BT148" s="757">
        <f t="shared" si="136"/>
        <v>2.7762040184445211E-2</v>
      </c>
      <c r="BU148" s="757"/>
      <c r="BV148" s="757"/>
      <c r="BW148" s="757"/>
      <c r="BX148" s="757"/>
      <c r="BY148" s="757"/>
      <c r="BZ148" s="757"/>
      <c r="CA148" s="757"/>
      <c r="CB148" s="757"/>
      <c r="CC148" s="757"/>
      <c r="CD148" s="757"/>
      <c r="CE148" s="757"/>
      <c r="CF148" s="757"/>
      <c r="CG148" s="757"/>
      <c r="CH148" s="757"/>
      <c r="CI148" s="758"/>
      <c r="CK148" s="1351"/>
    </row>
    <row r="149" spans="2:89" x14ac:dyDescent="0.2">
      <c r="B149" s="759" t="s">
        <v>725</v>
      </c>
      <c r="C149" s="760" t="s">
        <v>515</v>
      </c>
      <c r="D149" s="754" t="s">
        <v>726</v>
      </c>
      <c r="E149" s="755" t="s">
        <v>231</v>
      </c>
      <c r="F149" s="756">
        <v>2</v>
      </c>
      <c r="G149" s="600">
        <f t="shared" si="138"/>
        <v>0</v>
      </c>
      <c r="H149" s="600">
        <f t="shared" si="138"/>
        <v>0</v>
      </c>
      <c r="I149" s="600">
        <f t="shared" si="138"/>
        <v>1.4203418911602697E-2</v>
      </c>
      <c r="J149" s="600">
        <f t="shared" si="138"/>
        <v>1.4588191128445454E-2</v>
      </c>
      <c r="K149" s="600">
        <f t="shared" si="138"/>
        <v>1.4748660831612833E-2</v>
      </c>
      <c r="L149" s="600">
        <f t="shared" si="138"/>
        <v>1.4957460999422086E-2</v>
      </c>
      <c r="M149" s="757">
        <f t="shared" si="138"/>
        <v>1.3402987410737888E-2</v>
      </c>
      <c r="N149" s="757">
        <f t="shared" si="138"/>
        <v>1.347214289417129E-2</v>
      </c>
      <c r="O149" s="757">
        <f t="shared" si="138"/>
        <v>1.3799702831890359E-2</v>
      </c>
      <c r="P149" s="757">
        <f t="shared" si="138"/>
        <v>1.4059660968075078E-2</v>
      </c>
      <c r="Q149" s="757">
        <f t="shared" si="138"/>
        <v>1.4297241798915785E-2</v>
      </c>
      <c r="R149" s="757">
        <f t="shared" si="138"/>
        <v>1.4511774284084204E-2</v>
      </c>
      <c r="S149" s="757">
        <f t="shared" si="138"/>
        <v>1.4662510406582945E-2</v>
      </c>
      <c r="T149" s="757">
        <f t="shared" si="138"/>
        <v>1.4751334571151214E-2</v>
      </c>
      <c r="U149" s="757">
        <f t="shared" si="138"/>
        <v>1.4866459445002932E-2</v>
      </c>
      <c r="V149" s="757">
        <f t="shared" si="138"/>
        <v>1.4981061964507034E-2</v>
      </c>
      <c r="W149" s="757">
        <f t="shared" si="138"/>
        <v>1.5099189357804283E-2</v>
      </c>
      <c r="X149" s="757">
        <f t="shared" si="138"/>
        <v>1.5248258389725995E-2</v>
      </c>
      <c r="Y149" s="757">
        <f t="shared" si="138"/>
        <v>1.5358088331943239E-2</v>
      </c>
      <c r="Z149" s="757">
        <f t="shared" si="138"/>
        <v>1.5461307073904102E-2</v>
      </c>
      <c r="AA149" s="757">
        <f t="shared" si="138"/>
        <v>1.5559389044968178E-2</v>
      </c>
      <c r="AB149" s="757">
        <f t="shared" si="138"/>
        <v>1.5652872525436248E-2</v>
      </c>
      <c r="AC149" s="757">
        <f t="shared" si="138"/>
        <v>1.5740577204672729E-2</v>
      </c>
      <c r="AD149" s="757">
        <f t="shared" si="138"/>
        <v>1.5821770921155543E-2</v>
      </c>
      <c r="AE149" s="757">
        <f t="shared" si="138"/>
        <v>1.5897035245987897E-2</v>
      </c>
      <c r="AF149" s="757">
        <f t="shared" si="138"/>
        <v>1.5966803710476103E-2</v>
      </c>
      <c r="AG149" s="757">
        <f t="shared" si="138"/>
        <v>1.6031994321001147E-2</v>
      </c>
      <c r="AH149" s="757">
        <f t="shared" si="138"/>
        <v>1.609364957934498E-2</v>
      </c>
      <c r="AI149" s="757">
        <f t="shared" si="138"/>
        <v>1.6150344509318328E-2</v>
      </c>
      <c r="AJ149" s="757">
        <f t="shared" si="138"/>
        <v>1.620173577185929E-2</v>
      </c>
      <c r="AK149" s="757">
        <f t="shared" si="138"/>
        <v>1.6252678349801576E-2</v>
      </c>
      <c r="AL149" s="757">
        <f t="shared" si="138"/>
        <v>1.6299209044362783E-2</v>
      </c>
      <c r="AM149" s="757">
        <f t="shared" si="138"/>
        <v>1.6345192929005176E-2</v>
      </c>
      <c r="AN149" s="757">
        <f t="shared" si="138"/>
        <v>1.6388408073193882E-2</v>
      </c>
      <c r="AO149" s="757">
        <f t="shared" si="138"/>
        <v>1.643302952576349E-2</v>
      </c>
      <c r="AP149" s="757">
        <f t="shared" si="138"/>
        <v>1.6480860143719682E-2</v>
      </c>
      <c r="AQ149" s="757">
        <f t="shared" si="138"/>
        <v>1.6526104169631618E-2</v>
      </c>
      <c r="AR149" s="757">
        <f t="shared" si="138"/>
        <v>1.6568144920763774E-2</v>
      </c>
      <c r="AS149" s="757">
        <f t="shared" si="138"/>
        <v>1.6610040830021759E-2</v>
      </c>
      <c r="AT149" s="757">
        <f t="shared" si="138"/>
        <v>1.6650328608005634E-2</v>
      </c>
      <c r="AU149" s="757">
        <f t="shared" si="138"/>
        <v>1.6689530330427749E-2</v>
      </c>
      <c r="AV149" s="757">
        <f t="shared" si="138"/>
        <v>1.6731196128092121E-2</v>
      </c>
      <c r="AW149" s="757">
        <f t="shared" si="138"/>
        <v>1.677531752599775E-2</v>
      </c>
      <c r="AX149" s="757">
        <f t="shared" si="138"/>
        <v>1.6821877389492413E-2</v>
      </c>
      <c r="AY149" s="757">
        <f t="shared" si="138"/>
        <v>1.6871896413833652E-2</v>
      </c>
      <c r="AZ149" s="757">
        <f t="shared" si="138"/>
        <v>1.6924504761595776E-2</v>
      </c>
      <c r="BA149" s="757">
        <f t="shared" si="138"/>
        <v>1.6979921979948829E-2</v>
      </c>
      <c r="BB149" s="757">
        <f t="shared" si="138"/>
        <v>1.7038378939228112E-2</v>
      </c>
      <c r="BC149" s="757">
        <f t="shared" si="138"/>
        <v>1.7097130722476785E-2</v>
      </c>
      <c r="BD149" s="757">
        <f t="shared" si="138"/>
        <v>1.7154599250352526E-2</v>
      </c>
      <c r="BE149" s="757">
        <f t="shared" si="138"/>
        <v>1.7211460121950364E-2</v>
      </c>
      <c r="BF149" s="757">
        <f t="shared" si="138"/>
        <v>1.7267439401452034E-2</v>
      </c>
      <c r="BG149" s="757">
        <f t="shared" si="138"/>
        <v>1.7323043299097132E-2</v>
      </c>
      <c r="BH149" s="757">
        <f t="shared" si="138"/>
        <v>1.7378545945481137E-2</v>
      </c>
      <c r="BI149" s="757">
        <f t="shared" si="138"/>
        <v>1.74333684044988E-2</v>
      </c>
      <c r="BJ149" s="757">
        <f t="shared" si="138"/>
        <v>1.748645956278776E-2</v>
      </c>
      <c r="BK149" s="757">
        <f t="shared" si="138"/>
        <v>1.753831997654131E-2</v>
      </c>
      <c r="BL149" s="757">
        <f t="shared" si="138"/>
        <v>1.7589191921988222E-2</v>
      </c>
      <c r="BM149" s="757">
        <f t="shared" si="138"/>
        <v>1.7637725901784512E-2</v>
      </c>
      <c r="BN149" s="757">
        <f t="shared" si="138"/>
        <v>1.7685953302541982E-2</v>
      </c>
      <c r="BO149" s="757">
        <f t="shared" si="138"/>
        <v>1.7734757576118986E-2</v>
      </c>
      <c r="BP149" s="757">
        <f t="shared" si="138"/>
        <v>1.7783733724710527E-2</v>
      </c>
      <c r="BQ149" s="757">
        <f t="shared" si="138"/>
        <v>1.7834043456765411E-2</v>
      </c>
      <c r="BR149" s="757">
        <f t="shared" si="138"/>
        <v>1.7885900372702768E-2</v>
      </c>
      <c r="BS149" s="757">
        <f t="shared" si="136"/>
        <v>1.793835999650319E-2</v>
      </c>
      <c r="BT149" s="757">
        <f t="shared" si="136"/>
        <v>1.7989961701933312E-2</v>
      </c>
      <c r="BU149" s="757"/>
      <c r="BV149" s="757"/>
      <c r="BW149" s="757"/>
      <c r="BX149" s="757"/>
      <c r="BY149" s="757"/>
      <c r="BZ149" s="757"/>
      <c r="CA149" s="757"/>
      <c r="CB149" s="757"/>
      <c r="CC149" s="757"/>
      <c r="CD149" s="757"/>
      <c r="CE149" s="757"/>
      <c r="CF149" s="757"/>
      <c r="CG149" s="757"/>
      <c r="CH149" s="757"/>
      <c r="CI149" s="758"/>
      <c r="CK149" s="1351"/>
    </row>
    <row r="150" spans="2:89" x14ac:dyDescent="0.2">
      <c r="B150" s="759" t="s">
        <v>727</v>
      </c>
      <c r="C150" s="753" t="s">
        <v>517</v>
      </c>
      <c r="D150" s="754" t="s">
        <v>728</v>
      </c>
      <c r="E150" s="755" t="s">
        <v>231</v>
      </c>
      <c r="F150" s="756">
        <v>2</v>
      </c>
      <c r="G150" s="600">
        <f t="shared" si="138"/>
        <v>0</v>
      </c>
      <c r="H150" s="600">
        <f t="shared" si="138"/>
        <v>0</v>
      </c>
      <c r="I150" s="600">
        <f t="shared" si="138"/>
        <v>1.1966800869131433</v>
      </c>
      <c r="J150" s="600">
        <f t="shared" si="138"/>
        <v>1.3975628586738911</v>
      </c>
      <c r="K150" s="600">
        <f t="shared" si="138"/>
        <v>1.349942390080942</v>
      </c>
      <c r="L150" s="600">
        <f t="shared" si="138"/>
        <v>1.3018957484255804</v>
      </c>
      <c r="M150" s="757">
        <f t="shared" si="138"/>
        <v>1.2812659433865292</v>
      </c>
      <c r="N150" s="757">
        <f t="shared" si="138"/>
        <v>1.263405300838178</v>
      </c>
      <c r="O150" s="757">
        <f t="shared" si="138"/>
        <v>1.2442741186594661</v>
      </c>
      <c r="P150" s="757">
        <f t="shared" si="138"/>
        <v>1.222716740429729</v>
      </c>
      <c r="Q150" s="757">
        <f t="shared" si="138"/>
        <v>1.2005875671751889</v>
      </c>
      <c r="R150" s="757">
        <f t="shared" si="138"/>
        <v>1.1782240599982776</v>
      </c>
      <c r="S150" s="757">
        <f t="shared" si="138"/>
        <v>1.156334078882286</v>
      </c>
      <c r="T150" s="757">
        <f t="shared" si="138"/>
        <v>1.135104435540556</v>
      </c>
      <c r="U150" s="757">
        <f t="shared" si="138"/>
        <v>1.1136214017621486</v>
      </c>
      <c r="V150" s="757">
        <f t="shared" si="138"/>
        <v>1.0921356823600736</v>
      </c>
      <c r="W150" s="757">
        <f t="shared" si="138"/>
        <v>1.0700802108408505</v>
      </c>
      <c r="X150" s="757">
        <f t="shared" si="138"/>
        <v>1.0476351427443888</v>
      </c>
      <c r="Y150" s="757">
        <f t="shared" si="138"/>
        <v>1.0260064743626405</v>
      </c>
      <c r="Z150" s="757">
        <f t="shared" si="138"/>
        <v>1.004439901919099</v>
      </c>
      <c r="AA150" s="757">
        <f t="shared" si="138"/>
        <v>0.98291817490522904</v>
      </c>
      <c r="AB150" s="757">
        <f t="shared" si="138"/>
        <v>0.95358048321838962</v>
      </c>
      <c r="AC150" s="757">
        <f t="shared" si="138"/>
        <v>0.9242451228285401</v>
      </c>
      <c r="AD150" s="757">
        <f t="shared" si="138"/>
        <v>0.8949180050625849</v>
      </c>
      <c r="AE150" s="757">
        <f t="shared" si="138"/>
        <v>0.8655942276650368</v>
      </c>
      <c r="AF150" s="757">
        <f t="shared" si="138"/>
        <v>0.83626972448671311</v>
      </c>
      <c r="AG150" s="757">
        <f t="shared" si="138"/>
        <v>0.80695466130036875</v>
      </c>
      <c r="AH150" s="757">
        <f t="shared" si="138"/>
        <v>0.77765663761092862</v>
      </c>
      <c r="AI150" s="757">
        <f t="shared" si="138"/>
        <v>0.74838354092564618</v>
      </c>
      <c r="AJ150" s="757">
        <f t="shared" si="138"/>
        <v>0.71913418068250956</v>
      </c>
      <c r="AK150" s="757">
        <f t="shared" si="138"/>
        <v>0.68988528895050394</v>
      </c>
      <c r="AL150" s="757">
        <f t="shared" si="138"/>
        <v>0.69000408868293639</v>
      </c>
      <c r="AM150" s="757">
        <f t="shared" si="138"/>
        <v>0.69005117779350955</v>
      </c>
      <c r="AN150" s="757">
        <f t="shared" si="138"/>
        <v>0.69011726083486946</v>
      </c>
      <c r="AO150" s="757">
        <f t="shared" si="138"/>
        <v>0.69017368949227431</v>
      </c>
      <c r="AP150" s="757">
        <f t="shared" si="138"/>
        <v>0.69020741853305556</v>
      </c>
      <c r="AQ150" s="757">
        <f t="shared" si="138"/>
        <v>0.69013816339624412</v>
      </c>
      <c r="AR150" s="757">
        <f t="shared" si="138"/>
        <v>0.68997015811633922</v>
      </c>
      <c r="AS150" s="757">
        <f t="shared" si="138"/>
        <v>0.68980314309911805</v>
      </c>
      <c r="AT150" s="757">
        <f t="shared" si="138"/>
        <v>0.68964716004247206</v>
      </c>
      <c r="AU150" s="757">
        <f t="shared" si="138"/>
        <v>0.68949862669063</v>
      </c>
      <c r="AV150" s="757">
        <f t="shared" si="138"/>
        <v>0.68933318047930991</v>
      </c>
      <c r="AW150" s="757">
        <f t="shared" si="138"/>
        <v>0.68915087889006166</v>
      </c>
      <c r="AX150" s="757">
        <f t="shared" si="138"/>
        <v>0.68895183880085897</v>
      </c>
      <c r="AY150" s="757">
        <f t="shared" si="138"/>
        <v>0.68872905458646072</v>
      </c>
      <c r="AZ150" s="757">
        <f t="shared" si="138"/>
        <v>0.68848849477511909</v>
      </c>
      <c r="BA150" s="757">
        <f t="shared" si="138"/>
        <v>0.68822865171591796</v>
      </c>
      <c r="BB150" s="757">
        <f t="shared" si="138"/>
        <v>0.68794793989511294</v>
      </c>
      <c r="BC150" s="757">
        <f t="shared" si="138"/>
        <v>0.68766519755202193</v>
      </c>
      <c r="BD150" s="757">
        <f t="shared" si="138"/>
        <v>0.68739125576318982</v>
      </c>
      <c r="BE150" s="757">
        <f t="shared" si="138"/>
        <v>0.68712147803919077</v>
      </c>
      <c r="BF150" s="757">
        <f t="shared" si="138"/>
        <v>0.6868570715281086</v>
      </c>
      <c r="BG150" s="757">
        <f t="shared" si="138"/>
        <v>0.68659523544088719</v>
      </c>
      <c r="BH150" s="757">
        <f t="shared" si="138"/>
        <v>0.6863340883565836</v>
      </c>
      <c r="BI150" s="757">
        <f t="shared" si="138"/>
        <v>0.68607760420325992</v>
      </c>
      <c r="BJ150" s="757">
        <f t="shared" si="138"/>
        <v>0.68583299824352539</v>
      </c>
      <c r="BK150" s="757">
        <f t="shared" si="138"/>
        <v>0.68559683514927428</v>
      </c>
      <c r="BL150" s="757">
        <f t="shared" si="138"/>
        <v>0.68536745228453255</v>
      </c>
      <c r="BM150" s="757">
        <f t="shared" si="138"/>
        <v>0.68515411348369548</v>
      </c>
      <c r="BN150" s="757">
        <f t="shared" si="138"/>
        <v>0.68494287501078022</v>
      </c>
      <c r="BO150" s="757">
        <f t="shared" si="138"/>
        <v>0.68472767246097854</v>
      </c>
      <c r="BP150" s="757">
        <f t="shared" si="138"/>
        <v>0.68448111222841412</v>
      </c>
      <c r="BQ150" s="757">
        <f t="shared" si="138"/>
        <v>0.68419521986540244</v>
      </c>
      <c r="BR150" s="757">
        <f t="shared" ref="BR150" si="139">BR60+BR118</f>
        <v>0.68389870210484593</v>
      </c>
      <c r="BS150" s="757">
        <f t="shared" si="136"/>
        <v>0.68359804231734889</v>
      </c>
      <c r="BT150" s="757">
        <f t="shared" si="136"/>
        <v>0.68330326766527183</v>
      </c>
      <c r="BU150" s="757"/>
      <c r="BV150" s="757"/>
      <c r="BW150" s="757"/>
      <c r="BX150" s="757"/>
      <c r="BY150" s="757"/>
      <c r="BZ150" s="757"/>
      <c r="CA150" s="757"/>
      <c r="CB150" s="757"/>
      <c r="CC150" s="757"/>
      <c r="CD150" s="757"/>
      <c r="CE150" s="757"/>
      <c r="CF150" s="757"/>
      <c r="CG150" s="757"/>
      <c r="CH150" s="757"/>
      <c r="CI150" s="758"/>
      <c r="CK150" s="1351"/>
    </row>
    <row r="151" spans="2:89" x14ac:dyDescent="0.2">
      <c r="B151" s="759" t="s">
        <v>729</v>
      </c>
      <c r="C151" s="753" t="s">
        <v>238</v>
      </c>
      <c r="D151" s="754" t="s">
        <v>730</v>
      </c>
      <c r="E151" s="755" t="s">
        <v>231</v>
      </c>
      <c r="F151" s="756">
        <v>2</v>
      </c>
      <c r="G151" s="600">
        <f>SUM(G145:G150)</f>
        <v>0</v>
      </c>
      <c r="H151" s="600">
        <f t="shared" ref="H151:BS151" si="140">SUM(H145:H150)</f>
        <v>0</v>
      </c>
      <c r="I151" s="600">
        <f t="shared" si="140"/>
        <v>1.435326531341103</v>
      </c>
      <c r="J151" s="600">
        <f t="shared" si="140"/>
        <v>1.6314843999999999</v>
      </c>
      <c r="K151" s="600">
        <f t="shared" si="140"/>
        <v>1.5776992000000001</v>
      </c>
      <c r="L151" s="600">
        <f t="shared" si="140"/>
        <v>1.523914</v>
      </c>
      <c r="M151" s="757">
        <f t="shared" si="140"/>
        <v>1.4990802400000001</v>
      </c>
      <c r="N151" s="757">
        <f t="shared" si="140"/>
        <v>1.4742464800000001</v>
      </c>
      <c r="O151" s="757">
        <f t="shared" si="140"/>
        <v>1.4494127200000002</v>
      </c>
      <c r="P151" s="757">
        <f t="shared" si="140"/>
        <v>1.4245789600000003</v>
      </c>
      <c r="Q151" s="757">
        <f t="shared" si="140"/>
        <v>1.3997452000000004</v>
      </c>
      <c r="R151" s="757">
        <f t="shared" si="140"/>
        <v>1.3749114400000004</v>
      </c>
      <c r="S151" s="757">
        <f t="shared" si="140"/>
        <v>1.3500776800000005</v>
      </c>
      <c r="T151" s="757">
        <f t="shared" si="140"/>
        <v>1.3252439200000006</v>
      </c>
      <c r="U151" s="757">
        <f t="shared" si="140"/>
        <v>1.3004101600000006</v>
      </c>
      <c r="V151" s="757">
        <f t="shared" si="140"/>
        <v>1.2755764000000007</v>
      </c>
      <c r="W151" s="757">
        <f t="shared" si="140"/>
        <v>1.2507426400000008</v>
      </c>
      <c r="X151" s="757">
        <f t="shared" si="140"/>
        <v>1.2259088800000009</v>
      </c>
      <c r="Y151" s="757">
        <f t="shared" si="140"/>
        <v>1.2010751200000009</v>
      </c>
      <c r="Z151" s="757">
        <f t="shared" si="140"/>
        <v>1.176241360000001</v>
      </c>
      <c r="AA151" s="757">
        <f t="shared" si="140"/>
        <v>1.1514076000000011</v>
      </c>
      <c r="AB151" s="757">
        <f t="shared" si="140"/>
        <v>1.1175431400000009</v>
      </c>
      <c r="AC151" s="757">
        <f t="shared" si="140"/>
        <v>1.0836786800000007</v>
      </c>
      <c r="AD151" s="757">
        <f t="shared" si="140"/>
        <v>1.0498142200000005</v>
      </c>
      <c r="AE151" s="757">
        <f t="shared" si="140"/>
        <v>1.0159497600000003</v>
      </c>
      <c r="AF151" s="757">
        <f t="shared" si="140"/>
        <v>0.98208530000000005</v>
      </c>
      <c r="AG151" s="757">
        <f t="shared" si="140"/>
        <v>0.94822084000000006</v>
      </c>
      <c r="AH151" s="757">
        <f t="shared" si="140"/>
        <v>0.91435637999999997</v>
      </c>
      <c r="AI151" s="757">
        <f t="shared" si="140"/>
        <v>0.88049191999999987</v>
      </c>
      <c r="AJ151" s="757">
        <f t="shared" si="140"/>
        <v>0.84662745999999967</v>
      </c>
      <c r="AK151" s="757">
        <f t="shared" si="140"/>
        <v>0.81276300000000001</v>
      </c>
      <c r="AL151" s="757">
        <f t="shared" si="140"/>
        <v>0.81276300000000001</v>
      </c>
      <c r="AM151" s="757">
        <f t="shared" si="140"/>
        <v>0.81276300000000001</v>
      </c>
      <c r="AN151" s="757">
        <f t="shared" si="140"/>
        <v>0.81276300000000012</v>
      </c>
      <c r="AO151" s="757">
        <f t="shared" si="140"/>
        <v>0.81276300000000001</v>
      </c>
      <c r="AP151" s="757">
        <f t="shared" si="140"/>
        <v>0.81276300000000001</v>
      </c>
      <c r="AQ151" s="757">
        <f t="shared" si="140"/>
        <v>0.81276300000000001</v>
      </c>
      <c r="AR151" s="757">
        <f t="shared" si="140"/>
        <v>0.81276300000000001</v>
      </c>
      <c r="AS151" s="757">
        <f t="shared" si="140"/>
        <v>0.81276300000000012</v>
      </c>
      <c r="AT151" s="757">
        <f t="shared" si="140"/>
        <v>0.81276300000000012</v>
      </c>
      <c r="AU151" s="757">
        <f t="shared" si="140"/>
        <v>0.8127629999999999</v>
      </c>
      <c r="AV151" s="757">
        <f t="shared" si="140"/>
        <v>0.8127629999999999</v>
      </c>
      <c r="AW151" s="757">
        <f t="shared" si="140"/>
        <v>0.81276300000000001</v>
      </c>
      <c r="AX151" s="757">
        <f t="shared" si="140"/>
        <v>0.81276300000000001</v>
      </c>
      <c r="AY151" s="757">
        <f t="shared" si="140"/>
        <v>0.81276300000000001</v>
      </c>
      <c r="AZ151" s="757">
        <f t="shared" si="140"/>
        <v>0.81276300000000012</v>
      </c>
      <c r="BA151" s="757">
        <f t="shared" si="140"/>
        <v>0.8127629999999999</v>
      </c>
      <c r="BB151" s="757">
        <f t="shared" si="140"/>
        <v>0.81276300000000012</v>
      </c>
      <c r="BC151" s="757">
        <f t="shared" si="140"/>
        <v>0.81276300000000001</v>
      </c>
      <c r="BD151" s="757">
        <f t="shared" si="140"/>
        <v>0.81276300000000001</v>
      </c>
      <c r="BE151" s="757">
        <f t="shared" si="140"/>
        <v>0.8127629999999999</v>
      </c>
      <c r="BF151" s="757">
        <f t="shared" si="140"/>
        <v>0.8127629999999999</v>
      </c>
      <c r="BG151" s="757">
        <f t="shared" si="140"/>
        <v>0.81276300000000001</v>
      </c>
      <c r="BH151" s="757">
        <f t="shared" si="140"/>
        <v>0.81276300000000001</v>
      </c>
      <c r="BI151" s="757">
        <f t="shared" si="140"/>
        <v>0.8127629999999999</v>
      </c>
      <c r="BJ151" s="757">
        <f t="shared" si="140"/>
        <v>0.81276300000000012</v>
      </c>
      <c r="BK151" s="757">
        <f t="shared" si="140"/>
        <v>0.81276300000000012</v>
      </c>
      <c r="BL151" s="757">
        <f t="shared" si="140"/>
        <v>0.8127629999999999</v>
      </c>
      <c r="BM151" s="757">
        <f t="shared" si="140"/>
        <v>0.81276300000000001</v>
      </c>
      <c r="BN151" s="757">
        <f t="shared" si="140"/>
        <v>0.8127629999999999</v>
      </c>
      <c r="BO151" s="757">
        <f t="shared" si="140"/>
        <v>0.8127629999999999</v>
      </c>
      <c r="BP151" s="757">
        <f t="shared" si="140"/>
        <v>0.81276300000000001</v>
      </c>
      <c r="BQ151" s="757">
        <f t="shared" si="140"/>
        <v>0.81276300000000001</v>
      </c>
      <c r="BR151" s="757">
        <f t="shared" si="140"/>
        <v>0.81276300000000001</v>
      </c>
      <c r="BS151" s="757">
        <f t="shared" si="140"/>
        <v>0.8127629999999999</v>
      </c>
      <c r="BT151" s="757">
        <f t="shared" ref="BT151" si="141">SUM(BT145:BT150)</f>
        <v>0.81276300000000001</v>
      </c>
      <c r="BU151" s="757"/>
      <c r="BV151" s="757"/>
      <c r="BW151" s="757"/>
      <c r="BX151" s="757"/>
      <c r="BY151" s="757"/>
      <c r="BZ151" s="757"/>
      <c r="CA151" s="757"/>
      <c r="CB151" s="757"/>
      <c r="CC151" s="757"/>
      <c r="CD151" s="757"/>
      <c r="CE151" s="757"/>
      <c r="CF151" s="757"/>
      <c r="CG151" s="757"/>
      <c r="CH151" s="757"/>
      <c r="CI151" s="758"/>
      <c r="CK151" s="1351"/>
    </row>
    <row r="152" spans="2:89" ht="15" thickBot="1" x14ac:dyDescent="0.25">
      <c r="B152" s="799" t="s">
        <v>731</v>
      </c>
      <c r="C152" s="800" t="s">
        <v>521</v>
      </c>
      <c r="D152" s="801" t="s">
        <v>732</v>
      </c>
      <c r="E152" s="802" t="s">
        <v>523</v>
      </c>
      <c r="F152" s="767">
        <v>2</v>
      </c>
      <c r="G152" s="768" t="e">
        <f>(G151*1000000)/(G166*1000)</f>
        <v>#DIV/0!</v>
      </c>
      <c r="H152" s="768" t="e">
        <f t="shared" ref="H152:BS152" si="142">(H151*1000000)/(H166*1000)</f>
        <v>#DIV/0!</v>
      </c>
      <c r="I152" s="768">
        <f t="shared" si="142"/>
        <v>132.41019661818294</v>
      </c>
      <c r="J152" s="768">
        <f t="shared" si="142"/>
        <v>149.19000976951554</v>
      </c>
      <c r="K152" s="768">
        <f t="shared" si="142"/>
        <v>142.61589465272155</v>
      </c>
      <c r="L152" s="768">
        <f t="shared" si="142"/>
        <v>135.65450476977554</v>
      </c>
      <c r="M152" s="797">
        <f t="shared" si="142"/>
        <v>131.79172091347064</v>
      </c>
      <c r="N152" s="797">
        <f t="shared" si="142"/>
        <v>128.26476003701799</v>
      </c>
      <c r="O152" s="797">
        <f t="shared" si="142"/>
        <v>123.89223319343979</v>
      </c>
      <c r="P152" s="797">
        <f t="shared" si="142"/>
        <v>119.77603321704582</v>
      </c>
      <c r="Q152" s="797">
        <f t="shared" si="142"/>
        <v>115.85975038425934</v>
      </c>
      <c r="R152" s="797">
        <f t="shared" si="142"/>
        <v>112.13375170083422</v>
      </c>
      <c r="S152" s="797">
        <f t="shared" si="142"/>
        <v>109.01962949747984</v>
      </c>
      <c r="T152" s="797">
        <f t="shared" si="142"/>
        <v>106.47817604677964</v>
      </c>
      <c r="U152" s="797">
        <f t="shared" si="142"/>
        <v>103.78609704666071</v>
      </c>
      <c r="V152" s="797">
        <f t="shared" si="142"/>
        <v>101.13359953257923</v>
      </c>
      <c r="W152" s="797">
        <f t="shared" si="142"/>
        <v>98.405610749344817</v>
      </c>
      <c r="X152" s="797">
        <f t="shared" si="142"/>
        <v>95.479542774591295</v>
      </c>
      <c r="Y152" s="797">
        <f t="shared" si="142"/>
        <v>92.947100582726392</v>
      </c>
      <c r="Z152" s="797">
        <f t="shared" si="142"/>
        <v>90.491501324865169</v>
      </c>
      <c r="AA152" s="797">
        <f t="shared" si="142"/>
        <v>88.098133791689079</v>
      </c>
      <c r="AB152" s="797">
        <f t="shared" si="142"/>
        <v>85.069310593611618</v>
      </c>
      <c r="AC152" s="797">
        <f t="shared" si="142"/>
        <v>82.10018594505226</v>
      </c>
      <c r="AD152" s="797">
        <f t="shared" si="142"/>
        <v>79.191042447447302</v>
      </c>
      <c r="AE152" s="797">
        <f t="shared" si="142"/>
        <v>76.334468606283565</v>
      </c>
      <c r="AF152" s="797">
        <f t="shared" si="142"/>
        <v>73.524445965075756</v>
      </c>
      <c r="AG152" s="797">
        <f t="shared" si="142"/>
        <v>70.755522555363115</v>
      </c>
      <c r="AH152" s="797">
        <f t="shared" si="142"/>
        <v>68.022127600553532</v>
      </c>
      <c r="AI152" s="797">
        <f t="shared" si="142"/>
        <v>65.328555781538483</v>
      </c>
      <c r="AJ152" s="797">
        <f t="shared" si="142"/>
        <v>62.673155934122036</v>
      </c>
      <c r="AK152" s="797">
        <f t="shared" si="142"/>
        <v>60.041596553689573</v>
      </c>
      <c r="AL152" s="797">
        <f t="shared" si="142"/>
        <v>59.925844236169262</v>
      </c>
      <c r="AM152" s="797">
        <f t="shared" si="142"/>
        <v>59.802405977471594</v>
      </c>
      <c r="AN152" s="797">
        <f t="shared" si="142"/>
        <v>59.691255339157891</v>
      </c>
      <c r="AO152" s="797">
        <f t="shared" si="142"/>
        <v>59.574555301839688</v>
      </c>
      <c r="AP152" s="797">
        <f t="shared" si="142"/>
        <v>59.444680721803792</v>
      </c>
      <c r="AQ152" s="797">
        <f t="shared" si="142"/>
        <v>59.309766989388734</v>
      </c>
      <c r="AR152" s="797">
        <f t="shared" si="142"/>
        <v>59.172465265685489</v>
      </c>
      <c r="AS152" s="797">
        <f t="shared" si="142"/>
        <v>59.036400701894003</v>
      </c>
      <c r="AT152" s="797">
        <f t="shared" si="142"/>
        <v>58.907624648080244</v>
      </c>
      <c r="AU152" s="797">
        <f t="shared" si="142"/>
        <v>58.783891129742557</v>
      </c>
      <c r="AV152" s="797">
        <f t="shared" si="142"/>
        <v>58.65055107372077</v>
      </c>
      <c r="AW152" s="797">
        <f t="shared" si="142"/>
        <v>58.507773220464337</v>
      </c>
      <c r="AX152" s="797">
        <f t="shared" si="142"/>
        <v>58.355769315813099</v>
      </c>
      <c r="AY152" s="797">
        <f t="shared" si="142"/>
        <v>58.190560122175462</v>
      </c>
      <c r="AZ152" s="797">
        <f t="shared" si="142"/>
        <v>58.015872776886035</v>
      </c>
      <c r="BA152" s="797">
        <f t="shared" si="142"/>
        <v>57.831009119677091</v>
      </c>
      <c r="BB152" s="797">
        <f t="shared" si="142"/>
        <v>57.63525735950244</v>
      </c>
      <c r="BC152" s="797">
        <f t="shared" si="142"/>
        <v>57.439664535894643</v>
      </c>
      <c r="BD152" s="797">
        <f t="shared" si="142"/>
        <v>57.250417779833022</v>
      </c>
      <c r="BE152" s="797">
        <f t="shared" si="142"/>
        <v>57.06477719763739</v>
      </c>
      <c r="BF152" s="797">
        <f t="shared" si="142"/>
        <v>56.883667718419396</v>
      </c>
      <c r="BG152" s="797">
        <f t="shared" si="142"/>
        <v>56.705145778271564</v>
      </c>
      <c r="BH152" s="797">
        <f t="shared" si="142"/>
        <v>56.528127287444427</v>
      </c>
      <c r="BI152" s="797">
        <f t="shared" si="142"/>
        <v>56.35479046640755</v>
      </c>
      <c r="BJ152" s="797">
        <f t="shared" si="142"/>
        <v>56.189041091846711</v>
      </c>
      <c r="BK152" s="797">
        <f t="shared" si="142"/>
        <v>56.028877969075957</v>
      </c>
      <c r="BL152" s="797">
        <f t="shared" si="142"/>
        <v>55.873310640555289</v>
      </c>
      <c r="BM152" s="797">
        <f t="shared" si="142"/>
        <v>55.727275191435751</v>
      </c>
      <c r="BN152" s="797">
        <f t="shared" si="142"/>
        <v>55.583132367670729</v>
      </c>
      <c r="BO152" s="797">
        <f t="shared" si="142"/>
        <v>55.43761572104043</v>
      </c>
      <c r="BP152" s="797">
        <f t="shared" si="142"/>
        <v>55.288652920548614</v>
      </c>
      <c r="BQ152" s="797">
        <f t="shared" si="142"/>
        <v>55.132087909552432</v>
      </c>
      <c r="BR152" s="797">
        <f t="shared" si="142"/>
        <v>54.970822626133426</v>
      </c>
      <c r="BS152" s="797">
        <f t="shared" si="142"/>
        <v>54.808335548453478</v>
      </c>
      <c r="BT152" s="797">
        <f t="shared" ref="BT152" si="143">(BT151*1000000)/(BT166*1000)</f>
        <v>54.649866300160127</v>
      </c>
      <c r="BU152" s="797"/>
      <c r="BV152" s="797"/>
      <c r="BW152" s="797"/>
      <c r="BX152" s="797"/>
      <c r="BY152" s="797"/>
      <c r="BZ152" s="797"/>
      <c r="CA152" s="797"/>
      <c r="CB152" s="797"/>
      <c r="CC152" s="797"/>
      <c r="CD152" s="797"/>
      <c r="CE152" s="797"/>
      <c r="CF152" s="797"/>
      <c r="CG152" s="797"/>
      <c r="CH152" s="797"/>
      <c r="CI152" s="798"/>
      <c r="CK152" s="1351"/>
    </row>
    <row r="153" spans="2:89" x14ac:dyDescent="0.2">
      <c r="B153" s="769" t="s">
        <v>733</v>
      </c>
      <c r="C153" s="770" t="s">
        <v>525</v>
      </c>
      <c r="D153" s="723" t="s">
        <v>85</v>
      </c>
      <c r="E153" s="803" t="s">
        <v>339</v>
      </c>
      <c r="F153" s="804">
        <v>2</v>
      </c>
      <c r="G153" s="624"/>
      <c r="H153" s="624"/>
      <c r="I153" s="624">
        <v>0.86727257008234815</v>
      </c>
      <c r="J153" s="624">
        <v>0.8613800544304947</v>
      </c>
      <c r="K153" s="624">
        <v>0.86390295725809241</v>
      </c>
      <c r="L153" s="624">
        <v>0.86642586008569011</v>
      </c>
      <c r="M153" s="625">
        <v>0.96919883429843479</v>
      </c>
      <c r="N153" s="625">
        <v>1.0346749942194615</v>
      </c>
      <c r="O153" s="625">
        <v>1.0373116181088988</v>
      </c>
      <c r="P153" s="625">
        <v>1.0399482419983359</v>
      </c>
      <c r="Q153" s="625">
        <v>1.0425848658877734</v>
      </c>
      <c r="R153" s="625">
        <v>1.0443426151473982</v>
      </c>
      <c r="S153" s="625">
        <v>1.046100364407023</v>
      </c>
      <c r="T153" s="625">
        <v>1.047858113666648</v>
      </c>
      <c r="U153" s="625">
        <v>1.0496158629262728</v>
      </c>
      <c r="V153" s="625">
        <v>1.0513736121858979</v>
      </c>
      <c r="W153" s="625">
        <v>1.0531313614455224</v>
      </c>
      <c r="X153" s="625">
        <v>1.0548891107051475</v>
      </c>
      <c r="Y153" s="625">
        <v>1.0566468599647725</v>
      </c>
      <c r="Z153" s="625">
        <v>1.0584046092243973</v>
      </c>
      <c r="AA153" s="625">
        <v>1.0601623584840223</v>
      </c>
      <c r="AB153" s="625">
        <v>1.0619201077436471</v>
      </c>
      <c r="AC153" s="625">
        <v>1.0636778570032721</v>
      </c>
      <c r="AD153" s="625">
        <v>1.0654356062628967</v>
      </c>
      <c r="AE153" s="625">
        <v>1.0671933555225217</v>
      </c>
      <c r="AF153" s="625">
        <v>1.0689511047821465</v>
      </c>
      <c r="AG153" s="625">
        <v>1.0707088540417715</v>
      </c>
      <c r="AH153" s="625">
        <v>1.0724666033013963</v>
      </c>
      <c r="AI153" s="625">
        <v>1.0742243525610211</v>
      </c>
      <c r="AJ153" s="625">
        <v>1.0759821018206459</v>
      </c>
      <c r="AK153" s="625">
        <v>1.0786187257100832</v>
      </c>
      <c r="AL153" s="625">
        <v>1.0812553495995207</v>
      </c>
      <c r="AM153" s="625">
        <v>1.083891973488958</v>
      </c>
      <c r="AN153" s="625">
        <v>1.0865285973783954</v>
      </c>
      <c r="AO153" s="625">
        <v>1.0891652212678327</v>
      </c>
      <c r="AP153" s="625">
        <v>1.09180184515727</v>
      </c>
      <c r="AQ153" s="625">
        <v>1.0944384690467073</v>
      </c>
      <c r="AR153" s="625">
        <v>1.0970750929361446</v>
      </c>
      <c r="AS153" s="625">
        <v>1.0997117168255819</v>
      </c>
      <c r="AT153" s="625">
        <v>1.1023483407150192</v>
      </c>
      <c r="AU153" s="625">
        <v>1.1049849646044565</v>
      </c>
      <c r="AV153" s="625">
        <v>1.1076215884938938</v>
      </c>
      <c r="AW153" s="625">
        <v>1.1102582123833311</v>
      </c>
      <c r="AX153" s="625">
        <v>1.1128948362727686</v>
      </c>
      <c r="AY153" s="625">
        <v>1.1155314601622057</v>
      </c>
      <c r="AZ153" s="625">
        <v>1.118168084051643</v>
      </c>
      <c r="BA153" s="625">
        <v>1.1208047079410803</v>
      </c>
      <c r="BB153" s="625">
        <v>1.1234413318305179</v>
      </c>
      <c r="BC153" s="625">
        <v>1.1260779557199552</v>
      </c>
      <c r="BD153" s="625">
        <v>1.1287145796093923</v>
      </c>
      <c r="BE153" s="625">
        <v>1.1313512034988296</v>
      </c>
      <c r="BF153" s="625">
        <v>1.1339878273882671</v>
      </c>
      <c r="BG153" s="625">
        <v>1.1366244512777044</v>
      </c>
      <c r="BH153" s="625">
        <v>1.1392610751671417</v>
      </c>
      <c r="BI153" s="625">
        <v>1.1418976990565788</v>
      </c>
      <c r="BJ153" s="625">
        <v>1.1445343229460163</v>
      </c>
      <c r="BK153" s="625">
        <v>1.1471709468354536</v>
      </c>
      <c r="BL153" s="625">
        <v>1.1498075707248909</v>
      </c>
      <c r="BM153" s="625">
        <v>1.1524441946143282</v>
      </c>
      <c r="BN153" s="625">
        <v>1.1550808185037653</v>
      </c>
      <c r="BO153" s="625">
        <v>1.1577174423932028</v>
      </c>
      <c r="BP153" s="625">
        <v>1.1603540662826402</v>
      </c>
      <c r="BQ153" s="625">
        <v>1.1629906901720775</v>
      </c>
      <c r="BR153" s="625">
        <v>1.165627314061515</v>
      </c>
      <c r="BS153" s="625">
        <v>1.1682639379509521</v>
      </c>
      <c r="BT153" s="625">
        <v>1.1709005618403894</v>
      </c>
      <c r="BU153" s="625"/>
      <c r="BV153" s="625"/>
      <c r="BW153" s="625"/>
      <c r="BX153" s="625"/>
      <c r="BY153" s="625"/>
      <c r="BZ153" s="625"/>
      <c r="CA153" s="625"/>
      <c r="CB153" s="625"/>
      <c r="CC153" s="625"/>
      <c r="CD153" s="625"/>
      <c r="CE153" s="625"/>
      <c r="CF153" s="625"/>
      <c r="CG153" s="625"/>
      <c r="CH153" s="625"/>
      <c r="CI153" s="626"/>
      <c r="CK153" s="1351"/>
    </row>
    <row r="154" spans="2:89" x14ac:dyDescent="0.2">
      <c r="B154" s="777" t="s">
        <v>734</v>
      </c>
      <c r="C154" s="778" t="s">
        <v>527</v>
      </c>
      <c r="D154" s="727" t="s">
        <v>85</v>
      </c>
      <c r="E154" s="787" t="s">
        <v>339</v>
      </c>
      <c r="F154" s="788">
        <v>2</v>
      </c>
      <c r="G154" s="628"/>
      <c r="H154" s="628"/>
      <c r="I154" s="628">
        <v>0.1197274299176519</v>
      </c>
      <c r="J154" s="628">
        <v>0.12308380008574644</v>
      </c>
      <c r="K154" s="628">
        <v>0.12265588449069349</v>
      </c>
      <c r="L154" s="628">
        <v>0.12222796889564054</v>
      </c>
      <c r="M154" s="629">
        <v>8.3504143934121741E-2</v>
      </c>
      <c r="N154" s="629">
        <v>2.6304143934121747E-2</v>
      </c>
      <c r="O154" s="629">
        <v>2.6304143934121747E-2</v>
      </c>
      <c r="P154" s="629">
        <v>2.6304143934121747E-2</v>
      </c>
      <c r="Q154" s="629">
        <v>2.6304143934121747E-2</v>
      </c>
      <c r="R154" s="629">
        <v>2.5504143934121749E-2</v>
      </c>
      <c r="S154" s="629">
        <v>2.470414393412175E-2</v>
      </c>
      <c r="T154" s="629">
        <v>2.3904143934121748E-2</v>
      </c>
      <c r="U154" s="629">
        <v>2.3904143934121748E-2</v>
      </c>
      <c r="V154" s="629">
        <v>2.3904143934121748E-2</v>
      </c>
      <c r="W154" s="629">
        <v>2.3904143934121748E-2</v>
      </c>
      <c r="X154" s="629">
        <v>2.3904143934121748E-2</v>
      </c>
      <c r="Y154" s="629">
        <v>2.3904143934121748E-2</v>
      </c>
      <c r="Z154" s="629">
        <v>2.3904143934121748E-2</v>
      </c>
      <c r="AA154" s="629">
        <v>2.3904143934121748E-2</v>
      </c>
      <c r="AB154" s="629">
        <v>2.3904143934121748E-2</v>
      </c>
      <c r="AC154" s="629">
        <v>2.3904143934121748E-2</v>
      </c>
      <c r="AD154" s="629">
        <v>2.3904143934121748E-2</v>
      </c>
      <c r="AE154" s="629">
        <v>2.3904143934121748E-2</v>
      </c>
      <c r="AF154" s="629">
        <v>2.3904143934121748E-2</v>
      </c>
      <c r="AG154" s="629">
        <v>2.3904143934121748E-2</v>
      </c>
      <c r="AH154" s="629">
        <v>2.3904143934121748E-2</v>
      </c>
      <c r="AI154" s="629">
        <v>2.3904143934121748E-2</v>
      </c>
      <c r="AJ154" s="629">
        <v>2.3904143934121748E-2</v>
      </c>
      <c r="AK154" s="629">
        <v>2.3904143934121748E-2</v>
      </c>
      <c r="AL154" s="629">
        <v>2.3904143934121748E-2</v>
      </c>
      <c r="AM154" s="629">
        <v>2.3904143934121748E-2</v>
      </c>
      <c r="AN154" s="629">
        <v>2.3904143934121748E-2</v>
      </c>
      <c r="AO154" s="629">
        <v>2.3904143934121748E-2</v>
      </c>
      <c r="AP154" s="629">
        <v>2.3904143934121748E-2</v>
      </c>
      <c r="AQ154" s="629">
        <v>2.3904143934121748E-2</v>
      </c>
      <c r="AR154" s="629">
        <v>2.3904143934121748E-2</v>
      </c>
      <c r="AS154" s="629">
        <v>2.3904143934121748E-2</v>
      </c>
      <c r="AT154" s="629">
        <v>2.3904143934121748E-2</v>
      </c>
      <c r="AU154" s="629">
        <v>2.3904143934121748E-2</v>
      </c>
      <c r="AV154" s="629">
        <v>2.3904143934121748E-2</v>
      </c>
      <c r="AW154" s="629">
        <v>2.3904143934121748E-2</v>
      </c>
      <c r="AX154" s="629">
        <v>2.3904143934121748E-2</v>
      </c>
      <c r="AY154" s="629">
        <v>2.3904143934121748E-2</v>
      </c>
      <c r="AZ154" s="629">
        <v>2.3904143934121748E-2</v>
      </c>
      <c r="BA154" s="629">
        <v>2.3904143934121748E-2</v>
      </c>
      <c r="BB154" s="629">
        <v>2.3904143934121748E-2</v>
      </c>
      <c r="BC154" s="629">
        <v>2.3904143934121748E-2</v>
      </c>
      <c r="BD154" s="629">
        <v>2.3904143934121748E-2</v>
      </c>
      <c r="BE154" s="629">
        <v>2.3904143934121748E-2</v>
      </c>
      <c r="BF154" s="629">
        <v>2.3904143934121748E-2</v>
      </c>
      <c r="BG154" s="629">
        <v>2.3904143934121748E-2</v>
      </c>
      <c r="BH154" s="629">
        <v>2.3904143934121748E-2</v>
      </c>
      <c r="BI154" s="629">
        <v>2.3904143934121748E-2</v>
      </c>
      <c r="BJ154" s="629">
        <v>2.3904143934121748E-2</v>
      </c>
      <c r="BK154" s="629">
        <v>2.3904143934121748E-2</v>
      </c>
      <c r="BL154" s="629">
        <v>2.3904143934121748E-2</v>
      </c>
      <c r="BM154" s="629">
        <v>2.3904143934121748E-2</v>
      </c>
      <c r="BN154" s="629">
        <v>2.3904143934121748E-2</v>
      </c>
      <c r="BO154" s="629">
        <v>2.3904143934121748E-2</v>
      </c>
      <c r="BP154" s="629">
        <v>2.3904143934121748E-2</v>
      </c>
      <c r="BQ154" s="629">
        <v>2.3904143934121748E-2</v>
      </c>
      <c r="BR154" s="629">
        <v>2.3904143934121748E-2</v>
      </c>
      <c r="BS154" s="629">
        <v>2.3904143934121748E-2</v>
      </c>
      <c r="BT154" s="629">
        <v>2.3904143934121748E-2</v>
      </c>
      <c r="BU154" s="629"/>
      <c r="BV154" s="629"/>
      <c r="BW154" s="629"/>
      <c r="BX154" s="629"/>
      <c r="BY154" s="629"/>
      <c r="BZ154" s="629"/>
      <c r="CA154" s="629"/>
      <c r="CB154" s="629"/>
      <c r="CC154" s="629"/>
      <c r="CD154" s="629"/>
      <c r="CE154" s="629"/>
      <c r="CF154" s="629"/>
      <c r="CG154" s="629"/>
      <c r="CH154" s="629"/>
      <c r="CI154" s="630"/>
      <c r="CK154" s="1351"/>
    </row>
    <row r="155" spans="2:89" x14ac:dyDescent="0.2">
      <c r="B155" s="805" t="s">
        <v>735</v>
      </c>
      <c r="C155" s="806" t="s">
        <v>529</v>
      </c>
      <c r="D155" s="727" t="s">
        <v>85</v>
      </c>
      <c r="E155" s="787" t="s">
        <v>339</v>
      </c>
      <c r="F155" s="788">
        <v>2</v>
      </c>
      <c r="G155" s="628"/>
      <c r="H155" s="628"/>
      <c r="I155" s="628">
        <v>0.20899999999999999</v>
      </c>
      <c r="J155" s="628">
        <v>0.21692039548375888</v>
      </c>
      <c r="K155" s="628">
        <v>0.21720965825121422</v>
      </c>
      <c r="L155" s="628">
        <v>0.21749892101866955</v>
      </c>
      <c r="M155" s="629">
        <v>0.15444977176744365</v>
      </c>
      <c r="N155" s="629">
        <v>0.149173611846417</v>
      </c>
      <c r="O155" s="629">
        <v>0.1495369879569797</v>
      </c>
      <c r="P155" s="629">
        <v>0.14990036406754237</v>
      </c>
      <c r="Q155" s="629">
        <v>0.15026374017810507</v>
      </c>
      <c r="R155" s="629">
        <v>0.15030599091848018</v>
      </c>
      <c r="S155" s="629">
        <v>0.1503482416588553</v>
      </c>
      <c r="T155" s="629">
        <v>0.15039049239923041</v>
      </c>
      <c r="U155" s="629">
        <v>0.15063274313960553</v>
      </c>
      <c r="V155" s="629">
        <v>0.15087499387998068</v>
      </c>
      <c r="W155" s="629">
        <v>0.15111724462035578</v>
      </c>
      <c r="X155" s="629">
        <v>0.1513594953607309</v>
      </c>
      <c r="Y155" s="629">
        <v>0.15160174610110605</v>
      </c>
      <c r="Z155" s="629">
        <v>0.15184399684148114</v>
      </c>
      <c r="AA155" s="629">
        <v>0.15208624758185629</v>
      </c>
      <c r="AB155" s="629">
        <v>0.15232849832223141</v>
      </c>
      <c r="AC155" s="629">
        <v>0.15257074906260654</v>
      </c>
      <c r="AD155" s="629">
        <v>0.15281299980298166</v>
      </c>
      <c r="AE155" s="629">
        <v>0.15305525054335678</v>
      </c>
      <c r="AF155" s="629">
        <v>0.1532975012837319</v>
      </c>
      <c r="AG155" s="629">
        <v>0.15353975202410702</v>
      </c>
      <c r="AH155" s="629">
        <v>0.15378200276448215</v>
      </c>
      <c r="AI155" s="629">
        <v>0.15402425350485729</v>
      </c>
      <c r="AJ155" s="629">
        <v>0.15426650424523239</v>
      </c>
      <c r="AK155" s="629">
        <v>0.15462988035579509</v>
      </c>
      <c r="AL155" s="629">
        <v>0.15499325646635775</v>
      </c>
      <c r="AM155" s="629">
        <v>0.15535663257692045</v>
      </c>
      <c r="AN155" s="629">
        <v>0.15572000868748312</v>
      </c>
      <c r="AO155" s="629">
        <v>0.15608338479804582</v>
      </c>
      <c r="AP155" s="629">
        <v>0.15644676090860848</v>
      </c>
      <c r="AQ155" s="629">
        <v>0.15681013701917118</v>
      </c>
      <c r="AR155" s="629">
        <v>0.15717351312973385</v>
      </c>
      <c r="AS155" s="629">
        <v>0.15753688924029657</v>
      </c>
      <c r="AT155" s="629">
        <v>0.15790026535085927</v>
      </c>
      <c r="AU155" s="629">
        <v>0.15826364146142194</v>
      </c>
      <c r="AV155" s="629">
        <v>0.15862701757198464</v>
      </c>
      <c r="AW155" s="629">
        <v>0.1589903936825473</v>
      </c>
      <c r="AX155" s="629">
        <v>0.15935376979311</v>
      </c>
      <c r="AY155" s="629">
        <v>0.15971714590367267</v>
      </c>
      <c r="AZ155" s="629">
        <v>0.16008052201423537</v>
      </c>
      <c r="BA155" s="629">
        <v>0.16044389812479803</v>
      </c>
      <c r="BB155" s="629">
        <v>0.16080727423536073</v>
      </c>
      <c r="BC155" s="629">
        <v>0.1611706503459234</v>
      </c>
      <c r="BD155" s="629">
        <v>0.1615340264564861</v>
      </c>
      <c r="BE155" s="629">
        <v>0.16189740256704876</v>
      </c>
      <c r="BF155" s="629">
        <v>0.16226077867761146</v>
      </c>
      <c r="BG155" s="629">
        <v>0.16262415478817413</v>
      </c>
      <c r="BH155" s="629">
        <v>0.16298753089873685</v>
      </c>
      <c r="BI155" s="629">
        <v>0.16335090700929952</v>
      </c>
      <c r="BJ155" s="629">
        <v>0.16371428311986222</v>
      </c>
      <c r="BK155" s="629">
        <v>0.16407765923042489</v>
      </c>
      <c r="BL155" s="629">
        <v>0.16444103534098758</v>
      </c>
      <c r="BM155" s="629">
        <v>0.16480441145155025</v>
      </c>
      <c r="BN155" s="629">
        <v>0.16516778756211295</v>
      </c>
      <c r="BO155" s="629">
        <v>0.16553116367267562</v>
      </c>
      <c r="BP155" s="629">
        <v>0.16589453978323832</v>
      </c>
      <c r="BQ155" s="629">
        <v>0.16625791589380101</v>
      </c>
      <c r="BR155" s="629">
        <v>0.16662129200436368</v>
      </c>
      <c r="BS155" s="629">
        <v>0.16698466811492638</v>
      </c>
      <c r="BT155" s="629">
        <v>0.16734804422548905</v>
      </c>
      <c r="BU155" s="629"/>
      <c r="BV155" s="629"/>
      <c r="BW155" s="629"/>
      <c r="BX155" s="629"/>
      <c r="BY155" s="629"/>
      <c r="BZ155" s="629"/>
      <c r="CA155" s="629"/>
      <c r="CB155" s="629"/>
      <c r="CC155" s="629"/>
      <c r="CD155" s="629"/>
      <c r="CE155" s="629"/>
      <c r="CF155" s="629"/>
      <c r="CG155" s="629"/>
      <c r="CH155" s="629"/>
      <c r="CI155" s="630"/>
      <c r="CK155" s="1351"/>
    </row>
    <row r="156" spans="2:89" x14ac:dyDescent="0.2">
      <c r="B156" s="805" t="s">
        <v>736</v>
      </c>
      <c r="C156" s="806" t="s">
        <v>531</v>
      </c>
      <c r="D156" s="633" t="s">
        <v>532</v>
      </c>
      <c r="E156" s="634" t="s">
        <v>339</v>
      </c>
      <c r="F156" s="635">
        <v>2</v>
      </c>
      <c r="G156" s="628"/>
      <c r="H156" s="628"/>
      <c r="I156" s="628">
        <v>3.617</v>
      </c>
      <c r="J156" s="583">
        <f t="shared" ref="J156" si="144">I156+SUM(J157:J162)</f>
        <v>3.7754903291411748</v>
      </c>
      <c r="K156" s="583">
        <f t="shared" ref="K156" si="145">J156+SUM(K157:K162)</f>
        <v>3.9929525215093089</v>
      </c>
      <c r="L156" s="583">
        <f t="shared" ref="L156" si="146">K156+SUM(L157:L162)</f>
        <v>4.264070461967874</v>
      </c>
      <c r="M156" s="583">
        <f t="shared" ref="M156" si="147">L156+SUM(M157:M162)</f>
        <v>4.5206727811476703</v>
      </c>
      <c r="N156" s="583">
        <f t="shared" ref="N156" si="148">M156+SUM(N157:N162)</f>
        <v>5.0120410532663007</v>
      </c>
      <c r="O156" s="583">
        <f t="shared" ref="O156" si="149">N156+SUM(O157:O162)</f>
        <v>5.6472174393392836</v>
      </c>
      <c r="P156" s="583">
        <f t="shared" ref="P156" si="150">O156+SUM(P157:P162)</f>
        <v>6.0433652996129812</v>
      </c>
      <c r="Q156" s="583">
        <f t="shared" ref="Q156" si="151">P156+SUM(Q157:Q162)</f>
        <v>6.3717161556280004</v>
      </c>
      <c r="R156" s="583">
        <f t="shared" ref="R156" si="152">Q156+SUM(R157:R162)</f>
        <v>6.6608680802660132</v>
      </c>
      <c r="S156" s="583">
        <f t="shared" ref="S156" si="153">R156+SUM(S157:S162)</f>
        <v>6.8763698817009118</v>
      </c>
      <c r="T156" s="583">
        <f t="shared" ref="T156" si="154">S156+SUM(T157:T162)</f>
        <v>7.0340301186584293</v>
      </c>
      <c r="U156" s="583">
        <f t="shared" ref="U156" si="155">T156+SUM(U157:U162)</f>
        <v>7.2111385240046086</v>
      </c>
      <c r="V156" s="583">
        <f t="shared" ref="V156" si="156">U156+SUM(V157:V162)</f>
        <v>7.387698214783212</v>
      </c>
      <c r="W156" s="583">
        <f t="shared" ref="W156" si="157">V156+SUM(W157:W162)</f>
        <v>7.5331095955765752</v>
      </c>
      <c r="X156" s="583">
        <f t="shared" ref="X156" si="158">W156+SUM(X157:X162)</f>
        <v>7.7007502906746605</v>
      </c>
      <c r="Y156" s="583">
        <f t="shared" ref="Y156" si="159">X156+SUM(Y157:Y162)</f>
        <v>7.859434333495237</v>
      </c>
      <c r="Z156" s="583">
        <f t="shared" ref="Z156" si="160">Y156+SUM(Z157:Z162)</f>
        <v>8.0119418285424153</v>
      </c>
      <c r="AA156" s="583">
        <f t="shared" ref="AA156" si="161">Z156+SUM(AA157:AA162)</f>
        <v>8.1596502690133264</v>
      </c>
      <c r="AB156" s="583">
        <f t="shared" ref="AB156" si="162">AA156+SUM(AB157:AB162)</f>
        <v>8.3015449876124823</v>
      </c>
      <c r="AC156" s="583">
        <f t="shared" ref="AC156" si="163">AB156+SUM(AC157:AC162)</f>
        <v>8.4349450123037855</v>
      </c>
      <c r="AD156" s="583">
        <f t="shared" ref="AD156" si="164">AC156+SUM(AD157:AD162)</f>
        <v>8.5591663174272004</v>
      </c>
      <c r="AE156" s="583">
        <f t="shared" ref="AE156" si="165">AD156+SUM(AE157:AE162)</f>
        <v>8.6748129411081454</v>
      </c>
      <c r="AF156" s="583">
        <f t="shared" ref="AF156" si="166">AE156+SUM(AF157:AF162)</f>
        <v>8.7822899121947753</v>
      </c>
      <c r="AG156" s="583">
        <f t="shared" ref="AG156" si="167">AF156+SUM(AG157:AG162)</f>
        <v>8.8839724412898189</v>
      </c>
      <c r="AH156" s="583">
        <f t="shared" ref="AH156" si="168">AG156+SUM(AH157:AH162)</f>
        <v>8.9823520494633549</v>
      </c>
      <c r="AI156" s="583">
        <f t="shared" ref="AI156" si="169">AH156+SUM(AI157:AI162)</f>
        <v>9.0760974453964636</v>
      </c>
      <c r="AJ156" s="583">
        <f t="shared" ref="AJ156" si="170">AI156+SUM(AJ157:AJ162)</f>
        <v>9.1648878628082713</v>
      </c>
      <c r="AK156" s="583">
        <f t="shared" ref="AK156" si="171">AJ156+SUM(AK157:AK162)</f>
        <v>9.2501562231455381</v>
      </c>
      <c r="AL156" s="583">
        <f t="shared" ref="AL156" si="172">AK156+SUM(AL157:AL162)</f>
        <v>9.323714966641969</v>
      </c>
      <c r="AM156" s="583">
        <f t="shared" ref="AM156" si="173">AL156+SUM(AM157:AM162)</f>
        <v>9.3891750580182869</v>
      </c>
      <c r="AN156" s="583">
        <f t="shared" ref="AN156" si="174">AM156+SUM(AN157:AN162)</f>
        <v>9.4520484394143924</v>
      </c>
      <c r="AO156" s="583">
        <f t="shared" ref="AO156" si="175">AN156+SUM(AO157:AO162)</f>
        <v>9.5162356716336358</v>
      </c>
      <c r="AP156" s="583">
        <f t="shared" ref="AP156" si="176">AO156+SUM(AP157:AP162)</f>
        <v>9.5833603807500847</v>
      </c>
      <c r="AQ156" s="583">
        <f t="shared" ref="AQ156" si="177">AP156+SUM(AQ157:AQ162)</f>
        <v>9.6359280855378717</v>
      </c>
      <c r="AR156" s="583">
        <f t="shared" ref="AR156" si="178">AQ156+SUM(AR157:AR162)</f>
        <v>9.6733626469860408</v>
      </c>
      <c r="AS156" s="583">
        <f t="shared" ref="AS156" si="179">AR156+SUM(AS157:AS162)</f>
        <v>9.7106618891698187</v>
      </c>
      <c r="AT156" s="583">
        <f t="shared" ref="AT156" si="180">AS156+SUM(AT157:AT162)</f>
        <v>9.7464587264565665</v>
      </c>
      <c r="AU156" s="583">
        <f t="shared" ref="AU156" si="181">AT156+SUM(AU157:AU162)</f>
        <v>9.7812409107602463</v>
      </c>
      <c r="AV156" s="583">
        <f t="shared" ref="AV156" si="182">AU156+SUM(AV157:AV162)</f>
        <v>9.818325170006581</v>
      </c>
      <c r="AW156" s="583">
        <f t="shared" ref="AW156" si="183">AV156+SUM(AW157:AW162)</f>
        <v>9.8577035863823816</v>
      </c>
      <c r="AX156" s="583">
        <f t="shared" ref="AX156" si="184">AW156+SUM(AX157:AX162)</f>
        <v>9.8993601517508569</v>
      </c>
      <c r="AY156" s="583">
        <f t="shared" ref="AY156" si="185">AX156+SUM(AY157:AY162)</f>
        <v>9.9442484558953801</v>
      </c>
      <c r="AZ156" s="583">
        <f t="shared" ref="AZ156" si="186">AY156+SUM(AZ157:AZ162)</f>
        <v>9.9915558487363079</v>
      </c>
      <c r="BA156" s="583">
        <f t="shared" ref="BA156" si="187">AZ156+SUM(BA157:BA162)</f>
        <v>10.041487443344144</v>
      </c>
      <c r="BB156" s="583">
        <f t="shared" ref="BB156" si="188">BA156+SUM(BB157:BB162)</f>
        <v>10.094258931514647</v>
      </c>
      <c r="BC156" s="583">
        <f t="shared" ref="BC156" si="189">BB156+SUM(BC157:BC162)</f>
        <v>10.147305860491825</v>
      </c>
      <c r="BD156" s="583">
        <f t="shared" ref="BD156" si="190">BC156+SUM(BD157:BD162)</f>
        <v>10.199153901550165</v>
      </c>
      <c r="BE156" s="583">
        <f t="shared" ref="BE156" si="191">BD156+SUM(BE157:BE162)</f>
        <v>10.250434236611902</v>
      </c>
      <c r="BF156" s="583">
        <f t="shared" ref="BF156" si="192">BE156+SUM(BF157:BF162)</f>
        <v>10.300830237395598</v>
      </c>
      <c r="BG156" s="583">
        <f t="shared" ref="BG156" si="193">BF156+SUM(BG157:BG162)</f>
        <v>10.350875535753035</v>
      </c>
      <c r="BH156" s="583">
        <f t="shared" ref="BH156" si="194">BG156+SUM(BH157:BH162)</f>
        <v>10.400826239600095</v>
      </c>
      <c r="BI156" s="583">
        <f t="shared" ref="BI156" si="195">BH156+SUM(BI157:BI162)</f>
        <v>10.4501414749089</v>
      </c>
      <c r="BJ156" s="583">
        <f t="shared" ref="BJ156" si="196">BI156+SUM(BJ157:BJ162)</f>
        <v>10.497839233625514</v>
      </c>
      <c r="BK156" s="583">
        <f t="shared" ref="BK156" si="197">BJ156+SUM(BK157:BK162)</f>
        <v>10.544387162942771</v>
      </c>
      <c r="BL156" s="583">
        <f t="shared" ref="BL156" si="198">BK156+SUM(BL157:BL162)</f>
        <v>10.590011610670953</v>
      </c>
      <c r="BM156" s="583">
        <f t="shared" ref="BM156" si="199">BL156+SUM(BM157:BM162)</f>
        <v>10.63345180198977</v>
      </c>
      <c r="BN156" s="583">
        <f t="shared" ref="BN156" si="200">BM156+SUM(BN157:BN162)</f>
        <v>10.676605570267958</v>
      </c>
      <c r="BO156" s="583">
        <f t="shared" ref="BO156" si="201">BN156+SUM(BO157:BO162)</f>
        <v>10.720298284938769</v>
      </c>
      <c r="BP156" s="583">
        <f t="shared" ref="BP156" si="202">BO156+SUM(BP157:BP162)</f>
        <v>10.761116457865381</v>
      </c>
      <c r="BQ156" s="583">
        <f t="shared" ref="BQ156" si="203">BP156+SUM(BQ157:BQ162)</f>
        <v>10.800145421128899</v>
      </c>
      <c r="BR156" s="583">
        <f t="shared" ref="BR156" si="204">BQ156+SUM(BR157:BR162)</f>
        <v>10.84061984887598</v>
      </c>
      <c r="BS156" s="583">
        <f t="shared" ref="BS156" si="205">BR156+SUM(BS157:BS162)</f>
        <v>10.881657359537703</v>
      </c>
      <c r="BT156" s="583">
        <f t="shared" ref="BT156" si="206">BS156+SUM(BT157:BT162)</f>
        <v>10.921893355558462</v>
      </c>
      <c r="BU156" s="583"/>
      <c r="BV156" s="583"/>
      <c r="BW156" s="583"/>
      <c r="BX156" s="583"/>
      <c r="BY156" s="583"/>
      <c r="BZ156" s="583"/>
      <c r="CA156" s="583"/>
      <c r="CB156" s="583"/>
      <c r="CC156" s="583"/>
      <c r="CD156" s="583"/>
      <c r="CE156" s="583"/>
      <c r="CF156" s="583"/>
      <c r="CG156" s="583"/>
      <c r="CH156" s="583"/>
      <c r="CI156" s="579"/>
      <c r="CK156" s="1351"/>
    </row>
    <row r="157" spans="2:89" x14ac:dyDescent="0.2">
      <c r="B157" s="805" t="s">
        <v>737</v>
      </c>
      <c r="C157" s="806" t="s">
        <v>534</v>
      </c>
      <c r="D157" s="633" t="s">
        <v>535</v>
      </c>
      <c r="E157" s="634" t="s">
        <v>339</v>
      </c>
      <c r="F157" s="635">
        <v>2</v>
      </c>
      <c r="G157" s="628"/>
      <c r="H157" s="628"/>
      <c r="I157" s="628">
        <v>9.6000000000000002E-2</v>
      </c>
      <c r="J157" s="628">
        <v>9.3637171495049187E-2</v>
      </c>
      <c r="K157" s="628">
        <v>0.12798481499380068</v>
      </c>
      <c r="L157" s="628">
        <v>0.17223509810105134</v>
      </c>
      <c r="M157" s="629">
        <v>0.14323493712120033</v>
      </c>
      <c r="N157" s="629">
        <v>0.11948534171130086</v>
      </c>
      <c r="O157" s="629">
        <v>0.20548722755589732</v>
      </c>
      <c r="P157" s="629">
        <v>0.19499390398870128</v>
      </c>
      <c r="Q157" s="629">
        <v>0.18801138893254757</v>
      </c>
      <c r="R157" s="629">
        <v>0.18226041671275198</v>
      </c>
      <c r="S157" s="629">
        <v>0.12473524717197507</v>
      </c>
      <c r="T157" s="629">
        <v>6.4635747868649562E-2</v>
      </c>
      <c r="U157" s="629">
        <v>8.484310555487537E-2</v>
      </c>
      <c r="V157" s="629">
        <v>8.4272971066473468E-2</v>
      </c>
      <c r="W157" s="629">
        <v>9.8408738681475372E-2</v>
      </c>
      <c r="X157" s="629">
        <v>0.13045580861105008</v>
      </c>
      <c r="Y157" s="629">
        <v>8.3599519575200246E-2</v>
      </c>
      <c r="Z157" s="629">
        <v>7.7181860717624659E-2</v>
      </c>
      <c r="AA157" s="629">
        <v>7.2195467632151122E-2</v>
      </c>
      <c r="AB157" s="629">
        <v>6.8207298145800455E-2</v>
      </c>
      <c r="AC157" s="629">
        <v>6.3486000738223081E-2</v>
      </c>
      <c r="AD157" s="629">
        <v>5.8053975672251908E-2</v>
      </c>
      <c r="AE157" s="629">
        <v>5.3249568293074846E-2</v>
      </c>
      <c r="AF157" s="629">
        <v>4.8866000688849456E-2</v>
      </c>
      <c r="AG157" s="629">
        <v>4.4897863702573884E-2</v>
      </c>
      <c r="AH157" s="629">
        <v>4.1466008160374261E-2</v>
      </c>
      <c r="AI157" s="629">
        <v>3.6650892285977531E-2</v>
      </c>
      <c r="AJ157" s="629">
        <v>3.1502488523397917E-2</v>
      </c>
      <c r="AK157" s="629">
        <v>2.7842942509900239E-2</v>
      </c>
      <c r="AL157" s="629">
        <v>2.593872268607629E-2</v>
      </c>
      <c r="AM157" s="629">
        <v>2.7786427169248781E-2</v>
      </c>
      <c r="AN157" s="629">
        <v>2.5098740968876883E-2</v>
      </c>
      <c r="AO157" s="629">
        <v>2.6463879988599729E-2</v>
      </c>
      <c r="AP157" s="629">
        <v>2.9516025834449466E-2</v>
      </c>
      <c r="AQ157" s="629">
        <v>3.0810766353424696E-2</v>
      </c>
      <c r="AR157" s="629">
        <v>3.1506877385099871E-2</v>
      </c>
      <c r="AS157" s="629">
        <v>3.136627572417456E-2</v>
      </c>
      <c r="AT157" s="629">
        <v>2.9805222131000845E-2</v>
      </c>
      <c r="AU157" s="629">
        <v>2.8750960601249972E-2</v>
      </c>
      <c r="AV157" s="629">
        <v>3.1142900595650645E-2</v>
      </c>
      <c r="AW157" s="629">
        <v>3.3526613692798489E-2</v>
      </c>
      <c r="AX157" s="629">
        <v>3.5893693750800593E-2</v>
      </c>
      <c r="AY157" s="629">
        <v>3.9251588442522918E-2</v>
      </c>
      <c r="AZ157" s="629">
        <v>4.176511000332539E-2</v>
      </c>
      <c r="BA157" s="629">
        <v>4.449175154020122E-2</v>
      </c>
      <c r="BB157" s="629">
        <v>4.7442504735299734E-2</v>
      </c>
      <c r="BC157" s="629">
        <v>4.7728697799375365E-2</v>
      </c>
      <c r="BD157" s="629">
        <v>4.6483009438527005E-2</v>
      </c>
      <c r="BE157" s="629">
        <v>4.5893142161323341E-2</v>
      </c>
      <c r="BF157" s="629">
        <v>4.4974286528575248E-2</v>
      </c>
      <c r="BG157" s="629">
        <v>4.4609893891325553E-2</v>
      </c>
      <c r="BH157" s="629">
        <v>4.4511606738100451E-2</v>
      </c>
      <c r="BI157" s="629">
        <v>4.3851331703750475E-2</v>
      </c>
      <c r="BJ157" s="629">
        <v>4.2170714414023674E-2</v>
      </c>
      <c r="BK157" s="629">
        <v>4.0975999647747813E-2</v>
      </c>
      <c r="BL157" s="629">
        <v>4.0016468528203404E-2</v>
      </c>
      <c r="BM157" s="629">
        <v>3.7746946295548693E-2</v>
      </c>
      <c r="BN157" s="629">
        <v>3.7449342289048219E-2</v>
      </c>
      <c r="BO157" s="629">
        <v>3.8009327286701589E-2</v>
      </c>
      <c r="BP157" s="629">
        <v>3.9127573364776257E-2</v>
      </c>
      <c r="BQ157" s="629">
        <v>4.1373519138423943E-2</v>
      </c>
      <c r="BR157" s="629">
        <v>4.2875409561125705E-2</v>
      </c>
      <c r="BS157" s="629">
        <v>4.3460473287223064E-2</v>
      </c>
      <c r="BT157" s="629">
        <v>4.2627670284025955E-2</v>
      </c>
      <c r="BU157" s="629"/>
      <c r="BV157" s="629"/>
      <c r="BW157" s="629"/>
      <c r="BX157" s="629"/>
      <c r="BY157" s="629"/>
      <c r="BZ157" s="629"/>
      <c r="CA157" s="629"/>
      <c r="CB157" s="629"/>
      <c r="CC157" s="629"/>
      <c r="CD157" s="629"/>
      <c r="CE157" s="629"/>
      <c r="CF157" s="629"/>
      <c r="CG157" s="629"/>
      <c r="CH157" s="629"/>
      <c r="CI157" s="630"/>
      <c r="CK157" s="1351"/>
    </row>
    <row r="158" spans="2:89" x14ac:dyDescent="0.2">
      <c r="B158" s="805" t="s">
        <v>738</v>
      </c>
      <c r="C158" s="806" t="s">
        <v>537</v>
      </c>
      <c r="D158" s="633" t="s">
        <v>538</v>
      </c>
      <c r="E158" s="634" t="s">
        <v>339</v>
      </c>
      <c r="F158" s="635">
        <v>2</v>
      </c>
      <c r="G158" s="628"/>
      <c r="H158" s="628"/>
      <c r="I158" s="628">
        <v>0</v>
      </c>
      <c r="J158" s="628">
        <v>7.2768905212267726E-2</v>
      </c>
      <c r="K158" s="628">
        <v>9.8500000000000004E-2</v>
      </c>
      <c r="L158" s="628">
        <v>0.11</v>
      </c>
      <c r="M158" s="629">
        <v>0.124</v>
      </c>
      <c r="N158" s="629">
        <v>0.37356</v>
      </c>
      <c r="O158" s="629">
        <v>0.43245</v>
      </c>
      <c r="P158" s="629">
        <v>0.21161250000000001</v>
      </c>
      <c r="Q158" s="629">
        <v>0.15272249999999998</v>
      </c>
      <c r="R158" s="629">
        <v>0.11899999999999999</v>
      </c>
      <c r="S158" s="629">
        <v>0.1</v>
      </c>
      <c r="T158" s="629">
        <v>0.1</v>
      </c>
      <c r="U158" s="629">
        <v>0.1</v>
      </c>
      <c r="V158" s="629">
        <v>0.1</v>
      </c>
      <c r="W158" s="629">
        <v>5.3500000000000006E-2</v>
      </c>
      <c r="X158" s="629">
        <v>4.4550000000000006E-2</v>
      </c>
      <c r="Y158" s="629">
        <v>8.2100000000000006E-2</v>
      </c>
      <c r="Z158" s="629">
        <v>8.2100000000000006E-2</v>
      </c>
      <c r="AA158" s="629">
        <v>8.2100000000000006E-2</v>
      </c>
      <c r="AB158" s="629">
        <v>8.0047500000000008E-2</v>
      </c>
      <c r="AC158" s="629">
        <v>7.5942499999999996E-2</v>
      </c>
      <c r="AD158" s="629">
        <v>7.1837500000000012E-2</v>
      </c>
      <c r="AE158" s="629">
        <v>6.7732500000000001E-2</v>
      </c>
      <c r="AF158" s="629">
        <v>6.3627500000000003E-2</v>
      </c>
      <c r="AG158" s="629">
        <v>6.1575000000000005E-2</v>
      </c>
      <c r="AH158" s="629">
        <v>6.1575000000000005E-2</v>
      </c>
      <c r="AI158" s="629">
        <v>6.1575000000000005E-2</v>
      </c>
      <c r="AJ158" s="629">
        <v>6.1575000000000005E-2</v>
      </c>
      <c r="AK158" s="629">
        <v>6.1575000000000005E-2</v>
      </c>
      <c r="AL158" s="629">
        <v>5.1312499999999997E-2</v>
      </c>
      <c r="AM158" s="629">
        <v>4.1050000000000003E-2</v>
      </c>
      <c r="AN158" s="629">
        <v>4.1050000000000003E-2</v>
      </c>
      <c r="AO158" s="629">
        <v>4.1050000000000003E-2</v>
      </c>
      <c r="AP158" s="629">
        <v>4.1050000000000003E-2</v>
      </c>
      <c r="AQ158" s="629">
        <v>2.4630000000000003E-2</v>
      </c>
      <c r="AR158" s="629">
        <v>8.2100000000000003E-3</v>
      </c>
      <c r="AS158" s="629">
        <v>8.2100000000000003E-3</v>
      </c>
      <c r="AT158" s="629">
        <v>8.2100000000000003E-3</v>
      </c>
      <c r="AU158" s="629">
        <v>8.2100000000000003E-3</v>
      </c>
      <c r="AV158" s="629">
        <v>8.2100000000000003E-3</v>
      </c>
      <c r="AW158" s="629">
        <v>8.2100000000000003E-3</v>
      </c>
      <c r="AX158" s="629">
        <v>8.2100000000000003E-3</v>
      </c>
      <c r="AY158" s="629">
        <v>8.2100000000000003E-3</v>
      </c>
      <c r="AZ158" s="629">
        <v>8.2100000000000003E-3</v>
      </c>
      <c r="BA158" s="629">
        <v>8.2100000000000003E-3</v>
      </c>
      <c r="BB158" s="629">
        <v>8.2100000000000003E-3</v>
      </c>
      <c r="BC158" s="629">
        <v>8.2100000000000003E-3</v>
      </c>
      <c r="BD158" s="629">
        <v>8.2100000000000003E-3</v>
      </c>
      <c r="BE158" s="629">
        <v>8.2100000000000003E-3</v>
      </c>
      <c r="BF158" s="629">
        <v>8.2100000000000003E-3</v>
      </c>
      <c r="BG158" s="629">
        <v>8.2100000000000003E-3</v>
      </c>
      <c r="BH158" s="629">
        <v>8.2100000000000003E-3</v>
      </c>
      <c r="BI158" s="629">
        <v>8.2100000000000003E-3</v>
      </c>
      <c r="BJ158" s="629">
        <v>8.2100000000000003E-3</v>
      </c>
      <c r="BK158" s="629">
        <v>8.2100000000000003E-3</v>
      </c>
      <c r="BL158" s="629">
        <v>8.2100000000000003E-3</v>
      </c>
      <c r="BM158" s="629">
        <v>8.2100000000000003E-3</v>
      </c>
      <c r="BN158" s="629">
        <v>8.2100000000000003E-3</v>
      </c>
      <c r="BO158" s="629">
        <v>8.2100000000000003E-3</v>
      </c>
      <c r="BP158" s="629">
        <v>4.1050000000000001E-3</v>
      </c>
      <c r="BQ158" s="629">
        <v>0</v>
      </c>
      <c r="BR158" s="629">
        <v>0</v>
      </c>
      <c r="BS158" s="629">
        <v>0</v>
      </c>
      <c r="BT158" s="629">
        <v>0</v>
      </c>
      <c r="BU158" s="629"/>
      <c r="BV158" s="629"/>
      <c r="BW158" s="629"/>
      <c r="BX158" s="629"/>
      <c r="BY158" s="629"/>
      <c r="BZ158" s="629"/>
      <c r="CA158" s="629"/>
      <c r="CB158" s="629"/>
      <c r="CC158" s="629"/>
      <c r="CD158" s="629"/>
      <c r="CE158" s="629"/>
      <c r="CF158" s="629"/>
      <c r="CG158" s="629"/>
      <c r="CH158" s="629"/>
      <c r="CI158" s="630"/>
      <c r="CK158" s="1351"/>
    </row>
    <row r="159" spans="2:89" x14ac:dyDescent="0.2">
      <c r="B159" s="805" t="s">
        <v>739</v>
      </c>
      <c r="C159" s="806" t="s">
        <v>540</v>
      </c>
      <c r="D159" s="633" t="s">
        <v>541</v>
      </c>
      <c r="E159" s="634" t="s">
        <v>339</v>
      </c>
      <c r="F159" s="635">
        <v>2</v>
      </c>
      <c r="G159" s="628"/>
      <c r="H159" s="628"/>
      <c r="I159" s="628">
        <v>0</v>
      </c>
      <c r="J159" s="628">
        <v>0</v>
      </c>
      <c r="K159" s="628">
        <v>0</v>
      </c>
      <c r="L159" s="628">
        <v>0</v>
      </c>
      <c r="M159" s="629">
        <v>0</v>
      </c>
      <c r="N159" s="629">
        <v>0</v>
      </c>
      <c r="O159" s="629">
        <v>0</v>
      </c>
      <c r="P159" s="629">
        <v>0</v>
      </c>
      <c r="Q159" s="629">
        <v>0</v>
      </c>
      <c r="R159" s="629">
        <v>0</v>
      </c>
      <c r="S159" s="629">
        <v>0</v>
      </c>
      <c r="T159" s="629">
        <v>0</v>
      </c>
      <c r="U159" s="629">
        <v>0</v>
      </c>
      <c r="V159" s="629">
        <v>0</v>
      </c>
      <c r="W159" s="629">
        <v>0</v>
      </c>
      <c r="X159" s="629">
        <v>0</v>
      </c>
      <c r="Y159" s="629">
        <v>0</v>
      </c>
      <c r="Z159" s="629">
        <v>0</v>
      </c>
      <c r="AA159" s="629">
        <v>0</v>
      </c>
      <c r="AB159" s="629">
        <v>0</v>
      </c>
      <c r="AC159" s="629">
        <v>0</v>
      </c>
      <c r="AD159" s="629">
        <v>0</v>
      </c>
      <c r="AE159" s="629">
        <v>0</v>
      </c>
      <c r="AF159" s="629">
        <v>0</v>
      </c>
      <c r="AG159" s="629">
        <v>0</v>
      </c>
      <c r="AH159" s="629">
        <v>0</v>
      </c>
      <c r="AI159" s="629">
        <v>0</v>
      </c>
      <c r="AJ159" s="629">
        <v>0</v>
      </c>
      <c r="AK159" s="629">
        <v>0</v>
      </c>
      <c r="AL159" s="629">
        <v>0</v>
      </c>
      <c r="AM159" s="629">
        <v>0</v>
      </c>
      <c r="AN159" s="629">
        <v>0</v>
      </c>
      <c r="AO159" s="629">
        <v>0</v>
      </c>
      <c r="AP159" s="629">
        <v>0</v>
      </c>
      <c r="AQ159" s="629">
        <v>0</v>
      </c>
      <c r="AR159" s="629">
        <v>0</v>
      </c>
      <c r="AS159" s="629">
        <v>0</v>
      </c>
      <c r="AT159" s="629">
        <v>0</v>
      </c>
      <c r="AU159" s="629">
        <v>0</v>
      </c>
      <c r="AV159" s="629">
        <v>0</v>
      </c>
      <c r="AW159" s="629">
        <v>0</v>
      </c>
      <c r="AX159" s="629">
        <v>0</v>
      </c>
      <c r="AY159" s="629">
        <v>0</v>
      </c>
      <c r="AZ159" s="629">
        <v>0</v>
      </c>
      <c r="BA159" s="629">
        <v>0</v>
      </c>
      <c r="BB159" s="629">
        <v>0</v>
      </c>
      <c r="BC159" s="629">
        <v>0</v>
      </c>
      <c r="BD159" s="629">
        <v>0</v>
      </c>
      <c r="BE159" s="629">
        <v>0</v>
      </c>
      <c r="BF159" s="629">
        <v>0</v>
      </c>
      <c r="BG159" s="629">
        <v>0</v>
      </c>
      <c r="BH159" s="629">
        <v>0</v>
      </c>
      <c r="BI159" s="629">
        <v>0</v>
      </c>
      <c r="BJ159" s="629">
        <v>0</v>
      </c>
      <c r="BK159" s="629">
        <v>0</v>
      </c>
      <c r="BL159" s="629">
        <v>0</v>
      </c>
      <c r="BM159" s="629">
        <v>0</v>
      </c>
      <c r="BN159" s="629">
        <v>0</v>
      </c>
      <c r="BO159" s="629">
        <v>0</v>
      </c>
      <c r="BP159" s="629">
        <v>0</v>
      </c>
      <c r="BQ159" s="629">
        <v>0</v>
      </c>
      <c r="BR159" s="629">
        <v>0</v>
      </c>
      <c r="BS159" s="629">
        <v>0</v>
      </c>
      <c r="BT159" s="629">
        <v>0</v>
      </c>
      <c r="BU159" s="629"/>
      <c r="BV159" s="629"/>
      <c r="BW159" s="629"/>
      <c r="BX159" s="629"/>
      <c r="BY159" s="629"/>
      <c r="BZ159" s="629"/>
      <c r="CA159" s="629"/>
      <c r="CB159" s="629"/>
      <c r="CC159" s="629"/>
      <c r="CD159" s="629"/>
      <c r="CE159" s="629"/>
      <c r="CF159" s="629"/>
      <c r="CG159" s="629"/>
      <c r="CH159" s="629"/>
      <c r="CI159" s="630"/>
      <c r="CK159" s="1351"/>
    </row>
    <row r="160" spans="2:89" ht="28.5" x14ac:dyDescent="0.2">
      <c r="B160" s="805" t="s">
        <v>740</v>
      </c>
      <c r="C160" s="806" t="s">
        <v>543</v>
      </c>
      <c r="D160" s="633" t="s">
        <v>544</v>
      </c>
      <c r="E160" s="634" t="s">
        <v>339</v>
      </c>
      <c r="F160" s="635">
        <v>2</v>
      </c>
      <c r="G160" s="628"/>
      <c r="H160" s="628"/>
      <c r="I160" s="628">
        <v>0</v>
      </c>
      <c r="J160" s="628">
        <v>0</v>
      </c>
      <c r="K160" s="628">
        <v>0</v>
      </c>
      <c r="L160" s="628">
        <v>0</v>
      </c>
      <c r="M160" s="629">
        <v>0</v>
      </c>
      <c r="N160" s="629">
        <v>0</v>
      </c>
      <c r="O160" s="629">
        <v>0</v>
      </c>
      <c r="P160" s="629">
        <v>0</v>
      </c>
      <c r="Q160" s="629">
        <v>0</v>
      </c>
      <c r="R160" s="629">
        <v>0</v>
      </c>
      <c r="S160" s="629">
        <v>0</v>
      </c>
      <c r="T160" s="629">
        <v>0</v>
      </c>
      <c r="U160" s="629">
        <v>0</v>
      </c>
      <c r="V160" s="629">
        <v>0</v>
      </c>
      <c r="W160" s="629">
        <v>0</v>
      </c>
      <c r="X160" s="629">
        <v>0</v>
      </c>
      <c r="Y160" s="629">
        <v>0</v>
      </c>
      <c r="Z160" s="629">
        <v>0</v>
      </c>
      <c r="AA160" s="629">
        <v>0</v>
      </c>
      <c r="AB160" s="629">
        <v>0</v>
      </c>
      <c r="AC160" s="629">
        <v>0</v>
      </c>
      <c r="AD160" s="629">
        <v>0</v>
      </c>
      <c r="AE160" s="629">
        <v>0</v>
      </c>
      <c r="AF160" s="629">
        <v>0</v>
      </c>
      <c r="AG160" s="629">
        <v>0</v>
      </c>
      <c r="AH160" s="629">
        <v>0</v>
      </c>
      <c r="AI160" s="629">
        <v>0</v>
      </c>
      <c r="AJ160" s="629">
        <v>0</v>
      </c>
      <c r="AK160" s="629">
        <v>0</v>
      </c>
      <c r="AL160" s="629">
        <v>0</v>
      </c>
      <c r="AM160" s="629">
        <v>0</v>
      </c>
      <c r="AN160" s="629">
        <v>0</v>
      </c>
      <c r="AO160" s="629">
        <v>0</v>
      </c>
      <c r="AP160" s="629">
        <v>0</v>
      </c>
      <c r="AQ160" s="629">
        <v>0</v>
      </c>
      <c r="AR160" s="629">
        <v>0</v>
      </c>
      <c r="AS160" s="629">
        <v>0</v>
      </c>
      <c r="AT160" s="629">
        <v>0</v>
      </c>
      <c r="AU160" s="629">
        <v>0</v>
      </c>
      <c r="AV160" s="629">
        <v>0</v>
      </c>
      <c r="AW160" s="629">
        <v>0</v>
      </c>
      <c r="AX160" s="629">
        <v>0</v>
      </c>
      <c r="AY160" s="629">
        <v>0</v>
      </c>
      <c r="AZ160" s="629">
        <v>0</v>
      </c>
      <c r="BA160" s="629">
        <v>0</v>
      </c>
      <c r="BB160" s="629">
        <v>0</v>
      </c>
      <c r="BC160" s="629">
        <v>0</v>
      </c>
      <c r="BD160" s="629">
        <v>0</v>
      </c>
      <c r="BE160" s="629">
        <v>0</v>
      </c>
      <c r="BF160" s="629">
        <v>0</v>
      </c>
      <c r="BG160" s="629">
        <v>0</v>
      </c>
      <c r="BH160" s="629">
        <v>0</v>
      </c>
      <c r="BI160" s="629">
        <v>0</v>
      </c>
      <c r="BJ160" s="629">
        <v>0</v>
      </c>
      <c r="BK160" s="629">
        <v>0</v>
      </c>
      <c r="BL160" s="629">
        <v>0</v>
      </c>
      <c r="BM160" s="629">
        <v>0</v>
      </c>
      <c r="BN160" s="629">
        <v>0</v>
      </c>
      <c r="BO160" s="629">
        <v>0</v>
      </c>
      <c r="BP160" s="629">
        <v>0</v>
      </c>
      <c r="BQ160" s="629">
        <v>0</v>
      </c>
      <c r="BR160" s="629">
        <v>0</v>
      </c>
      <c r="BS160" s="629">
        <v>0</v>
      </c>
      <c r="BT160" s="629">
        <v>0</v>
      </c>
      <c r="BU160" s="629"/>
      <c r="BV160" s="629"/>
      <c r="BW160" s="629"/>
      <c r="BX160" s="629"/>
      <c r="BY160" s="629"/>
      <c r="BZ160" s="629"/>
      <c r="CA160" s="629"/>
      <c r="CB160" s="629"/>
      <c r="CC160" s="629"/>
      <c r="CD160" s="629"/>
      <c r="CE160" s="629"/>
      <c r="CF160" s="629"/>
      <c r="CG160" s="629"/>
      <c r="CH160" s="629"/>
      <c r="CI160" s="630"/>
      <c r="CK160" s="1351"/>
    </row>
    <row r="161" spans="2:89" x14ac:dyDescent="0.2">
      <c r="B161" s="805" t="s">
        <v>741</v>
      </c>
      <c r="C161" s="806" t="s">
        <v>546</v>
      </c>
      <c r="D161" s="633" t="s">
        <v>547</v>
      </c>
      <c r="E161" s="634" t="s">
        <v>339</v>
      </c>
      <c r="F161" s="635">
        <v>2</v>
      </c>
      <c r="G161" s="628"/>
      <c r="H161" s="628"/>
      <c r="I161" s="628">
        <v>0</v>
      </c>
      <c r="J161" s="628">
        <v>0</v>
      </c>
      <c r="K161" s="628">
        <v>0</v>
      </c>
      <c r="L161" s="628">
        <v>0</v>
      </c>
      <c r="M161" s="629">
        <v>0</v>
      </c>
      <c r="N161" s="629">
        <v>1.8120000000000001E-2</v>
      </c>
      <c r="O161" s="629">
        <v>2.2650000000000003E-2</v>
      </c>
      <c r="P161" s="629">
        <v>5.6625000000000009E-3</v>
      </c>
      <c r="Q161" s="629">
        <v>1.1325E-3</v>
      </c>
      <c r="R161" s="629">
        <v>0</v>
      </c>
      <c r="S161" s="629">
        <v>0</v>
      </c>
      <c r="T161" s="629">
        <v>0</v>
      </c>
      <c r="U161" s="629">
        <v>0</v>
      </c>
      <c r="V161" s="629">
        <v>0</v>
      </c>
      <c r="W161" s="629">
        <v>0</v>
      </c>
      <c r="X161" s="629">
        <v>0</v>
      </c>
      <c r="Y161" s="629">
        <v>0</v>
      </c>
      <c r="Z161" s="629">
        <v>0</v>
      </c>
      <c r="AA161" s="629">
        <v>0</v>
      </c>
      <c r="AB161" s="629">
        <v>0</v>
      </c>
      <c r="AC161" s="629">
        <v>0</v>
      </c>
      <c r="AD161" s="629">
        <v>0</v>
      </c>
      <c r="AE161" s="629">
        <v>0</v>
      </c>
      <c r="AF161" s="629">
        <v>0</v>
      </c>
      <c r="AG161" s="629">
        <v>0</v>
      </c>
      <c r="AH161" s="629">
        <v>0</v>
      </c>
      <c r="AI161" s="629">
        <v>0</v>
      </c>
      <c r="AJ161" s="629">
        <v>0</v>
      </c>
      <c r="AK161" s="629">
        <v>0</v>
      </c>
      <c r="AL161" s="629">
        <v>0</v>
      </c>
      <c r="AM161" s="629">
        <v>0</v>
      </c>
      <c r="AN161" s="629">
        <v>0</v>
      </c>
      <c r="AO161" s="629">
        <v>0</v>
      </c>
      <c r="AP161" s="629">
        <v>0</v>
      </c>
      <c r="AQ161" s="629">
        <v>0</v>
      </c>
      <c r="AR161" s="629">
        <v>0</v>
      </c>
      <c r="AS161" s="629">
        <v>0</v>
      </c>
      <c r="AT161" s="629">
        <v>0</v>
      </c>
      <c r="AU161" s="629">
        <v>0</v>
      </c>
      <c r="AV161" s="629">
        <v>0</v>
      </c>
      <c r="AW161" s="629">
        <v>0</v>
      </c>
      <c r="AX161" s="629">
        <v>0</v>
      </c>
      <c r="AY161" s="629">
        <v>0</v>
      </c>
      <c r="AZ161" s="629">
        <v>0</v>
      </c>
      <c r="BA161" s="629">
        <v>0</v>
      </c>
      <c r="BB161" s="629">
        <v>0</v>
      </c>
      <c r="BC161" s="629">
        <v>0</v>
      </c>
      <c r="BD161" s="629">
        <v>0</v>
      </c>
      <c r="BE161" s="629">
        <v>0</v>
      </c>
      <c r="BF161" s="629">
        <v>0</v>
      </c>
      <c r="BG161" s="629">
        <v>0</v>
      </c>
      <c r="BH161" s="629">
        <v>0</v>
      </c>
      <c r="BI161" s="629">
        <v>0</v>
      </c>
      <c r="BJ161" s="629">
        <v>0</v>
      </c>
      <c r="BK161" s="629">
        <v>0</v>
      </c>
      <c r="BL161" s="629">
        <v>0</v>
      </c>
      <c r="BM161" s="629">
        <v>0</v>
      </c>
      <c r="BN161" s="629">
        <v>0</v>
      </c>
      <c r="BO161" s="629">
        <v>0</v>
      </c>
      <c r="BP161" s="629">
        <v>0</v>
      </c>
      <c r="BQ161" s="629">
        <v>0</v>
      </c>
      <c r="BR161" s="629">
        <v>0</v>
      </c>
      <c r="BS161" s="629">
        <v>0</v>
      </c>
      <c r="BT161" s="629">
        <v>0</v>
      </c>
      <c r="BU161" s="629"/>
      <c r="BV161" s="629"/>
      <c r="BW161" s="629"/>
      <c r="BX161" s="629"/>
      <c r="BY161" s="629"/>
      <c r="BZ161" s="629"/>
      <c r="CA161" s="629"/>
      <c r="CB161" s="629"/>
      <c r="CC161" s="629"/>
      <c r="CD161" s="629"/>
      <c r="CE161" s="629"/>
      <c r="CF161" s="629"/>
      <c r="CG161" s="629"/>
      <c r="CH161" s="629"/>
      <c r="CI161" s="630"/>
      <c r="CK161" s="1351"/>
    </row>
    <row r="162" spans="2:89" ht="28.5" x14ac:dyDescent="0.2">
      <c r="B162" s="805" t="s">
        <v>742</v>
      </c>
      <c r="C162" s="806" t="s">
        <v>549</v>
      </c>
      <c r="D162" s="633" t="s">
        <v>550</v>
      </c>
      <c r="E162" s="634" t="s">
        <v>339</v>
      </c>
      <c r="F162" s="635">
        <v>2</v>
      </c>
      <c r="G162" s="628"/>
      <c r="H162" s="628"/>
      <c r="I162" s="628">
        <v>0</v>
      </c>
      <c r="J162" s="628">
        <v>-7.9157475661419952E-3</v>
      </c>
      <c r="K162" s="628">
        <v>-9.0226226256664432E-3</v>
      </c>
      <c r="L162" s="628">
        <v>-1.111715764248622E-2</v>
      </c>
      <c r="M162" s="629">
        <v>-1.0632617941404021E-2</v>
      </c>
      <c r="N162" s="629">
        <v>-1.9797069592670802E-2</v>
      </c>
      <c r="O162" s="629">
        <v>-2.5410841482914392E-2</v>
      </c>
      <c r="P162" s="629">
        <v>-1.6121043715004113E-2</v>
      </c>
      <c r="Q162" s="629">
        <v>-1.3515532917528716E-2</v>
      </c>
      <c r="R162" s="629">
        <v>-1.210849207473963E-2</v>
      </c>
      <c r="S162" s="629">
        <v>-9.2334457370766287E-3</v>
      </c>
      <c r="T162" s="629">
        <v>-6.9755109111317992E-3</v>
      </c>
      <c r="U162" s="629">
        <v>-7.7347002086955996E-3</v>
      </c>
      <c r="V162" s="629">
        <v>-7.7132802878701057E-3</v>
      </c>
      <c r="W162" s="629">
        <v>-6.4973578881124538E-3</v>
      </c>
      <c r="X162" s="629">
        <v>-7.3651135129644274E-3</v>
      </c>
      <c r="Y162" s="629">
        <v>-7.0154767546242169E-3</v>
      </c>
      <c r="Z162" s="629">
        <v>-6.7743656704468691E-3</v>
      </c>
      <c r="AA162" s="629">
        <v>-6.5870271612400444E-3</v>
      </c>
      <c r="AB162" s="629">
        <v>-6.3600795466438598E-3</v>
      </c>
      <c r="AC162" s="629">
        <v>-6.0284760469198062E-3</v>
      </c>
      <c r="AD162" s="629">
        <v>-5.6701705488375609E-3</v>
      </c>
      <c r="AE162" s="629">
        <v>-5.3354446121289811E-3</v>
      </c>
      <c r="AF162" s="629">
        <v>-5.0165296022193218E-3</v>
      </c>
      <c r="AG162" s="629">
        <v>-4.7903346075308662E-3</v>
      </c>
      <c r="AH162" s="629">
        <v>-4.6613999868387879E-3</v>
      </c>
      <c r="AI162" s="629">
        <v>-4.4804963528690678E-3</v>
      </c>
      <c r="AJ162" s="629">
        <v>-4.2870711115909899E-3</v>
      </c>
      <c r="AK162" s="629">
        <v>-4.1495821726336146E-3</v>
      </c>
      <c r="AL162" s="629">
        <v>-3.6924791896453257E-3</v>
      </c>
      <c r="AM162" s="629">
        <v>-3.3763357929306181E-3</v>
      </c>
      <c r="AN162" s="629">
        <v>-3.2753595727719187E-3</v>
      </c>
      <c r="AO162" s="629">
        <v>-3.3266477693558727E-3</v>
      </c>
      <c r="AP162" s="629">
        <v>-3.4413167179998538E-3</v>
      </c>
      <c r="AQ162" s="629">
        <v>-2.8730615656371583E-3</v>
      </c>
      <c r="AR162" s="629">
        <v>-2.2823159369309565E-3</v>
      </c>
      <c r="AS162" s="629">
        <v>-2.2770335403965447E-3</v>
      </c>
      <c r="AT162" s="629">
        <v>-2.2183848442534071E-3</v>
      </c>
      <c r="AU162" s="629">
        <v>-2.1787762975709057E-3</v>
      </c>
      <c r="AV162" s="629">
        <v>-2.2686413493158142E-3</v>
      </c>
      <c r="AW162" s="629">
        <v>-2.3581973169974901E-3</v>
      </c>
      <c r="AX162" s="629">
        <v>-2.4471283823253032E-3</v>
      </c>
      <c r="AY162" s="629">
        <v>-2.5732842980001891E-3</v>
      </c>
      <c r="AZ162" s="629">
        <v>-2.6677171623976648E-3</v>
      </c>
      <c r="BA162" s="629">
        <v>-2.7701569323657083E-3</v>
      </c>
      <c r="BB162" s="629">
        <v>-2.8810165647961128E-3</v>
      </c>
      <c r="BC162" s="629">
        <v>-2.8917688221969939E-3</v>
      </c>
      <c r="BD162" s="629">
        <v>-2.8449683801863301E-3</v>
      </c>
      <c r="BE162" s="629">
        <v>-2.8228070995872656E-3</v>
      </c>
      <c r="BF162" s="629">
        <v>-2.7882857448791043E-3</v>
      </c>
      <c r="BG162" s="629">
        <v>-2.7745955338875916E-3</v>
      </c>
      <c r="BH162" s="629">
        <v>-2.7709028910400946E-3</v>
      </c>
      <c r="BI162" s="629">
        <v>-2.7460963949454964E-3</v>
      </c>
      <c r="BJ162" s="629">
        <v>-2.6829556974092839E-3</v>
      </c>
      <c r="BK162" s="629">
        <v>-2.6380703304909048E-3</v>
      </c>
      <c r="BL162" s="629">
        <v>-2.60202080002081E-3</v>
      </c>
      <c r="BM162" s="629">
        <v>-2.516754976731761E-3</v>
      </c>
      <c r="BN162" s="629">
        <v>-2.5055740108594904E-3</v>
      </c>
      <c r="BO162" s="629">
        <v>-2.5266126158900448E-3</v>
      </c>
      <c r="BP162" s="629">
        <v>-2.4144004381643214E-3</v>
      </c>
      <c r="BQ162" s="629">
        <v>-2.3445558749060069E-3</v>
      </c>
      <c r="BR162" s="629">
        <v>-2.4009818140449113E-3</v>
      </c>
      <c r="BS162" s="629">
        <v>-2.4229626254985703E-3</v>
      </c>
      <c r="BT162" s="629">
        <v>-2.3916742632668075E-3</v>
      </c>
      <c r="BU162" s="629"/>
      <c r="BV162" s="629"/>
      <c r="BW162" s="629"/>
      <c r="BX162" s="629"/>
      <c r="BY162" s="629"/>
      <c r="BZ162" s="629"/>
      <c r="CA162" s="629"/>
      <c r="CB162" s="629"/>
      <c r="CC162" s="629"/>
      <c r="CD162" s="629"/>
      <c r="CE162" s="629"/>
      <c r="CF162" s="629"/>
      <c r="CG162" s="629"/>
      <c r="CH162" s="629"/>
      <c r="CI162" s="630"/>
      <c r="CK162" s="1351"/>
    </row>
    <row r="163" spans="2:89" x14ac:dyDescent="0.2">
      <c r="B163" s="805" t="s">
        <v>743</v>
      </c>
      <c r="C163" s="806" t="s">
        <v>552</v>
      </c>
      <c r="D163" s="727" t="s">
        <v>85</v>
      </c>
      <c r="E163" s="787" t="s">
        <v>339</v>
      </c>
      <c r="F163" s="788">
        <v>2</v>
      </c>
      <c r="G163" s="628"/>
      <c r="H163" s="628"/>
      <c r="I163" s="628">
        <v>0.14000000000000001</v>
      </c>
      <c r="J163" s="628">
        <v>0.14738209756614221</v>
      </c>
      <c r="K163" s="628">
        <v>0.15587107019180857</v>
      </c>
      <c r="L163" s="628">
        <v>0.1664545778342941</v>
      </c>
      <c r="M163" s="629">
        <v>0.17647144577569812</v>
      </c>
      <c r="N163" s="629">
        <v>0.1956527653683689</v>
      </c>
      <c r="O163" s="629">
        <v>0.22044785685128435</v>
      </c>
      <c r="P163" s="629">
        <v>0.23591210056628747</v>
      </c>
      <c r="Q163" s="629">
        <v>0.2487297834838173</v>
      </c>
      <c r="R163" s="629">
        <v>0.26001727555855697</v>
      </c>
      <c r="S163" s="629">
        <v>0.26842972129563358</v>
      </c>
      <c r="T163" s="629">
        <v>0.27458423220676587</v>
      </c>
      <c r="U163" s="629">
        <v>0.28149793241546223</v>
      </c>
      <c r="V163" s="629">
        <v>0.28839021270333137</v>
      </c>
      <c r="W163" s="629">
        <v>0.29406657059144437</v>
      </c>
      <c r="X163" s="629">
        <v>0.3006106841044095</v>
      </c>
      <c r="Y163" s="629">
        <v>0.30680516085903331</v>
      </c>
      <c r="Z163" s="629">
        <v>0.31275852652947966</v>
      </c>
      <c r="AA163" s="629">
        <v>0.31852455369071953</v>
      </c>
      <c r="AB163" s="629">
        <v>0.32406363323736437</v>
      </c>
      <c r="AC163" s="629">
        <v>0.32927110928428399</v>
      </c>
      <c r="AD163" s="629">
        <v>0.33412027983312159</v>
      </c>
      <c r="AE163" s="629">
        <v>0.3386347244452515</v>
      </c>
      <c r="AF163" s="629">
        <v>0.34283025404747047</v>
      </c>
      <c r="AG163" s="629">
        <v>0.34679958865500121</v>
      </c>
      <c r="AH163" s="629">
        <v>0.35063998864184187</v>
      </c>
      <c r="AI163" s="629">
        <v>0.35429948499471237</v>
      </c>
      <c r="AJ163" s="629">
        <v>0.3577655561063029</v>
      </c>
      <c r="AK163" s="629">
        <v>0.36109413827893705</v>
      </c>
      <c r="AL163" s="629">
        <v>0.3639656174685818</v>
      </c>
      <c r="AM163" s="629">
        <v>0.36652095326151118</v>
      </c>
      <c r="AN163" s="629">
        <v>0.3689753128342827</v>
      </c>
      <c r="AO163" s="629">
        <v>0.37148096060363855</v>
      </c>
      <c r="AP163" s="629">
        <v>0.37410127732163945</v>
      </c>
      <c r="AQ163" s="629">
        <v>0.3761533388872757</v>
      </c>
      <c r="AR163" s="629">
        <v>0.37761465482420586</v>
      </c>
      <c r="AS163" s="629">
        <v>0.37907068836460245</v>
      </c>
      <c r="AT163" s="629">
        <v>0.38046807320885268</v>
      </c>
      <c r="AU163" s="629">
        <v>0.38182584950642162</v>
      </c>
      <c r="AV163" s="629">
        <v>0.38327349085573859</v>
      </c>
      <c r="AW163" s="629">
        <v>0.38481068817273417</v>
      </c>
      <c r="AX163" s="629">
        <v>0.3864368165550584</v>
      </c>
      <c r="AY163" s="629">
        <v>0.3881891008530588</v>
      </c>
      <c r="AZ163" s="629">
        <v>0.39003581801545389</v>
      </c>
      <c r="BA163" s="629">
        <v>0.39198497494781953</v>
      </c>
      <c r="BB163" s="629">
        <v>0.39404499151261496</v>
      </c>
      <c r="BC163" s="629">
        <v>0.39611576033481366</v>
      </c>
      <c r="BD163" s="629">
        <v>0.39813972871499809</v>
      </c>
      <c r="BE163" s="629">
        <v>0.40014153581458417</v>
      </c>
      <c r="BF163" s="629">
        <v>0.4021088215594627</v>
      </c>
      <c r="BG163" s="629">
        <v>0.40406241709334939</v>
      </c>
      <c r="BH163" s="629">
        <v>0.40601231998438908</v>
      </c>
      <c r="BI163" s="629">
        <v>0.40793741637933412</v>
      </c>
      <c r="BJ163" s="629">
        <v>0.40979937207674344</v>
      </c>
      <c r="BK163" s="629">
        <v>0.41161644240723433</v>
      </c>
      <c r="BL163" s="629">
        <v>0.41339746320725473</v>
      </c>
      <c r="BM163" s="629">
        <v>0.41509321818398598</v>
      </c>
      <c r="BN163" s="629">
        <v>0.41677779219484545</v>
      </c>
      <c r="BO163" s="629">
        <v>0.41848340481073271</v>
      </c>
      <c r="BP163" s="629">
        <v>0.42007680524889773</v>
      </c>
      <c r="BQ163" s="629">
        <v>0.42160036112380256</v>
      </c>
      <c r="BR163" s="629">
        <v>0.42318034293784967</v>
      </c>
      <c r="BS163" s="629">
        <v>0.42478230556334889</v>
      </c>
      <c r="BT163" s="629">
        <v>0.42635297982661763</v>
      </c>
      <c r="BU163" s="629"/>
      <c r="BV163" s="629"/>
      <c r="BW163" s="629"/>
      <c r="BX163" s="629"/>
      <c r="BY163" s="629"/>
      <c r="BZ163" s="629"/>
      <c r="CA163" s="629"/>
      <c r="CB163" s="629"/>
      <c r="CC163" s="629"/>
      <c r="CD163" s="629"/>
      <c r="CE163" s="629"/>
      <c r="CF163" s="629"/>
      <c r="CG163" s="629"/>
      <c r="CH163" s="629"/>
      <c r="CI163" s="630"/>
      <c r="CK163" s="1351"/>
    </row>
    <row r="164" spans="2:89" ht="28.5" x14ac:dyDescent="0.2">
      <c r="B164" s="805" t="s">
        <v>744</v>
      </c>
      <c r="C164" s="806" t="s">
        <v>554</v>
      </c>
      <c r="D164" s="727" t="s">
        <v>85</v>
      </c>
      <c r="E164" s="787" t="s">
        <v>339</v>
      </c>
      <c r="F164" s="788">
        <v>2</v>
      </c>
      <c r="G164" s="628"/>
      <c r="H164" s="628"/>
      <c r="I164" s="628">
        <v>5.718</v>
      </c>
      <c r="J164" s="628">
        <v>5.6436274095391896</v>
      </c>
      <c r="K164" s="628">
        <v>5.5451798000315513</v>
      </c>
      <c r="L164" s="628">
        <v>5.4355641090298548</v>
      </c>
      <c r="M164" s="629">
        <v>5.3124322231215366</v>
      </c>
      <c r="N164" s="629">
        <v>4.9294259759228947</v>
      </c>
      <c r="O164" s="629">
        <v>4.4848700523235738</v>
      </c>
      <c r="P164" s="629">
        <v>4.2713147749042193</v>
      </c>
      <c r="Q164" s="629">
        <v>4.119349039080789</v>
      </c>
      <c r="R164" s="629">
        <v>4.0013917623405515</v>
      </c>
      <c r="S164" s="629">
        <v>3.9018860985035402</v>
      </c>
      <c r="T164" s="629">
        <v>3.8023804346665289</v>
      </c>
      <c r="U164" s="629">
        <v>3.7028747708295171</v>
      </c>
      <c r="V164" s="629">
        <v>3.6034488373829978</v>
      </c>
      <c r="W164" s="629">
        <v>3.5492605290638122</v>
      </c>
      <c r="X164" s="629">
        <v>3.5038436319500588</v>
      </c>
      <c r="Y164" s="629">
        <v>3.4220402513048978</v>
      </c>
      <c r="Z164" s="629">
        <v>3.3402368706597376</v>
      </c>
      <c r="AA164" s="629">
        <v>3.2584334900145762</v>
      </c>
      <c r="AB164" s="629">
        <v>3.1786233691317243</v>
      </c>
      <c r="AC164" s="629">
        <v>3.1028794981639831</v>
      </c>
      <c r="AD164" s="629">
        <v>3.0312018771113518</v>
      </c>
      <c r="AE164" s="629">
        <v>2.9635107755833383</v>
      </c>
      <c r="AF164" s="629">
        <v>2.8998061935799417</v>
      </c>
      <c r="AG164" s="629">
        <v>2.8380948713388543</v>
      </c>
      <c r="AH164" s="629">
        <v>2.7763835490977673</v>
      </c>
      <c r="AI164" s="629">
        <v>2.7146722268566794</v>
      </c>
      <c r="AJ164" s="629">
        <v>2.652960904615592</v>
      </c>
      <c r="AK164" s="629">
        <v>2.591249582374505</v>
      </c>
      <c r="AL164" s="629">
        <v>2.5395045589449627</v>
      </c>
      <c r="AM164" s="629">
        <v>2.497725834326967</v>
      </c>
      <c r="AN164" s="629">
        <v>2.4559471097089709</v>
      </c>
      <c r="AO164" s="629">
        <v>2.4141683850909748</v>
      </c>
      <c r="AP164" s="629">
        <v>2.3724693908634706</v>
      </c>
      <c r="AQ164" s="629">
        <v>2.3467164747344387</v>
      </c>
      <c r="AR164" s="629">
        <v>2.3369096367038789</v>
      </c>
      <c r="AS164" s="629">
        <v>2.327102798673319</v>
      </c>
      <c r="AT164" s="629">
        <v>2.3172959606427588</v>
      </c>
      <c r="AU164" s="629">
        <v>2.307489122612199</v>
      </c>
      <c r="AV164" s="629">
        <v>2.2976822845816391</v>
      </c>
      <c r="AW164" s="629">
        <v>2.2878754465510793</v>
      </c>
      <c r="AX164" s="629">
        <v>2.2780686085205195</v>
      </c>
      <c r="AY164" s="629">
        <v>2.2682617704899593</v>
      </c>
      <c r="AZ164" s="629">
        <v>2.2584549324593994</v>
      </c>
      <c r="BA164" s="629">
        <v>2.2486480944288392</v>
      </c>
      <c r="BB164" s="629">
        <v>2.2388412563982794</v>
      </c>
      <c r="BC164" s="629">
        <v>2.2290344183677195</v>
      </c>
      <c r="BD164" s="629">
        <v>2.2192275803371593</v>
      </c>
      <c r="BE164" s="629">
        <v>2.2094207423065995</v>
      </c>
      <c r="BF164" s="629">
        <v>2.1996936346665317</v>
      </c>
      <c r="BG164" s="629">
        <v>2.1899665270264634</v>
      </c>
      <c r="BH164" s="629">
        <v>2.1802394193863956</v>
      </c>
      <c r="BI164" s="629">
        <v>2.1705123117463279</v>
      </c>
      <c r="BJ164" s="629">
        <v>2.1607852041062601</v>
      </c>
      <c r="BK164" s="629">
        <v>2.1510580964661923</v>
      </c>
      <c r="BL164" s="629">
        <v>2.141330988826124</v>
      </c>
      <c r="BM164" s="629">
        <v>2.1316038811860563</v>
      </c>
      <c r="BN164" s="629">
        <v>2.1218767735459885</v>
      </c>
      <c r="BO164" s="629">
        <v>2.1121496659059202</v>
      </c>
      <c r="BP164" s="629">
        <v>2.1064090777904698</v>
      </c>
      <c r="BQ164" s="629">
        <v>2.1046550091996368</v>
      </c>
      <c r="BR164" s="629">
        <v>2.1029009406088042</v>
      </c>
      <c r="BS164" s="629">
        <v>2.1011468720179716</v>
      </c>
      <c r="BT164" s="629">
        <v>2.099392803427139</v>
      </c>
      <c r="BU164" s="629"/>
      <c r="BV164" s="629"/>
      <c r="BW164" s="629"/>
      <c r="BX164" s="629"/>
      <c r="BY164" s="629"/>
      <c r="BZ164" s="629"/>
      <c r="CA164" s="629"/>
      <c r="CB164" s="629"/>
      <c r="CC164" s="629"/>
      <c r="CD164" s="629"/>
      <c r="CE164" s="629"/>
      <c r="CF164" s="629"/>
      <c r="CG164" s="629"/>
      <c r="CH164" s="629"/>
      <c r="CI164" s="630"/>
      <c r="CK164" s="1351"/>
    </row>
    <row r="165" spans="2:89" x14ac:dyDescent="0.2">
      <c r="B165" s="805" t="s">
        <v>745</v>
      </c>
      <c r="C165" s="806" t="s">
        <v>556</v>
      </c>
      <c r="D165" s="727" t="s">
        <v>85</v>
      </c>
      <c r="E165" s="787" t="s">
        <v>339</v>
      </c>
      <c r="F165" s="788">
        <v>2</v>
      </c>
      <c r="G165" s="628"/>
      <c r="H165" s="628"/>
      <c r="I165" s="628">
        <v>0.16900000000000001</v>
      </c>
      <c r="J165" s="628">
        <v>0.16773018524854233</v>
      </c>
      <c r="K165" s="628">
        <v>0.16480429475618247</v>
      </c>
      <c r="L165" s="628">
        <v>0.16154648575788028</v>
      </c>
      <c r="M165" s="629">
        <v>0.1578869716661995</v>
      </c>
      <c r="N165" s="629">
        <v>0.14650391886484126</v>
      </c>
      <c r="O165" s="629">
        <v>0.13329159246416214</v>
      </c>
      <c r="P165" s="629">
        <v>0.12694466988351699</v>
      </c>
      <c r="Q165" s="629">
        <v>0.12242820570694653</v>
      </c>
      <c r="R165" s="629">
        <v>0.11892248244718423</v>
      </c>
      <c r="S165" s="629">
        <v>0.11596514628419613</v>
      </c>
      <c r="T165" s="629">
        <v>0.11300781012120802</v>
      </c>
      <c r="U165" s="629">
        <v>0.11005047395821992</v>
      </c>
      <c r="V165" s="629">
        <v>0.10709550740473944</v>
      </c>
      <c r="W165" s="629">
        <v>0.10548501572392448</v>
      </c>
      <c r="X165" s="629">
        <v>0.10413521283767656</v>
      </c>
      <c r="Y165" s="629">
        <v>0.10170399348283786</v>
      </c>
      <c r="Z165" s="629">
        <v>9.9272774127999189E-2</v>
      </c>
      <c r="AA165" s="629">
        <v>9.6841554773160476E-2</v>
      </c>
      <c r="AB165" s="629">
        <v>9.4469575656012786E-2</v>
      </c>
      <c r="AC165" s="629">
        <v>9.2218446623754738E-2</v>
      </c>
      <c r="AD165" s="629">
        <v>9.0088167676386333E-2</v>
      </c>
      <c r="AE165" s="629">
        <v>8.8076369204399915E-2</v>
      </c>
      <c r="AF165" s="629">
        <v>8.6183051207795472E-2</v>
      </c>
      <c r="AG165" s="629">
        <v>8.4348973448882036E-2</v>
      </c>
      <c r="AH165" s="629">
        <v>8.2514895689968601E-2</v>
      </c>
      <c r="AI165" s="629">
        <v>8.0680817931055165E-2</v>
      </c>
      <c r="AJ165" s="629">
        <v>7.8846740172141716E-2</v>
      </c>
      <c r="AK165" s="629">
        <v>7.7012662413228281E-2</v>
      </c>
      <c r="AL165" s="629">
        <v>7.547478584276987E-2</v>
      </c>
      <c r="AM165" s="629">
        <v>7.4233110460766499E-2</v>
      </c>
      <c r="AN165" s="629">
        <v>7.2991435078763114E-2</v>
      </c>
      <c r="AO165" s="629">
        <v>7.1749759696759743E-2</v>
      </c>
      <c r="AP165" s="629">
        <v>7.0510453924263986E-2</v>
      </c>
      <c r="AQ165" s="629">
        <v>6.9745070053296249E-2</v>
      </c>
      <c r="AR165" s="629">
        <v>6.9453608083856533E-2</v>
      </c>
      <c r="AS165" s="629">
        <v>6.9162146114416817E-2</v>
      </c>
      <c r="AT165" s="629">
        <v>6.8870684144977087E-2</v>
      </c>
      <c r="AU165" s="629">
        <v>6.8579222175537385E-2</v>
      </c>
      <c r="AV165" s="629">
        <v>6.8287760206097656E-2</v>
      </c>
      <c r="AW165" s="629">
        <v>6.799629823665794E-2</v>
      </c>
      <c r="AX165" s="629">
        <v>6.7704836267218224E-2</v>
      </c>
      <c r="AY165" s="629">
        <v>6.7413374297778508E-2</v>
      </c>
      <c r="AZ165" s="629">
        <v>6.7121912328338779E-2</v>
      </c>
      <c r="BA165" s="629">
        <v>6.6830450358899077E-2</v>
      </c>
      <c r="BB165" s="629">
        <v>6.6538988389459347E-2</v>
      </c>
      <c r="BC165" s="629">
        <v>6.6247526420019631E-2</v>
      </c>
      <c r="BD165" s="629">
        <v>6.5956064450579915E-2</v>
      </c>
      <c r="BE165" s="629">
        <v>6.56646024811402E-2</v>
      </c>
      <c r="BF165" s="629">
        <v>6.5375510121208111E-2</v>
      </c>
      <c r="BG165" s="629">
        <v>6.5086417761276008E-2</v>
      </c>
      <c r="BH165" s="629">
        <v>6.4797325401343919E-2</v>
      </c>
      <c r="BI165" s="629">
        <v>6.4508233041411844E-2</v>
      </c>
      <c r="BJ165" s="629">
        <v>6.4219140681479742E-2</v>
      </c>
      <c r="BK165" s="629">
        <v>6.3930048321547653E-2</v>
      </c>
      <c r="BL165" s="629">
        <v>6.3640955961615578E-2</v>
      </c>
      <c r="BM165" s="629">
        <v>6.3351863601683489E-2</v>
      </c>
      <c r="BN165" s="629">
        <v>6.3062771241751386E-2</v>
      </c>
      <c r="BO165" s="629">
        <v>6.2773678881819311E-2</v>
      </c>
      <c r="BP165" s="629">
        <v>6.2603066997269211E-2</v>
      </c>
      <c r="BQ165" s="629">
        <v>6.2550935588101098E-2</v>
      </c>
      <c r="BR165" s="629">
        <v>6.2498804178932992E-2</v>
      </c>
      <c r="BS165" s="629">
        <v>6.2446672769764879E-2</v>
      </c>
      <c r="BT165" s="629">
        <v>6.2394541360596772E-2</v>
      </c>
      <c r="BU165" s="629"/>
      <c r="BV165" s="629"/>
      <c r="BW165" s="629"/>
      <c r="BX165" s="629"/>
      <c r="BY165" s="629"/>
      <c r="BZ165" s="629"/>
      <c r="CA165" s="629"/>
      <c r="CB165" s="629"/>
      <c r="CC165" s="629"/>
      <c r="CD165" s="629"/>
      <c r="CE165" s="629"/>
      <c r="CF165" s="629"/>
      <c r="CG165" s="629"/>
      <c r="CH165" s="629"/>
      <c r="CI165" s="630"/>
      <c r="CK165" s="1351"/>
    </row>
    <row r="166" spans="2:89" ht="29.25" thickBot="1" x14ac:dyDescent="0.25">
      <c r="B166" s="807" t="s">
        <v>746</v>
      </c>
      <c r="C166" s="808" t="s">
        <v>558</v>
      </c>
      <c r="D166" s="809" t="s">
        <v>747</v>
      </c>
      <c r="E166" s="810" t="s">
        <v>339</v>
      </c>
      <c r="F166" s="811">
        <v>2</v>
      </c>
      <c r="G166" s="768">
        <f>SUM(G153:G156)+G163+G164+G165</f>
        <v>0</v>
      </c>
      <c r="H166" s="768">
        <f t="shared" ref="H166:BS166" si="207">SUM(H153:H156)+H163+H164+H165</f>
        <v>0</v>
      </c>
      <c r="I166" s="768">
        <f t="shared" si="207"/>
        <v>10.84</v>
      </c>
      <c r="J166" s="768">
        <f t="shared" si="207"/>
        <v>10.93561427149505</v>
      </c>
      <c r="K166" s="768">
        <f t="shared" si="207"/>
        <v>11.062576186488851</v>
      </c>
      <c r="L166" s="768">
        <f t="shared" si="207"/>
        <v>11.233788384589902</v>
      </c>
      <c r="M166" s="768">
        <f t="shared" si="207"/>
        <v>11.374616171711105</v>
      </c>
      <c r="N166" s="768">
        <f t="shared" si="207"/>
        <v>11.493776463422407</v>
      </c>
      <c r="O166" s="768">
        <f t="shared" si="207"/>
        <v>11.698979690978303</v>
      </c>
      <c r="P166" s="768">
        <f t="shared" si="207"/>
        <v>11.893689594967006</v>
      </c>
      <c r="Q166" s="768">
        <f t="shared" si="207"/>
        <v>12.081375933899553</v>
      </c>
      <c r="R166" s="768">
        <f t="shared" si="207"/>
        <v>12.261352350612306</v>
      </c>
      <c r="S166" s="768">
        <f t="shared" si="207"/>
        <v>12.383803597784283</v>
      </c>
      <c r="T166" s="768">
        <f t="shared" si="207"/>
        <v>12.446155345652935</v>
      </c>
      <c r="U166" s="768">
        <f t="shared" si="207"/>
        <v>12.529714451207807</v>
      </c>
      <c r="V166" s="768">
        <f t="shared" si="207"/>
        <v>12.612785522274283</v>
      </c>
      <c r="W166" s="768">
        <f t="shared" si="207"/>
        <v>12.710074460955758</v>
      </c>
      <c r="X166" s="768">
        <f t="shared" si="207"/>
        <v>12.839492569566804</v>
      </c>
      <c r="Y166" s="768">
        <f t="shared" si="207"/>
        <v>12.922136489142007</v>
      </c>
      <c r="Z166" s="768">
        <f t="shared" si="207"/>
        <v>12.998362749859632</v>
      </c>
      <c r="AA166" s="768">
        <f t="shared" si="207"/>
        <v>13.069602617491784</v>
      </c>
      <c r="AB166" s="768">
        <f t="shared" si="207"/>
        <v>13.136854315637583</v>
      </c>
      <c r="AC166" s="768">
        <f t="shared" si="207"/>
        <v>13.199466816375805</v>
      </c>
      <c r="AD166" s="768">
        <f t="shared" si="207"/>
        <v>13.256729392048062</v>
      </c>
      <c r="AE166" s="768">
        <f t="shared" si="207"/>
        <v>13.309187560341135</v>
      </c>
      <c r="AF166" s="768">
        <f t="shared" si="207"/>
        <v>13.357262161029983</v>
      </c>
      <c r="AG166" s="768">
        <f t="shared" si="207"/>
        <v>13.401368624732559</v>
      </c>
      <c r="AH166" s="768">
        <f t="shared" si="207"/>
        <v>13.442043232892932</v>
      </c>
      <c r="AI166" s="768">
        <f t="shared" si="207"/>
        <v>13.477902725178911</v>
      </c>
      <c r="AJ166" s="768">
        <f t="shared" si="207"/>
        <v>13.508613813702306</v>
      </c>
      <c r="AK166" s="768">
        <f t="shared" si="207"/>
        <v>13.536665356212207</v>
      </c>
      <c r="AL166" s="768">
        <f t="shared" si="207"/>
        <v>13.562812678898283</v>
      </c>
      <c r="AM166" s="768">
        <f t="shared" si="207"/>
        <v>13.590807706067533</v>
      </c>
      <c r="AN166" s="768">
        <f t="shared" si="207"/>
        <v>13.616115047036407</v>
      </c>
      <c r="AO166" s="768">
        <f t="shared" si="207"/>
        <v>13.642787527025009</v>
      </c>
      <c r="AP166" s="768">
        <f t="shared" si="207"/>
        <v>13.672594252859458</v>
      </c>
      <c r="AQ166" s="768">
        <f t="shared" si="207"/>
        <v>13.703695719212883</v>
      </c>
      <c r="AR166" s="768">
        <f t="shared" si="207"/>
        <v>13.735493296597982</v>
      </c>
      <c r="AS166" s="768">
        <f t="shared" si="207"/>
        <v>13.767150272322159</v>
      </c>
      <c r="AT166" s="768">
        <f t="shared" si="207"/>
        <v>13.797246194453157</v>
      </c>
      <c r="AU166" s="768">
        <f t="shared" si="207"/>
        <v>13.826287855054405</v>
      </c>
      <c r="AV166" s="768">
        <f t="shared" si="207"/>
        <v>13.857721455650058</v>
      </c>
      <c r="AW166" s="768">
        <f t="shared" si="207"/>
        <v>13.891538769342855</v>
      </c>
      <c r="AX166" s="768">
        <f t="shared" si="207"/>
        <v>13.927723163093653</v>
      </c>
      <c r="AY166" s="768">
        <f t="shared" si="207"/>
        <v>13.967265451536175</v>
      </c>
      <c r="AZ166" s="768">
        <f t="shared" si="207"/>
        <v>14.009321261539499</v>
      </c>
      <c r="BA166" s="768">
        <f t="shared" si="207"/>
        <v>14.054103713079702</v>
      </c>
      <c r="BB166" s="768">
        <f t="shared" si="207"/>
        <v>14.101836917815</v>
      </c>
      <c r="BC166" s="768">
        <f t="shared" si="207"/>
        <v>14.149856315614377</v>
      </c>
      <c r="BD166" s="768">
        <f t="shared" si="207"/>
        <v>14.196630025052903</v>
      </c>
      <c r="BE166" s="768">
        <f t="shared" si="207"/>
        <v>14.242813867214226</v>
      </c>
      <c r="BF166" s="768">
        <f t="shared" si="207"/>
        <v>14.288160953742802</v>
      </c>
      <c r="BG166" s="768">
        <f t="shared" si="207"/>
        <v>14.333143647634124</v>
      </c>
      <c r="BH166" s="768">
        <f t="shared" si="207"/>
        <v>14.378028054372225</v>
      </c>
      <c r="BI166" s="768">
        <f t="shared" si="207"/>
        <v>14.422252186075976</v>
      </c>
      <c r="BJ166" s="768">
        <f t="shared" si="207"/>
        <v>14.464795700489999</v>
      </c>
      <c r="BK166" s="768">
        <f t="shared" si="207"/>
        <v>14.506144500137745</v>
      </c>
      <c r="BL166" s="768">
        <f t="shared" si="207"/>
        <v>14.546533768665947</v>
      </c>
      <c r="BM166" s="768">
        <f t="shared" si="207"/>
        <v>14.584653514961495</v>
      </c>
      <c r="BN166" s="768">
        <f t="shared" si="207"/>
        <v>14.622475657250542</v>
      </c>
      <c r="BO166" s="768">
        <f t="shared" si="207"/>
        <v>14.660857784537244</v>
      </c>
      <c r="BP166" s="768">
        <f t="shared" si="207"/>
        <v>14.700358157902018</v>
      </c>
      <c r="BQ166" s="768">
        <f t="shared" si="207"/>
        <v>14.74210447704044</v>
      </c>
      <c r="BR166" s="768">
        <f t="shared" si="207"/>
        <v>14.785352686601566</v>
      </c>
      <c r="BS166" s="768">
        <f t="shared" si="207"/>
        <v>14.829185959888788</v>
      </c>
      <c r="BT166" s="768">
        <f t="shared" ref="BT166" si="208">SUM(BT153:BT156)+BT163+BT164+BT165</f>
        <v>14.872186430172814</v>
      </c>
      <c r="BU166" s="768"/>
      <c r="BV166" s="768"/>
      <c r="BW166" s="768"/>
      <c r="BX166" s="768"/>
      <c r="BY166" s="768"/>
      <c r="BZ166" s="768"/>
      <c r="CA166" s="768"/>
      <c r="CB166" s="768"/>
      <c r="CC166" s="768"/>
      <c r="CD166" s="768"/>
      <c r="CE166" s="768"/>
      <c r="CF166" s="768"/>
      <c r="CG166" s="768"/>
      <c r="CH166" s="768"/>
      <c r="CI166" s="768"/>
      <c r="CK166" s="1351"/>
    </row>
    <row r="167" spans="2:89" x14ac:dyDescent="0.2">
      <c r="B167" s="745" t="s">
        <v>748</v>
      </c>
      <c r="C167" s="746" t="s">
        <v>561</v>
      </c>
      <c r="D167" s="747" t="s">
        <v>85</v>
      </c>
      <c r="E167" s="812" t="s">
        <v>339</v>
      </c>
      <c r="F167" s="813">
        <v>2</v>
      </c>
      <c r="G167" s="624"/>
      <c r="H167" s="624"/>
      <c r="I167" s="624">
        <v>0.40148489420320899</v>
      </c>
      <c r="J167" s="624">
        <v>0.4091213402520133</v>
      </c>
      <c r="K167" s="624">
        <v>0.41665382811141149</v>
      </c>
      <c r="L167" s="624">
        <v>0.42392292799414871</v>
      </c>
      <c r="M167" s="625">
        <v>0.43017653994396832</v>
      </c>
      <c r="N167" s="625">
        <v>0.4362123411931354</v>
      </c>
      <c r="O167" s="625">
        <v>0.44613846431215548</v>
      </c>
      <c r="P167" s="625">
        <v>0.4575406003214747</v>
      </c>
      <c r="Q167" s="625">
        <v>0.46856819643577768</v>
      </c>
      <c r="R167" s="625">
        <v>0.47895150338355263</v>
      </c>
      <c r="S167" s="625">
        <v>0.49138956508635828</v>
      </c>
      <c r="T167" s="625">
        <v>0.50954382593924208</v>
      </c>
      <c r="U167" s="625">
        <v>0.52435023505156131</v>
      </c>
      <c r="V167" s="625">
        <v>0.5355758948927094</v>
      </c>
      <c r="W167" s="625">
        <v>0.54525361266196126</v>
      </c>
      <c r="X167" s="625">
        <v>0.55368168122992434</v>
      </c>
      <c r="Y167" s="625">
        <v>0.56145251832771337</v>
      </c>
      <c r="Z167" s="625">
        <v>0.56922377220480791</v>
      </c>
      <c r="AA167" s="625">
        <v>0.57724452025379513</v>
      </c>
      <c r="AB167" s="625">
        <v>0.58536960000297167</v>
      </c>
      <c r="AC167" s="625">
        <v>0.59455393124705591</v>
      </c>
      <c r="AD167" s="625">
        <v>0.60430166870931901</v>
      </c>
      <c r="AE167" s="625">
        <v>0.61458013791822952</v>
      </c>
      <c r="AF167" s="625">
        <v>0.6257409853229402</v>
      </c>
      <c r="AG167" s="625">
        <v>0.63721627568002759</v>
      </c>
      <c r="AH167" s="625">
        <v>0.64870783607624194</v>
      </c>
      <c r="AI167" s="625">
        <v>0.66049073392694679</v>
      </c>
      <c r="AJ167" s="625">
        <v>0.67144531793906748</v>
      </c>
      <c r="AK167" s="625">
        <v>0.68217970106145698</v>
      </c>
      <c r="AL167" s="625">
        <v>0.6926008713342664</v>
      </c>
      <c r="AM167" s="625">
        <v>0.70201436761401326</v>
      </c>
      <c r="AN167" s="625">
        <v>0.70984799325926018</v>
      </c>
      <c r="AO167" s="625">
        <v>0.71614400891237995</v>
      </c>
      <c r="AP167" s="625">
        <v>0.72145323952479545</v>
      </c>
      <c r="AQ167" s="625">
        <v>0.72613658617408183</v>
      </c>
      <c r="AR167" s="625">
        <v>0.73111760848046203</v>
      </c>
      <c r="AS167" s="625">
        <v>0.73389657007360998</v>
      </c>
      <c r="AT167" s="625">
        <v>0.73464695508029854</v>
      </c>
      <c r="AU167" s="625">
        <v>0.73481245725264177</v>
      </c>
      <c r="AV167" s="625">
        <v>0.73524245200467264</v>
      </c>
      <c r="AW167" s="625">
        <v>0.73497782213853391</v>
      </c>
      <c r="AX167" s="625">
        <v>0.73434459814763597</v>
      </c>
      <c r="AY167" s="625">
        <v>0.73548367426092265</v>
      </c>
      <c r="AZ167" s="625">
        <v>0.74011268203296088</v>
      </c>
      <c r="BA167" s="625">
        <v>0.74674015967747798</v>
      </c>
      <c r="BB167" s="625">
        <v>0.75323832948041303</v>
      </c>
      <c r="BC167" s="625">
        <v>0.76037165421886821</v>
      </c>
      <c r="BD167" s="625">
        <v>0.76736191123115127</v>
      </c>
      <c r="BE167" s="625">
        <v>0.77479565166046138</v>
      </c>
      <c r="BF167" s="625">
        <v>0.78334609373089004</v>
      </c>
      <c r="BG167" s="625">
        <v>0.79212033252747849</v>
      </c>
      <c r="BH167" s="625">
        <v>0.80114639909784535</v>
      </c>
      <c r="BI167" s="625">
        <v>0.80990633626099573</v>
      </c>
      <c r="BJ167" s="625">
        <v>0.81808770787836993</v>
      </c>
      <c r="BK167" s="625">
        <v>0.8262468746357704</v>
      </c>
      <c r="BL167" s="625">
        <v>0.8347310281419692</v>
      </c>
      <c r="BM167" s="625">
        <v>0.84232020701104027</v>
      </c>
      <c r="BN167" s="625">
        <v>0.84826675241665983</v>
      </c>
      <c r="BO167" s="625">
        <v>0.85358663437921267</v>
      </c>
      <c r="BP167" s="625">
        <v>0.85777192455597406</v>
      </c>
      <c r="BQ167" s="625">
        <v>0.86163127714782428</v>
      </c>
      <c r="BR167" s="625">
        <v>0.86535834533352629</v>
      </c>
      <c r="BS167" s="625">
        <v>0.86870536859420744</v>
      </c>
      <c r="BT167" s="625">
        <v>0.87186134784917191</v>
      </c>
      <c r="BU167" s="625"/>
      <c r="BV167" s="625"/>
      <c r="BW167" s="625"/>
      <c r="BX167" s="625"/>
      <c r="BY167" s="625"/>
      <c r="BZ167" s="625"/>
      <c r="CA167" s="625"/>
      <c r="CB167" s="625"/>
      <c r="CC167" s="625"/>
      <c r="CD167" s="625"/>
      <c r="CE167" s="625"/>
      <c r="CF167" s="625"/>
      <c r="CG167" s="625"/>
      <c r="CH167" s="625"/>
      <c r="CI167" s="626"/>
      <c r="CK167" s="1351"/>
    </row>
    <row r="168" spans="2:89" x14ac:dyDescent="0.2">
      <c r="B168" s="759" t="s">
        <v>749</v>
      </c>
      <c r="C168" s="760" t="s">
        <v>563</v>
      </c>
      <c r="D168" s="754" t="s">
        <v>85</v>
      </c>
      <c r="E168" s="814" t="s">
        <v>339</v>
      </c>
      <c r="F168" s="815">
        <v>2</v>
      </c>
      <c r="G168" s="628"/>
      <c r="H168" s="628"/>
      <c r="I168" s="628">
        <v>7.6416420167948029E-2</v>
      </c>
      <c r="J168" s="628">
        <v>7.7869899186164659E-2</v>
      </c>
      <c r="K168" s="628">
        <v>7.9303591376044202E-2</v>
      </c>
      <c r="L168" s="628">
        <v>8.068715175129676E-2</v>
      </c>
      <c r="M168" s="629">
        <v>8.1877429754839359E-2</v>
      </c>
      <c r="N168" s="629">
        <v>8.3026250871065799E-2</v>
      </c>
      <c r="O168" s="629">
        <v>8.4915534392945691E-2</v>
      </c>
      <c r="P168" s="629">
        <v>8.7085754066663301E-2</v>
      </c>
      <c r="Q168" s="629">
        <v>8.9184685882729264E-2</v>
      </c>
      <c r="R168" s="629">
        <v>9.1160987252743797E-2</v>
      </c>
      <c r="S168" s="629">
        <v>9.3528379308783161E-2</v>
      </c>
      <c r="T168" s="629">
        <v>9.6983761180436612E-2</v>
      </c>
      <c r="U168" s="629">
        <v>9.9801931418574852E-2</v>
      </c>
      <c r="V168" s="629">
        <v>0.10193856159188697</v>
      </c>
      <c r="W168" s="629">
        <v>0.10378056500969834</v>
      </c>
      <c r="X168" s="629">
        <v>0.10538471709161401</v>
      </c>
      <c r="Y168" s="629">
        <v>0.10686377536079206</v>
      </c>
      <c r="Z168" s="629">
        <v>0.10834291295744414</v>
      </c>
      <c r="AA168" s="629">
        <v>0.10986953789856191</v>
      </c>
      <c r="AB168" s="629">
        <v>0.11141602075999901</v>
      </c>
      <c r="AC168" s="629">
        <v>0.113164115708135</v>
      </c>
      <c r="AD168" s="629">
        <v>0.11501944628808491</v>
      </c>
      <c r="AE168" s="629">
        <v>0.11697579342117004</v>
      </c>
      <c r="AF168" s="629">
        <v>0.11910008755283674</v>
      </c>
      <c r="AG168" s="629">
        <v>0.12128423102158847</v>
      </c>
      <c r="AH168" s="629">
        <v>0.12347147123984181</v>
      </c>
      <c r="AI168" s="629">
        <v>0.12571416302216265</v>
      </c>
      <c r="AJ168" s="629">
        <v>0.12779919811743479</v>
      </c>
      <c r="AK168" s="629">
        <v>0.12984232138998575</v>
      </c>
      <c r="AL168" s="629">
        <v>0.13182582945643284</v>
      </c>
      <c r="AM168" s="629">
        <v>0.1336175424133802</v>
      </c>
      <c r="AN168" s="629">
        <v>0.13510855150833923</v>
      </c>
      <c r="AO168" s="629">
        <v>0.13630690039886872</v>
      </c>
      <c r="AP168" s="629">
        <v>0.13731743006786667</v>
      </c>
      <c r="AQ168" s="629">
        <v>0.13820883243570492</v>
      </c>
      <c r="AR168" s="629">
        <v>0.13915689274613252</v>
      </c>
      <c r="AS168" s="629">
        <v>0.13968582496699233</v>
      </c>
      <c r="AT168" s="629">
        <v>0.13982864911003423</v>
      </c>
      <c r="AU168" s="629">
        <v>0.13986014988060647</v>
      </c>
      <c r="AV168" s="629">
        <v>0.13994199270985264</v>
      </c>
      <c r="AW168" s="629">
        <v>0.13989162452083281</v>
      </c>
      <c r="AX168" s="629">
        <v>0.13977110015927519</v>
      </c>
      <c r="AY168" s="629">
        <v>0.13998790562352281</v>
      </c>
      <c r="AZ168" s="629">
        <v>0.14086896542919947</v>
      </c>
      <c r="BA168" s="629">
        <v>0.14213040296682389</v>
      </c>
      <c r="BB168" s="629">
        <v>0.14336722876314489</v>
      </c>
      <c r="BC168" s="629">
        <v>0.1447249464463719</v>
      </c>
      <c r="BD168" s="629">
        <v>0.14605543340776228</v>
      </c>
      <c r="BE168" s="629">
        <v>0.14747033055649061</v>
      </c>
      <c r="BF168" s="629">
        <v>0.14909777453585205</v>
      </c>
      <c r="BG168" s="629">
        <v>0.15076781474960588</v>
      </c>
      <c r="BH168" s="629">
        <v>0.15248578647273603</v>
      </c>
      <c r="BI168" s="629">
        <v>0.15415310459246911</v>
      </c>
      <c r="BJ168" s="629">
        <v>0.15571030173759248</v>
      </c>
      <c r="BK168" s="629">
        <v>0.15726327253215067</v>
      </c>
      <c r="BL168" s="629">
        <v>0.15887809951184495</v>
      </c>
      <c r="BM168" s="629">
        <v>0.16032258195579741</v>
      </c>
      <c r="BN168" s="629">
        <v>0.16145441460709908</v>
      </c>
      <c r="BO168" s="629">
        <v>0.1624669715953293</v>
      </c>
      <c r="BP168" s="629">
        <v>0.16326357664147162</v>
      </c>
      <c r="BQ168" s="629">
        <v>0.16399814452557693</v>
      </c>
      <c r="BR168" s="629">
        <v>0.16470753412549799</v>
      </c>
      <c r="BS168" s="629">
        <v>0.16534458807072228</v>
      </c>
      <c r="BT168" s="629">
        <v>0.1659452797536991</v>
      </c>
      <c r="BU168" s="629"/>
      <c r="BV168" s="629"/>
      <c r="BW168" s="629"/>
      <c r="BX168" s="629"/>
      <c r="BY168" s="629"/>
      <c r="BZ168" s="629"/>
      <c r="CA168" s="629"/>
      <c r="CB168" s="629"/>
      <c r="CC168" s="629"/>
      <c r="CD168" s="629"/>
      <c r="CE168" s="629"/>
      <c r="CF168" s="629"/>
      <c r="CG168" s="629"/>
      <c r="CH168" s="629"/>
      <c r="CI168" s="630"/>
      <c r="CK168" s="1351"/>
    </row>
    <row r="169" spans="2:89" x14ac:dyDescent="0.2">
      <c r="B169" s="752" t="s">
        <v>750</v>
      </c>
      <c r="C169" s="816" t="s">
        <v>565</v>
      </c>
      <c r="D169" s="754" t="s">
        <v>85</v>
      </c>
      <c r="E169" s="814" t="s">
        <v>339</v>
      </c>
      <c r="F169" s="815">
        <v>2</v>
      </c>
      <c r="G169" s="628"/>
      <c r="H169" s="628"/>
      <c r="I169" s="628">
        <v>7.0226950559246832</v>
      </c>
      <c r="J169" s="628">
        <v>7.3223672881909287</v>
      </c>
      <c r="K169" s="628">
        <v>7.7498916410485457</v>
      </c>
      <c r="L169" s="628">
        <v>8.2270307756052254</v>
      </c>
      <c r="M169" s="629">
        <v>8.6598236585525576</v>
      </c>
      <c r="N169" s="629">
        <v>9.5962906320451324</v>
      </c>
      <c r="O169" s="629">
        <v>10.788734603692339</v>
      </c>
      <c r="P169" s="629">
        <v>11.483228224093416</v>
      </c>
      <c r="Q169" s="629">
        <v>12.025154021668119</v>
      </c>
      <c r="R169" s="629">
        <v>12.520438566122399</v>
      </c>
      <c r="S169" s="629">
        <v>12.910337461290657</v>
      </c>
      <c r="T169" s="629">
        <v>13.247758392513333</v>
      </c>
      <c r="U169" s="629">
        <v>13.634042959478116</v>
      </c>
      <c r="V169" s="629">
        <v>14.030419767428262</v>
      </c>
      <c r="W169" s="629">
        <v>14.351976967952389</v>
      </c>
      <c r="X169" s="629">
        <v>14.675027878836321</v>
      </c>
      <c r="Y169" s="629">
        <v>15.019017065191598</v>
      </c>
      <c r="Z169" s="629">
        <v>15.356419618756789</v>
      </c>
      <c r="AA169" s="629">
        <v>15.686222431124261</v>
      </c>
      <c r="AB169" s="629">
        <v>16.001569567498059</v>
      </c>
      <c r="AC169" s="629">
        <v>16.300695744503685</v>
      </c>
      <c r="AD169" s="629">
        <v>16.586004796804168</v>
      </c>
      <c r="AE169" s="629">
        <v>16.855443240658644</v>
      </c>
      <c r="AF169" s="629">
        <v>17.115214744426517</v>
      </c>
      <c r="AG169" s="629">
        <v>17.363474997397894</v>
      </c>
      <c r="AH169" s="629">
        <v>17.598199472675631</v>
      </c>
      <c r="AI169" s="629">
        <v>17.827881154247134</v>
      </c>
      <c r="AJ169" s="629">
        <v>18.055301135541725</v>
      </c>
      <c r="AK169" s="629">
        <v>18.277544131436017</v>
      </c>
      <c r="AL169" s="629">
        <v>18.475905652205814</v>
      </c>
      <c r="AM169" s="629">
        <v>18.659185781856884</v>
      </c>
      <c r="AN169" s="629">
        <v>18.840827259400967</v>
      </c>
      <c r="AO169" s="629">
        <v>19.022579372073793</v>
      </c>
      <c r="AP169" s="629">
        <v>19.203667355034103</v>
      </c>
      <c r="AQ169" s="629">
        <v>19.3507861658744</v>
      </c>
      <c r="AR169" s="629">
        <v>19.463886757292141</v>
      </c>
      <c r="AS169" s="629">
        <v>19.57769168198509</v>
      </c>
      <c r="AT169" s="629">
        <v>19.691174745040691</v>
      </c>
      <c r="AU169" s="629">
        <v>19.802463605636682</v>
      </c>
      <c r="AV169" s="629">
        <v>19.913293708436264</v>
      </c>
      <c r="AW169" s="629">
        <v>20.0274059915109</v>
      </c>
      <c r="AX169" s="629">
        <v>20.14370743792059</v>
      </c>
      <c r="AY169" s="629">
        <v>20.260026143326392</v>
      </c>
      <c r="AZ169" s="629">
        <v>20.373069396772269</v>
      </c>
      <c r="BA169" s="629">
        <v>20.485099527196738</v>
      </c>
      <c r="BB169" s="629">
        <v>20.600050914520256</v>
      </c>
      <c r="BC169" s="629">
        <v>20.715698052041191</v>
      </c>
      <c r="BD169" s="629">
        <v>20.831408396355414</v>
      </c>
      <c r="BE169" s="629">
        <v>20.946693654736819</v>
      </c>
      <c r="BF169" s="629">
        <v>21.060620659402847</v>
      </c>
      <c r="BG169" s="629">
        <v>21.174474756940647</v>
      </c>
      <c r="BH169" s="629">
        <v>21.287815190375358</v>
      </c>
      <c r="BI169" s="629">
        <v>21.401044093237509</v>
      </c>
      <c r="BJ169" s="629">
        <v>21.513313853347064</v>
      </c>
      <c r="BK169" s="629">
        <v>21.625053683632775</v>
      </c>
      <c r="BL169" s="629">
        <v>21.735433984141103</v>
      </c>
      <c r="BM169" s="629">
        <v>21.844908837172547</v>
      </c>
      <c r="BN169" s="629">
        <v>21.954237173847467</v>
      </c>
      <c r="BO169" s="629">
        <v>22.062408248875915</v>
      </c>
      <c r="BP169" s="629">
        <v>22.162873903087966</v>
      </c>
      <c r="BQ169" s="629">
        <v>22.254441403754296</v>
      </c>
      <c r="BR169" s="629">
        <v>22.344891332829178</v>
      </c>
      <c r="BS169" s="629">
        <v>22.433579482613872</v>
      </c>
      <c r="BT169" s="629">
        <v>22.520177128608111</v>
      </c>
      <c r="BU169" s="629"/>
      <c r="BV169" s="629"/>
      <c r="BW169" s="629"/>
      <c r="BX169" s="629"/>
      <c r="BY169" s="629"/>
      <c r="BZ169" s="629"/>
      <c r="CA169" s="629"/>
      <c r="CB169" s="629"/>
      <c r="CC169" s="629"/>
      <c r="CD169" s="629"/>
      <c r="CE169" s="629"/>
      <c r="CF169" s="629"/>
      <c r="CG169" s="629"/>
      <c r="CH169" s="629"/>
      <c r="CI169" s="630"/>
      <c r="CK169" s="1351"/>
    </row>
    <row r="170" spans="2:89" x14ac:dyDescent="0.2">
      <c r="B170" s="752" t="s">
        <v>751</v>
      </c>
      <c r="C170" s="816" t="s">
        <v>567</v>
      </c>
      <c r="D170" s="754" t="s">
        <v>85</v>
      </c>
      <c r="E170" s="814" t="s">
        <v>339</v>
      </c>
      <c r="F170" s="815">
        <v>2</v>
      </c>
      <c r="G170" s="628"/>
      <c r="H170" s="628"/>
      <c r="I170" s="628">
        <v>16.881952413895117</v>
      </c>
      <c r="J170" s="628">
        <v>16.6812586245753</v>
      </c>
      <c r="K170" s="628">
        <v>16.43296403160128</v>
      </c>
      <c r="L170" s="628">
        <v>16.160512140714726</v>
      </c>
      <c r="M170" s="629">
        <v>15.859102779613689</v>
      </c>
      <c r="N170" s="629">
        <v>15.029180993116196</v>
      </c>
      <c r="O170" s="629">
        <v>14.06828771778466</v>
      </c>
      <c r="P170" s="629">
        <v>13.573293432952607</v>
      </c>
      <c r="Q170" s="629">
        <v>13.201768878424179</v>
      </c>
      <c r="R170" s="629">
        <v>12.89644825312252</v>
      </c>
      <c r="S170" s="629">
        <v>12.625379117470887</v>
      </c>
      <c r="T170" s="629">
        <v>12.353950379099388</v>
      </c>
      <c r="U170" s="629">
        <v>12.08274867406028</v>
      </c>
      <c r="V170" s="629">
        <v>11.811798382044261</v>
      </c>
      <c r="W170" s="629">
        <v>11.628200837935983</v>
      </c>
      <c r="X170" s="629">
        <v>11.462078716361022</v>
      </c>
      <c r="Y170" s="629">
        <v>11.225997210281973</v>
      </c>
      <c r="Z170" s="629">
        <v>10.990366538018282</v>
      </c>
      <c r="AA170" s="629">
        <v>10.755246469084607</v>
      </c>
      <c r="AB170" s="629">
        <v>10.524518280983312</v>
      </c>
      <c r="AC170" s="629">
        <v>10.302060191711462</v>
      </c>
      <c r="AD170" s="629">
        <v>10.087945645292576</v>
      </c>
      <c r="AE170" s="629">
        <v>9.8822709660163017</v>
      </c>
      <c r="AF170" s="629">
        <v>9.6851033510172595</v>
      </c>
      <c r="AG170" s="629">
        <v>9.492651024890753</v>
      </c>
      <c r="AH170" s="629">
        <v>9.3010405867028911</v>
      </c>
      <c r="AI170" s="629">
        <v>9.1102237656050598</v>
      </c>
      <c r="AJ170" s="629">
        <v>8.920220733462223</v>
      </c>
      <c r="AK170" s="629">
        <v>8.7310655601148994</v>
      </c>
      <c r="AL170" s="629">
        <v>8.5623857256569096</v>
      </c>
      <c r="AM170" s="629">
        <v>8.4143237250999867</v>
      </c>
      <c r="AN170" s="629">
        <v>8.2673054465808047</v>
      </c>
      <c r="AO170" s="629">
        <v>8.1213296904026535</v>
      </c>
      <c r="AP170" s="629">
        <v>7.976358915737543</v>
      </c>
      <c r="AQ170" s="629">
        <v>7.8641194257042208</v>
      </c>
      <c r="AR170" s="629">
        <v>7.7848348034091055</v>
      </c>
      <c r="AS170" s="629">
        <v>7.706796482840832</v>
      </c>
      <c r="AT170" s="629">
        <v>7.6299861961251514</v>
      </c>
      <c r="AU170" s="629">
        <v>7.5543956102795073</v>
      </c>
      <c r="AV170" s="629">
        <v>7.4800019445825505</v>
      </c>
      <c r="AW170" s="629">
        <v>7.406755707123744</v>
      </c>
      <c r="AX170" s="629">
        <v>7.3346266529935544</v>
      </c>
      <c r="AY170" s="629">
        <v>7.2635804668146964</v>
      </c>
      <c r="AZ170" s="629">
        <v>7.1935640659244449</v>
      </c>
      <c r="BA170" s="629">
        <v>7.1245198691796023</v>
      </c>
      <c r="BB170" s="629">
        <v>7.0564008871491568</v>
      </c>
      <c r="BC170" s="629">
        <v>6.9891775504646017</v>
      </c>
      <c r="BD170" s="629">
        <v>6.9228370025821446</v>
      </c>
      <c r="BE170" s="629">
        <v>6.8573781795747939</v>
      </c>
      <c r="BF170" s="629">
        <v>6.7927910398604388</v>
      </c>
      <c r="BG170" s="629">
        <v>6.7290680776106138</v>
      </c>
      <c r="BH170" s="629">
        <v>6.6661983905790017</v>
      </c>
      <c r="BI170" s="629">
        <v>6.6041666886081991</v>
      </c>
      <c r="BJ170" s="629">
        <v>6.5429646763032263</v>
      </c>
      <c r="BK170" s="629">
        <v>6.4825894570844174</v>
      </c>
      <c r="BL170" s="629">
        <v>6.4230350767494784</v>
      </c>
      <c r="BM170" s="629">
        <v>6.3642897340703337</v>
      </c>
      <c r="BN170" s="629">
        <v>6.3063549846653899</v>
      </c>
      <c r="BO170" s="629">
        <v>6.2492176026032675</v>
      </c>
      <c r="BP170" s="629">
        <v>6.2011692772224913</v>
      </c>
      <c r="BQ170" s="629">
        <v>6.1622196246024386</v>
      </c>
      <c r="BR170" s="629">
        <v>6.1240265766128017</v>
      </c>
      <c r="BS170" s="629">
        <v>6.0865577314365646</v>
      </c>
      <c r="BT170" s="629">
        <v>6.0497868034577245</v>
      </c>
      <c r="BU170" s="629"/>
      <c r="BV170" s="629"/>
      <c r="BW170" s="629"/>
      <c r="BX170" s="629"/>
      <c r="BY170" s="629"/>
      <c r="BZ170" s="629"/>
      <c r="CA170" s="629"/>
      <c r="CB170" s="629"/>
      <c r="CC170" s="629"/>
      <c r="CD170" s="629"/>
      <c r="CE170" s="629"/>
      <c r="CF170" s="629"/>
      <c r="CG170" s="629"/>
      <c r="CH170" s="629"/>
      <c r="CI170" s="630"/>
      <c r="CK170" s="1351"/>
    </row>
    <row r="171" spans="2:89" x14ac:dyDescent="0.2">
      <c r="B171" s="817" t="s">
        <v>752</v>
      </c>
      <c r="C171" s="816" t="s">
        <v>569</v>
      </c>
      <c r="D171" s="818" t="s">
        <v>753</v>
      </c>
      <c r="E171" s="814" t="s">
        <v>339</v>
      </c>
      <c r="F171" s="815">
        <v>2</v>
      </c>
      <c r="G171" s="600">
        <f>SUM(G167:G170)</f>
        <v>0</v>
      </c>
      <c r="H171" s="600">
        <f t="shared" ref="H171:BS171" si="209">SUM(H167:H170)</f>
        <v>0</v>
      </c>
      <c r="I171" s="600">
        <f t="shared" si="209"/>
        <v>24.382548784190959</v>
      </c>
      <c r="J171" s="600">
        <f t="shared" si="209"/>
        <v>24.490617152204408</v>
      </c>
      <c r="K171" s="600">
        <f t="shared" si="209"/>
        <v>24.678813092137283</v>
      </c>
      <c r="L171" s="600">
        <f t="shared" si="209"/>
        <v>24.892152996065398</v>
      </c>
      <c r="M171" s="757">
        <f t="shared" si="209"/>
        <v>25.030980407865055</v>
      </c>
      <c r="N171" s="757">
        <f t="shared" si="209"/>
        <v>25.14471021722553</v>
      </c>
      <c r="O171" s="757">
        <f t="shared" si="209"/>
        <v>25.388076320182101</v>
      </c>
      <c r="P171" s="757">
        <f t="shared" si="209"/>
        <v>25.601148011434162</v>
      </c>
      <c r="Q171" s="757">
        <f t="shared" si="209"/>
        <v>25.784675782410805</v>
      </c>
      <c r="R171" s="757">
        <f t="shared" si="209"/>
        <v>25.986999309881213</v>
      </c>
      <c r="S171" s="757">
        <f t="shared" si="209"/>
        <v>26.120634523156685</v>
      </c>
      <c r="T171" s="757">
        <f t="shared" si="209"/>
        <v>26.2082363587324</v>
      </c>
      <c r="U171" s="757">
        <f t="shared" si="209"/>
        <v>26.340943800008532</v>
      </c>
      <c r="V171" s="757">
        <f t="shared" si="209"/>
        <v>26.479732605957118</v>
      </c>
      <c r="W171" s="757">
        <f t="shared" si="209"/>
        <v>26.629211983560033</v>
      </c>
      <c r="X171" s="757">
        <f t="shared" si="209"/>
        <v>26.79617299351888</v>
      </c>
      <c r="Y171" s="757">
        <f t="shared" si="209"/>
        <v>26.913330569162078</v>
      </c>
      <c r="Z171" s="757">
        <f t="shared" si="209"/>
        <v>27.024352841937322</v>
      </c>
      <c r="AA171" s="757">
        <f t="shared" si="209"/>
        <v>27.128582958361225</v>
      </c>
      <c r="AB171" s="757">
        <f t="shared" si="209"/>
        <v>27.222873469244341</v>
      </c>
      <c r="AC171" s="757">
        <f t="shared" si="209"/>
        <v>27.310473983170336</v>
      </c>
      <c r="AD171" s="757">
        <f t="shared" si="209"/>
        <v>27.393271557094145</v>
      </c>
      <c r="AE171" s="757">
        <f t="shared" si="209"/>
        <v>27.469270138014345</v>
      </c>
      <c r="AF171" s="757">
        <f t="shared" si="209"/>
        <v>27.54515916831955</v>
      </c>
      <c r="AG171" s="757">
        <f t="shared" si="209"/>
        <v>27.614626528990264</v>
      </c>
      <c r="AH171" s="757">
        <f t="shared" si="209"/>
        <v>27.671419366694607</v>
      </c>
      <c r="AI171" s="757">
        <f t="shared" si="209"/>
        <v>27.724309816801302</v>
      </c>
      <c r="AJ171" s="757">
        <f t="shared" si="209"/>
        <v>27.774766385060452</v>
      </c>
      <c r="AK171" s="757">
        <f t="shared" si="209"/>
        <v>27.82063171400236</v>
      </c>
      <c r="AL171" s="757">
        <f t="shared" si="209"/>
        <v>27.862718078653423</v>
      </c>
      <c r="AM171" s="757">
        <f t="shared" si="209"/>
        <v>27.909141416984266</v>
      </c>
      <c r="AN171" s="757">
        <f t="shared" si="209"/>
        <v>27.953089250749372</v>
      </c>
      <c r="AO171" s="757">
        <f t="shared" si="209"/>
        <v>27.996359971787694</v>
      </c>
      <c r="AP171" s="757">
        <f t="shared" si="209"/>
        <v>28.038796940364307</v>
      </c>
      <c r="AQ171" s="757">
        <f t="shared" si="209"/>
        <v>28.079251010188408</v>
      </c>
      <c r="AR171" s="757">
        <f t="shared" si="209"/>
        <v>28.118996061927838</v>
      </c>
      <c r="AS171" s="757">
        <f t="shared" si="209"/>
        <v>28.158070559866527</v>
      </c>
      <c r="AT171" s="757">
        <f t="shared" si="209"/>
        <v>28.195636545356177</v>
      </c>
      <c r="AU171" s="757">
        <f t="shared" si="209"/>
        <v>28.231531823049437</v>
      </c>
      <c r="AV171" s="757">
        <f t="shared" si="209"/>
        <v>28.268480097733338</v>
      </c>
      <c r="AW171" s="757">
        <f t="shared" si="209"/>
        <v>28.309031145294011</v>
      </c>
      <c r="AX171" s="757">
        <f t="shared" si="209"/>
        <v>28.352449789221055</v>
      </c>
      <c r="AY171" s="757">
        <f t="shared" si="209"/>
        <v>28.399078190025534</v>
      </c>
      <c r="AZ171" s="757">
        <f t="shared" si="209"/>
        <v>28.447615110158875</v>
      </c>
      <c r="BA171" s="757">
        <f t="shared" si="209"/>
        <v>28.498489959020645</v>
      </c>
      <c r="BB171" s="757">
        <f t="shared" si="209"/>
        <v>28.55305735991297</v>
      </c>
      <c r="BC171" s="757">
        <f t="shared" si="209"/>
        <v>28.609972203171033</v>
      </c>
      <c r="BD171" s="757">
        <f t="shared" si="209"/>
        <v>28.667662743576471</v>
      </c>
      <c r="BE171" s="757">
        <f t="shared" si="209"/>
        <v>28.726337816528567</v>
      </c>
      <c r="BF171" s="757">
        <f t="shared" si="209"/>
        <v>28.785855567530028</v>
      </c>
      <c r="BG171" s="757">
        <f t="shared" si="209"/>
        <v>28.846430981828345</v>
      </c>
      <c r="BH171" s="757">
        <f t="shared" si="209"/>
        <v>28.90764576652494</v>
      </c>
      <c r="BI171" s="757">
        <f t="shared" si="209"/>
        <v>28.969270222699173</v>
      </c>
      <c r="BJ171" s="757">
        <f t="shared" si="209"/>
        <v>29.030076539266254</v>
      </c>
      <c r="BK171" s="757">
        <f t="shared" si="209"/>
        <v>29.091153287885113</v>
      </c>
      <c r="BL171" s="757">
        <f t="shared" si="209"/>
        <v>29.152078188544397</v>
      </c>
      <c r="BM171" s="757">
        <f t="shared" si="209"/>
        <v>29.211841360209718</v>
      </c>
      <c r="BN171" s="757">
        <f t="shared" si="209"/>
        <v>29.270313325536616</v>
      </c>
      <c r="BO171" s="757">
        <f t="shared" si="209"/>
        <v>29.327679457453723</v>
      </c>
      <c r="BP171" s="757">
        <f t="shared" si="209"/>
        <v>29.385078681507903</v>
      </c>
      <c r="BQ171" s="757">
        <f t="shared" si="209"/>
        <v>29.442290450030136</v>
      </c>
      <c r="BR171" s="757">
        <f t="shared" si="209"/>
        <v>29.498983788901004</v>
      </c>
      <c r="BS171" s="757">
        <f t="shared" si="209"/>
        <v>29.554187170715366</v>
      </c>
      <c r="BT171" s="757">
        <f t="shared" ref="BT171" si="210">SUM(BT167:BT170)</f>
        <v>29.607770559668708</v>
      </c>
      <c r="BU171" s="757"/>
      <c r="BV171" s="757"/>
      <c r="BW171" s="757"/>
      <c r="BX171" s="757"/>
      <c r="BY171" s="757"/>
      <c r="BZ171" s="757"/>
      <c r="CA171" s="757"/>
      <c r="CB171" s="757"/>
      <c r="CC171" s="757"/>
      <c r="CD171" s="757"/>
      <c r="CE171" s="757"/>
      <c r="CF171" s="757"/>
      <c r="CG171" s="757"/>
      <c r="CH171" s="757"/>
      <c r="CI171" s="758"/>
      <c r="CK171" s="1351"/>
    </row>
    <row r="172" spans="2:89" ht="28.5" x14ac:dyDescent="0.2">
      <c r="B172" s="817" t="s">
        <v>754</v>
      </c>
      <c r="C172" s="816" t="s">
        <v>572</v>
      </c>
      <c r="D172" s="818" t="s">
        <v>755</v>
      </c>
      <c r="E172" s="814" t="s">
        <v>574</v>
      </c>
      <c r="F172" s="815">
        <v>1</v>
      </c>
      <c r="G172" s="789" t="e">
        <f>(G170+G169)/(G156+G164)</f>
        <v>#DIV/0!</v>
      </c>
      <c r="H172" s="789" t="e">
        <f t="shared" ref="H172:BS172" si="211">(H170+H169)/(H156+H164)</f>
        <v>#DIV/0!</v>
      </c>
      <c r="I172" s="789">
        <f t="shared" si="211"/>
        <v>2.5607549512393999</v>
      </c>
      <c r="J172" s="789">
        <f t="shared" si="211"/>
        <v>2.5483942953800658</v>
      </c>
      <c r="K172" s="789">
        <f t="shared" si="211"/>
        <v>2.5353868930959798</v>
      </c>
      <c r="L172" s="789">
        <f t="shared" si="211"/>
        <v>2.5142744025882808</v>
      </c>
      <c r="M172" s="789">
        <f t="shared" si="211"/>
        <v>2.4935080452736895</v>
      </c>
      <c r="N172" s="789">
        <f t="shared" si="211"/>
        <v>2.4770460489240018</v>
      </c>
      <c r="O172" s="789">
        <f t="shared" si="211"/>
        <v>2.4532972442184775</v>
      </c>
      <c r="P172" s="789">
        <f t="shared" si="211"/>
        <v>2.429209774421321</v>
      </c>
      <c r="Q172" s="789">
        <f t="shared" si="211"/>
        <v>2.4046102499501765</v>
      </c>
      <c r="R172" s="789">
        <f t="shared" si="211"/>
        <v>2.3838179892857818</v>
      </c>
      <c r="S172" s="789">
        <f t="shared" si="211"/>
        <v>2.3691881715985335</v>
      </c>
      <c r="T172" s="789">
        <f t="shared" si="211"/>
        <v>2.3625635671174616</v>
      </c>
      <c r="U172" s="789">
        <f t="shared" si="211"/>
        <v>2.3563093555796559</v>
      </c>
      <c r="V172" s="789">
        <f t="shared" si="211"/>
        <v>2.35118482418806</v>
      </c>
      <c r="W172" s="789">
        <f t="shared" si="211"/>
        <v>2.3442799251149724</v>
      </c>
      <c r="X172" s="789">
        <f t="shared" si="211"/>
        <v>2.3327134187719523</v>
      </c>
      <c r="Y172" s="789">
        <f t="shared" si="211"/>
        <v>2.3263815450893501</v>
      </c>
      <c r="Z172" s="789">
        <f t="shared" si="211"/>
        <v>2.3208572429032288</v>
      </c>
      <c r="AA172" s="789">
        <f t="shared" si="211"/>
        <v>2.3157536289136491</v>
      </c>
      <c r="AB172" s="789">
        <f t="shared" si="211"/>
        <v>2.3106009445321591</v>
      </c>
      <c r="AC172" s="789">
        <f t="shared" si="211"/>
        <v>2.3056994767150099</v>
      </c>
      <c r="AD172" s="789">
        <f t="shared" si="211"/>
        <v>2.3013893945720953</v>
      </c>
      <c r="AE172" s="789">
        <f t="shared" si="211"/>
        <v>2.2973853329348599</v>
      </c>
      <c r="AF172" s="789">
        <f t="shared" si="211"/>
        <v>2.2941360739358916</v>
      </c>
      <c r="AG172" s="789">
        <f t="shared" si="211"/>
        <v>2.2910742027010387</v>
      </c>
      <c r="AH172" s="789">
        <f t="shared" si="211"/>
        <v>2.2875963009721976</v>
      </c>
      <c r="AI172" s="789">
        <f t="shared" si="211"/>
        <v>2.2846773933040869</v>
      </c>
      <c r="AJ172" s="789">
        <f t="shared" si="211"/>
        <v>2.282608484833764</v>
      </c>
      <c r="AK172" s="789">
        <f t="shared" si="211"/>
        <v>2.2808617604305446</v>
      </c>
      <c r="AL172" s="789">
        <f t="shared" si="211"/>
        <v>2.2791697750805135</v>
      </c>
      <c r="AM172" s="789">
        <f t="shared" si="211"/>
        <v>2.2775919267898717</v>
      </c>
      <c r="AN172" s="789">
        <f t="shared" si="211"/>
        <v>2.276464799987048</v>
      </c>
      <c r="AO172" s="789">
        <f t="shared" si="211"/>
        <v>2.2751877416236121</v>
      </c>
      <c r="AP172" s="789">
        <f t="shared" si="211"/>
        <v>2.2733701290482191</v>
      </c>
      <c r="AQ172" s="789">
        <f t="shared" si="211"/>
        <v>2.2711935962623722</v>
      </c>
      <c r="AR172" s="789">
        <f t="shared" si="211"/>
        <v>2.2687846634172737</v>
      </c>
      <c r="AS172" s="789">
        <f t="shared" si="211"/>
        <v>2.2665743078015432</v>
      </c>
      <c r="AT172" s="789">
        <f t="shared" si="211"/>
        <v>2.2647311429817454</v>
      </c>
      <c r="AU172" s="789">
        <f t="shared" si="211"/>
        <v>2.2630052239064127</v>
      </c>
      <c r="AV172" s="789">
        <f t="shared" si="211"/>
        <v>2.2609176955107619</v>
      </c>
      <c r="AW172" s="789">
        <f t="shared" si="211"/>
        <v>2.2587775868277071</v>
      </c>
      <c r="AX172" s="789">
        <f t="shared" si="211"/>
        <v>2.2564972156159664</v>
      </c>
      <c r="AY172" s="789">
        <f t="shared" si="211"/>
        <v>2.2537222978676295</v>
      </c>
      <c r="AZ172" s="789">
        <f t="shared" si="211"/>
        <v>2.2503354450114186</v>
      </c>
      <c r="BA172" s="789">
        <f t="shared" si="211"/>
        <v>2.2464861605081454</v>
      </c>
      <c r="BB172" s="789">
        <f t="shared" si="211"/>
        <v>2.2424574016494376</v>
      </c>
      <c r="BC172" s="789">
        <f t="shared" si="211"/>
        <v>2.2385353810794499</v>
      </c>
      <c r="BD172" s="789">
        <f t="shared" si="211"/>
        <v>2.2349325827538933</v>
      </c>
      <c r="BE172" s="789">
        <f t="shared" si="211"/>
        <v>2.2314924115372783</v>
      </c>
      <c r="BF172" s="789">
        <f t="shared" si="211"/>
        <v>2.228179553459666</v>
      </c>
      <c r="BG172" s="789">
        <f t="shared" si="211"/>
        <v>2.2250134954946428</v>
      </c>
      <c r="BH172" s="789">
        <f t="shared" si="211"/>
        <v>2.2219114293380366</v>
      </c>
      <c r="BI172" s="789">
        <f t="shared" si="211"/>
        <v>2.2189984176142867</v>
      </c>
      <c r="BJ172" s="789">
        <f t="shared" si="211"/>
        <v>2.2163765634773451</v>
      </c>
      <c r="BK172" s="789">
        <f t="shared" si="211"/>
        <v>2.2139942764028544</v>
      </c>
      <c r="BL172" s="789">
        <f t="shared" si="211"/>
        <v>2.2117438786073449</v>
      </c>
      <c r="BM172" s="789">
        <f t="shared" si="211"/>
        <v>2.2098766563488033</v>
      </c>
      <c r="BN172" s="789">
        <f t="shared" si="211"/>
        <v>2.2081205723718025</v>
      </c>
      <c r="BO172" s="789">
        <f t="shared" si="211"/>
        <v>2.2062529269495759</v>
      </c>
      <c r="BP172" s="789">
        <f t="shared" si="211"/>
        <v>2.204312173441104</v>
      </c>
      <c r="BQ172" s="789">
        <f t="shared" si="211"/>
        <v>2.2020225095130197</v>
      </c>
      <c r="BR172" s="789">
        <f t="shared" si="211"/>
        <v>2.1994724907128758</v>
      </c>
      <c r="BS172" s="789">
        <f t="shared" si="211"/>
        <v>2.1967624794595695</v>
      </c>
      <c r="BT172" s="789">
        <f t="shared" ref="BT172" si="212">(BT170+BT169)/(BT156+BT164)</f>
        <v>2.1940969258517184</v>
      </c>
      <c r="BU172" s="789"/>
      <c r="BV172" s="789"/>
      <c r="BW172" s="789"/>
      <c r="BX172" s="789"/>
      <c r="BY172" s="789"/>
      <c r="BZ172" s="789"/>
      <c r="CA172" s="789"/>
      <c r="CB172" s="789"/>
      <c r="CC172" s="789"/>
      <c r="CD172" s="789"/>
      <c r="CE172" s="789"/>
      <c r="CF172" s="789"/>
      <c r="CG172" s="789"/>
      <c r="CH172" s="789"/>
      <c r="CI172" s="789"/>
      <c r="CK172" s="1351"/>
    </row>
    <row r="173" spans="2:89" ht="28.5" x14ac:dyDescent="0.2">
      <c r="B173" s="817" t="s">
        <v>756</v>
      </c>
      <c r="C173" s="816" t="s">
        <v>576</v>
      </c>
      <c r="D173" s="818" t="s">
        <v>757</v>
      </c>
      <c r="E173" s="814" t="s">
        <v>370</v>
      </c>
      <c r="F173" s="815">
        <v>1</v>
      </c>
      <c r="G173" s="782" t="e">
        <f>G156/(G156+G164)</f>
        <v>#DIV/0!</v>
      </c>
      <c r="H173" s="782" t="e">
        <f t="shared" ref="H173:BS173" si="213">H156/(H156+H164)</f>
        <v>#DIV/0!</v>
      </c>
      <c r="I173" s="782">
        <f t="shared" si="213"/>
        <v>0.38746652383502944</v>
      </c>
      <c r="J173" s="782">
        <f t="shared" si="213"/>
        <v>0.40083269302780028</v>
      </c>
      <c r="K173" s="782">
        <f t="shared" si="213"/>
        <v>0.41863043905269054</v>
      </c>
      <c r="L173" s="782">
        <f t="shared" si="213"/>
        <v>0.4396114545095961</v>
      </c>
      <c r="M173" s="783">
        <f t="shared" si="213"/>
        <v>0.45974011049256003</v>
      </c>
      <c r="N173" s="783">
        <f t="shared" si="213"/>
        <v>0.50415507475410015</v>
      </c>
      <c r="O173" s="783">
        <f t="shared" si="213"/>
        <v>0.5573597192075247</v>
      </c>
      <c r="P173" s="783">
        <f t="shared" si="213"/>
        <v>0.58589944195587207</v>
      </c>
      <c r="Q173" s="783">
        <f t="shared" si="213"/>
        <v>0.60734692210678487</v>
      </c>
      <c r="R173" s="783">
        <f t="shared" si="213"/>
        <v>0.62471447691127124</v>
      </c>
      <c r="S173" s="783">
        <f t="shared" si="213"/>
        <v>0.63798539340039628</v>
      </c>
      <c r="T173" s="783">
        <f t="shared" si="213"/>
        <v>0.649110707281219</v>
      </c>
      <c r="U173" s="783">
        <f t="shared" si="213"/>
        <v>0.6607229008432508</v>
      </c>
      <c r="V173" s="783">
        <f t="shared" si="213"/>
        <v>0.67214988387651453</v>
      </c>
      <c r="W173" s="783">
        <f t="shared" si="213"/>
        <v>0.67973813460963228</v>
      </c>
      <c r="X173" s="783">
        <f t="shared" si="213"/>
        <v>0.68728508537244071</v>
      </c>
      <c r="Y173" s="783">
        <f t="shared" si="213"/>
        <v>0.69666729064695909</v>
      </c>
      <c r="Z173" s="783">
        <f t="shared" si="213"/>
        <v>0.7057624832055811</v>
      </c>
      <c r="AA173" s="783">
        <f t="shared" si="213"/>
        <v>0.71462518941164355</v>
      </c>
      <c r="AB173" s="783">
        <f t="shared" si="213"/>
        <v>0.72312049175965332</v>
      </c>
      <c r="AC173" s="783">
        <f t="shared" si="213"/>
        <v>0.73106892938535561</v>
      </c>
      <c r="AD173" s="783">
        <f t="shared" si="213"/>
        <v>0.73847233959835101</v>
      </c>
      <c r="AE173" s="783">
        <f t="shared" si="213"/>
        <v>0.7453661843644096</v>
      </c>
      <c r="AF173" s="783">
        <f t="shared" si="213"/>
        <v>0.75177346879157214</v>
      </c>
      <c r="AG173" s="783">
        <f t="shared" si="213"/>
        <v>0.75788444174166647</v>
      </c>
      <c r="AH173" s="783">
        <f t="shared" si="213"/>
        <v>0.76388757738225666</v>
      </c>
      <c r="AI173" s="783">
        <f t="shared" si="213"/>
        <v>0.76976293301318277</v>
      </c>
      <c r="AJ173" s="783">
        <f t="shared" si="213"/>
        <v>0.77551236635143517</v>
      </c>
      <c r="AK173" s="783">
        <f t="shared" si="213"/>
        <v>0.78117044336352726</v>
      </c>
      <c r="AL173" s="783">
        <f t="shared" si="213"/>
        <v>0.78593462310398232</v>
      </c>
      <c r="AM173" s="783">
        <f t="shared" si="213"/>
        <v>0.78987577528004671</v>
      </c>
      <c r="AN173" s="783">
        <f t="shared" si="213"/>
        <v>0.79375646391723986</v>
      </c>
      <c r="AO173" s="783">
        <f t="shared" si="213"/>
        <v>0.79764571479620416</v>
      </c>
      <c r="AP173" s="783">
        <f t="shared" si="213"/>
        <v>0.80156380308321484</v>
      </c>
      <c r="AQ173" s="783">
        <f t="shared" si="213"/>
        <v>0.80415704872738802</v>
      </c>
      <c r="AR173" s="783">
        <f t="shared" si="213"/>
        <v>0.80542409185198671</v>
      </c>
      <c r="AS173" s="783">
        <f t="shared" si="213"/>
        <v>0.80668314599774116</v>
      </c>
      <c r="AT173" s="783">
        <f t="shared" si="213"/>
        <v>0.80791254292323955</v>
      </c>
      <c r="AU173" s="783">
        <f t="shared" si="213"/>
        <v>0.80912063415742697</v>
      </c>
      <c r="AV173" s="783">
        <f t="shared" si="213"/>
        <v>0.81035978285804633</v>
      </c>
      <c r="AW173" s="783">
        <f t="shared" si="213"/>
        <v>0.81162895236634092</v>
      </c>
      <c r="AX173" s="783">
        <f t="shared" si="213"/>
        <v>0.81292696074292192</v>
      </c>
      <c r="AY173" s="783">
        <f t="shared" si="213"/>
        <v>0.81426735958105156</v>
      </c>
      <c r="AZ173" s="783">
        <f t="shared" si="213"/>
        <v>0.81563649430201124</v>
      </c>
      <c r="BA173" s="783">
        <f t="shared" si="213"/>
        <v>0.81703634695339555</v>
      </c>
      <c r="BB173" s="783">
        <f t="shared" si="213"/>
        <v>0.81846889895596087</v>
      </c>
      <c r="BC173" s="783">
        <f t="shared" si="213"/>
        <v>0.81989551287829321</v>
      </c>
      <c r="BD173" s="783">
        <f t="shared" si="213"/>
        <v>0.82129494221336441</v>
      </c>
      <c r="BE173" s="783">
        <f t="shared" si="213"/>
        <v>0.8226768492855786</v>
      </c>
      <c r="BF173" s="783">
        <f t="shared" si="213"/>
        <v>0.82403188400906102</v>
      </c>
      <c r="BG173" s="783">
        <f t="shared" si="213"/>
        <v>0.82537324718200866</v>
      </c>
      <c r="BH173" s="783">
        <f t="shared" si="213"/>
        <v>0.82670471019844971</v>
      </c>
      <c r="BI173" s="783">
        <f t="shared" si="213"/>
        <v>0.82801902750542322</v>
      </c>
      <c r="BJ173" s="783">
        <f t="shared" si="213"/>
        <v>0.82930331690182935</v>
      </c>
      <c r="BK173" s="783">
        <f t="shared" si="213"/>
        <v>0.83056458024802393</v>
      </c>
      <c r="BL173" s="783">
        <f t="shared" si="213"/>
        <v>0.83180634940177389</v>
      </c>
      <c r="BM173" s="783">
        <f t="shared" si="213"/>
        <v>0.83301256695687731</v>
      </c>
      <c r="BN173" s="783">
        <f t="shared" si="213"/>
        <v>0.83420871971030364</v>
      </c>
      <c r="BO173" s="783">
        <f t="shared" si="213"/>
        <v>0.83540555364053604</v>
      </c>
      <c r="BP173" s="783">
        <f t="shared" si="213"/>
        <v>0.83630037710408101</v>
      </c>
      <c r="BQ173" s="783">
        <f t="shared" si="213"/>
        <v>0.83690913931118771</v>
      </c>
      <c r="BR173" s="783">
        <f t="shared" si="213"/>
        <v>0.83753254042615799</v>
      </c>
      <c r="BS173" s="783">
        <f t="shared" si="213"/>
        <v>0.83815924244540496</v>
      </c>
      <c r="BT173" s="783">
        <f t="shared" ref="BT173" si="214">BT156/(BT156+BT164)</f>
        <v>0.8387722397162426</v>
      </c>
      <c r="BU173" s="783"/>
      <c r="BV173" s="783"/>
      <c r="BW173" s="783"/>
      <c r="BX173" s="783"/>
      <c r="BY173" s="783"/>
      <c r="BZ173" s="783"/>
      <c r="CA173" s="783"/>
      <c r="CB173" s="783"/>
      <c r="CC173" s="783"/>
      <c r="CD173" s="783"/>
      <c r="CE173" s="783"/>
      <c r="CF173" s="783"/>
      <c r="CG173" s="783"/>
      <c r="CH173" s="783"/>
      <c r="CI173" s="784"/>
      <c r="CK173" s="1351"/>
    </row>
    <row r="174" spans="2:89" ht="29.25" thickBot="1" x14ac:dyDescent="0.25">
      <c r="B174" s="819" t="s">
        <v>758</v>
      </c>
      <c r="C174" s="820" t="s">
        <v>579</v>
      </c>
      <c r="D174" s="821" t="s">
        <v>759</v>
      </c>
      <c r="E174" s="822" t="s">
        <v>370</v>
      </c>
      <c r="F174" s="823">
        <v>1</v>
      </c>
      <c r="G174" s="824" t="e">
        <f>(G156)/(G156+G165+G164+G163)</f>
        <v>#DIV/0!</v>
      </c>
      <c r="H174" s="824" t="e">
        <f t="shared" ref="H174:BS174" si="215">(H156)/(H156+H165+H164+H163)</f>
        <v>#DIV/0!</v>
      </c>
      <c r="I174" s="824">
        <f t="shared" si="215"/>
        <v>0.37505184570717542</v>
      </c>
      <c r="J174" s="824">
        <f t="shared" si="215"/>
        <v>0.38785711050634381</v>
      </c>
      <c r="K174" s="824">
        <f t="shared" si="215"/>
        <v>0.40501373477256375</v>
      </c>
      <c r="L174" s="824">
        <f t="shared" si="215"/>
        <v>0.42523189088154983</v>
      </c>
      <c r="M174" s="824">
        <f t="shared" si="215"/>
        <v>0.44462149443237203</v>
      </c>
      <c r="N174" s="824">
        <f t="shared" si="215"/>
        <v>0.48738082926201182</v>
      </c>
      <c r="O174" s="824">
        <f t="shared" si="215"/>
        <v>0.538557184962697</v>
      </c>
      <c r="P174" s="824">
        <f t="shared" si="215"/>
        <v>0.56598870950856051</v>
      </c>
      <c r="Q174" s="824">
        <f t="shared" si="215"/>
        <v>0.58659411133002937</v>
      </c>
      <c r="R174" s="824">
        <f t="shared" si="215"/>
        <v>0.60327394859310624</v>
      </c>
      <c r="S174" s="824">
        <f t="shared" si="215"/>
        <v>0.61601585281741822</v>
      </c>
      <c r="T174" s="824">
        <f t="shared" si="215"/>
        <v>0.62669533962712332</v>
      </c>
      <c r="U174" s="824">
        <f t="shared" si="215"/>
        <v>0.6378399158384338</v>
      </c>
      <c r="V174" s="824">
        <f t="shared" si="215"/>
        <v>0.64880446770636024</v>
      </c>
      <c r="W174" s="824">
        <f t="shared" si="215"/>
        <v>0.65608438946145009</v>
      </c>
      <c r="X174" s="824">
        <f t="shared" si="215"/>
        <v>0.66332370404866037</v>
      </c>
      <c r="Y174" s="824">
        <f t="shared" si="215"/>
        <v>0.67232209290242229</v>
      </c>
      <c r="Z174" s="824">
        <f t="shared" si="215"/>
        <v>0.68104376142877521</v>
      </c>
      <c r="AA174" s="824">
        <f t="shared" si="215"/>
        <v>0.68954111948613384</v>
      </c>
      <c r="AB174" s="824">
        <f t="shared" si="215"/>
        <v>0.6976849483801344</v>
      </c>
      <c r="AC174" s="824">
        <f t="shared" si="215"/>
        <v>0.70530341167467492</v>
      </c>
      <c r="AD174" s="824">
        <f t="shared" si="215"/>
        <v>0.71239849496421082</v>
      </c>
      <c r="AE174" s="824">
        <f t="shared" si="215"/>
        <v>0.71900438560465862</v>
      </c>
      <c r="AF174" s="824">
        <f t="shared" si="215"/>
        <v>0.72514330555022954</v>
      </c>
      <c r="AG174" s="824">
        <f t="shared" si="215"/>
        <v>0.73099766620292328</v>
      </c>
      <c r="AH174" s="824">
        <f t="shared" si="215"/>
        <v>0.73674809186212387</v>
      </c>
      <c r="AI174" s="824">
        <f t="shared" si="215"/>
        <v>0.74237551592524242</v>
      </c>
      <c r="AJ174" s="824">
        <f t="shared" si="215"/>
        <v>0.7478817562980925</v>
      </c>
      <c r="AK174" s="824">
        <f t="shared" si="215"/>
        <v>0.75329994925579391</v>
      </c>
      <c r="AL174" s="824">
        <f t="shared" si="215"/>
        <v>0.75786171612701958</v>
      </c>
      <c r="AM174" s="824">
        <f t="shared" si="215"/>
        <v>0.76163512780644793</v>
      </c>
      <c r="AN174" s="824">
        <f t="shared" si="215"/>
        <v>0.76535038829086788</v>
      </c>
      <c r="AO174" s="824">
        <f t="shared" si="215"/>
        <v>0.76907358614649712</v>
      </c>
      <c r="AP174" s="824">
        <f t="shared" si="215"/>
        <v>0.77282412715226523</v>
      </c>
      <c r="AQ174" s="824">
        <f t="shared" si="215"/>
        <v>0.77530633392886994</v>
      </c>
      <c r="AR174" s="824">
        <f t="shared" si="215"/>
        <v>0.77651908212686471</v>
      </c>
      <c r="AS174" s="824">
        <f t="shared" si="215"/>
        <v>0.77772415634468428</v>
      </c>
      <c r="AT174" s="824">
        <f t="shared" si="215"/>
        <v>0.77890081854835092</v>
      </c>
      <c r="AU174" s="824">
        <f t="shared" si="215"/>
        <v>0.78005706365006966</v>
      </c>
      <c r="AV174" s="824">
        <f t="shared" si="215"/>
        <v>0.78124300729643226</v>
      </c>
      <c r="AW174" s="824">
        <f t="shared" si="215"/>
        <v>0.78245765538914414</v>
      </c>
      <c r="AX174" s="824">
        <f t="shared" si="215"/>
        <v>0.78369987483815662</v>
      </c>
      <c r="AY174" s="824">
        <f t="shared" si="215"/>
        <v>0.7849826323923933</v>
      </c>
      <c r="AZ174" s="824">
        <f t="shared" si="215"/>
        <v>0.78629285821328976</v>
      </c>
      <c r="BA174" s="824">
        <f t="shared" si="215"/>
        <v>0.78763244696946189</v>
      </c>
      <c r="BB174" s="824">
        <f t="shared" si="215"/>
        <v>0.78900329249245638</v>
      </c>
      <c r="BC174" s="824">
        <f t="shared" si="215"/>
        <v>0.79036842066119006</v>
      </c>
      <c r="BD174" s="824">
        <f t="shared" si="215"/>
        <v>0.791707501887154</v>
      </c>
      <c r="BE174" s="824">
        <f t="shared" si="215"/>
        <v>0.79302978344067121</v>
      </c>
      <c r="BF174" s="824">
        <f t="shared" si="215"/>
        <v>0.79432632024574079</v>
      </c>
      <c r="BG174" s="824">
        <f t="shared" si="215"/>
        <v>0.7956097446336684</v>
      </c>
      <c r="BH174" s="824">
        <f t="shared" si="215"/>
        <v>0.79688366591396564</v>
      </c>
      <c r="BI174" s="824">
        <f t="shared" si="215"/>
        <v>0.7981411525918134</v>
      </c>
      <c r="BJ174" s="824">
        <f t="shared" si="215"/>
        <v>0.79936988108199691</v>
      </c>
      <c r="BK174" s="824">
        <f t="shared" si="215"/>
        <v>0.8005765520908853</v>
      </c>
      <c r="BL174" s="824">
        <f t="shared" si="215"/>
        <v>0.80176454598828251</v>
      </c>
      <c r="BM174" s="824">
        <f t="shared" si="215"/>
        <v>0.80291850249466024</v>
      </c>
      <c r="BN174" s="824">
        <f t="shared" si="215"/>
        <v>0.80406280558503851</v>
      </c>
      <c r="BO174" s="824">
        <f t="shared" si="215"/>
        <v>0.80520773572263427</v>
      </c>
      <c r="BP174" s="824">
        <f t="shared" si="215"/>
        <v>0.8060637367793495</v>
      </c>
      <c r="BQ174" s="824">
        <f t="shared" si="215"/>
        <v>0.806646079641682</v>
      </c>
      <c r="BR174" s="824">
        <f t="shared" si="215"/>
        <v>0.80724241950778053</v>
      </c>
      <c r="BS174" s="824">
        <f t="shared" si="215"/>
        <v>0.80784191025966634</v>
      </c>
      <c r="BT174" s="824">
        <f t="shared" ref="BT174" si="216">(BT156)/(BT156+BT165+BT164+BT163)</f>
        <v>0.80842828479305118</v>
      </c>
      <c r="BU174" s="824"/>
      <c r="BV174" s="824"/>
      <c r="BW174" s="824"/>
      <c r="BX174" s="824"/>
      <c r="BY174" s="824"/>
      <c r="BZ174" s="824"/>
      <c r="CA174" s="824"/>
      <c r="CB174" s="824"/>
      <c r="CC174" s="824"/>
      <c r="CD174" s="824"/>
      <c r="CE174" s="824"/>
      <c r="CF174" s="824"/>
      <c r="CG174" s="824"/>
      <c r="CH174" s="824"/>
      <c r="CI174" s="824"/>
      <c r="CK174" s="1351"/>
    </row>
    <row r="175" spans="2:89" ht="29.25" thickBot="1" x14ac:dyDescent="0.25">
      <c r="B175" s="825" t="s">
        <v>760</v>
      </c>
      <c r="C175" s="826" t="s">
        <v>240</v>
      </c>
      <c r="D175" s="826" t="s">
        <v>761</v>
      </c>
      <c r="E175" s="826" t="s">
        <v>231</v>
      </c>
      <c r="F175" s="827">
        <v>2</v>
      </c>
      <c r="G175" s="660">
        <f>SUM(G135:G137)+G133+G144+G149+G150+G143</f>
        <v>0</v>
      </c>
      <c r="H175" s="660">
        <f t="shared" ref="H175:BS175" si="217">SUM(H135:H137)+H133+H144+H149+H150+H143</f>
        <v>0</v>
      </c>
      <c r="I175" s="660">
        <f t="shared" si="217"/>
        <v>7.1451471348103475</v>
      </c>
      <c r="J175" s="660">
        <f t="shared" si="217"/>
        <v>7.2508647402986464</v>
      </c>
      <c r="K175" s="660">
        <f t="shared" si="217"/>
        <v>7.2630552045084809</v>
      </c>
      <c r="L175" s="660">
        <f t="shared" si="217"/>
        <v>7.2711956918513518</v>
      </c>
      <c r="M175" s="660">
        <f>SUM(M135:M137)+M133+M144+M149+M150+M143</f>
        <v>7.2640218820355091</v>
      </c>
      <c r="N175" s="660">
        <f t="shared" si="217"/>
        <v>7.2250028322114295</v>
      </c>
      <c r="O175" s="660">
        <f t="shared" si="217"/>
        <v>7.1631117566769227</v>
      </c>
      <c r="P175" s="660">
        <f t="shared" si="217"/>
        <v>7.1220858457179101</v>
      </c>
      <c r="Q175" s="660">
        <f t="shared" si="217"/>
        <v>7.0802235868160253</v>
      </c>
      <c r="R175" s="660">
        <f t="shared" si="217"/>
        <v>7.0429725895343411</v>
      </c>
      <c r="S175" s="660">
        <f t="shared" si="217"/>
        <v>6.9978914155187733</v>
      </c>
      <c r="T175" s="660">
        <f t="shared" si="217"/>
        <v>6.9439723950518539</v>
      </c>
      <c r="U175" s="660">
        <f t="shared" si="217"/>
        <v>6.8880161720758446</v>
      </c>
      <c r="V175" s="660">
        <f t="shared" si="217"/>
        <v>6.8339496003318896</v>
      </c>
      <c r="W175" s="660">
        <f t="shared" si="217"/>
        <v>6.7862101084830488</v>
      </c>
      <c r="X175" s="660">
        <f t="shared" si="217"/>
        <v>6.743628517935119</v>
      </c>
      <c r="Y175" s="660">
        <f t="shared" si="217"/>
        <v>6.6909563757773913</v>
      </c>
      <c r="Z175" s="660">
        <f t="shared" si="217"/>
        <v>6.6386190268744798</v>
      </c>
      <c r="AA175" s="660">
        <f t="shared" si="217"/>
        <v>6.5849444486127826</v>
      </c>
      <c r="AB175" s="660">
        <f t="shared" si="217"/>
        <v>6.5215744796649142</v>
      </c>
      <c r="AC175" s="660">
        <f t="shared" si="217"/>
        <v>6.4594800869745717</v>
      </c>
      <c r="AD175" s="660">
        <f t="shared" si="217"/>
        <v>6.3973427468546813</v>
      </c>
      <c r="AE175" s="660">
        <f t="shared" si="217"/>
        <v>6.3442417884050872</v>
      </c>
      <c r="AF175" s="660">
        <f t="shared" si="217"/>
        <v>6.3100258561715927</v>
      </c>
      <c r="AG175" s="660">
        <f t="shared" si="217"/>
        <v>6.2758869684779093</v>
      </c>
      <c r="AH175" s="660">
        <f t="shared" si="217"/>
        <v>6.2422504226327895</v>
      </c>
      <c r="AI175" s="660">
        <f t="shared" si="217"/>
        <v>6.2075909791619654</v>
      </c>
      <c r="AJ175" s="660">
        <f t="shared" si="217"/>
        <v>6.1723273168528161</v>
      </c>
      <c r="AK175" s="660">
        <f t="shared" si="217"/>
        <v>6.1362078040833028</v>
      </c>
      <c r="AL175" s="660">
        <f t="shared" si="217"/>
        <v>6.1096010452172731</v>
      </c>
      <c r="AM175" s="660">
        <f t="shared" si="217"/>
        <v>6.1129241691539695</v>
      </c>
      <c r="AN175" s="660">
        <f t="shared" si="217"/>
        <v>6.1157693932132684</v>
      </c>
      <c r="AO175" s="660">
        <f t="shared" si="217"/>
        <v>6.1185833112320642</v>
      </c>
      <c r="AP175" s="660">
        <f t="shared" si="217"/>
        <v>6.1228977842722134</v>
      </c>
      <c r="AQ175" s="660">
        <f t="shared" si="217"/>
        <v>6.127732145164364</v>
      </c>
      <c r="AR175" s="660">
        <f t="shared" si="217"/>
        <v>6.133957640727254</v>
      </c>
      <c r="AS175" s="660">
        <f t="shared" si="217"/>
        <v>6.140065338303959</v>
      </c>
      <c r="AT175" s="660">
        <f t="shared" si="217"/>
        <v>6.1466655508031787</v>
      </c>
      <c r="AU175" s="660">
        <f t="shared" si="217"/>
        <v>6.1529159181656983</v>
      </c>
      <c r="AV175" s="660">
        <f t="shared" si="217"/>
        <v>6.159587732051472</v>
      </c>
      <c r="AW175" s="660">
        <f t="shared" si="217"/>
        <v>6.1664253607846788</v>
      </c>
      <c r="AX175" s="660">
        <f t="shared" si="217"/>
        <v>6.1739768761105092</v>
      </c>
      <c r="AY175" s="660">
        <f t="shared" si="217"/>
        <v>6.1820725577527531</v>
      </c>
      <c r="AZ175" s="660">
        <f t="shared" si="217"/>
        <v>6.1904086295801513</v>
      </c>
      <c r="BA175" s="660">
        <f t="shared" si="217"/>
        <v>6.1991000222351325</v>
      </c>
      <c r="BB175" s="660">
        <f t="shared" si="217"/>
        <v>6.208381912316467</v>
      </c>
      <c r="BC175" s="660">
        <f t="shared" si="217"/>
        <v>6.2178122093437747</v>
      </c>
      <c r="BD175" s="660">
        <f t="shared" si="217"/>
        <v>6.2269576697372457</v>
      </c>
      <c r="BE175" s="660">
        <f t="shared" si="217"/>
        <v>6.2357583414529021</v>
      </c>
      <c r="BF175" s="660">
        <f t="shared" si="217"/>
        <v>6.2442171554162984</v>
      </c>
      <c r="BG175" s="660">
        <f t="shared" si="217"/>
        <v>6.2525209800467874</v>
      </c>
      <c r="BH175" s="660">
        <f t="shared" si="217"/>
        <v>6.2605616970075726</v>
      </c>
      <c r="BI175" s="660">
        <f t="shared" si="217"/>
        <v>6.2682743597729758</v>
      </c>
      <c r="BJ175" s="660">
        <f t="shared" si="217"/>
        <v>6.2762010725035369</v>
      </c>
      <c r="BK175" s="660">
        <f t="shared" si="217"/>
        <v>6.284025879450482</v>
      </c>
      <c r="BL175" s="660">
        <f t="shared" si="217"/>
        <v>6.2917344385607903</v>
      </c>
      <c r="BM175" s="660">
        <f t="shared" si="217"/>
        <v>6.2991869260934772</v>
      </c>
      <c r="BN175" s="660">
        <f t="shared" si="217"/>
        <v>6.3066869631794473</v>
      </c>
      <c r="BO175" s="660">
        <f t="shared" si="217"/>
        <v>6.3142882706326988</v>
      </c>
      <c r="BP175" s="660">
        <f t="shared" si="217"/>
        <v>6.3223285672836376</v>
      </c>
      <c r="BQ175" s="660">
        <f t="shared" si="217"/>
        <v>6.3307022149657612</v>
      </c>
      <c r="BR175" s="660">
        <f t="shared" si="217"/>
        <v>6.3396350001846473</v>
      </c>
      <c r="BS175" s="660">
        <f t="shared" si="217"/>
        <v>6.3484098995298268</v>
      </c>
      <c r="BT175" s="660">
        <f t="shared" ref="BT175" si="218">SUM(BT135:BT137)+BT133+BT144+BT149+BT150+BT143</f>
        <v>6.3570127896860935</v>
      </c>
      <c r="BU175" s="660"/>
      <c r="BV175" s="660"/>
      <c r="BW175" s="660"/>
      <c r="BX175" s="660"/>
      <c r="BY175" s="660"/>
      <c r="BZ175" s="660"/>
      <c r="CA175" s="660"/>
      <c r="CB175" s="660"/>
      <c r="CC175" s="660"/>
      <c r="CD175" s="660"/>
      <c r="CE175" s="660"/>
      <c r="CF175" s="660"/>
      <c r="CG175" s="660"/>
      <c r="CH175" s="660"/>
      <c r="CI175" s="660"/>
      <c r="CK175" s="1351"/>
    </row>
    <row r="176" spans="2:89" ht="28.5" x14ac:dyDescent="0.2">
      <c r="B176" s="828" t="s">
        <v>762</v>
      </c>
      <c r="C176" s="829" t="s">
        <v>584</v>
      </c>
      <c r="D176" s="747" t="s">
        <v>85</v>
      </c>
      <c r="E176" s="829" t="s">
        <v>231</v>
      </c>
      <c r="F176" s="830">
        <v>2</v>
      </c>
      <c r="G176" s="664"/>
      <c r="H176" s="664"/>
      <c r="I176" s="664">
        <v>7.2739730060061014E-2</v>
      </c>
      <c r="J176" s="664">
        <v>7.3295875956452983E-2</v>
      </c>
      <c r="K176" s="664">
        <v>7.2750151850997979E-2</v>
      </c>
      <c r="L176" s="664">
        <v>7.3157408073940999E-2</v>
      </c>
      <c r="M176" s="1446">
        <v>7.566193386954595E-2</v>
      </c>
      <c r="N176" s="1446">
        <v>8.3849425477118045E-2</v>
      </c>
      <c r="O176" s="1446">
        <v>9.1625144526846947E-2</v>
      </c>
      <c r="P176" s="1446">
        <v>0.10409772050068999</v>
      </c>
      <c r="Q176" s="1446">
        <v>0.11016397956518298</v>
      </c>
      <c r="R176" s="1446">
        <v>0.11541308479479906</v>
      </c>
      <c r="S176" s="1446">
        <v>0.10324604216884303</v>
      </c>
      <c r="T176" s="1446">
        <v>7.9549534330710991E-2</v>
      </c>
      <c r="U176" s="1446">
        <v>8.390466308103206E-2</v>
      </c>
      <c r="V176" s="1446">
        <v>7.9279403658914949E-2</v>
      </c>
      <c r="W176" s="1446">
        <v>7.4989614728613985E-2</v>
      </c>
      <c r="X176" s="1446">
        <v>8.0021922131429002E-2</v>
      </c>
      <c r="Y176" s="1446">
        <v>8.4972418371935976E-2</v>
      </c>
      <c r="Z176" s="1446">
        <v>9.1509455818209962E-2</v>
      </c>
      <c r="AA176" s="1446">
        <v>9.6745895261386994E-2</v>
      </c>
      <c r="AB176" s="1446">
        <v>0.100086813275161</v>
      </c>
      <c r="AC176" s="1446">
        <v>9.6236586470725027E-2</v>
      </c>
      <c r="AD176" s="1446">
        <v>9.1932904420311989E-2</v>
      </c>
      <c r="AE176" s="1446">
        <v>8.8684251593322994E-2</v>
      </c>
      <c r="AF176" s="1446">
        <v>8.5970392507481008E-2</v>
      </c>
      <c r="AG176" s="1446">
        <v>8.0810974539209046E-2</v>
      </c>
      <c r="AH176" s="1446">
        <v>8.7391460642161023E-2</v>
      </c>
      <c r="AI176" s="1446">
        <v>9.4975394279663006E-2</v>
      </c>
      <c r="AJ176" s="1446">
        <v>9.6378075108774997E-2</v>
      </c>
      <c r="AK176" s="1446">
        <v>9.9438672708950016E-2</v>
      </c>
      <c r="AL176" s="1446">
        <v>0.10295505080120104</v>
      </c>
      <c r="AM176" s="1446">
        <v>0.10295505080120104</v>
      </c>
      <c r="AN176" s="1446">
        <v>0.10295505080120104</v>
      </c>
      <c r="AO176" s="1446">
        <v>0.10295505080120104</v>
      </c>
      <c r="AP176" s="1446">
        <v>0.10295505080120104</v>
      </c>
      <c r="AQ176" s="1446">
        <v>0.10295505080120104</v>
      </c>
      <c r="AR176" s="1446">
        <v>0.10295505080120104</v>
      </c>
      <c r="AS176" s="1446">
        <v>0.10295505080120104</v>
      </c>
      <c r="AT176" s="1446">
        <v>0.10295505080120104</v>
      </c>
      <c r="AU176" s="1446">
        <v>0.10295505080120104</v>
      </c>
      <c r="AV176" s="1446">
        <v>0.10295505080120104</v>
      </c>
      <c r="AW176" s="1446">
        <v>0.10295505080120104</v>
      </c>
      <c r="AX176" s="1446">
        <v>0.10295505080120104</v>
      </c>
      <c r="AY176" s="1446">
        <v>0.10295505080120104</v>
      </c>
      <c r="AZ176" s="1446">
        <v>0.10295505080120104</v>
      </c>
      <c r="BA176" s="1446">
        <v>0.10295505080120104</v>
      </c>
      <c r="BB176" s="1446">
        <v>0.10295505080120104</v>
      </c>
      <c r="BC176" s="1446">
        <v>0.10295505080120104</v>
      </c>
      <c r="BD176" s="1446">
        <v>0.10295505080120104</v>
      </c>
      <c r="BE176" s="1446">
        <v>0.10295505080120104</v>
      </c>
      <c r="BF176" s="1446">
        <v>0.10295505080120104</v>
      </c>
      <c r="BG176" s="1446">
        <v>0.10295505080120104</v>
      </c>
      <c r="BH176" s="1446">
        <v>0.10295505080120104</v>
      </c>
      <c r="BI176" s="1446">
        <v>0.10295505080120104</v>
      </c>
      <c r="BJ176" s="1446">
        <v>0.10295505080120104</v>
      </c>
      <c r="BK176" s="1446">
        <v>0.10295505080120104</v>
      </c>
      <c r="BL176" s="1446">
        <v>0.10295505080120104</v>
      </c>
      <c r="BM176" s="1446">
        <v>0.10295505080120104</v>
      </c>
      <c r="BN176" s="1446">
        <v>0.10295505080120104</v>
      </c>
      <c r="BO176" s="1446">
        <v>0.10295505080120104</v>
      </c>
      <c r="BP176" s="1446">
        <v>0.10295505080120104</v>
      </c>
      <c r="BQ176" s="1446">
        <v>0.10295505080120104</v>
      </c>
      <c r="BR176" s="1446">
        <v>0.10295505080120104</v>
      </c>
      <c r="BS176" s="1446">
        <v>0.10295505080120104</v>
      </c>
      <c r="BT176" s="1446">
        <v>0.10295505080120104</v>
      </c>
      <c r="BU176" s="665"/>
      <c r="BV176" s="665"/>
      <c r="BW176" s="665"/>
      <c r="BX176" s="665"/>
      <c r="BY176" s="665"/>
      <c r="BZ176" s="665"/>
      <c r="CA176" s="665"/>
      <c r="CB176" s="665"/>
      <c r="CC176" s="665"/>
      <c r="CD176" s="665"/>
      <c r="CE176" s="665"/>
      <c r="CF176" s="665"/>
      <c r="CG176" s="665"/>
      <c r="CH176" s="665"/>
      <c r="CI176" s="666"/>
    </row>
    <row r="177" spans="2:88" x14ac:dyDescent="0.2">
      <c r="B177" s="831" t="s">
        <v>763</v>
      </c>
      <c r="C177" s="832" t="s">
        <v>586</v>
      </c>
      <c r="D177" s="754" t="s">
        <v>85</v>
      </c>
      <c r="E177" s="832" t="s">
        <v>231</v>
      </c>
      <c r="F177" s="833">
        <v>2</v>
      </c>
      <c r="G177" s="670"/>
      <c r="H177" s="670"/>
      <c r="I177" s="670">
        <v>0.49368901872318799</v>
      </c>
      <c r="J177" s="670">
        <v>0.49464109490643299</v>
      </c>
      <c r="K177" s="670">
        <v>0.49535538300119297</v>
      </c>
      <c r="L177" s="670">
        <v>0.49405313604335499</v>
      </c>
      <c r="M177" s="1447">
        <v>0.49526862574792602</v>
      </c>
      <c r="N177" s="1447">
        <v>0.487599554327941</v>
      </c>
      <c r="O177" s="1447">
        <v>0.477425559300168</v>
      </c>
      <c r="P177" s="1447">
        <v>0.469607427299914</v>
      </c>
      <c r="Q177" s="1447">
        <v>0.46280174708820898</v>
      </c>
      <c r="R177" s="1447">
        <v>0.45758195213165997</v>
      </c>
      <c r="S177" s="1447">
        <v>0.44741245361701099</v>
      </c>
      <c r="T177" s="1447">
        <v>0.44036814739354202</v>
      </c>
      <c r="U177" s="1447">
        <v>0.43589293592766398</v>
      </c>
      <c r="V177" s="1447">
        <v>0.428470403532209</v>
      </c>
      <c r="W177" s="1447">
        <v>0.42248483210997601</v>
      </c>
      <c r="X177" s="1447">
        <v>0.418143352554949</v>
      </c>
      <c r="Y177" s="1447">
        <v>0.412464305928535</v>
      </c>
      <c r="Z177" s="1447">
        <v>0.40661289366460701</v>
      </c>
      <c r="AA177" s="1447">
        <v>0.40050725769689599</v>
      </c>
      <c r="AB177" s="1447">
        <v>0.39685162416882902</v>
      </c>
      <c r="AC177" s="1447">
        <v>0.39198187935272599</v>
      </c>
      <c r="AD177" s="1447">
        <v>0.38765146427800301</v>
      </c>
      <c r="AE177" s="1447">
        <v>0.38242032557177302</v>
      </c>
      <c r="AF177" s="1447">
        <v>0.378135722234893</v>
      </c>
      <c r="AG177" s="1447">
        <v>0.37383034688148897</v>
      </c>
      <c r="AH177" s="1447">
        <v>0.36981767623501099</v>
      </c>
      <c r="AI177" s="1447">
        <v>0.36106139201498999</v>
      </c>
      <c r="AJ177" s="1447">
        <v>0.36017489836018002</v>
      </c>
      <c r="AK177" s="1447">
        <v>0.35631706321371298</v>
      </c>
      <c r="AL177" s="1447">
        <v>0.35239211819731597</v>
      </c>
      <c r="AM177" s="1447">
        <v>0.35239211819731597</v>
      </c>
      <c r="AN177" s="1447">
        <v>0.35239211819731597</v>
      </c>
      <c r="AO177" s="1447">
        <v>0.35239211819731597</v>
      </c>
      <c r="AP177" s="1447">
        <v>0.35239211819731597</v>
      </c>
      <c r="AQ177" s="1447">
        <v>0.35239211819731597</v>
      </c>
      <c r="AR177" s="1447">
        <v>0.35239211819731597</v>
      </c>
      <c r="AS177" s="1447">
        <v>0.35239211819731597</v>
      </c>
      <c r="AT177" s="1447">
        <v>0.35239211819731597</v>
      </c>
      <c r="AU177" s="1447">
        <v>0.35239211819731597</v>
      </c>
      <c r="AV177" s="1447">
        <v>0.35239211819731597</v>
      </c>
      <c r="AW177" s="1447">
        <v>0.35239211819731597</v>
      </c>
      <c r="AX177" s="1447">
        <v>0.35239211819731597</v>
      </c>
      <c r="AY177" s="1447">
        <v>0.35239211819731597</v>
      </c>
      <c r="AZ177" s="1447">
        <v>0.35239211819731597</v>
      </c>
      <c r="BA177" s="1447">
        <v>0.35239211819731597</v>
      </c>
      <c r="BB177" s="1447">
        <v>0.35239211819731597</v>
      </c>
      <c r="BC177" s="1447">
        <v>0.35239211819731597</v>
      </c>
      <c r="BD177" s="1447">
        <v>0.35239211819731597</v>
      </c>
      <c r="BE177" s="1447">
        <v>0.35239211819731597</v>
      </c>
      <c r="BF177" s="1447">
        <v>0.35239211819731597</v>
      </c>
      <c r="BG177" s="1447">
        <v>0.35239211819731597</v>
      </c>
      <c r="BH177" s="1447">
        <v>0.35239211819731597</v>
      </c>
      <c r="BI177" s="1447">
        <v>0.35239211819731597</v>
      </c>
      <c r="BJ177" s="1447">
        <v>0.35239211819731597</v>
      </c>
      <c r="BK177" s="1447">
        <v>0.35239211819731597</v>
      </c>
      <c r="BL177" s="1447">
        <v>0.35239211819731597</v>
      </c>
      <c r="BM177" s="1447">
        <v>0.35239211819731597</v>
      </c>
      <c r="BN177" s="1447">
        <v>0.35239211819731597</v>
      </c>
      <c r="BO177" s="1447">
        <v>0.35239211819731597</v>
      </c>
      <c r="BP177" s="1447">
        <v>0.35239211819731597</v>
      </c>
      <c r="BQ177" s="1447">
        <v>0.35239211819731597</v>
      </c>
      <c r="BR177" s="1447">
        <v>0.35239211819731597</v>
      </c>
      <c r="BS177" s="1447">
        <v>0.35239211819731597</v>
      </c>
      <c r="BT177" s="1447">
        <v>0.35239211819731597</v>
      </c>
      <c r="BU177" s="671"/>
      <c r="BV177" s="671"/>
      <c r="BW177" s="671"/>
      <c r="BX177" s="671"/>
      <c r="BY177" s="671"/>
      <c r="BZ177" s="671"/>
      <c r="CA177" s="671"/>
      <c r="CB177" s="671"/>
      <c r="CC177" s="671"/>
      <c r="CD177" s="671"/>
      <c r="CE177" s="671"/>
      <c r="CF177" s="671"/>
      <c r="CG177" s="671"/>
      <c r="CH177" s="671"/>
      <c r="CI177" s="672"/>
    </row>
    <row r="178" spans="2:88" x14ac:dyDescent="0.2">
      <c r="B178" s="831" t="s">
        <v>764</v>
      </c>
      <c r="C178" s="832" t="s">
        <v>379</v>
      </c>
      <c r="D178" s="754" t="s">
        <v>765</v>
      </c>
      <c r="E178" s="832" t="s">
        <v>231</v>
      </c>
      <c r="F178" s="833">
        <v>2</v>
      </c>
      <c r="G178" s="834">
        <f t="shared" ref="G178:BR178" si="219">G176+G177</f>
        <v>0</v>
      </c>
      <c r="H178" s="834">
        <f t="shared" si="219"/>
        <v>0</v>
      </c>
      <c r="I178" s="834">
        <f t="shared" si="219"/>
        <v>0.566428748783249</v>
      </c>
      <c r="J178" s="834">
        <f t="shared" si="219"/>
        <v>0.56793697086288597</v>
      </c>
      <c r="K178" s="834">
        <f t="shared" si="219"/>
        <v>0.56810553485219095</v>
      </c>
      <c r="L178" s="834">
        <f t="shared" si="219"/>
        <v>0.56721054411729599</v>
      </c>
      <c r="M178" s="835">
        <f t="shared" si="219"/>
        <v>0.57093055961747197</v>
      </c>
      <c r="N178" s="835">
        <f t="shared" si="219"/>
        <v>0.57144897980505904</v>
      </c>
      <c r="O178" s="835">
        <f t="shared" si="219"/>
        <v>0.56905070382701495</v>
      </c>
      <c r="P178" s="835">
        <f t="shared" si="219"/>
        <v>0.573705147800604</v>
      </c>
      <c r="Q178" s="835">
        <f t="shared" si="219"/>
        <v>0.57296572665339196</v>
      </c>
      <c r="R178" s="835">
        <f t="shared" si="219"/>
        <v>0.57299503692645903</v>
      </c>
      <c r="S178" s="835">
        <f t="shared" si="219"/>
        <v>0.55065849578585402</v>
      </c>
      <c r="T178" s="835">
        <f t="shared" si="219"/>
        <v>0.51991768172425301</v>
      </c>
      <c r="U178" s="835">
        <f t="shared" si="219"/>
        <v>0.51979759900869604</v>
      </c>
      <c r="V178" s="835">
        <f t="shared" si="219"/>
        <v>0.50774980719112395</v>
      </c>
      <c r="W178" s="835">
        <f t="shared" si="219"/>
        <v>0.49747444683858999</v>
      </c>
      <c r="X178" s="835">
        <f t="shared" si="219"/>
        <v>0.498165274686378</v>
      </c>
      <c r="Y178" s="835">
        <f t="shared" si="219"/>
        <v>0.49743672430047098</v>
      </c>
      <c r="Z178" s="835">
        <f t="shared" si="219"/>
        <v>0.49812234948281697</v>
      </c>
      <c r="AA178" s="835">
        <f t="shared" si="219"/>
        <v>0.49725315295828298</v>
      </c>
      <c r="AB178" s="835">
        <f t="shared" si="219"/>
        <v>0.49693843744399002</v>
      </c>
      <c r="AC178" s="835">
        <f t="shared" si="219"/>
        <v>0.48821846582345102</v>
      </c>
      <c r="AD178" s="835">
        <f t="shared" si="219"/>
        <v>0.479584368698315</v>
      </c>
      <c r="AE178" s="835">
        <f t="shared" si="219"/>
        <v>0.47110457716509602</v>
      </c>
      <c r="AF178" s="835">
        <f t="shared" si="219"/>
        <v>0.46410611474237401</v>
      </c>
      <c r="AG178" s="835">
        <f t="shared" si="219"/>
        <v>0.45464132142069802</v>
      </c>
      <c r="AH178" s="835">
        <f t="shared" si="219"/>
        <v>0.45720913687717202</v>
      </c>
      <c r="AI178" s="835">
        <f t="shared" si="219"/>
        <v>0.456036786294653</v>
      </c>
      <c r="AJ178" s="835">
        <f t="shared" si="219"/>
        <v>0.45655297346895501</v>
      </c>
      <c r="AK178" s="835">
        <f t="shared" si="219"/>
        <v>0.455755735922663</v>
      </c>
      <c r="AL178" s="835">
        <f t="shared" si="219"/>
        <v>0.45534716899851702</v>
      </c>
      <c r="AM178" s="835">
        <f t="shared" si="219"/>
        <v>0.45534716899851702</v>
      </c>
      <c r="AN178" s="835">
        <f t="shared" si="219"/>
        <v>0.45534716899851702</v>
      </c>
      <c r="AO178" s="835">
        <f t="shared" si="219"/>
        <v>0.45534716899851702</v>
      </c>
      <c r="AP178" s="835">
        <f t="shared" si="219"/>
        <v>0.45534716899851702</v>
      </c>
      <c r="AQ178" s="835">
        <f t="shared" si="219"/>
        <v>0.45534716899851702</v>
      </c>
      <c r="AR178" s="835">
        <f t="shared" si="219"/>
        <v>0.45534716899851702</v>
      </c>
      <c r="AS178" s="835">
        <f t="shared" si="219"/>
        <v>0.45534716899851702</v>
      </c>
      <c r="AT178" s="835">
        <f t="shared" si="219"/>
        <v>0.45534716899851702</v>
      </c>
      <c r="AU178" s="835">
        <f t="shared" si="219"/>
        <v>0.45534716899851702</v>
      </c>
      <c r="AV178" s="835">
        <f t="shared" si="219"/>
        <v>0.45534716899851702</v>
      </c>
      <c r="AW178" s="835">
        <f t="shared" si="219"/>
        <v>0.45534716899851702</v>
      </c>
      <c r="AX178" s="835">
        <f t="shared" si="219"/>
        <v>0.45534716899851702</v>
      </c>
      <c r="AY178" s="835">
        <f t="shared" si="219"/>
        <v>0.45534716899851702</v>
      </c>
      <c r="AZ178" s="835">
        <f t="shared" si="219"/>
        <v>0.45534716899851702</v>
      </c>
      <c r="BA178" s="835">
        <f t="shared" si="219"/>
        <v>0.45534716899851702</v>
      </c>
      <c r="BB178" s="835">
        <f t="shared" si="219"/>
        <v>0.45534716899851702</v>
      </c>
      <c r="BC178" s="835">
        <f t="shared" si="219"/>
        <v>0.45534716899851702</v>
      </c>
      <c r="BD178" s="835">
        <f t="shared" si="219"/>
        <v>0.45534716899851702</v>
      </c>
      <c r="BE178" s="835">
        <f t="shared" si="219"/>
        <v>0.45534716899851702</v>
      </c>
      <c r="BF178" s="835">
        <f t="shared" si="219"/>
        <v>0.45534716899851702</v>
      </c>
      <c r="BG178" s="835">
        <f t="shared" si="219"/>
        <v>0.45534716899851702</v>
      </c>
      <c r="BH178" s="835">
        <f t="shared" si="219"/>
        <v>0.45534716899851702</v>
      </c>
      <c r="BI178" s="835">
        <f t="shared" si="219"/>
        <v>0.45534716899851702</v>
      </c>
      <c r="BJ178" s="835">
        <f t="shared" si="219"/>
        <v>0.45534716899851702</v>
      </c>
      <c r="BK178" s="835">
        <f t="shared" si="219"/>
        <v>0.45534716899851702</v>
      </c>
      <c r="BL178" s="835">
        <f t="shared" si="219"/>
        <v>0.45534716899851702</v>
      </c>
      <c r="BM178" s="835">
        <f t="shared" si="219"/>
        <v>0.45534716899851702</v>
      </c>
      <c r="BN178" s="835">
        <f t="shared" si="219"/>
        <v>0.45534716899851702</v>
      </c>
      <c r="BO178" s="835">
        <f t="shared" si="219"/>
        <v>0.45534716899851702</v>
      </c>
      <c r="BP178" s="835">
        <f t="shared" si="219"/>
        <v>0.45534716899851702</v>
      </c>
      <c r="BQ178" s="835">
        <f t="shared" si="219"/>
        <v>0.45534716899851702</v>
      </c>
      <c r="BR178" s="835">
        <f t="shared" si="219"/>
        <v>0.45534716899851702</v>
      </c>
      <c r="BS178" s="835">
        <f t="shared" ref="BS178:BT178" si="220">BS176+BS177</f>
        <v>0.45534716899851702</v>
      </c>
      <c r="BT178" s="835">
        <f t="shared" si="220"/>
        <v>0.45534716899851702</v>
      </c>
      <c r="BU178" s="835"/>
      <c r="BV178" s="835"/>
      <c r="BW178" s="835"/>
      <c r="BX178" s="835"/>
      <c r="BY178" s="835"/>
      <c r="BZ178" s="835"/>
      <c r="CA178" s="835"/>
      <c r="CB178" s="835"/>
      <c r="CC178" s="835"/>
      <c r="CD178" s="835"/>
      <c r="CE178" s="835"/>
      <c r="CF178" s="835"/>
      <c r="CG178" s="835"/>
      <c r="CH178" s="835"/>
      <c r="CI178" s="836"/>
    </row>
    <row r="179" spans="2:88" x14ac:dyDescent="0.2">
      <c r="B179" s="1098" t="s">
        <v>766</v>
      </c>
      <c r="C179" s="1099" t="s">
        <v>590</v>
      </c>
      <c r="D179" s="1100" t="s">
        <v>767</v>
      </c>
      <c r="E179" s="1099" t="s">
        <v>231</v>
      </c>
      <c r="F179" s="1101">
        <v>2</v>
      </c>
      <c r="G179" s="837">
        <f>G132-G175</f>
        <v>0</v>
      </c>
      <c r="H179" s="837">
        <f t="shared" ref="H179:BS179" si="221">H132-H175</f>
        <v>0</v>
      </c>
      <c r="I179" s="837">
        <f t="shared" si="221"/>
        <v>3.0489828600225479</v>
      </c>
      <c r="J179" s="837">
        <f t="shared" si="221"/>
        <v>2.9360764573610441</v>
      </c>
      <c r="K179" s="837">
        <f t="shared" si="221"/>
        <v>2.9230570415849417</v>
      </c>
      <c r="L179" s="837">
        <f t="shared" si="221"/>
        <v>2.914363001102755</v>
      </c>
      <c r="M179" s="838">
        <f t="shared" si="221"/>
        <v>2.9097521096226036</v>
      </c>
      <c r="N179" s="838">
        <f t="shared" si="221"/>
        <v>2.9456033416345155</v>
      </c>
      <c r="O179" s="838">
        <f t="shared" si="221"/>
        <v>2.0460553979935874</v>
      </c>
      <c r="P179" s="838">
        <f t="shared" si="221"/>
        <v>2.0858333943140313</v>
      </c>
      <c r="Q179" s="838">
        <f t="shared" si="221"/>
        <v>2.1266806061227577</v>
      </c>
      <c r="R179" s="838">
        <f t="shared" si="221"/>
        <v>2.1627312697562227</v>
      </c>
      <c r="S179" s="838">
        <f t="shared" si="221"/>
        <v>2.2071746937241832</v>
      </c>
      <c r="T179" s="838">
        <f t="shared" si="221"/>
        <v>2.2610473596327667</v>
      </c>
      <c r="U179" s="838">
        <f t="shared" si="221"/>
        <v>2.316542729885664</v>
      </c>
      <c r="V179" s="838">
        <f t="shared" si="221"/>
        <v>2.3700183124318688</v>
      </c>
      <c r="W179" s="838">
        <f t="shared" si="221"/>
        <v>2.416943652538821</v>
      </c>
      <c r="X179" s="838">
        <f t="shared" si="221"/>
        <v>2.4584348118773809</v>
      </c>
      <c r="Y179" s="838">
        <f t="shared" si="221"/>
        <v>2.5106119271488332</v>
      </c>
      <c r="Z179" s="838">
        <f t="shared" si="221"/>
        <v>2.5624768147841799</v>
      </c>
      <c r="AA179" s="838">
        <f t="shared" si="221"/>
        <v>2.6157842187379039</v>
      </c>
      <c r="AB179" s="838">
        <f t="shared" si="221"/>
        <v>2.678898607604963</v>
      </c>
      <c r="AC179" s="838">
        <f t="shared" si="221"/>
        <v>2.7406626063949817</v>
      </c>
      <c r="AD179" s="838">
        <f t="shared" si="221"/>
        <v>2.8024766058773984</v>
      </c>
      <c r="AE179" s="838">
        <f t="shared" si="221"/>
        <v>2.8553239835738804</v>
      </c>
      <c r="AF179" s="838">
        <f t="shared" si="221"/>
        <v>2.8892985366753843</v>
      </c>
      <c r="AG179" s="838">
        <f t="shared" si="221"/>
        <v>2.9231935363027173</v>
      </c>
      <c r="AH179" s="838">
        <f t="shared" si="221"/>
        <v>2.9565702467878978</v>
      </c>
      <c r="AI179" s="838">
        <f t="shared" si="221"/>
        <v>2.9910346514255028</v>
      </c>
      <c r="AJ179" s="838">
        <f t="shared" si="221"/>
        <v>3.0261311686995578</v>
      </c>
      <c r="AK179" s="838">
        <f t="shared" si="221"/>
        <v>3.0621418660689654</v>
      </c>
      <c r="AL179" s="838">
        <f t="shared" si="221"/>
        <v>3.0915852488309614</v>
      </c>
      <c r="AM179" s="838">
        <f t="shared" si="221"/>
        <v>3.0881077584999597</v>
      </c>
      <c r="AN179" s="838">
        <f t="shared" si="221"/>
        <v>3.085132023357998</v>
      </c>
      <c r="AO179" s="838">
        <f t="shared" si="221"/>
        <v>3.0821959928847535</v>
      </c>
      <c r="AP179" s="838">
        <f t="shared" si="221"/>
        <v>3.077671071441646</v>
      </c>
      <c r="AQ179" s="838">
        <f t="shared" si="221"/>
        <v>3.0725948712028455</v>
      </c>
      <c r="AR179" s="838">
        <f t="shared" si="221"/>
        <v>3.0660315827471729</v>
      </c>
      <c r="AS179" s="838">
        <f t="shared" si="221"/>
        <v>3.0595897043058997</v>
      </c>
      <c r="AT179" s="838">
        <f t="shared" si="221"/>
        <v>3.0526126816851269</v>
      </c>
      <c r="AU179" s="838">
        <f t="shared" si="221"/>
        <v>3.0460082921902121</v>
      </c>
      <c r="AV179" s="838">
        <f t="shared" si="221"/>
        <v>3.0389640543063692</v>
      </c>
      <c r="AW179" s="838">
        <f t="shared" si="221"/>
        <v>3.03174456391619</v>
      </c>
      <c r="AX179" s="838">
        <f t="shared" si="221"/>
        <v>3.0237660480383548</v>
      </c>
      <c r="AY179" s="838">
        <f t="shared" si="221"/>
        <v>3.0152198209921304</v>
      </c>
      <c r="AZ179" s="838">
        <f t="shared" si="221"/>
        <v>3.0064340396995615</v>
      </c>
      <c r="BA179" s="838">
        <f t="shared" si="221"/>
        <v>2.9972811996536972</v>
      </c>
      <c r="BB179" s="838">
        <f t="shared" si="221"/>
        <v>2.9875015622368952</v>
      </c>
      <c r="BC179" s="838">
        <f t="shared" si="221"/>
        <v>2.9775601772112079</v>
      </c>
      <c r="BD179" s="838">
        <f t="shared" si="221"/>
        <v>2.9679144949905591</v>
      </c>
      <c r="BE179" s="838">
        <f t="shared" si="221"/>
        <v>2.9586331155408221</v>
      </c>
      <c r="BF179" s="838">
        <f t="shared" si="221"/>
        <v>2.9497135518528479</v>
      </c>
      <c r="BG179" s="838">
        <f t="shared" si="221"/>
        <v>2.9409558231693627</v>
      </c>
      <c r="BH179" s="838">
        <f t="shared" si="221"/>
        <v>2.9324777946259371</v>
      </c>
      <c r="BI179" s="838">
        <f t="shared" si="221"/>
        <v>2.9243455702368042</v>
      </c>
      <c r="BJ179" s="838">
        <f t="shared" si="221"/>
        <v>2.9159760951062852</v>
      </c>
      <c r="BK179" s="838">
        <f t="shared" si="221"/>
        <v>2.9077090636178067</v>
      </c>
      <c r="BL179" s="838">
        <f t="shared" si="221"/>
        <v>2.8995630219498407</v>
      </c>
      <c r="BM179" s="838">
        <f t="shared" si="221"/>
        <v>2.891680105522819</v>
      </c>
      <c r="BN179" s="838">
        <f t="shared" si="221"/>
        <v>2.8837437921421616</v>
      </c>
      <c r="BO179" s="838">
        <f t="shared" si="221"/>
        <v>2.8757032134398459</v>
      </c>
      <c r="BP179" s="838">
        <f t="shared" si="221"/>
        <v>2.8671941525206321</v>
      </c>
      <c r="BQ179" s="838">
        <f t="shared" si="221"/>
        <v>2.8583376116505619</v>
      </c>
      <c r="BR179" s="838">
        <f t="shared" si="221"/>
        <v>2.848890861264505</v>
      </c>
      <c r="BS179" s="838">
        <f t="shared" si="221"/>
        <v>2.8396176251483247</v>
      </c>
      <c r="BT179" s="838">
        <f t="shared" ref="BT179" si="222">BT132-BT175</f>
        <v>2.8305266323265155</v>
      </c>
      <c r="BU179" s="838"/>
      <c r="BV179" s="838"/>
      <c r="BW179" s="838"/>
      <c r="BX179" s="838"/>
      <c r="BY179" s="838"/>
      <c r="BZ179" s="838"/>
      <c r="CA179" s="838"/>
      <c r="CB179" s="838"/>
      <c r="CC179" s="838"/>
      <c r="CD179" s="838"/>
      <c r="CE179" s="838"/>
      <c r="CF179" s="838"/>
      <c r="CG179" s="838"/>
      <c r="CH179" s="838"/>
      <c r="CI179" s="839"/>
    </row>
    <row r="180" spans="2:88" ht="15" thickBot="1" x14ac:dyDescent="0.25">
      <c r="B180" s="1098" t="s">
        <v>768</v>
      </c>
      <c r="C180" s="1099" t="s">
        <v>593</v>
      </c>
      <c r="D180" s="1100" t="s">
        <v>769</v>
      </c>
      <c r="E180" s="1099" t="s">
        <v>231</v>
      </c>
      <c r="F180" s="1101">
        <v>2</v>
      </c>
      <c r="G180" s="837">
        <f t="shared" ref="G180:BR180" si="223">G123-G134</f>
        <v>0</v>
      </c>
      <c r="H180" s="837">
        <f t="shared" si="223"/>
        <v>0</v>
      </c>
      <c r="I180" s="837">
        <f t="shared" si="223"/>
        <v>0</v>
      </c>
      <c r="J180" s="837">
        <f t="shared" si="223"/>
        <v>0</v>
      </c>
      <c r="K180" s="837">
        <f t="shared" si="223"/>
        <v>0</v>
      </c>
      <c r="L180" s="837">
        <f t="shared" si="223"/>
        <v>0</v>
      </c>
      <c r="M180" s="837">
        <f t="shared" si="223"/>
        <v>0</v>
      </c>
      <c r="N180" s="837">
        <f t="shared" si="223"/>
        <v>0</v>
      </c>
      <c r="O180" s="837">
        <f t="shared" si="223"/>
        <v>0</v>
      </c>
      <c r="P180" s="837">
        <f t="shared" si="223"/>
        <v>0</v>
      </c>
      <c r="Q180" s="837">
        <f t="shared" si="223"/>
        <v>0</v>
      </c>
      <c r="R180" s="837">
        <f t="shared" si="223"/>
        <v>0</v>
      </c>
      <c r="S180" s="837">
        <f t="shared" si="223"/>
        <v>0</v>
      </c>
      <c r="T180" s="837">
        <f t="shared" si="223"/>
        <v>0</v>
      </c>
      <c r="U180" s="837">
        <f t="shared" si="223"/>
        <v>0</v>
      </c>
      <c r="V180" s="837">
        <f t="shared" si="223"/>
        <v>0</v>
      </c>
      <c r="W180" s="837">
        <f t="shared" si="223"/>
        <v>0</v>
      </c>
      <c r="X180" s="837">
        <f t="shared" si="223"/>
        <v>0</v>
      </c>
      <c r="Y180" s="837">
        <f t="shared" si="223"/>
        <v>0</v>
      </c>
      <c r="Z180" s="837">
        <f t="shared" si="223"/>
        <v>0</v>
      </c>
      <c r="AA180" s="837">
        <f t="shared" si="223"/>
        <v>0</v>
      </c>
      <c r="AB180" s="837">
        <f t="shared" si="223"/>
        <v>0</v>
      </c>
      <c r="AC180" s="837">
        <f t="shared" si="223"/>
        <v>0</v>
      </c>
      <c r="AD180" s="837">
        <f t="shared" si="223"/>
        <v>0</v>
      </c>
      <c r="AE180" s="837">
        <f t="shared" si="223"/>
        <v>0</v>
      </c>
      <c r="AF180" s="837">
        <f t="shared" si="223"/>
        <v>0</v>
      </c>
      <c r="AG180" s="837">
        <f t="shared" si="223"/>
        <v>0</v>
      </c>
      <c r="AH180" s="837">
        <f t="shared" si="223"/>
        <v>0</v>
      </c>
      <c r="AI180" s="837">
        <f t="shared" si="223"/>
        <v>0</v>
      </c>
      <c r="AJ180" s="837">
        <f t="shared" si="223"/>
        <v>0</v>
      </c>
      <c r="AK180" s="837">
        <f t="shared" si="223"/>
        <v>0</v>
      </c>
      <c r="AL180" s="837">
        <f t="shared" si="223"/>
        <v>140</v>
      </c>
      <c r="AM180" s="837">
        <f t="shared" si="223"/>
        <v>140</v>
      </c>
      <c r="AN180" s="837">
        <f t="shared" si="223"/>
        <v>140</v>
      </c>
      <c r="AO180" s="837">
        <f t="shared" si="223"/>
        <v>140</v>
      </c>
      <c r="AP180" s="837">
        <f t="shared" si="223"/>
        <v>140</v>
      </c>
      <c r="AQ180" s="837">
        <f t="shared" si="223"/>
        <v>140</v>
      </c>
      <c r="AR180" s="837">
        <f t="shared" si="223"/>
        <v>140</v>
      </c>
      <c r="AS180" s="837">
        <f t="shared" si="223"/>
        <v>140</v>
      </c>
      <c r="AT180" s="837">
        <f t="shared" si="223"/>
        <v>140</v>
      </c>
      <c r="AU180" s="837">
        <f t="shared" si="223"/>
        <v>140</v>
      </c>
      <c r="AV180" s="837">
        <f t="shared" si="223"/>
        <v>140</v>
      </c>
      <c r="AW180" s="837">
        <f t="shared" si="223"/>
        <v>140</v>
      </c>
      <c r="AX180" s="837">
        <f t="shared" si="223"/>
        <v>140</v>
      </c>
      <c r="AY180" s="837">
        <f t="shared" si="223"/>
        <v>140</v>
      </c>
      <c r="AZ180" s="837">
        <f t="shared" si="223"/>
        <v>140</v>
      </c>
      <c r="BA180" s="837">
        <f t="shared" si="223"/>
        <v>140</v>
      </c>
      <c r="BB180" s="837">
        <f t="shared" si="223"/>
        <v>140</v>
      </c>
      <c r="BC180" s="837">
        <f t="shared" si="223"/>
        <v>140</v>
      </c>
      <c r="BD180" s="837">
        <f t="shared" si="223"/>
        <v>140</v>
      </c>
      <c r="BE180" s="837">
        <f t="shared" si="223"/>
        <v>140</v>
      </c>
      <c r="BF180" s="837">
        <f t="shared" si="223"/>
        <v>140</v>
      </c>
      <c r="BG180" s="837">
        <f t="shared" si="223"/>
        <v>140</v>
      </c>
      <c r="BH180" s="837">
        <f t="shared" si="223"/>
        <v>140</v>
      </c>
      <c r="BI180" s="837">
        <f t="shared" si="223"/>
        <v>140</v>
      </c>
      <c r="BJ180" s="837">
        <f t="shared" si="223"/>
        <v>140</v>
      </c>
      <c r="BK180" s="837">
        <f t="shared" si="223"/>
        <v>140</v>
      </c>
      <c r="BL180" s="837">
        <f t="shared" si="223"/>
        <v>140</v>
      </c>
      <c r="BM180" s="837">
        <f t="shared" si="223"/>
        <v>140</v>
      </c>
      <c r="BN180" s="837">
        <f t="shared" si="223"/>
        <v>140</v>
      </c>
      <c r="BO180" s="837">
        <f t="shared" si="223"/>
        <v>140</v>
      </c>
      <c r="BP180" s="837">
        <f t="shared" si="223"/>
        <v>140</v>
      </c>
      <c r="BQ180" s="837">
        <f t="shared" si="223"/>
        <v>140</v>
      </c>
      <c r="BR180" s="837">
        <f t="shared" si="223"/>
        <v>140</v>
      </c>
      <c r="BS180" s="837">
        <f t="shared" ref="BS180:BT180" si="224">BS123-BS134</f>
        <v>140</v>
      </c>
      <c r="BT180" s="837">
        <f t="shared" si="224"/>
        <v>140</v>
      </c>
      <c r="BU180" s="837"/>
      <c r="BV180" s="837"/>
      <c r="BW180" s="837"/>
      <c r="BX180" s="837"/>
      <c r="BY180" s="837"/>
      <c r="BZ180" s="837"/>
      <c r="CA180" s="837"/>
      <c r="CB180" s="837"/>
      <c r="CC180" s="837"/>
      <c r="CD180" s="837"/>
      <c r="CE180" s="837"/>
      <c r="CF180" s="837"/>
      <c r="CG180" s="837"/>
      <c r="CH180" s="837"/>
      <c r="CI180" s="837"/>
    </row>
    <row r="181" spans="2:88" x14ac:dyDescent="0.2">
      <c r="B181" s="840" t="s">
        <v>770</v>
      </c>
      <c r="C181" s="841" t="s">
        <v>388</v>
      </c>
      <c r="D181" s="842" t="s">
        <v>771</v>
      </c>
      <c r="E181" s="841" t="s">
        <v>231</v>
      </c>
      <c r="F181" s="843">
        <v>2</v>
      </c>
      <c r="G181" s="844">
        <f>G179-G178</f>
        <v>0</v>
      </c>
      <c r="H181" s="844">
        <f t="shared" ref="H181:BS181" si="225">H179-H178</f>
        <v>0</v>
      </c>
      <c r="I181" s="844">
        <f t="shared" si="225"/>
        <v>2.482554111239299</v>
      </c>
      <c r="J181" s="844">
        <f t="shared" si="225"/>
        <v>2.368139486498158</v>
      </c>
      <c r="K181" s="844">
        <f t="shared" si="225"/>
        <v>2.3549515067327507</v>
      </c>
      <c r="L181" s="844">
        <f t="shared" si="225"/>
        <v>2.3471524569854592</v>
      </c>
      <c r="M181" s="845">
        <f t="shared" si="225"/>
        <v>2.3388215500051315</v>
      </c>
      <c r="N181" s="845">
        <f t="shared" si="225"/>
        <v>2.3741543618294565</v>
      </c>
      <c r="O181" s="845">
        <f t="shared" si="225"/>
        <v>1.4770046941665724</v>
      </c>
      <c r="P181" s="845">
        <f t="shared" si="225"/>
        <v>1.5121282465134271</v>
      </c>
      <c r="Q181" s="845">
        <f t="shared" si="225"/>
        <v>1.5537148794693656</v>
      </c>
      <c r="R181" s="845">
        <f t="shared" si="225"/>
        <v>1.5897362328297637</v>
      </c>
      <c r="S181" s="845">
        <f t="shared" si="225"/>
        <v>1.6565161979383292</v>
      </c>
      <c r="T181" s="845">
        <f t="shared" si="225"/>
        <v>1.7411296779085137</v>
      </c>
      <c r="U181" s="845">
        <f t="shared" si="225"/>
        <v>1.796745130876968</v>
      </c>
      <c r="V181" s="845">
        <f t="shared" si="225"/>
        <v>1.8622685052407448</v>
      </c>
      <c r="W181" s="845">
        <f t="shared" si="225"/>
        <v>1.9194692057002309</v>
      </c>
      <c r="X181" s="845">
        <f t="shared" si="225"/>
        <v>1.9602695371910028</v>
      </c>
      <c r="Y181" s="845">
        <f t="shared" si="225"/>
        <v>2.013175202848362</v>
      </c>
      <c r="Z181" s="845">
        <f t="shared" si="225"/>
        <v>2.064354465301363</v>
      </c>
      <c r="AA181" s="845">
        <f t="shared" si="225"/>
        <v>2.1185310657796208</v>
      </c>
      <c r="AB181" s="845">
        <f t="shared" si="225"/>
        <v>2.181960170160973</v>
      </c>
      <c r="AC181" s="845">
        <f t="shared" si="225"/>
        <v>2.2524441405715305</v>
      </c>
      <c r="AD181" s="845">
        <f t="shared" si="225"/>
        <v>2.3228922371790834</v>
      </c>
      <c r="AE181" s="845">
        <f t="shared" si="225"/>
        <v>2.3842194064087843</v>
      </c>
      <c r="AF181" s="845">
        <f t="shared" si="225"/>
        <v>2.4251924219330103</v>
      </c>
      <c r="AG181" s="845">
        <f t="shared" si="225"/>
        <v>2.4685522148820191</v>
      </c>
      <c r="AH181" s="845">
        <f t="shared" si="225"/>
        <v>2.4993611099107258</v>
      </c>
      <c r="AI181" s="845">
        <f t="shared" si="225"/>
        <v>2.5349978651308498</v>
      </c>
      <c r="AJ181" s="845">
        <f t="shared" si="225"/>
        <v>2.5695781952306027</v>
      </c>
      <c r="AK181" s="845">
        <f t="shared" si="225"/>
        <v>2.6063861301463023</v>
      </c>
      <c r="AL181" s="845">
        <f t="shared" si="225"/>
        <v>2.6362380798324443</v>
      </c>
      <c r="AM181" s="845">
        <f t="shared" si="225"/>
        <v>2.6327605895014425</v>
      </c>
      <c r="AN181" s="845">
        <f t="shared" si="225"/>
        <v>2.6297848543594808</v>
      </c>
      <c r="AO181" s="845">
        <f t="shared" si="225"/>
        <v>2.6268488238862364</v>
      </c>
      <c r="AP181" s="845">
        <f t="shared" si="225"/>
        <v>2.6223239024431289</v>
      </c>
      <c r="AQ181" s="845">
        <f t="shared" si="225"/>
        <v>2.6172477022043283</v>
      </c>
      <c r="AR181" s="845">
        <f t="shared" si="225"/>
        <v>2.6106844137486558</v>
      </c>
      <c r="AS181" s="845">
        <f t="shared" si="225"/>
        <v>2.6042425353073826</v>
      </c>
      <c r="AT181" s="845">
        <f t="shared" si="225"/>
        <v>2.5972655126866098</v>
      </c>
      <c r="AU181" s="845">
        <f t="shared" si="225"/>
        <v>2.5906611231916949</v>
      </c>
      <c r="AV181" s="845">
        <f t="shared" si="225"/>
        <v>2.5836168853078521</v>
      </c>
      <c r="AW181" s="845">
        <f t="shared" si="225"/>
        <v>2.5763973949176728</v>
      </c>
      <c r="AX181" s="845">
        <f t="shared" si="225"/>
        <v>2.5684188790398377</v>
      </c>
      <c r="AY181" s="845">
        <f t="shared" si="225"/>
        <v>2.5598726519936132</v>
      </c>
      <c r="AZ181" s="845">
        <f t="shared" si="225"/>
        <v>2.5510868707010443</v>
      </c>
      <c r="BA181" s="845">
        <f t="shared" si="225"/>
        <v>2.5419340306551801</v>
      </c>
      <c r="BB181" s="845">
        <f t="shared" si="225"/>
        <v>2.5321543932383781</v>
      </c>
      <c r="BC181" s="845">
        <f t="shared" si="225"/>
        <v>2.5222130082126908</v>
      </c>
      <c r="BD181" s="845">
        <f t="shared" si="225"/>
        <v>2.512567325992042</v>
      </c>
      <c r="BE181" s="845">
        <f t="shared" si="225"/>
        <v>2.503285946542305</v>
      </c>
      <c r="BF181" s="845">
        <f t="shared" si="225"/>
        <v>2.4943663828543308</v>
      </c>
      <c r="BG181" s="845">
        <f t="shared" si="225"/>
        <v>2.4856086541708455</v>
      </c>
      <c r="BH181" s="845">
        <f t="shared" si="225"/>
        <v>2.4771306256274199</v>
      </c>
      <c r="BI181" s="845">
        <f t="shared" si="225"/>
        <v>2.4689984012382871</v>
      </c>
      <c r="BJ181" s="845">
        <f t="shared" si="225"/>
        <v>2.4606289261077681</v>
      </c>
      <c r="BK181" s="845">
        <f t="shared" si="225"/>
        <v>2.4523618946192896</v>
      </c>
      <c r="BL181" s="845">
        <f t="shared" si="225"/>
        <v>2.4442158529513236</v>
      </c>
      <c r="BM181" s="845">
        <f t="shared" si="225"/>
        <v>2.4363329365243018</v>
      </c>
      <c r="BN181" s="845">
        <f t="shared" si="225"/>
        <v>2.4283966231436445</v>
      </c>
      <c r="BO181" s="845">
        <f t="shared" si="225"/>
        <v>2.4203560444413288</v>
      </c>
      <c r="BP181" s="845">
        <f t="shared" si="225"/>
        <v>2.411846983522115</v>
      </c>
      <c r="BQ181" s="845">
        <f t="shared" si="225"/>
        <v>2.4029904426520448</v>
      </c>
      <c r="BR181" s="845">
        <f t="shared" si="225"/>
        <v>2.3935436922659878</v>
      </c>
      <c r="BS181" s="845">
        <f t="shared" si="225"/>
        <v>2.3842704561498076</v>
      </c>
      <c r="BT181" s="845">
        <f t="shared" ref="BT181" si="226">BT179-BT178</f>
        <v>2.3751794633279983</v>
      </c>
      <c r="BU181" s="845"/>
      <c r="BV181" s="845"/>
      <c r="BW181" s="845"/>
      <c r="BX181" s="845"/>
      <c r="BY181" s="845"/>
      <c r="BZ181" s="845"/>
      <c r="CA181" s="845"/>
      <c r="CB181" s="845"/>
      <c r="CC181" s="845"/>
      <c r="CD181" s="845"/>
      <c r="CE181" s="845"/>
      <c r="CF181" s="845"/>
      <c r="CG181" s="845"/>
      <c r="CH181" s="845"/>
      <c r="CI181" s="846"/>
    </row>
    <row r="182" spans="2:88" x14ac:dyDescent="0.2">
      <c r="B182" s="687"/>
      <c r="C182" s="687"/>
      <c r="D182" s="52"/>
      <c r="E182" s="687"/>
      <c r="F182" s="847"/>
      <c r="G182" s="848"/>
      <c r="H182" s="848"/>
      <c r="I182" s="848"/>
      <c r="J182" s="848"/>
      <c r="K182" s="848"/>
      <c r="L182" s="848"/>
      <c r="M182" s="848"/>
      <c r="N182" s="848"/>
      <c r="O182" s="848"/>
      <c r="P182" s="848"/>
      <c r="Q182" s="848"/>
      <c r="R182" s="848"/>
      <c r="S182" s="848"/>
      <c r="T182" s="848"/>
      <c r="U182" s="848"/>
      <c r="V182" s="848"/>
      <c r="W182" s="848"/>
      <c r="X182" s="848"/>
      <c r="Y182" s="848"/>
      <c r="Z182" s="848"/>
      <c r="AA182" s="848"/>
      <c r="AB182" s="848"/>
      <c r="AC182" s="848"/>
      <c r="AD182" s="848"/>
      <c r="AE182" s="848"/>
      <c r="AF182" s="848"/>
      <c r="AG182" s="848"/>
      <c r="AH182" s="848"/>
      <c r="AI182" s="848"/>
      <c r="AJ182" s="848"/>
      <c r="AK182" s="848"/>
      <c r="AL182" s="848"/>
      <c r="AM182" s="848"/>
      <c r="AN182" s="848"/>
      <c r="AO182" s="848"/>
      <c r="AP182" s="848"/>
      <c r="AQ182" s="848"/>
      <c r="AR182" s="848"/>
      <c r="AS182" s="848"/>
      <c r="AT182" s="848"/>
      <c r="AU182" s="848"/>
      <c r="AV182" s="848"/>
      <c r="AW182" s="848"/>
      <c r="AX182" s="848"/>
      <c r="AY182" s="848"/>
      <c r="AZ182" s="848"/>
      <c r="BA182" s="848"/>
      <c r="BB182" s="848"/>
      <c r="BC182" s="848"/>
      <c r="BD182" s="848"/>
      <c r="BE182" s="848"/>
      <c r="BF182" s="848"/>
      <c r="BG182" s="848"/>
      <c r="BH182" s="848"/>
      <c r="BI182" s="848"/>
      <c r="BJ182" s="848"/>
      <c r="BK182" s="848"/>
      <c r="BL182" s="848"/>
      <c r="BM182" s="848"/>
      <c r="BN182" s="848"/>
      <c r="BO182" s="848"/>
      <c r="BP182" s="848"/>
      <c r="BQ182" s="848"/>
      <c r="BR182" s="848"/>
      <c r="BS182" s="848"/>
      <c r="BT182" s="848"/>
      <c r="BU182" s="848"/>
      <c r="BV182" s="848"/>
      <c r="BW182" s="848"/>
      <c r="BX182" s="848"/>
      <c r="BY182" s="848"/>
      <c r="BZ182" s="848"/>
      <c r="CA182" s="848"/>
      <c r="CB182" s="848"/>
      <c r="CC182" s="848"/>
      <c r="CD182" s="848"/>
      <c r="CE182" s="848"/>
      <c r="CF182" s="848"/>
      <c r="CG182" s="848"/>
      <c r="CH182" s="848"/>
      <c r="CI182" s="848"/>
    </row>
    <row r="183" spans="2:88" ht="35.1" customHeight="1" thickBot="1" x14ac:dyDescent="0.25">
      <c r="BU183" s="1338">
        <v>6.3656922353442136</v>
      </c>
      <c r="BV183" s="1338">
        <v>6.3744374545523961</v>
      </c>
      <c r="BW183" s="1338">
        <v>6.3832103816123551</v>
      </c>
      <c r="BX183" s="1338">
        <v>6.3917872639341953</v>
      </c>
      <c r="BY183" s="1338">
        <v>6.4004047701070625</v>
      </c>
      <c r="BZ183" s="1338">
        <v>6.409097474663513</v>
      </c>
      <c r="CA183" s="1338">
        <v>6.4178347203763568</v>
      </c>
      <c r="CB183" s="1338">
        <v>6.4265362082755386</v>
      </c>
      <c r="CC183" s="1338">
        <v>6.435338548334383</v>
      </c>
      <c r="CD183" s="1338">
        <v>6.4441519092765827</v>
      </c>
      <c r="CE183" s="1338">
        <v>6.4530802369517328</v>
      </c>
      <c r="CF183" s="1338">
        <v>6.4620124728223134</v>
      </c>
      <c r="CG183" s="1338">
        <v>6.4710313747482591</v>
      </c>
      <c r="CH183" s="1338">
        <v>6.4799746012324748</v>
      </c>
      <c r="CI183" s="1338">
        <v>6.4873969777138463</v>
      </c>
      <c r="CJ183" s="1338">
        <v>6.4894193713344048</v>
      </c>
    </row>
    <row r="184" spans="2:88" x14ac:dyDescent="0.2">
      <c r="B184" s="1341" t="s">
        <v>62</v>
      </c>
      <c r="C184" s="1338" t="s">
        <v>18</v>
      </c>
      <c r="D184" s="1341" t="s">
        <v>2</v>
      </c>
      <c r="E184" s="1352">
        <f>E13</f>
        <v>6</v>
      </c>
    </row>
    <row r="185" spans="2:88" ht="15" thickBot="1" x14ac:dyDescent="0.25">
      <c r="B185" s="1344" t="s">
        <v>439</v>
      </c>
      <c r="C185" s="1345" t="str">
        <f ca="1">MID(CELL("filename",A182),FIND("]",CELL("filename",A182))+1,255)</f>
        <v>NWLBWF</v>
      </c>
      <c r="D185" s="1346" t="s">
        <v>192</v>
      </c>
      <c r="E185" s="1345" t="s">
        <v>772</v>
      </c>
    </row>
    <row r="186" spans="2:88" x14ac:dyDescent="0.2">
      <c r="B186" s="1351"/>
    </row>
    <row r="187" spans="2:88" x14ac:dyDescent="0.2">
      <c r="B187" s="1351"/>
    </row>
    <row r="188" spans="2:88" x14ac:dyDescent="0.2">
      <c r="B188" s="1351"/>
    </row>
    <row r="189" spans="2:88" x14ac:dyDescent="0.2">
      <c r="B189" s="1351"/>
    </row>
    <row r="190" spans="2:88" x14ac:dyDescent="0.2">
      <c r="B190" s="1351"/>
    </row>
    <row r="191" spans="2:88" x14ac:dyDescent="0.2">
      <c r="B191" s="1351"/>
    </row>
    <row r="192" spans="2:88" x14ac:dyDescent="0.2">
      <c r="B192" s="1351"/>
    </row>
    <row r="193" spans="1:89" x14ac:dyDescent="0.2">
      <c r="B193" s="1351"/>
    </row>
    <row r="194" spans="1:89" x14ac:dyDescent="0.2">
      <c r="B194" s="1351"/>
    </row>
    <row r="195" spans="1:89" x14ac:dyDescent="0.2">
      <c r="B195" s="1351"/>
    </row>
    <row r="196" spans="1:89" x14ac:dyDescent="0.2">
      <c r="B196" s="1351"/>
    </row>
    <row r="197" spans="1:89" x14ac:dyDescent="0.2">
      <c r="B197" s="1351"/>
    </row>
    <row r="198" spans="1:89" x14ac:dyDescent="0.2">
      <c r="B198" s="1351"/>
    </row>
    <row r="199" spans="1:89" x14ac:dyDescent="0.2">
      <c r="B199" s="1351"/>
    </row>
    <row r="200" spans="1:89" x14ac:dyDescent="0.2">
      <c r="B200" s="1351"/>
    </row>
    <row r="201" spans="1:89" x14ac:dyDescent="0.2">
      <c r="B201" s="1351"/>
    </row>
    <row r="202" spans="1:89" ht="15.75" thickBot="1" x14ac:dyDescent="0.25">
      <c r="CJ202" s="554"/>
    </row>
    <row r="203" spans="1:89" ht="15.75" thickBot="1" x14ac:dyDescent="0.25">
      <c r="B203" s="849" t="s">
        <v>436</v>
      </c>
      <c r="C203" s="1362" t="s">
        <v>196</v>
      </c>
      <c r="D203" s="554"/>
      <c r="E203" s="554"/>
      <c r="F203" s="554"/>
      <c r="G203" s="554"/>
      <c r="H203" s="554"/>
      <c r="I203" s="554"/>
      <c r="J203" s="554"/>
      <c r="K203" s="554"/>
      <c r="L203" s="554"/>
      <c r="M203" s="554"/>
      <c r="N203" s="554"/>
      <c r="O203" s="554"/>
      <c r="P203" s="554"/>
      <c r="Q203" s="554"/>
      <c r="R203" s="554"/>
      <c r="S203" s="554"/>
      <c r="T203" s="554"/>
      <c r="U203" s="554"/>
      <c r="V203" s="554"/>
      <c r="W203" s="554"/>
      <c r="X203" s="554"/>
      <c r="Y203" s="554"/>
      <c r="Z203" s="554"/>
      <c r="AA203" s="554"/>
      <c r="AB203" s="554"/>
      <c r="AC203" s="554"/>
      <c r="AD203" s="554"/>
      <c r="AE203" s="554"/>
      <c r="AF203" s="554"/>
      <c r="AG203" s="554"/>
      <c r="AH203" s="554"/>
      <c r="AI203" s="554"/>
      <c r="AJ203" s="554"/>
      <c r="AK203" s="554"/>
      <c r="AL203" s="554"/>
      <c r="AM203" s="554"/>
      <c r="AN203" s="554"/>
      <c r="AO203" s="554"/>
      <c r="AP203" s="554"/>
      <c r="AQ203" s="554"/>
      <c r="AR203" s="554"/>
      <c r="AS203" s="554"/>
      <c r="AT203" s="554"/>
      <c r="AU203" s="554"/>
      <c r="AV203" s="554"/>
      <c r="AW203" s="554"/>
      <c r="AX203" s="554"/>
      <c r="AY203" s="554"/>
      <c r="AZ203" s="554"/>
      <c r="BA203" s="554"/>
      <c r="BB203" s="554"/>
      <c r="BC203" s="554"/>
      <c r="BD203" s="554"/>
      <c r="BE203" s="554"/>
      <c r="BF203" s="554"/>
      <c r="BG203" s="554"/>
      <c r="BH203" s="554"/>
      <c r="BI203" s="554"/>
      <c r="BJ203" s="554"/>
      <c r="BK203" s="554"/>
      <c r="BL203" s="554"/>
      <c r="BM203" s="554"/>
      <c r="BN203" s="554"/>
      <c r="BO203" s="554"/>
      <c r="BP203" s="554"/>
      <c r="BQ203" s="554"/>
      <c r="BR203" s="554"/>
      <c r="BS203" s="554"/>
      <c r="BT203" s="554"/>
      <c r="BU203" s="554"/>
      <c r="BV203" s="554"/>
      <c r="BW203" s="554"/>
      <c r="BX203" s="554"/>
      <c r="BY203" s="554"/>
      <c r="BZ203" s="554"/>
      <c r="CA203" s="554"/>
      <c r="CB203" s="554"/>
      <c r="CC203" s="554"/>
      <c r="CD203" s="554"/>
      <c r="CE203" s="554"/>
      <c r="CF203" s="554"/>
      <c r="CG203" s="554"/>
      <c r="CH203" s="554"/>
      <c r="CI203" s="554"/>
    </row>
    <row r="204" spans="1:89" s="1347" customFormat="1" ht="15.75" thickBot="1" x14ac:dyDescent="0.25">
      <c r="A204" s="1386"/>
      <c r="B204" s="850" t="s">
        <v>440</v>
      </c>
      <c r="C204" s="851" t="s">
        <v>197</v>
      </c>
      <c r="D204" s="851" t="s">
        <v>70</v>
      </c>
      <c r="E204" s="851" t="s">
        <v>198</v>
      </c>
      <c r="F204" s="852" t="s">
        <v>199</v>
      </c>
      <c r="G204" s="850" t="s">
        <v>200</v>
      </c>
      <c r="H204" s="850" t="s">
        <v>201</v>
      </c>
      <c r="I204" s="850" t="s">
        <v>202</v>
      </c>
      <c r="J204" s="850" t="s">
        <v>203</v>
      </c>
      <c r="K204" s="850" t="s">
        <v>204</v>
      </c>
      <c r="L204" s="850" t="s">
        <v>205</v>
      </c>
      <c r="M204" s="851" t="s">
        <v>206</v>
      </c>
      <c r="N204" s="851" t="s">
        <v>207</v>
      </c>
      <c r="O204" s="851" t="s">
        <v>208</v>
      </c>
      <c r="P204" s="851" t="s">
        <v>209</v>
      </c>
      <c r="Q204" s="851" t="s">
        <v>210</v>
      </c>
      <c r="R204" s="851" t="s">
        <v>242</v>
      </c>
      <c r="S204" s="851" t="s">
        <v>243</v>
      </c>
      <c r="T204" s="851" t="s">
        <v>244</v>
      </c>
      <c r="U204" s="851" t="s">
        <v>245</v>
      </c>
      <c r="V204" s="851" t="s">
        <v>211</v>
      </c>
      <c r="W204" s="851" t="s">
        <v>246</v>
      </c>
      <c r="X204" s="851" t="s">
        <v>247</v>
      </c>
      <c r="Y204" s="851" t="s">
        <v>248</v>
      </c>
      <c r="Z204" s="851" t="s">
        <v>249</v>
      </c>
      <c r="AA204" s="851" t="s">
        <v>212</v>
      </c>
      <c r="AB204" s="851" t="s">
        <v>250</v>
      </c>
      <c r="AC204" s="851" t="s">
        <v>251</v>
      </c>
      <c r="AD204" s="851" t="s">
        <v>252</v>
      </c>
      <c r="AE204" s="851" t="s">
        <v>253</v>
      </c>
      <c r="AF204" s="851" t="s">
        <v>213</v>
      </c>
      <c r="AG204" s="851" t="s">
        <v>254</v>
      </c>
      <c r="AH204" s="851" t="s">
        <v>255</v>
      </c>
      <c r="AI204" s="851" t="s">
        <v>256</v>
      </c>
      <c r="AJ204" s="851" t="s">
        <v>257</v>
      </c>
      <c r="AK204" s="851" t="s">
        <v>214</v>
      </c>
      <c r="AL204" s="851" t="s">
        <v>258</v>
      </c>
      <c r="AM204" s="851" t="s">
        <v>259</v>
      </c>
      <c r="AN204" s="851" t="s">
        <v>260</v>
      </c>
      <c r="AO204" s="851" t="s">
        <v>261</v>
      </c>
      <c r="AP204" s="851" t="s">
        <v>215</v>
      </c>
      <c r="AQ204" s="851" t="s">
        <v>262</v>
      </c>
      <c r="AR204" s="851" t="s">
        <v>263</v>
      </c>
      <c r="AS204" s="851" t="s">
        <v>264</v>
      </c>
      <c r="AT204" s="851" t="s">
        <v>265</v>
      </c>
      <c r="AU204" s="851" t="s">
        <v>216</v>
      </c>
      <c r="AV204" s="851" t="s">
        <v>266</v>
      </c>
      <c r="AW204" s="851" t="s">
        <v>267</v>
      </c>
      <c r="AX204" s="851" t="s">
        <v>268</v>
      </c>
      <c r="AY204" s="851" t="s">
        <v>269</v>
      </c>
      <c r="AZ204" s="851" t="s">
        <v>217</v>
      </c>
      <c r="BA204" s="851" t="s">
        <v>270</v>
      </c>
      <c r="BB204" s="851" t="s">
        <v>271</v>
      </c>
      <c r="BC204" s="851" t="s">
        <v>272</v>
      </c>
      <c r="BD204" s="851" t="s">
        <v>273</v>
      </c>
      <c r="BE204" s="851" t="s">
        <v>218</v>
      </c>
      <c r="BF204" s="851" t="s">
        <v>274</v>
      </c>
      <c r="BG204" s="851" t="s">
        <v>275</v>
      </c>
      <c r="BH204" s="851" t="s">
        <v>276</v>
      </c>
      <c r="BI204" s="851" t="s">
        <v>277</v>
      </c>
      <c r="BJ204" s="851" t="s">
        <v>219</v>
      </c>
      <c r="BK204" s="851" t="s">
        <v>278</v>
      </c>
      <c r="BL204" s="851" t="s">
        <v>279</v>
      </c>
      <c r="BM204" s="851" t="s">
        <v>280</v>
      </c>
      <c r="BN204" s="851" t="s">
        <v>281</v>
      </c>
      <c r="BO204" s="851" t="s">
        <v>220</v>
      </c>
      <c r="BP204" s="851" t="s">
        <v>282</v>
      </c>
      <c r="BQ204" s="851" t="s">
        <v>283</v>
      </c>
      <c r="BR204" s="851" t="s">
        <v>284</v>
      </c>
      <c r="BS204" s="851" t="s">
        <v>285</v>
      </c>
      <c r="BT204" s="851" t="s">
        <v>221</v>
      </c>
      <c r="BU204" s="851" t="s">
        <v>286</v>
      </c>
      <c r="BV204" s="851" t="s">
        <v>287</v>
      </c>
      <c r="BW204" s="851" t="s">
        <v>288</v>
      </c>
      <c r="BX204" s="851" t="s">
        <v>289</v>
      </c>
      <c r="BY204" s="851" t="s">
        <v>222</v>
      </c>
      <c r="BZ204" s="851" t="s">
        <v>290</v>
      </c>
      <c r="CA204" s="851" t="s">
        <v>291</v>
      </c>
      <c r="CB204" s="851" t="s">
        <v>292</v>
      </c>
      <c r="CC204" s="851" t="s">
        <v>293</v>
      </c>
      <c r="CD204" s="851" t="s">
        <v>223</v>
      </c>
      <c r="CE204" s="851" t="s">
        <v>294</v>
      </c>
      <c r="CF204" s="851" t="s">
        <v>295</v>
      </c>
      <c r="CG204" s="851" t="s">
        <v>296</v>
      </c>
      <c r="CH204" s="851" t="s">
        <v>297</v>
      </c>
      <c r="CI204" s="852" t="s">
        <v>224</v>
      </c>
      <c r="CK204" s="1348"/>
    </row>
    <row r="205" spans="1:89" s="1347" customFormat="1" x14ac:dyDescent="0.2">
      <c r="A205" s="1386"/>
      <c r="B205" s="853" t="s">
        <v>441</v>
      </c>
      <c r="C205" s="854" t="s">
        <v>442</v>
      </c>
      <c r="D205" s="855" t="s">
        <v>85</v>
      </c>
      <c r="E205" s="856" t="s">
        <v>231</v>
      </c>
      <c r="F205" s="857">
        <v>2</v>
      </c>
      <c r="G205" s="563"/>
      <c r="H205" s="563"/>
      <c r="I205" s="563">
        <f>I220+I266</f>
        <v>8.5333637665891686</v>
      </c>
      <c r="J205" s="563">
        <f t="shared" ref="J205:BT205" si="227">J220+J266</f>
        <v>8.5347429404772033</v>
      </c>
      <c r="K205" s="563">
        <f t="shared" si="227"/>
        <v>8.5353682356137508</v>
      </c>
      <c r="L205" s="563">
        <f t="shared" si="227"/>
        <v>8.5322238449490122</v>
      </c>
      <c r="M205" s="1445">
        <f t="shared" si="227"/>
        <v>8.7056559761414025</v>
      </c>
      <c r="N205" s="1445">
        <f t="shared" si="227"/>
        <v>8.7519566887902265</v>
      </c>
      <c r="O205" s="1445">
        <f t="shared" si="227"/>
        <v>8.7737449737751021</v>
      </c>
      <c r="P205" s="1445">
        <f t="shared" si="227"/>
        <v>8.7919162250417688</v>
      </c>
      <c r="Q205" s="1445">
        <f t="shared" si="227"/>
        <v>8.8058874263744862</v>
      </c>
      <c r="R205" s="1445">
        <f t="shared" si="227"/>
        <v>8.8237631035628432</v>
      </c>
      <c r="S205" s="1445">
        <f t="shared" si="227"/>
        <v>8.8319874925940791</v>
      </c>
      <c r="T205" s="1445">
        <f t="shared" si="227"/>
        <v>8.8296881817901216</v>
      </c>
      <c r="U205" s="1445">
        <f t="shared" si="227"/>
        <v>8.8348088763217127</v>
      </c>
      <c r="V205" s="1445">
        <f t="shared" si="227"/>
        <v>8.8423258800162401</v>
      </c>
      <c r="W205" s="1445">
        <f t="shared" si="227"/>
        <v>8.8539289895908482</v>
      </c>
      <c r="X205" s="1445">
        <f t="shared" si="227"/>
        <v>8.8705072084129881</v>
      </c>
      <c r="Y205" s="1445">
        <f t="shared" si="227"/>
        <v>8.8762631627221023</v>
      </c>
      <c r="Z205" s="1445">
        <f t="shared" si="227"/>
        <v>8.8816517107858761</v>
      </c>
      <c r="AA205" s="1445">
        <f t="shared" si="227"/>
        <v>8.8851053576503851</v>
      </c>
      <c r="AB205" s="1445">
        <f t="shared" si="227"/>
        <v>8.8866613192201847</v>
      </c>
      <c r="AC205" s="1445">
        <f t="shared" si="227"/>
        <v>8.8897260256047623</v>
      </c>
      <c r="AD205" s="1445">
        <f t="shared" si="227"/>
        <v>8.8928060478142772</v>
      </c>
      <c r="AE205" s="1445">
        <f t="shared" si="227"/>
        <v>8.8947233521365821</v>
      </c>
      <c r="AF205" s="1445">
        <f t="shared" si="227"/>
        <v>8.8965335284586544</v>
      </c>
      <c r="AG205" s="1445">
        <f t="shared" si="227"/>
        <v>8.8984993432495312</v>
      </c>
      <c r="AH205" s="1445">
        <f t="shared" si="227"/>
        <v>8.9008528684762158</v>
      </c>
      <c r="AI205" s="1445">
        <f t="shared" si="227"/>
        <v>8.9020363918629819</v>
      </c>
      <c r="AJ205" s="1445">
        <f t="shared" si="227"/>
        <v>8.9027221282980094</v>
      </c>
      <c r="AK205" s="1445">
        <f t="shared" si="227"/>
        <v>8.9023610519321004</v>
      </c>
      <c r="AL205" s="1445">
        <f t="shared" si="227"/>
        <v>8.8491137269024129</v>
      </c>
      <c r="AM205" s="1445">
        <f t="shared" si="227"/>
        <v>8.850115187733067</v>
      </c>
      <c r="AN205" s="1445">
        <f t="shared" si="227"/>
        <v>8.8507285582550956</v>
      </c>
      <c r="AO205" s="1445">
        <f t="shared" si="227"/>
        <v>8.8511896989194945</v>
      </c>
      <c r="AP205" s="1445">
        <f t="shared" si="227"/>
        <v>8.8533147271404875</v>
      </c>
      <c r="AQ205" s="1445">
        <f t="shared" si="227"/>
        <v>8.8564318716122923</v>
      </c>
      <c r="AR205" s="1445">
        <f t="shared" si="227"/>
        <v>8.8617678799740922</v>
      </c>
      <c r="AS205" s="1445">
        <f t="shared" si="227"/>
        <v>8.8670432283067058</v>
      </c>
      <c r="AT205" s="1445">
        <f t="shared" si="227"/>
        <v>8.8731286872561324</v>
      </c>
      <c r="AU205" s="1445">
        <f t="shared" si="227"/>
        <v>8.878803030512902</v>
      </c>
      <c r="AV205" s="1445">
        <f t="shared" si="227"/>
        <v>8.8848217672297238</v>
      </c>
      <c r="AW205" s="1445">
        <f t="shared" si="227"/>
        <v>8.8910097640556565</v>
      </c>
      <c r="AX205" s="1445">
        <f t="shared" si="227"/>
        <v>8.8980232214838644</v>
      </c>
      <c r="AY205" s="1445">
        <f t="shared" si="227"/>
        <v>8.905471678180465</v>
      </c>
      <c r="AZ205" s="1445">
        <f t="shared" si="227"/>
        <v>8.9129159929685233</v>
      </c>
      <c r="BA205" s="1445">
        <f t="shared" si="227"/>
        <v>8.9205843498555666</v>
      </c>
      <c r="BB205" s="1445">
        <f t="shared" si="227"/>
        <v>8.9289175935963794</v>
      </c>
      <c r="BC205" s="1445">
        <f t="shared" si="227"/>
        <v>8.9375001054803995</v>
      </c>
      <c r="BD205" s="1445">
        <f t="shared" si="227"/>
        <v>8.9458822925906833</v>
      </c>
      <c r="BE205" s="1445">
        <f t="shared" si="227"/>
        <v>8.953902324289956</v>
      </c>
      <c r="BF205" s="1445">
        <f t="shared" si="227"/>
        <v>8.9615589507315025</v>
      </c>
      <c r="BG205" s="1445">
        <f t="shared" si="227"/>
        <v>8.9691011621899612</v>
      </c>
      <c r="BH205" s="1445">
        <f t="shared" si="227"/>
        <v>8.9763253649230972</v>
      </c>
      <c r="BI205" s="1445">
        <f t="shared" si="227"/>
        <v>8.9832393212426815</v>
      </c>
      <c r="BJ205" s="1445">
        <f t="shared" si="227"/>
        <v>8.9905842636241839</v>
      </c>
      <c r="BK205" s="1445">
        <f t="shared" si="227"/>
        <v>8.997930618205416</v>
      </c>
      <c r="BL205" s="1445">
        <f t="shared" si="227"/>
        <v>9.0052029252202033</v>
      </c>
      <c r="BM205" s="1445">
        <f t="shared" si="227"/>
        <v>9.0123595257216831</v>
      </c>
      <c r="BN205" s="1445">
        <f t="shared" si="227"/>
        <v>9.0196316986173528</v>
      </c>
      <c r="BO205" s="1445">
        <f t="shared" si="227"/>
        <v>9.0269676495817048</v>
      </c>
      <c r="BP205" s="1445">
        <f t="shared" si="227"/>
        <v>9.0349634548924591</v>
      </c>
      <c r="BQ205" s="1445">
        <f t="shared" si="227"/>
        <v>9.0433320690351824</v>
      </c>
      <c r="BR205" s="1445">
        <f t="shared" si="227"/>
        <v>9.0522892763665741</v>
      </c>
      <c r="BS205" s="1445">
        <f t="shared" si="227"/>
        <v>9.0609652599182908</v>
      </c>
      <c r="BT205" s="1445">
        <f t="shared" si="227"/>
        <v>9.0694651598130438</v>
      </c>
      <c r="BU205" s="564"/>
      <c r="BV205" s="564"/>
      <c r="BW205" s="564"/>
      <c r="BX205" s="564"/>
      <c r="BY205" s="564"/>
      <c r="BZ205" s="564"/>
      <c r="CA205" s="564"/>
      <c r="CB205" s="564"/>
      <c r="CC205" s="564"/>
      <c r="CD205" s="564"/>
      <c r="CE205" s="564"/>
      <c r="CF205" s="564"/>
      <c r="CG205" s="564"/>
      <c r="CH205" s="564"/>
      <c r="CI205" s="565"/>
      <c r="CK205" s="1348"/>
    </row>
    <row r="206" spans="1:89" s="1347" customFormat="1" x14ac:dyDescent="0.2">
      <c r="A206" s="1386"/>
      <c r="B206" s="858" t="s">
        <v>443</v>
      </c>
      <c r="C206" s="859" t="s">
        <v>673</v>
      </c>
      <c r="D206" s="860" t="s">
        <v>85</v>
      </c>
      <c r="E206" s="861" t="s">
        <v>231</v>
      </c>
      <c r="F206" s="862">
        <v>2</v>
      </c>
      <c r="G206" s="1047"/>
      <c r="H206" s="1047"/>
      <c r="I206" s="1047">
        <v>0</v>
      </c>
      <c r="J206" s="1047">
        <v>0</v>
      </c>
      <c r="K206" s="1047">
        <v>0</v>
      </c>
      <c r="L206" s="1047">
        <v>0</v>
      </c>
      <c r="M206" s="1048">
        <v>0</v>
      </c>
      <c r="N206" s="1048">
        <v>0</v>
      </c>
      <c r="O206" s="1048">
        <v>0</v>
      </c>
      <c r="P206" s="1048">
        <v>0</v>
      </c>
      <c r="Q206" s="1048">
        <v>0</v>
      </c>
      <c r="R206" s="1048">
        <v>0</v>
      </c>
      <c r="S206" s="1048">
        <v>0</v>
      </c>
      <c r="T206" s="1048">
        <v>0</v>
      </c>
      <c r="U206" s="1048">
        <v>0</v>
      </c>
      <c r="V206" s="1048">
        <v>0</v>
      </c>
      <c r="W206" s="1048">
        <v>0</v>
      </c>
      <c r="X206" s="1048">
        <v>0</v>
      </c>
      <c r="Y206" s="1048">
        <v>0</v>
      </c>
      <c r="Z206" s="1048">
        <v>0</v>
      </c>
      <c r="AA206" s="1048">
        <v>0</v>
      </c>
      <c r="AB206" s="1048">
        <v>0</v>
      </c>
      <c r="AC206" s="1048">
        <v>0</v>
      </c>
      <c r="AD206" s="1048">
        <v>0</v>
      </c>
      <c r="AE206" s="1048">
        <v>0</v>
      </c>
      <c r="AF206" s="1048">
        <v>0</v>
      </c>
      <c r="AG206" s="1048">
        <v>0</v>
      </c>
      <c r="AH206" s="1048">
        <v>0</v>
      </c>
      <c r="AI206" s="1048">
        <v>0</v>
      </c>
      <c r="AJ206" s="1048">
        <v>0</v>
      </c>
      <c r="AK206" s="1048">
        <v>0</v>
      </c>
      <c r="AL206" s="1048">
        <v>0</v>
      </c>
      <c r="AM206" s="1048">
        <v>0</v>
      </c>
      <c r="AN206" s="1048">
        <v>0</v>
      </c>
      <c r="AO206" s="1048">
        <v>0</v>
      </c>
      <c r="AP206" s="1048">
        <v>0</v>
      </c>
      <c r="AQ206" s="1048">
        <v>0</v>
      </c>
      <c r="AR206" s="1048">
        <v>0</v>
      </c>
      <c r="AS206" s="1048">
        <v>0</v>
      </c>
      <c r="AT206" s="1048">
        <v>0</v>
      </c>
      <c r="AU206" s="1048">
        <v>0</v>
      </c>
      <c r="AV206" s="1048">
        <v>0</v>
      </c>
      <c r="AW206" s="1048">
        <v>0</v>
      </c>
      <c r="AX206" s="1048">
        <v>0</v>
      </c>
      <c r="AY206" s="1048">
        <v>0</v>
      </c>
      <c r="AZ206" s="1048">
        <v>0</v>
      </c>
      <c r="BA206" s="1048">
        <v>0</v>
      </c>
      <c r="BB206" s="1048">
        <v>0</v>
      </c>
      <c r="BC206" s="1048">
        <v>0</v>
      </c>
      <c r="BD206" s="1048">
        <v>0</v>
      </c>
      <c r="BE206" s="1048">
        <v>0</v>
      </c>
      <c r="BF206" s="1048">
        <v>0</v>
      </c>
      <c r="BG206" s="1048">
        <v>0</v>
      </c>
      <c r="BH206" s="1048">
        <v>0</v>
      </c>
      <c r="BI206" s="1048">
        <v>0</v>
      </c>
      <c r="BJ206" s="1048">
        <v>0</v>
      </c>
      <c r="BK206" s="1048">
        <v>0</v>
      </c>
      <c r="BL206" s="1048">
        <v>0</v>
      </c>
      <c r="BM206" s="1048">
        <v>0</v>
      </c>
      <c r="BN206" s="1048">
        <v>0</v>
      </c>
      <c r="BO206" s="1048">
        <v>0</v>
      </c>
      <c r="BP206" s="1048">
        <v>0</v>
      </c>
      <c r="BQ206" s="1048">
        <v>0</v>
      </c>
      <c r="BR206" s="1048">
        <v>0</v>
      </c>
      <c r="BS206" s="1048">
        <v>0</v>
      </c>
      <c r="BT206" s="1048">
        <v>0</v>
      </c>
      <c r="BU206" s="1048"/>
      <c r="BV206" s="1048"/>
      <c r="BW206" s="1048"/>
      <c r="BX206" s="1048"/>
      <c r="BY206" s="1048"/>
      <c r="BZ206" s="1048"/>
      <c r="CA206" s="1048"/>
      <c r="CB206" s="1048"/>
      <c r="CC206" s="1048"/>
      <c r="CD206" s="1048"/>
      <c r="CE206" s="1048"/>
      <c r="CF206" s="1048"/>
      <c r="CG206" s="1048"/>
      <c r="CH206" s="1048"/>
      <c r="CI206" s="1049"/>
      <c r="CK206" s="1348"/>
    </row>
    <row r="207" spans="1:89" s="1347" customFormat="1" x14ac:dyDescent="0.2">
      <c r="A207" s="1386"/>
      <c r="B207" s="858" t="s">
        <v>445</v>
      </c>
      <c r="C207" s="859" t="s">
        <v>446</v>
      </c>
      <c r="D207" s="860" t="s">
        <v>85</v>
      </c>
      <c r="E207" s="861" t="s">
        <v>231</v>
      </c>
      <c r="F207" s="862">
        <v>2</v>
      </c>
      <c r="G207" s="571"/>
      <c r="H207" s="571"/>
      <c r="I207" s="571">
        <v>0</v>
      </c>
      <c r="J207" s="571">
        <v>0</v>
      </c>
      <c r="K207" s="571">
        <v>0</v>
      </c>
      <c r="L207" s="571">
        <v>0</v>
      </c>
      <c r="M207" s="572">
        <v>0</v>
      </c>
      <c r="N207" s="572">
        <v>0</v>
      </c>
      <c r="O207" s="572">
        <v>0</v>
      </c>
      <c r="P207" s="572">
        <v>0</v>
      </c>
      <c r="Q207" s="572">
        <v>0</v>
      </c>
      <c r="R207" s="572">
        <v>0</v>
      </c>
      <c r="S207" s="572">
        <v>0</v>
      </c>
      <c r="T207" s="572">
        <v>0</v>
      </c>
      <c r="U207" s="572">
        <v>0</v>
      </c>
      <c r="V207" s="572">
        <v>0</v>
      </c>
      <c r="W207" s="572">
        <v>0</v>
      </c>
      <c r="X207" s="572">
        <v>0</v>
      </c>
      <c r="Y207" s="572">
        <v>0</v>
      </c>
      <c r="Z207" s="572">
        <v>0</v>
      </c>
      <c r="AA207" s="572">
        <v>0</v>
      </c>
      <c r="AB207" s="572">
        <v>0</v>
      </c>
      <c r="AC207" s="572">
        <v>0</v>
      </c>
      <c r="AD207" s="572">
        <v>0</v>
      </c>
      <c r="AE207" s="572">
        <v>0</v>
      </c>
      <c r="AF207" s="572">
        <v>0</v>
      </c>
      <c r="AG207" s="572">
        <v>0</v>
      </c>
      <c r="AH207" s="572">
        <v>0</v>
      </c>
      <c r="AI207" s="572">
        <v>0</v>
      </c>
      <c r="AJ207" s="572">
        <v>0</v>
      </c>
      <c r="AK207" s="572">
        <v>0</v>
      </c>
      <c r="AL207" s="572">
        <v>0</v>
      </c>
      <c r="AM207" s="572">
        <v>0</v>
      </c>
      <c r="AN207" s="572">
        <v>0</v>
      </c>
      <c r="AO207" s="572">
        <v>0</v>
      </c>
      <c r="AP207" s="572">
        <v>0</v>
      </c>
      <c r="AQ207" s="572">
        <v>0</v>
      </c>
      <c r="AR207" s="572">
        <v>0</v>
      </c>
      <c r="AS207" s="572">
        <v>0</v>
      </c>
      <c r="AT207" s="572">
        <v>0</v>
      </c>
      <c r="AU207" s="572">
        <v>0</v>
      </c>
      <c r="AV207" s="572">
        <v>0</v>
      </c>
      <c r="AW207" s="572">
        <v>0</v>
      </c>
      <c r="AX207" s="572">
        <v>0</v>
      </c>
      <c r="AY207" s="572">
        <v>0</v>
      </c>
      <c r="AZ207" s="572">
        <v>0</v>
      </c>
      <c r="BA207" s="572">
        <v>0</v>
      </c>
      <c r="BB207" s="572">
        <v>0</v>
      </c>
      <c r="BC207" s="572">
        <v>0</v>
      </c>
      <c r="BD207" s="572">
        <v>0</v>
      </c>
      <c r="BE207" s="572">
        <v>0</v>
      </c>
      <c r="BF207" s="572">
        <v>0</v>
      </c>
      <c r="BG207" s="572">
        <v>0</v>
      </c>
      <c r="BH207" s="572">
        <v>0</v>
      </c>
      <c r="BI207" s="572">
        <v>0</v>
      </c>
      <c r="BJ207" s="572">
        <v>0</v>
      </c>
      <c r="BK207" s="572">
        <v>0</v>
      </c>
      <c r="BL207" s="572">
        <v>0</v>
      </c>
      <c r="BM207" s="572">
        <v>0</v>
      </c>
      <c r="BN207" s="572">
        <v>0</v>
      </c>
      <c r="BO207" s="572">
        <v>0</v>
      </c>
      <c r="BP207" s="572">
        <v>0</v>
      </c>
      <c r="BQ207" s="572">
        <v>0</v>
      </c>
      <c r="BR207" s="572">
        <v>0</v>
      </c>
      <c r="BS207" s="572">
        <v>0</v>
      </c>
      <c r="BT207" s="572">
        <v>0</v>
      </c>
      <c r="BU207" s="572"/>
      <c r="BV207" s="572"/>
      <c r="BW207" s="572"/>
      <c r="BX207" s="572"/>
      <c r="BY207" s="572"/>
      <c r="BZ207" s="572"/>
      <c r="CA207" s="572"/>
      <c r="CB207" s="572"/>
      <c r="CC207" s="572"/>
      <c r="CD207" s="572"/>
      <c r="CE207" s="572"/>
      <c r="CF207" s="572"/>
      <c r="CG207" s="572"/>
      <c r="CH207" s="572"/>
      <c r="CI207" s="573"/>
      <c r="CK207" s="1348"/>
    </row>
    <row r="208" spans="1:89" s="1347" customFormat="1" x14ac:dyDescent="0.2">
      <c r="A208" s="1386"/>
      <c r="B208" s="858" t="s">
        <v>447</v>
      </c>
      <c r="C208" s="859" t="s">
        <v>448</v>
      </c>
      <c r="D208" s="860" t="s">
        <v>85</v>
      </c>
      <c r="E208" s="861" t="s">
        <v>231</v>
      </c>
      <c r="F208" s="862">
        <v>2</v>
      </c>
      <c r="G208" s="571"/>
      <c r="H208" s="571"/>
      <c r="I208" s="571">
        <v>0</v>
      </c>
      <c r="J208" s="571">
        <v>0</v>
      </c>
      <c r="K208" s="571">
        <v>0</v>
      </c>
      <c r="L208" s="571">
        <v>0</v>
      </c>
      <c r="M208" s="572">
        <v>0</v>
      </c>
      <c r="N208" s="572">
        <v>0</v>
      </c>
      <c r="O208" s="572">
        <v>0</v>
      </c>
      <c r="P208" s="572">
        <v>0</v>
      </c>
      <c r="Q208" s="572">
        <v>0</v>
      </c>
      <c r="R208" s="572">
        <v>0</v>
      </c>
      <c r="S208" s="572">
        <v>0</v>
      </c>
      <c r="T208" s="572">
        <v>0</v>
      </c>
      <c r="U208" s="572">
        <v>0</v>
      </c>
      <c r="V208" s="572">
        <v>0</v>
      </c>
      <c r="W208" s="572">
        <v>0</v>
      </c>
      <c r="X208" s="572">
        <v>0</v>
      </c>
      <c r="Y208" s="572">
        <v>0</v>
      </c>
      <c r="Z208" s="572">
        <v>0</v>
      </c>
      <c r="AA208" s="572">
        <v>0</v>
      </c>
      <c r="AB208" s="572">
        <v>0</v>
      </c>
      <c r="AC208" s="572">
        <v>0</v>
      </c>
      <c r="AD208" s="572">
        <v>0</v>
      </c>
      <c r="AE208" s="572">
        <v>0</v>
      </c>
      <c r="AF208" s="572">
        <v>0</v>
      </c>
      <c r="AG208" s="572">
        <v>0</v>
      </c>
      <c r="AH208" s="572">
        <v>0</v>
      </c>
      <c r="AI208" s="572">
        <v>0</v>
      </c>
      <c r="AJ208" s="572">
        <v>0</v>
      </c>
      <c r="AK208" s="572">
        <v>0</v>
      </c>
      <c r="AL208" s="572">
        <v>0</v>
      </c>
      <c r="AM208" s="572">
        <v>0</v>
      </c>
      <c r="AN208" s="572">
        <v>0</v>
      </c>
      <c r="AO208" s="572">
        <v>0</v>
      </c>
      <c r="AP208" s="572">
        <v>0</v>
      </c>
      <c r="AQ208" s="572">
        <v>0</v>
      </c>
      <c r="AR208" s="572">
        <v>0</v>
      </c>
      <c r="AS208" s="572">
        <v>0</v>
      </c>
      <c r="AT208" s="572">
        <v>0</v>
      </c>
      <c r="AU208" s="572">
        <v>0</v>
      </c>
      <c r="AV208" s="572">
        <v>0</v>
      </c>
      <c r="AW208" s="572">
        <v>0</v>
      </c>
      <c r="AX208" s="572">
        <v>0</v>
      </c>
      <c r="AY208" s="572">
        <v>0</v>
      </c>
      <c r="AZ208" s="572">
        <v>0</v>
      </c>
      <c r="BA208" s="572">
        <v>0</v>
      </c>
      <c r="BB208" s="572">
        <v>0</v>
      </c>
      <c r="BC208" s="572">
        <v>0</v>
      </c>
      <c r="BD208" s="572">
        <v>0</v>
      </c>
      <c r="BE208" s="572">
        <v>0</v>
      </c>
      <c r="BF208" s="572">
        <v>0</v>
      </c>
      <c r="BG208" s="572">
        <v>0</v>
      </c>
      <c r="BH208" s="572">
        <v>0</v>
      </c>
      <c r="BI208" s="572">
        <v>0</v>
      </c>
      <c r="BJ208" s="572">
        <v>0</v>
      </c>
      <c r="BK208" s="572">
        <v>0</v>
      </c>
      <c r="BL208" s="572">
        <v>0</v>
      </c>
      <c r="BM208" s="572">
        <v>0</v>
      </c>
      <c r="BN208" s="572">
        <v>0</v>
      </c>
      <c r="BO208" s="572">
        <v>0</v>
      </c>
      <c r="BP208" s="572">
        <v>0</v>
      </c>
      <c r="BQ208" s="572">
        <v>0</v>
      </c>
      <c r="BR208" s="572">
        <v>0</v>
      </c>
      <c r="BS208" s="572">
        <v>0</v>
      </c>
      <c r="BT208" s="572">
        <v>0</v>
      </c>
      <c r="BU208" s="572"/>
      <c r="BV208" s="572"/>
      <c r="BW208" s="572"/>
      <c r="BX208" s="572"/>
      <c r="BY208" s="572"/>
      <c r="BZ208" s="572"/>
      <c r="CA208" s="572"/>
      <c r="CB208" s="572"/>
      <c r="CC208" s="572"/>
      <c r="CD208" s="572"/>
      <c r="CE208" s="572"/>
      <c r="CF208" s="572"/>
      <c r="CG208" s="572"/>
      <c r="CH208" s="572"/>
      <c r="CI208" s="573"/>
      <c r="CK208" s="1348"/>
    </row>
    <row r="209" spans="1:89" s="1347" customFormat="1" x14ac:dyDescent="0.2">
      <c r="A209" s="1386"/>
      <c r="B209" s="863" t="s">
        <v>449</v>
      </c>
      <c r="C209" s="859" t="s">
        <v>450</v>
      </c>
      <c r="D209" s="860" t="s">
        <v>85</v>
      </c>
      <c r="E209" s="861" t="s">
        <v>231</v>
      </c>
      <c r="F209" s="862">
        <v>2</v>
      </c>
      <c r="G209" s="571"/>
      <c r="H209" s="571"/>
      <c r="I209" s="571">
        <v>0</v>
      </c>
      <c r="J209" s="571">
        <v>0</v>
      </c>
      <c r="K209" s="571">
        <v>0</v>
      </c>
      <c r="L209" s="571">
        <v>0</v>
      </c>
      <c r="M209" s="572">
        <v>0</v>
      </c>
      <c r="N209" s="572">
        <v>0</v>
      </c>
      <c r="O209" s="572">
        <v>0</v>
      </c>
      <c r="P209" s="572">
        <v>0</v>
      </c>
      <c r="Q209" s="572">
        <v>0</v>
      </c>
      <c r="R209" s="572">
        <v>0</v>
      </c>
      <c r="S209" s="572">
        <v>0</v>
      </c>
      <c r="T209" s="572">
        <v>0</v>
      </c>
      <c r="U209" s="572">
        <v>0</v>
      </c>
      <c r="V209" s="572">
        <v>0</v>
      </c>
      <c r="W209" s="572">
        <v>0</v>
      </c>
      <c r="X209" s="572">
        <v>0</v>
      </c>
      <c r="Y209" s="572">
        <v>0</v>
      </c>
      <c r="Z209" s="572">
        <v>0</v>
      </c>
      <c r="AA209" s="572">
        <v>0</v>
      </c>
      <c r="AB209" s="572">
        <v>0</v>
      </c>
      <c r="AC209" s="572">
        <v>0</v>
      </c>
      <c r="AD209" s="572">
        <v>0</v>
      </c>
      <c r="AE209" s="572">
        <v>0</v>
      </c>
      <c r="AF209" s="572">
        <v>0</v>
      </c>
      <c r="AG209" s="572">
        <v>0</v>
      </c>
      <c r="AH209" s="572">
        <v>0</v>
      </c>
      <c r="AI209" s="572">
        <v>0</v>
      </c>
      <c r="AJ209" s="572">
        <v>0</v>
      </c>
      <c r="AK209" s="572">
        <v>0</v>
      </c>
      <c r="AL209" s="572">
        <v>0</v>
      </c>
      <c r="AM209" s="572">
        <v>0</v>
      </c>
      <c r="AN209" s="572">
        <v>0</v>
      </c>
      <c r="AO209" s="572">
        <v>0</v>
      </c>
      <c r="AP209" s="572">
        <v>0</v>
      </c>
      <c r="AQ209" s="572">
        <v>0</v>
      </c>
      <c r="AR209" s="572">
        <v>0</v>
      </c>
      <c r="AS209" s="572">
        <v>0</v>
      </c>
      <c r="AT209" s="572">
        <v>0</v>
      </c>
      <c r="AU209" s="572">
        <v>0</v>
      </c>
      <c r="AV209" s="572">
        <v>0</v>
      </c>
      <c r="AW209" s="572">
        <v>0</v>
      </c>
      <c r="AX209" s="572">
        <v>0</v>
      </c>
      <c r="AY209" s="572">
        <v>0</v>
      </c>
      <c r="AZ209" s="572">
        <v>0</v>
      </c>
      <c r="BA209" s="572">
        <v>0</v>
      </c>
      <c r="BB209" s="572">
        <v>0</v>
      </c>
      <c r="BC209" s="572">
        <v>0</v>
      </c>
      <c r="BD209" s="572">
        <v>0</v>
      </c>
      <c r="BE209" s="572">
        <v>0</v>
      </c>
      <c r="BF209" s="572">
        <v>0</v>
      </c>
      <c r="BG209" s="572">
        <v>0</v>
      </c>
      <c r="BH209" s="572">
        <v>0</v>
      </c>
      <c r="BI209" s="572">
        <v>0</v>
      </c>
      <c r="BJ209" s="572">
        <v>0</v>
      </c>
      <c r="BK209" s="572">
        <v>0</v>
      </c>
      <c r="BL209" s="572">
        <v>0</v>
      </c>
      <c r="BM209" s="572">
        <v>0</v>
      </c>
      <c r="BN209" s="572">
        <v>0</v>
      </c>
      <c r="BO209" s="572">
        <v>0</v>
      </c>
      <c r="BP209" s="572">
        <v>0</v>
      </c>
      <c r="BQ209" s="572">
        <v>0</v>
      </c>
      <c r="BR209" s="572">
        <v>0</v>
      </c>
      <c r="BS209" s="572">
        <v>0</v>
      </c>
      <c r="BT209" s="572">
        <v>0</v>
      </c>
      <c r="BU209" s="572"/>
      <c r="BV209" s="572"/>
      <c r="BW209" s="572"/>
      <c r="BX209" s="572"/>
      <c r="BY209" s="572"/>
      <c r="BZ209" s="572"/>
      <c r="CA209" s="572"/>
      <c r="CB209" s="572"/>
      <c r="CC209" s="572"/>
      <c r="CD209" s="572"/>
      <c r="CE209" s="572"/>
      <c r="CF209" s="572"/>
      <c r="CG209" s="572"/>
      <c r="CH209" s="572"/>
      <c r="CI209" s="573"/>
      <c r="CK209" s="1348"/>
    </row>
    <row r="210" spans="1:89" s="1347" customFormat="1" x14ac:dyDescent="0.2">
      <c r="A210" s="1386"/>
      <c r="B210" s="863" t="s">
        <v>451</v>
      </c>
      <c r="C210" s="859" t="s">
        <v>452</v>
      </c>
      <c r="D210" s="860" t="s">
        <v>85</v>
      </c>
      <c r="E210" s="861" t="s">
        <v>231</v>
      </c>
      <c r="F210" s="862">
        <v>2</v>
      </c>
      <c r="G210" s="571"/>
      <c r="H210" s="571"/>
      <c r="I210" s="571">
        <v>0</v>
      </c>
      <c r="J210" s="571">
        <v>0</v>
      </c>
      <c r="K210" s="571">
        <v>0</v>
      </c>
      <c r="L210" s="571">
        <v>0</v>
      </c>
      <c r="M210" s="572">
        <v>0</v>
      </c>
      <c r="N210" s="572">
        <v>0</v>
      </c>
      <c r="O210" s="572">
        <v>0</v>
      </c>
      <c r="P210" s="572">
        <v>0</v>
      </c>
      <c r="Q210" s="572">
        <v>0</v>
      </c>
      <c r="R210" s="572">
        <v>0</v>
      </c>
      <c r="S210" s="572">
        <v>0</v>
      </c>
      <c r="T210" s="572">
        <v>0</v>
      </c>
      <c r="U210" s="572">
        <v>0</v>
      </c>
      <c r="V210" s="572">
        <v>0</v>
      </c>
      <c r="W210" s="572">
        <v>0</v>
      </c>
      <c r="X210" s="572">
        <v>0</v>
      </c>
      <c r="Y210" s="572">
        <v>0</v>
      </c>
      <c r="Z210" s="572">
        <v>0</v>
      </c>
      <c r="AA210" s="572">
        <v>0</v>
      </c>
      <c r="AB210" s="572">
        <v>0</v>
      </c>
      <c r="AC210" s="572">
        <v>0</v>
      </c>
      <c r="AD210" s="572">
        <v>0</v>
      </c>
      <c r="AE210" s="572">
        <v>0</v>
      </c>
      <c r="AF210" s="572">
        <v>0</v>
      </c>
      <c r="AG210" s="572">
        <v>0</v>
      </c>
      <c r="AH210" s="572">
        <v>0</v>
      </c>
      <c r="AI210" s="572">
        <v>0</v>
      </c>
      <c r="AJ210" s="572">
        <v>0</v>
      </c>
      <c r="AK210" s="572">
        <v>0</v>
      </c>
      <c r="AL210" s="572">
        <v>0</v>
      </c>
      <c r="AM210" s="572">
        <v>0</v>
      </c>
      <c r="AN210" s="572">
        <v>0</v>
      </c>
      <c r="AO210" s="572">
        <v>0</v>
      </c>
      <c r="AP210" s="572">
        <v>0</v>
      </c>
      <c r="AQ210" s="572">
        <v>0</v>
      </c>
      <c r="AR210" s="572">
        <v>0</v>
      </c>
      <c r="AS210" s="572">
        <v>0</v>
      </c>
      <c r="AT210" s="572">
        <v>0</v>
      </c>
      <c r="AU210" s="572">
        <v>0</v>
      </c>
      <c r="AV210" s="572">
        <v>0</v>
      </c>
      <c r="AW210" s="572">
        <v>0</v>
      </c>
      <c r="AX210" s="572">
        <v>0</v>
      </c>
      <c r="AY210" s="572">
        <v>0</v>
      </c>
      <c r="AZ210" s="572">
        <v>0</v>
      </c>
      <c r="BA210" s="572">
        <v>0</v>
      </c>
      <c r="BB210" s="572">
        <v>0</v>
      </c>
      <c r="BC210" s="572">
        <v>0</v>
      </c>
      <c r="BD210" s="572">
        <v>0</v>
      </c>
      <c r="BE210" s="572">
        <v>0</v>
      </c>
      <c r="BF210" s="572">
        <v>0</v>
      </c>
      <c r="BG210" s="572">
        <v>0</v>
      </c>
      <c r="BH210" s="572">
        <v>0</v>
      </c>
      <c r="BI210" s="572">
        <v>0</v>
      </c>
      <c r="BJ210" s="572">
        <v>0</v>
      </c>
      <c r="BK210" s="572">
        <v>0</v>
      </c>
      <c r="BL210" s="572">
        <v>0</v>
      </c>
      <c r="BM210" s="572">
        <v>0</v>
      </c>
      <c r="BN210" s="572">
        <v>0</v>
      </c>
      <c r="BO210" s="572">
        <v>0</v>
      </c>
      <c r="BP210" s="572">
        <v>0</v>
      </c>
      <c r="BQ210" s="572">
        <v>0</v>
      </c>
      <c r="BR210" s="572">
        <v>0</v>
      </c>
      <c r="BS210" s="572">
        <v>0</v>
      </c>
      <c r="BT210" s="572">
        <v>0</v>
      </c>
      <c r="BU210" s="572"/>
      <c r="BV210" s="572"/>
      <c r="BW210" s="572"/>
      <c r="BX210" s="572"/>
      <c r="BY210" s="572"/>
      <c r="BZ210" s="572"/>
      <c r="CA210" s="572"/>
      <c r="CB210" s="572"/>
      <c r="CC210" s="572"/>
      <c r="CD210" s="572"/>
      <c r="CE210" s="572"/>
      <c r="CF210" s="572"/>
      <c r="CG210" s="572"/>
      <c r="CH210" s="572"/>
      <c r="CI210" s="573"/>
      <c r="CK210" s="1348"/>
    </row>
    <row r="211" spans="1:89" s="1347" customFormat="1" x14ac:dyDescent="0.2">
      <c r="A211" s="1386"/>
      <c r="B211" s="863" t="s">
        <v>453</v>
      </c>
      <c r="C211" s="859" t="s">
        <v>454</v>
      </c>
      <c r="D211" s="860" t="s">
        <v>85</v>
      </c>
      <c r="E211" s="861" t="s">
        <v>231</v>
      </c>
      <c r="F211" s="862">
        <v>2</v>
      </c>
      <c r="G211" s="571"/>
      <c r="H211" s="571"/>
      <c r="I211" s="571">
        <v>11.4</v>
      </c>
      <c r="J211" s="571">
        <v>11.4</v>
      </c>
      <c r="K211" s="571">
        <v>11.4</v>
      </c>
      <c r="L211" s="571">
        <v>11.4</v>
      </c>
      <c r="M211" s="575">
        <v>11.4</v>
      </c>
      <c r="N211" s="575">
        <v>11.4</v>
      </c>
      <c r="O211" s="575">
        <v>11.4</v>
      </c>
      <c r="P211" s="575">
        <v>11.4</v>
      </c>
      <c r="Q211" s="575">
        <v>11.4</v>
      </c>
      <c r="R211" s="575">
        <v>11.4</v>
      </c>
      <c r="S211" s="575">
        <v>11.4</v>
      </c>
      <c r="T211" s="575">
        <v>11.4</v>
      </c>
      <c r="U211" s="575">
        <v>11.4</v>
      </c>
      <c r="V211" s="575">
        <v>11.4</v>
      </c>
      <c r="W211" s="575">
        <v>11.4</v>
      </c>
      <c r="X211" s="575">
        <v>11.4</v>
      </c>
      <c r="Y211" s="575">
        <v>11.4</v>
      </c>
      <c r="Z211" s="575">
        <v>11.4</v>
      </c>
      <c r="AA211" s="575">
        <v>11.4</v>
      </c>
      <c r="AB211" s="575">
        <v>11.4</v>
      </c>
      <c r="AC211" s="575">
        <v>11.4</v>
      </c>
      <c r="AD211" s="575">
        <v>11.4</v>
      </c>
      <c r="AE211" s="575">
        <v>11.4</v>
      </c>
      <c r="AF211" s="575">
        <v>11.4</v>
      </c>
      <c r="AG211" s="575">
        <v>11.4</v>
      </c>
      <c r="AH211" s="575">
        <v>11.4</v>
      </c>
      <c r="AI211" s="575">
        <v>11.4</v>
      </c>
      <c r="AJ211" s="575">
        <v>11.4</v>
      </c>
      <c r="AK211" s="575">
        <v>11.4</v>
      </c>
      <c r="AL211" s="575">
        <v>11.4</v>
      </c>
      <c r="AM211" s="575">
        <v>11.4</v>
      </c>
      <c r="AN211" s="575">
        <v>11.4</v>
      </c>
      <c r="AO211" s="575">
        <v>11.4</v>
      </c>
      <c r="AP211" s="575">
        <v>11.4</v>
      </c>
      <c r="AQ211" s="575">
        <v>11.4</v>
      </c>
      <c r="AR211" s="575">
        <v>11.4</v>
      </c>
      <c r="AS211" s="575">
        <v>11.4</v>
      </c>
      <c r="AT211" s="575">
        <v>11.4</v>
      </c>
      <c r="AU211" s="575">
        <v>11.4</v>
      </c>
      <c r="AV211" s="575">
        <v>11.4</v>
      </c>
      <c r="AW211" s="575">
        <v>11.4</v>
      </c>
      <c r="AX211" s="575">
        <v>11.4</v>
      </c>
      <c r="AY211" s="575">
        <v>11.4</v>
      </c>
      <c r="AZ211" s="575">
        <v>11.4</v>
      </c>
      <c r="BA211" s="575">
        <v>11.4</v>
      </c>
      <c r="BB211" s="575">
        <v>11.4</v>
      </c>
      <c r="BC211" s="575">
        <v>11.4</v>
      </c>
      <c r="BD211" s="575">
        <v>11.4</v>
      </c>
      <c r="BE211" s="575">
        <v>11.4</v>
      </c>
      <c r="BF211" s="575">
        <v>11.4</v>
      </c>
      <c r="BG211" s="575">
        <v>11.4</v>
      </c>
      <c r="BH211" s="575">
        <v>11.4</v>
      </c>
      <c r="BI211" s="575">
        <v>11.4</v>
      </c>
      <c r="BJ211" s="575">
        <v>11.4</v>
      </c>
      <c r="BK211" s="575">
        <v>11.4</v>
      </c>
      <c r="BL211" s="575">
        <v>11.4</v>
      </c>
      <c r="BM211" s="575">
        <v>11.4</v>
      </c>
      <c r="BN211" s="575">
        <v>11.4</v>
      </c>
      <c r="BO211" s="575">
        <v>11.4</v>
      </c>
      <c r="BP211" s="575">
        <v>11.4</v>
      </c>
      <c r="BQ211" s="575">
        <v>11.4</v>
      </c>
      <c r="BR211" s="575">
        <v>11.4</v>
      </c>
      <c r="BS211" s="575">
        <v>11.4</v>
      </c>
      <c r="BT211" s="575">
        <v>11.4</v>
      </c>
      <c r="BU211" s="575"/>
      <c r="BV211" s="575"/>
      <c r="BW211" s="575"/>
      <c r="BX211" s="575"/>
      <c r="BY211" s="575"/>
      <c r="BZ211" s="575"/>
      <c r="CA211" s="575"/>
      <c r="CB211" s="575"/>
      <c r="CC211" s="575"/>
      <c r="CD211" s="575"/>
      <c r="CE211" s="575"/>
      <c r="CF211" s="575"/>
      <c r="CG211" s="575"/>
      <c r="CH211" s="575"/>
      <c r="CI211" s="576"/>
      <c r="CK211" s="1348"/>
    </row>
    <row r="212" spans="1:89" s="1347" customFormat="1" x14ac:dyDescent="0.2">
      <c r="A212" s="1386"/>
      <c r="B212" s="863" t="s">
        <v>455</v>
      </c>
      <c r="C212" s="864" t="s">
        <v>456</v>
      </c>
      <c r="D212" s="860" t="s">
        <v>457</v>
      </c>
      <c r="E212" s="861" t="s">
        <v>231</v>
      </c>
      <c r="F212" s="862">
        <v>2</v>
      </c>
      <c r="G212" s="578">
        <f>G211+G213</f>
        <v>0</v>
      </c>
      <c r="H212" s="578">
        <f t="shared" ref="H212:BS212" si="228">H211+H213</f>
        <v>0</v>
      </c>
      <c r="I212" s="578">
        <f t="shared" si="228"/>
        <v>11.4</v>
      </c>
      <c r="J212" s="578">
        <f t="shared" si="228"/>
        <v>11.4</v>
      </c>
      <c r="K212" s="578">
        <f t="shared" si="228"/>
        <v>11.4</v>
      </c>
      <c r="L212" s="578">
        <f t="shared" si="228"/>
        <v>11.4</v>
      </c>
      <c r="M212" s="583">
        <f t="shared" si="228"/>
        <v>11.4</v>
      </c>
      <c r="N212" s="583">
        <f t="shared" si="228"/>
        <v>11.4</v>
      </c>
      <c r="O212" s="583">
        <f t="shared" si="228"/>
        <v>10.88</v>
      </c>
      <c r="P212" s="583">
        <f t="shared" si="228"/>
        <v>10.88</v>
      </c>
      <c r="Q212" s="583">
        <f t="shared" si="228"/>
        <v>10.88</v>
      </c>
      <c r="R212" s="583">
        <f t="shared" si="228"/>
        <v>10.88</v>
      </c>
      <c r="S212" s="583">
        <f t="shared" si="228"/>
        <v>10.88</v>
      </c>
      <c r="T212" s="583">
        <f t="shared" si="228"/>
        <v>10.88</v>
      </c>
      <c r="U212" s="583">
        <f t="shared" si="228"/>
        <v>10.88</v>
      </c>
      <c r="V212" s="583">
        <f t="shared" si="228"/>
        <v>10.88</v>
      </c>
      <c r="W212" s="583">
        <f t="shared" si="228"/>
        <v>10.88</v>
      </c>
      <c r="X212" s="583">
        <f t="shared" si="228"/>
        <v>10.88</v>
      </c>
      <c r="Y212" s="583">
        <f t="shared" si="228"/>
        <v>10.88</v>
      </c>
      <c r="Z212" s="583">
        <f t="shared" si="228"/>
        <v>10.88</v>
      </c>
      <c r="AA212" s="583">
        <f t="shared" si="228"/>
        <v>10.88</v>
      </c>
      <c r="AB212" s="583">
        <f t="shared" si="228"/>
        <v>10.88</v>
      </c>
      <c r="AC212" s="583">
        <f t="shared" si="228"/>
        <v>10.88</v>
      </c>
      <c r="AD212" s="583">
        <f t="shared" si="228"/>
        <v>10.88</v>
      </c>
      <c r="AE212" s="583">
        <f t="shared" si="228"/>
        <v>10.88</v>
      </c>
      <c r="AF212" s="583">
        <f t="shared" si="228"/>
        <v>10.88</v>
      </c>
      <c r="AG212" s="583">
        <f t="shared" si="228"/>
        <v>10.88</v>
      </c>
      <c r="AH212" s="583">
        <f t="shared" si="228"/>
        <v>10.88</v>
      </c>
      <c r="AI212" s="583">
        <f t="shared" si="228"/>
        <v>10.88</v>
      </c>
      <c r="AJ212" s="583">
        <f t="shared" si="228"/>
        <v>10.88</v>
      </c>
      <c r="AK212" s="583">
        <f t="shared" si="228"/>
        <v>10.88</v>
      </c>
      <c r="AL212" s="583">
        <f t="shared" si="228"/>
        <v>10.88</v>
      </c>
      <c r="AM212" s="583">
        <f t="shared" si="228"/>
        <v>10.88</v>
      </c>
      <c r="AN212" s="583">
        <f t="shared" si="228"/>
        <v>10.88</v>
      </c>
      <c r="AO212" s="583">
        <f t="shared" si="228"/>
        <v>10.88</v>
      </c>
      <c r="AP212" s="583">
        <f t="shared" si="228"/>
        <v>10.88</v>
      </c>
      <c r="AQ212" s="583">
        <f t="shared" si="228"/>
        <v>10.88</v>
      </c>
      <c r="AR212" s="583">
        <f t="shared" si="228"/>
        <v>10.88</v>
      </c>
      <c r="AS212" s="583">
        <f t="shared" si="228"/>
        <v>10.88</v>
      </c>
      <c r="AT212" s="583">
        <f t="shared" si="228"/>
        <v>10.88</v>
      </c>
      <c r="AU212" s="583">
        <f t="shared" si="228"/>
        <v>10.88</v>
      </c>
      <c r="AV212" s="583">
        <f t="shared" si="228"/>
        <v>10.88</v>
      </c>
      <c r="AW212" s="583">
        <f t="shared" si="228"/>
        <v>10.88</v>
      </c>
      <c r="AX212" s="583">
        <f t="shared" si="228"/>
        <v>10.88</v>
      </c>
      <c r="AY212" s="583">
        <f t="shared" si="228"/>
        <v>10.88</v>
      </c>
      <c r="AZ212" s="583">
        <f t="shared" si="228"/>
        <v>10.88</v>
      </c>
      <c r="BA212" s="583">
        <f t="shared" si="228"/>
        <v>10.88</v>
      </c>
      <c r="BB212" s="583">
        <f t="shared" si="228"/>
        <v>10.88</v>
      </c>
      <c r="BC212" s="583">
        <f t="shared" si="228"/>
        <v>10.88</v>
      </c>
      <c r="BD212" s="583">
        <f t="shared" si="228"/>
        <v>10.88</v>
      </c>
      <c r="BE212" s="583">
        <f t="shared" si="228"/>
        <v>10.88</v>
      </c>
      <c r="BF212" s="583">
        <f t="shared" si="228"/>
        <v>10.88</v>
      </c>
      <c r="BG212" s="583">
        <f t="shared" si="228"/>
        <v>10.88</v>
      </c>
      <c r="BH212" s="583">
        <f t="shared" si="228"/>
        <v>10.88</v>
      </c>
      <c r="BI212" s="583">
        <f t="shared" si="228"/>
        <v>10.88</v>
      </c>
      <c r="BJ212" s="583">
        <f t="shared" si="228"/>
        <v>10.88</v>
      </c>
      <c r="BK212" s="583">
        <f t="shared" si="228"/>
        <v>10.88</v>
      </c>
      <c r="BL212" s="583">
        <f t="shared" si="228"/>
        <v>10.88</v>
      </c>
      <c r="BM212" s="583">
        <f t="shared" si="228"/>
        <v>10.88</v>
      </c>
      <c r="BN212" s="583">
        <f t="shared" si="228"/>
        <v>10.88</v>
      </c>
      <c r="BO212" s="583">
        <f t="shared" si="228"/>
        <v>10.88</v>
      </c>
      <c r="BP212" s="583">
        <f t="shared" si="228"/>
        <v>10.88</v>
      </c>
      <c r="BQ212" s="583">
        <f t="shared" si="228"/>
        <v>10.88</v>
      </c>
      <c r="BR212" s="583">
        <f t="shared" si="228"/>
        <v>10.88</v>
      </c>
      <c r="BS212" s="583">
        <f t="shared" si="228"/>
        <v>10.88</v>
      </c>
      <c r="BT212" s="583">
        <f t="shared" ref="BT212" si="229">BT211+BT213</f>
        <v>10.88</v>
      </c>
      <c r="BU212" s="583"/>
      <c r="BV212" s="583"/>
      <c r="BW212" s="583"/>
      <c r="BX212" s="583"/>
      <c r="BY212" s="583"/>
      <c r="BZ212" s="583"/>
      <c r="CA212" s="583"/>
      <c r="CB212" s="583"/>
      <c r="CC212" s="583"/>
      <c r="CD212" s="583"/>
      <c r="CE212" s="583"/>
      <c r="CF212" s="583"/>
      <c r="CG212" s="583"/>
      <c r="CH212" s="583"/>
      <c r="CI212" s="579"/>
      <c r="CK212" s="1348"/>
    </row>
    <row r="213" spans="1:89" s="1347" customFormat="1" ht="28.5" x14ac:dyDescent="0.2">
      <c r="A213" s="1386"/>
      <c r="B213" s="865" t="s">
        <v>458</v>
      </c>
      <c r="C213" s="866" t="s">
        <v>459</v>
      </c>
      <c r="D213" s="866" t="s">
        <v>460</v>
      </c>
      <c r="E213" s="867" t="s">
        <v>231</v>
      </c>
      <c r="F213" s="862">
        <v>2</v>
      </c>
      <c r="G213" s="578">
        <f>SUM(G214:G219)</f>
        <v>0</v>
      </c>
      <c r="H213" s="578">
        <f t="shared" ref="H213:BS213" si="230">SUM(H214:H219)</f>
        <v>0</v>
      </c>
      <c r="I213" s="578">
        <f t="shared" si="230"/>
        <v>0</v>
      </c>
      <c r="J213" s="578">
        <f t="shared" si="230"/>
        <v>0</v>
      </c>
      <c r="K213" s="578">
        <f t="shared" si="230"/>
        <v>0</v>
      </c>
      <c r="L213" s="578">
        <f t="shared" si="230"/>
        <v>0</v>
      </c>
      <c r="M213" s="583">
        <f t="shared" si="230"/>
        <v>0</v>
      </c>
      <c r="N213" s="583">
        <f t="shared" si="230"/>
        <v>0</v>
      </c>
      <c r="O213" s="583">
        <f t="shared" si="230"/>
        <v>-0.52</v>
      </c>
      <c r="P213" s="583">
        <f t="shared" si="230"/>
        <v>-0.52</v>
      </c>
      <c r="Q213" s="583">
        <f t="shared" si="230"/>
        <v>-0.52</v>
      </c>
      <c r="R213" s="583">
        <f t="shared" si="230"/>
        <v>-0.52</v>
      </c>
      <c r="S213" s="583">
        <f t="shared" si="230"/>
        <v>-0.52</v>
      </c>
      <c r="T213" s="583">
        <f t="shared" si="230"/>
        <v>-0.52</v>
      </c>
      <c r="U213" s="583">
        <f t="shared" si="230"/>
        <v>-0.52</v>
      </c>
      <c r="V213" s="583">
        <f t="shared" si="230"/>
        <v>-0.52</v>
      </c>
      <c r="W213" s="583">
        <f t="shared" si="230"/>
        <v>-0.52</v>
      </c>
      <c r="X213" s="583">
        <f t="shared" si="230"/>
        <v>-0.52</v>
      </c>
      <c r="Y213" s="583">
        <f t="shared" si="230"/>
        <v>-0.52</v>
      </c>
      <c r="Z213" s="583">
        <f t="shared" si="230"/>
        <v>-0.52</v>
      </c>
      <c r="AA213" s="583">
        <f t="shared" si="230"/>
        <v>-0.52</v>
      </c>
      <c r="AB213" s="583">
        <f t="shared" si="230"/>
        <v>-0.52</v>
      </c>
      <c r="AC213" s="583">
        <f t="shared" si="230"/>
        <v>-0.52</v>
      </c>
      <c r="AD213" s="583">
        <f t="shared" si="230"/>
        <v>-0.52</v>
      </c>
      <c r="AE213" s="583">
        <f t="shared" si="230"/>
        <v>-0.52</v>
      </c>
      <c r="AF213" s="583">
        <f t="shared" si="230"/>
        <v>-0.52</v>
      </c>
      <c r="AG213" s="583">
        <f t="shared" si="230"/>
        <v>-0.52</v>
      </c>
      <c r="AH213" s="583">
        <f t="shared" si="230"/>
        <v>-0.52</v>
      </c>
      <c r="AI213" s="583">
        <f t="shared" si="230"/>
        <v>-0.52</v>
      </c>
      <c r="AJ213" s="583">
        <f t="shared" si="230"/>
        <v>-0.52</v>
      </c>
      <c r="AK213" s="583">
        <f t="shared" si="230"/>
        <v>-0.52</v>
      </c>
      <c r="AL213" s="583">
        <f t="shared" si="230"/>
        <v>-0.52</v>
      </c>
      <c r="AM213" s="583">
        <f t="shared" si="230"/>
        <v>-0.52</v>
      </c>
      <c r="AN213" s="583">
        <f t="shared" si="230"/>
        <v>-0.52</v>
      </c>
      <c r="AO213" s="583">
        <f t="shared" si="230"/>
        <v>-0.52</v>
      </c>
      <c r="AP213" s="583">
        <f t="shared" si="230"/>
        <v>-0.52</v>
      </c>
      <c r="AQ213" s="583">
        <f t="shared" si="230"/>
        <v>-0.52</v>
      </c>
      <c r="AR213" s="583">
        <f t="shared" si="230"/>
        <v>-0.52</v>
      </c>
      <c r="AS213" s="583">
        <f t="shared" si="230"/>
        <v>-0.52</v>
      </c>
      <c r="AT213" s="583">
        <f t="shared" si="230"/>
        <v>-0.52</v>
      </c>
      <c r="AU213" s="583">
        <f t="shared" si="230"/>
        <v>-0.52</v>
      </c>
      <c r="AV213" s="583">
        <f t="shared" si="230"/>
        <v>-0.52</v>
      </c>
      <c r="AW213" s="583">
        <f t="shared" si="230"/>
        <v>-0.52</v>
      </c>
      <c r="AX213" s="583">
        <f t="shared" si="230"/>
        <v>-0.52</v>
      </c>
      <c r="AY213" s="583">
        <f t="shared" si="230"/>
        <v>-0.52</v>
      </c>
      <c r="AZ213" s="583">
        <f t="shared" si="230"/>
        <v>-0.52</v>
      </c>
      <c r="BA213" s="583">
        <f t="shared" si="230"/>
        <v>-0.52</v>
      </c>
      <c r="BB213" s="583">
        <f t="shared" si="230"/>
        <v>-0.52</v>
      </c>
      <c r="BC213" s="583">
        <f t="shared" si="230"/>
        <v>-0.52</v>
      </c>
      <c r="BD213" s="583">
        <f t="shared" si="230"/>
        <v>-0.52</v>
      </c>
      <c r="BE213" s="583">
        <f t="shared" si="230"/>
        <v>-0.52</v>
      </c>
      <c r="BF213" s="583">
        <f t="shared" si="230"/>
        <v>-0.52</v>
      </c>
      <c r="BG213" s="583">
        <f t="shared" si="230"/>
        <v>-0.52</v>
      </c>
      <c r="BH213" s="583">
        <f t="shared" si="230"/>
        <v>-0.52</v>
      </c>
      <c r="BI213" s="583">
        <f t="shared" si="230"/>
        <v>-0.52</v>
      </c>
      <c r="BJ213" s="583">
        <f t="shared" si="230"/>
        <v>-0.52</v>
      </c>
      <c r="BK213" s="583">
        <f t="shared" si="230"/>
        <v>-0.52</v>
      </c>
      <c r="BL213" s="583">
        <f t="shared" si="230"/>
        <v>-0.52</v>
      </c>
      <c r="BM213" s="583">
        <f t="shared" si="230"/>
        <v>-0.52</v>
      </c>
      <c r="BN213" s="583">
        <f t="shared" si="230"/>
        <v>-0.52</v>
      </c>
      <c r="BO213" s="583">
        <f t="shared" si="230"/>
        <v>-0.52</v>
      </c>
      <c r="BP213" s="583">
        <f t="shared" si="230"/>
        <v>-0.52</v>
      </c>
      <c r="BQ213" s="583">
        <f t="shared" si="230"/>
        <v>-0.52</v>
      </c>
      <c r="BR213" s="583">
        <f t="shared" si="230"/>
        <v>-0.52</v>
      </c>
      <c r="BS213" s="583">
        <f t="shared" si="230"/>
        <v>-0.52</v>
      </c>
      <c r="BT213" s="583">
        <f t="shared" ref="BT213" si="231">SUM(BT214:BT219)</f>
        <v>-0.52</v>
      </c>
      <c r="BU213" s="583"/>
      <c r="BV213" s="583"/>
      <c r="BW213" s="583"/>
      <c r="BX213" s="583"/>
      <c r="BY213" s="583"/>
      <c r="BZ213" s="583"/>
      <c r="CA213" s="583"/>
      <c r="CB213" s="583"/>
      <c r="CC213" s="583"/>
      <c r="CD213" s="583"/>
      <c r="CE213" s="583"/>
      <c r="CF213" s="583"/>
      <c r="CG213" s="583"/>
      <c r="CH213" s="583"/>
      <c r="CI213" s="579"/>
      <c r="CK213" s="1348"/>
    </row>
    <row r="214" spans="1:89" s="1347" customFormat="1" x14ac:dyDescent="0.2">
      <c r="A214" s="1386"/>
      <c r="B214" s="863" t="s">
        <v>461</v>
      </c>
      <c r="C214" s="864" t="s">
        <v>462</v>
      </c>
      <c r="D214" s="860" t="s">
        <v>85</v>
      </c>
      <c r="E214" s="861" t="s">
        <v>231</v>
      </c>
      <c r="F214" s="862">
        <v>2</v>
      </c>
      <c r="G214" s="571"/>
      <c r="H214" s="571"/>
      <c r="I214" s="571">
        <v>0</v>
      </c>
      <c r="J214" s="571">
        <v>0</v>
      </c>
      <c r="K214" s="571">
        <v>0</v>
      </c>
      <c r="L214" s="571">
        <v>0</v>
      </c>
      <c r="M214" s="575">
        <v>0</v>
      </c>
      <c r="N214" s="575">
        <v>0</v>
      </c>
      <c r="O214" s="575">
        <v>0</v>
      </c>
      <c r="P214" s="575">
        <v>0</v>
      </c>
      <c r="Q214" s="575">
        <v>0</v>
      </c>
      <c r="R214" s="575">
        <v>0</v>
      </c>
      <c r="S214" s="575">
        <v>0</v>
      </c>
      <c r="T214" s="575">
        <v>0</v>
      </c>
      <c r="U214" s="575">
        <v>0</v>
      </c>
      <c r="V214" s="575">
        <v>0</v>
      </c>
      <c r="W214" s="575">
        <v>0</v>
      </c>
      <c r="X214" s="575">
        <v>0</v>
      </c>
      <c r="Y214" s="575">
        <v>0</v>
      </c>
      <c r="Z214" s="575">
        <v>0</v>
      </c>
      <c r="AA214" s="575">
        <v>0</v>
      </c>
      <c r="AB214" s="575">
        <v>0</v>
      </c>
      <c r="AC214" s="575">
        <v>0</v>
      </c>
      <c r="AD214" s="575">
        <v>0</v>
      </c>
      <c r="AE214" s="575">
        <v>0</v>
      </c>
      <c r="AF214" s="575">
        <v>0</v>
      </c>
      <c r="AG214" s="575">
        <v>0</v>
      </c>
      <c r="AH214" s="575">
        <v>0</v>
      </c>
      <c r="AI214" s="575">
        <v>0</v>
      </c>
      <c r="AJ214" s="575">
        <v>0</v>
      </c>
      <c r="AK214" s="575">
        <v>0</v>
      </c>
      <c r="AL214" s="575">
        <v>0</v>
      </c>
      <c r="AM214" s="575">
        <v>0</v>
      </c>
      <c r="AN214" s="575">
        <v>0</v>
      </c>
      <c r="AO214" s="575">
        <v>0</v>
      </c>
      <c r="AP214" s="575">
        <v>0</v>
      </c>
      <c r="AQ214" s="575">
        <v>0</v>
      </c>
      <c r="AR214" s="575">
        <v>0</v>
      </c>
      <c r="AS214" s="575">
        <v>0</v>
      </c>
      <c r="AT214" s="575">
        <v>0</v>
      </c>
      <c r="AU214" s="575">
        <v>0</v>
      </c>
      <c r="AV214" s="575">
        <v>0</v>
      </c>
      <c r="AW214" s="575">
        <v>0</v>
      </c>
      <c r="AX214" s="575">
        <v>0</v>
      </c>
      <c r="AY214" s="575">
        <v>0</v>
      </c>
      <c r="AZ214" s="575">
        <v>0</v>
      </c>
      <c r="BA214" s="575">
        <v>0</v>
      </c>
      <c r="BB214" s="575">
        <v>0</v>
      </c>
      <c r="BC214" s="575">
        <v>0</v>
      </c>
      <c r="BD214" s="575">
        <v>0</v>
      </c>
      <c r="BE214" s="575">
        <v>0</v>
      </c>
      <c r="BF214" s="575">
        <v>0</v>
      </c>
      <c r="BG214" s="575">
        <v>0</v>
      </c>
      <c r="BH214" s="575">
        <v>0</v>
      </c>
      <c r="BI214" s="575">
        <v>0</v>
      </c>
      <c r="BJ214" s="575">
        <v>0</v>
      </c>
      <c r="BK214" s="575">
        <v>0</v>
      </c>
      <c r="BL214" s="575">
        <v>0</v>
      </c>
      <c r="BM214" s="575">
        <v>0</v>
      </c>
      <c r="BN214" s="575">
        <v>0</v>
      </c>
      <c r="BO214" s="575">
        <v>0</v>
      </c>
      <c r="BP214" s="575">
        <v>0</v>
      </c>
      <c r="BQ214" s="575">
        <v>0</v>
      </c>
      <c r="BR214" s="575">
        <v>0</v>
      </c>
      <c r="BS214" s="575">
        <v>0</v>
      </c>
      <c r="BT214" s="575">
        <v>0</v>
      </c>
      <c r="BU214" s="575"/>
      <c r="BV214" s="575"/>
      <c r="BW214" s="575"/>
      <c r="BX214" s="575"/>
      <c r="BY214" s="575"/>
      <c r="BZ214" s="575"/>
      <c r="CA214" s="575"/>
      <c r="CB214" s="575"/>
      <c r="CC214" s="575"/>
      <c r="CD214" s="575"/>
      <c r="CE214" s="575"/>
      <c r="CF214" s="575"/>
      <c r="CG214" s="575"/>
      <c r="CH214" s="575"/>
      <c r="CI214" s="576"/>
      <c r="CK214" s="1348"/>
    </row>
    <row r="215" spans="1:89" s="1347" customFormat="1" ht="28.5" x14ac:dyDescent="0.2">
      <c r="A215" s="1386"/>
      <c r="B215" s="863" t="s">
        <v>463</v>
      </c>
      <c r="C215" s="864" t="s">
        <v>464</v>
      </c>
      <c r="D215" s="860" t="s">
        <v>85</v>
      </c>
      <c r="E215" s="861" t="s">
        <v>231</v>
      </c>
      <c r="F215" s="862">
        <v>2</v>
      </c>
      <c r="G215" s="571"/>
      <c r="H215" s="571"/>
      <c r="I215" s="571">
        <v>0</v>
      </c>
      <c r="J215" s="571">
        <v>0</v>
      </c>
      <c r="K215" s="571">
        <v>0</v>
      </c>
      <c r="L215" s="571">
        <v>0</v>
      </c>
      <c r="M215" s="575">
        <v>0</v>
      </c>
      <c r="N215" s="575">
        <v>0</v>
      </c>
      <c r="O215" s="575">
        <v>-0.52</v>
      </c>
      <c r="P215" s="575">
        <v>-0.52</v>
      </c>
      <c r="Q215" s="575">
        <v>-0.52</v>
      </c>
      <c r="R215" s="575">
        <v>-0.52</v>
      </c>
      <c r="S215" s="575">
        <v>-0.52</v>
      </c>
      <c r="T215" s="575">
        <v>-0.52</v>
      </c>
      <c r="U215" s="575">
        <v>-0.52</v>
      </c>
      <c r="V215" s="575">
        <v>-0.52</v>
      </c>
      <c r="W215" s="575">
        <v>-0.52</v>
      </c>
      <c r="X215" s="575">
        <v>-0.52</v>
      </c>
      <c r="Y215" s="575">
        <v>-0.52</v>
      </c>
      <c r="Z215" s="575">
        <v>-0.52</v>
      </c>
      <c r="AA215" s="575">
        <v>-0.52</v>
      </c>
      <c r="AB215" s="575">
        <v>-0.52</v>
      </c>
      <c r="AC215" s="575">
        <v>-0.52</v>
      </c>
      <c r="AD215" s="575">
        <v>-0.52</v>
      </c>
      <c r="AE215" s="575">
        <v>-0.52</v>
      </c>
      <c r="AF215" s="575">
        <v>-0.52</v>
      </c>
      <c r="AG215" s="575">
        <v>-0.52</v>
      </c>
      <c r="AH215" s="575">
        <v>-0.52</v>
      </c>
      <c r="AI215" s="575">
        <v>-0.52</v>
      </c>
      <c r="AJ215" s="575">
        <v>-0.52</v>
      </c>
      <c r="AK215" s="575">
        <v>-0.52</v>
      </c>
      <c r="AL215" s="575">
        <v>-0.52</v>
      </c>
      <c r="AM215" s="575">
        <v>-0.52</v>
      </c>
      <c r="AN215" s="575">
        <v>-0.52</v>
      </c>
      <c r="AO215" s="575">
        <v>-0.52</v>
      </c>
      <c r="AP215" s="575">
        <v>-0.52</v>
      </c>
      <c r="AQ215" s="575">
        <v>-0.52</v>
      </c>
      <c r="AR215" s="575">
        <v>-0.52</v>
      </c>
      <c r="AS215" s="575">
        <v>-0.52</v>
      </c>
      <c r="AT215" s="575">
        <v>-0.52</v>
      </c>
      <c r="AU215" s="575">
        <v>-0.52</v>
      </c>
      <c r="AV215" s="575">
        <v>-0.52</v>
      </c>
      <c r="AW215" s="575">
        <v>-0.52</v>
      </c>
      <c r="AX215" s="575">
        <v>-0.52</v>
      </c>
      <c r="AY215" s="575">
        <v>-0.52</v>
      </c>
      <c r="AZ215" s="575">
        <v>-0.52</v>
      </c>
      <c r="BA215" s="575">
        <v>-0.52</v>
      </c>
      <c r="BB215" s="575">
        <v>-0.52</v>
      </c>
      <c r="BC215" s="575">
        <v>-0.52</v>
      </c>
      <c r="BD215" s="575">
        <v>-0.52</v>
      </c>
      <c r="BE215" s="575">
        <v>-0.52</v>
      </c>
      <c r="BF215" s="575">
        <v>-0.52</v>
      </c>
      <c r="BG215" s="575">
        <v>-0.52</v>
      </c>
      <c r="BH215" s="575">
        <v>-0.52</v>
      </c>
      <c r="BI215" s="575">
        <v>-0.52</v>
      </c>
      <c r="BJ215" s="575">
        <v>-0.52</v>
      </c>
      <c r="BK215" s="575">
        <v>-0.52</v>
      </c>
      <c r="BL215" s="575">
        <v>-0.52</v>
      </c>
      <c r="BM215" s="575">
        <v>-0.52</v>
      </c>
      <c r="BN215" s="575">
        <v>-0.52</v>
      </c>
      <c r="BO215" s="575">
        <v>-0.52</v>
      </c>
      <c r="BP215" s="575">
        <v>-0.52</v>
      </c>
      <c r="BQ215" s="575">
        <v>-0.52</v>
      </c>
      <c r="BR215" s="575">
        <v>-0.52</v>
      </c>
      <c r="BS215" s="575">
        <v>-0.52</v>
      </c>
      <c r="BT215" s="575">
        <v>-0.52</v>
      </c>
      <c r="BU215" s="575"/>
      <c r="BV215" s="575"/>
      <c r="BW215" s="575"/>
      <c r="BX215" s="575"/>
      <c r="BY215" s="575"/>
      <c r="BZ215" s="575"/>
      <c r="CA215" s="575"/>
      <c r="CB215" s="575"/>
      <c r="CC215" s="575"/>
      <c r="CD215" s="575"/>
      <c r="CE215" s="575"/>
      <c r="CF215" s="575"/>
      <c r="CG215" s="575"/>
      <c r="CH215" s="575"/>
      <c r="CI215" s="576"/>
      <c r="CK215" s="1348"/>
    </row>
    <row r="216" spans="1:89" s="1347" customFormat="1" ht="57" x14ac:dyDescent="0.2">
      <c r="A216" s="1386"/>
      <c r="B216" s="863" t="s">
        <v>465</v>
      </c>
      <c r="C216" s="864" t="s">
        <v>773</v>
      </c>
      <c r="D216" s="860" t="s">
        <v>85</v>
      </c>
      <c r="E216" s="861" t="s">
        <v>231</v>
      </c>
      <c r="F216" s="862">
        <v>2</v>
      </c>
      <c r="G216" s="571"/>
      <c r="H216" s="571"/>
      <c r="I216" s="571">
        <v>0</v>
      </c>
      <c r="J216" s="571">
        <v>0</v>
      </c>
      <c r="K216" s="571">
        <v>0</v>
      </c>
      <c r="L216" s="571">
        <v>0</v>
      </c>
      <c r="M216" s="575">
        <v>0</v>
      </c>
      <c r="N216" s="575">
        <v>0</v>
      </c>
      <c r="O216" s="575">
        <v>0</v>
      </c>
      <c r="P216" s="575">
        <v>0</v>
      </c>
      <c r="Q216" s="575">
        <v>0</v>
      </c>
      <c r="R216" s="575">
        <v>0</v>
      </c>
      <c r="S216" s="575">
        <v>0</v>
      </c>
      <c r="T216" s="575">
        <v>0</v>
      </c>
      <c r="U216" s="575">
        <v>0</v>
      </c>
      <c r="V216" s="575">
        <v>0</v>
      </c>
      <c r="W216" s="575">
        <v>0</v>
      </c>
      <c r="X216" s="575">
        <v>0</v>
      </c>
      <c r="Y216" s="575">
        <v>0</v>
      </c>
      <c r="Z216" s="575">
        <v>0</v>
      </c>
      <c r="AA216" s="575">
        <v>0</v>
      </c>
      <c r="AB216" s="575">
        <v>0</v>
      </c>
      <c r="AC216" s="575">
        <v>0</v>
      </c>
      <c r="AD216" s="575">
        <v>0</v>
      </c>
      <c r="AE216" s="575">
        <v>0</v>
      </c>
      <c r="AF216" s="575">
        <v>0</v>
      </c>
      <c r="AG216" s="575">
        <v>0</v>
      </c>
      <c r="AH216" s="575">
        <v>0</v>
      </c>
      <c r="AI216" s="575">
        <v>0</v>
      </c>
      <c r="AJ216" s="575">
        <v>0</v>
      </c>
      <c r="AK216" s="575">
        <v>0</v>
      </c>
      <c r="AL216" s="575">
        <v>0</v>
      </c>
      <c r="AM216" s="575">
        <v>0</v>
      </c>
      <c r="AN216" s="575">
        <v>0</v>
      </c>
      <c r="AO216" s="575">
        <v>0</v>
      </c>
      <c r="AP216" s="575">
        <v>0</v>
      </c>
      <c r="AQ216" s="575">
        <v>0</v>
      </c>
      <c r="AR216" s="575">
        <v>0</v>
      </c>
      <c r="AS216" s="575">
        <v>0</v>
      </c>
      <c r="AT216" s="575">
        <v>0</v>
      </c>
      <c r="AU216" s="575">
        <v>0</v>
      </c>
      <c r="AV216" s="575">
        <v>0</v>
      </c>
      <c r="AW216" s="575">
        <v>0</v>
      </c>
      <c r="AX216" s="575">
        <v>0</v>
      </c>
      <c r="AY216" s="575">
        <v>0</v>
      </c>
      <c r="AZ216" s="575">
        <v>0</v>
      </c>
      <c r="BA216" s="575">
        <v>0</v>
      </c>
      <c r="BB216" s="575">
        <v>0</v>
      </c>
      <c r="BC216" s="575">
        <v>0</v>
      </c>
      <c r="BD216" s="575">
        <v>0</v>
      </c>
      <c r="BE216" s="575">
        <v>0</v>
      </c>
      <c r="BF216" s="575">
        <v>0</v>
      </c>
      <c r="BG216" s="575">
        <v>0</v>
      </c>
      <c r="BH216" s="575">
        <v>0</v>
      </c>
      <c r="BI216" s="575">
        <v>0</v>
      </c>
      <c r="BJ216" s="575">
        <v>0</v>
      </c>
      <c r="BK216" s="575">
        <v>0</v>
      </c>
      <c r="BL216" s="575">
        <v>0</v>
      </c>
      <c r="BM216" s="575">
        <v>0</v>
      </c>
      <c r="BN216" s="575">
        <v>0</v>
      </c>
      <c r="BO216" s="575">
        <v>0</v>
      </c>
      <c r="BP216" s="575">
        <v>0</v>
      </c>
      <c r="BQ216" s="575">
        <v>0</v>
      </c>
      <c r="BR216" s="575">
        <v>0</v>
      </c>
      <c r="BS216" s="575">
        <v>0</v>
      </c>
      <c r="BT216" s="575">
        <v>0</v>
      </c>
      <c r="BU216" s="575"/>
      <c r="BV216" s="575"/>
      <c r="BW216" s="575"/>
      <c r="BX216" s="575"/>
      <c r="BY216" s="575"/>
      <c r="BZ216" s="575"/>
      <c r="CA216" s="575"/>
      <c r="CB216" s="575"/>
      <c r="CC216" s="575"/>
      <c r="CD216" s="575"/>
      <c r="CE216" s="575"/>
      <c r="CF216" s="575"/>
      <c r="CG216" s="575"/>
      <c r="CH216" s="575"/>
      <c r="CI216" s="576"/>
      <c r="CK216" s="1348"/>
    </row>
    <row r="217" spans="1:89" s="1347" customFormat="1" ht="28.5" x14ac:dyDescent="0.2">
      <c r="A217" s="1386"/>
      <c r="B217" s="863" t="s">
        <v>467</v>
      </c>
      <c r="C217" s="864" t="s">
        <v>468</v>
      </c>
      <c r="D217" s="860" t="s">
        <v>85</v>
      </c>
      <c r="E217" s="861" t="s">
        <v>231</v>
      </c>
      <c r="F217" s="862">
        <v>2</v>
      </c>
      <c r="G217" s="571"/>
      <c r="H217" s="571"/>
      <c r="I217" s="571">
        <v>0</v>
      </c>
      <c r="J217" s="571">
        <v>0</v>
      </c>
      <c r="K217" s="571">
        <v>0</v>
      </c>
      <c r="L217" s="571">
        <v>0</v>
      </c>
      <c r="M217" s="575">
        <v>0</v>
      </c>
      <c r="N217" s="575">
        <v>0</v>
      </c>
      <c r="O217" s="575">
        <v>0</v>
      </c>
      <c r="P217" s="575">
        <v>0</v>
      </c>
      <c r="Q217" s="575">
        <v>0</v>
      </c>
      <c r="R217" s="575">
        <v>0</v>
      </c>
      <c r="S217" s="575">
        <v>0</v>
      </c>
      <c r="T217" s="575">
        <v>0</v>
      </c>
      <c r="U217" s="575">
        <v>0</v>
      </c>
      <c r="V217" s="575">
        <v>0</v>
      </c>
      <c r="W217" s="575">
        <v>0</v>
      </c>
      <c r="X217" s="575">
        <v>0</v>
      </c>
      <c r="Y217" s="575">
        <v>0</v>
      </c>
      <c r="Z217" s="575">
        <v>0</v>
      </c>
      <c r="AA217" s="575">
        <v>0</v>
      </c>
      <c r="AB217" s="575">
        <v>0</v>
      </c>
      <c r="AC217" s="575">
        <v>0</v>
      </c>
      <c r="AD217" s="575">
        <v>0</v>
      </c>
      <c r="AE217" s="575">
        <v>0</v>
      </c>
      <c r="AF217" s="575">
        <v>0</v>
      </c>
      <c r="AG217" s="575">
        <v>0</v>
      </c>
      <c r="AH217" s="575">
        <v>0</v>
      </c>
      <c r="AI217" s="575">
        <v>0</v>
      </c>
      <c r="AJ217" s="575">
        <v>0</v>
      </c>
      <c r="AK217" s="575">
        <v>0</v>
      </c>
      <c r="AL217" s="575">
        <v>0</v>
      </c>
      <c r="AM217" s="575">
        <v>0</v>
      </c>
      <c r="AN217" s="575">
        <v>0</v>
      </c>
      <c r="AO217" s="575">
        <v>0</v>
      </c>
      <c r="AP217" s="575">
        <v>0</v>
      </c>
      <c r="AQ217" s="575">
        <v>0</v>
      </c>
      <c r="AR217" s="575">
        <v>0</v>
      </c>
      <c r="AS217" s="575">
        <v>0</v>
      </c>
      <c r="AT217" s="575">
        <v>0</v>
      </c>
      <c r="AU217" s="575">
        <v>0</v>
      </c>
      <c r="AV217" s="575">
        <v>0</v>
      </c>
      <c r="AW217" s="575">
        <v>0</v>
      </c>
      <c r="AX217" s="575">
        <v>0</v>
      </c>
      <c r="AY217" s="575">
        <v>0</v>
      </c>
      <c r="AZ217" s="575">
        <v>0</v>
      </c>
      <c r="BA217" s="575">
        <v>0</v>
      </c>
      <c r="BB217" s="575">
        <v>0</v>
      </c>
      <c r="BC217" s="575">
        <v>0</v>
      </c>
      <c r="BD217" s="575">
        <v>0</v>
      </c>
      <c r="BE217" s="575">
        <v>0</v>
      </c>
      <c r="BF217" s="575">
        <v>0</v>
      </c>
      <c r="BG217" s="575">
        <v>0</v>
      </c>
      <c r="BH217" s="575">
        <v>0</v>
      </c>
      <c r="BI217" s="575">
        <v>0</v>
      </c>
      <c r="BJ217" s="575">
        <v>0</v>
      </c>
      <c r="BK217" s="575">
        <v>0</v>
      </c>
      <c r="BL217" s="575">
        <v>0</v>
      </c>
      <c r="BM217" s="575">
        <v>0</v>
      </c>
      <c r="BN217" s="575">
        <v>0</v>
      </c>
      <c r="BO217" s="575">
        <v>0</v>
      </c>
      <c r="BP217" s="575">
        <v>0</v>
      </c>
      <c r="BQ217" s="575">
        <v>0</v>
      </c>
      <c r="BR217" s="575">
        <v>0</v>
      </c>
      <c r="BS217" s="575">
        <v>0</v>
      </c>
      <c r="BT217" s="575">
        <v>0</v>
      </c>
      <c r="BU217" s="575"/>
      <c r="BV217" s="575"/>
      <c r="BW217" s="575"/>
      <c r="BX217" s="575"/>
      <c r="BY217" s="575"/>
      <c r="BZ217" s="575"/>
      <c r="CA217" s="575"/>
      <c r="CB217" s="575"/>
      <c r="CC217" s="575"/>
      <c r="CD217" s="575"/>
      <c r="CE217" s="575"/>
      <c r="CF217" s="575"/>
      <c r="CG217" s="575"/>
      <c r="CH217" s="575"/>
      <c r="CI217" s="576"/>
      <c r="CK217" s="1348"/>
    </row>
    <row r="218" spans="1:89" s="1347" customFormat="1" x14ac:dyDescent="0.2">
      <c r="A218" s="1386"/>
      <c r="B218" s="863" t="s">
        <v>469</v>
      </c>
      <c r="C218" s="864" t="s">
        <v>470</v>
      </c>
      <c r="D218" s="860" t="s">
        <v>471</v>
      </c>
      <c r="E218" s="861" t="s">
        <v>231</v>
      </c>
      <c r="F218" s="862">
        <v>2</v>
      </c>
      <c r="G218" s="571"/>
      <c r="H218" s="571"/>
      <c r="I218" s="571">
        <v>0</v>
      </c>
      <c r="J218" s="571">
        <v>0</v>
      </c>
      <c r="K218" s="571">
        <v>0</v>
      </c>
      <c r="L218" s="571">
        <v>0</v>
      </c>
      <c r="M218" s="572">
        <v>0</v>
      </c>
      <c r="N218" s="572">
        <v>0</v>
      </c>
      <c r="O218" s="572">
        <v>0</v>
      </c>
      <c r="P218" s="572">
        <v>0</v>
      </c>
      <c r="Q218" s="572">
        <v>0</v>
      </c>
      <c r="R218" s="572">
        <v>0</v>
      </c>
      <c r="S218" s="572">
        <v>0</v>
      </c>
      <c r="T218" s="572">
        <v>0</v>
      </c>
      <c r="U218" s="572">
        <v>0</v>
      </c>
      <c r="V218" s="572">
        <v>0</v>
      </c>
      <c r="W218" s="572">
        <v>0</v>
      </c>
      <c r="X218" s="572">
        <v>0</v>
      </c>
      <c r="Y218" s="572">
        <v>0</v>
      </c>
      <c r="Z218" s="572">
        <v>0</v>
      </c>
      <c r="AA218" s="572">
        <v>0</v>
      </c>
      <c r="AB218" s="572">
        <v>0</v>
      </c>
      <c r="AC218" s="572">
        <v>0</v>
      </c>
      <c r="AD218" s="572">
        <v>0</v>
      </c>
      <c r="AE218" s="572">
        <v>0</v>
      </c>
      <c r="AF218" s="572">
        <v>0</v>
      </c>
      <c r="AG218" s="572">
        <v>0</v>
      </c>
      <c r="AH218" s="572">
        <v>0</v>
      </c>
      <c r="AI218" s="572">
        <v>0</v>
      </c>
      <c r="AJ218" s="572">
        <v>0</v>
      </c>
      <c r="AK218" s="572">
        <v>0</v>
      </c>
      <c r="AL218" s="572">
        <v>0</v>
      </c>
      <c r="AM218" s="572">
        <v>0</v>
      </c>
      <c r="AN218" s="572">
        <v>0</v>
      </c>
      <c r="AO218" s="572">
        <v>0</v>
      </c>
      <c r="AP218" s="572">
        <v>0</v>
      </c>
      <c r="AQ218" s="572">
        <v>0</v>
      </c>
      <c r="AR218" s="572">
        <v>0</v>
      </c>
      <c r="AS218" s="572">
        <v>0</v>
      </c>
      <c r="AT218" s="572">
        <v>0</v>
      </c>
      <c r="AU218" s="572">
        <v>0</v>
      </c>
      <c r="AV218" s="572">
        <v>0</v>
      </c>
      <c r="AW218" s="572">
        <v>0</v>
      </c>
      <c r="AX218" s="572">
        <v>0</v>
      </c>
      <c r="AY218" s="572">
        <v>0</v>
      </c>
      <c r="AZ218" s="572">
        <v>0</v>
      </c>
      <c r="BA218" s="572">
        <v>0</v>
      </c>
      <c r="BB218" s="572">
        <v>0</v>
      </c>
      <c r="BC218" s="572">
        <v>0</v>
      </c>
      <c r="BD218" s="572">
        <v>0</v>
      </c>
      <c r="BE218" s="572">
        <v>0</v>
      </c>
      <c r="BF218" s="572">
        <v>0</v>
      </c>
      <c r="BG218" s="572">
        <v>0</v>
      </c>
      <c r="BH218" s="572">
        <v>0</v>
      </c>
      <c r="BI218" s="572">
        <v>0</v>
      </c>
      <c r="BJ218" s="572">
        <v>0</v>
      </c>
      <c r="BK218" s="572">
        <v>0</v>
      </c>
      <c r="BL218" s="572">
        <v>0</v>
      </c>
      <c r="BM218" s="572">
        <v>0</v>
      </c>
      <c r="BN218" s="572">
        <v>0</v>
      </c>
      <c r="BO218" s="572">
        <v>0</v>
      </c>
      <c r="BP218" s="572">
        <v>0</v>
      </c>
      <c r="BQ218" s="572">
        <v>0</v>
      </c>
      <c r="BR218" s="572">
        <v>0</v>
      </c>
      <c r="BS218" s="572">
        <v>0</v>
      </c>
      <c r="BT218" s="572">
        <v>0</v>
      </c>
      <c r="BU218" s="572"/>
      <c r="BV218" s="572"/>
      <c r="BW218" s="572"/>
      <c r="BX218" s="572"/>
      <c r="BY218" s="572"/>
      <c r="BZ218" s="572"/>
      <c r="CA218" s="572"/>
      <c r="CB218" s="572"/>
      <c r="CC218" s="572"/>
      <c r="CD218" s="572"/>
      <c r="CE218" s="572"/>
      <c r="CF218" s="572"/>
      <c r="CG218" s="572"/>
      <c r="CH218" s="572"/>
      <c r="CI218" s="573"/>
      <c r="CK218" s="1348"/>
    </row>
    <row r="219" spans="1:89" s="1347" customFormat="1" ht="28.5" x14ac:dyDescent="0.2">
      <c r="A219" s="1386"/>
      <c r="B219" s="863" t="s">
        <v>472</v>
      </c>
      <c r="C219" s="864" t="s">
        <v>774</v>
      </c>
      <c r="D219" s="860" t="s">
        <v>85</v>
      </c>
      <c r="E219" s="861" t="s">
        <v>231</v>
      </c>
      <c r="F219" s="862">
        <v>2</v>
      </c>
      <c r="G219" s="571"/>
      <c r="H219" s="571"/>
      <c r="I219" s="571">
        <v>0</v>
      </c>
      <c r="J219" s="571">
        <v>0</v>
      </c>
      <c r="K219" s="571">
        <v>0</v>
      </c>
      <c r="L219" s="571">
        <v>0</v>
      </c>
      <c r="M219" s="575">
        <v>0</v>
      </c>
      <c r="N219" s="575">
        <v>0</v>
      </c>
      <c r="O219" s="575">
        <v>0</v>
      </c>
      <c r="P219" s="575">
        <v>0</v>
      </c>
      <c r="Q219" s="575">
        <v>0</v>
      </c>
      <c r="R219" s="575">
        <v>0</v>
      </c>
      <c r="S219" s="575">
        <v>0</v>
      </c>
      <c r="T219" s="575">
        <v>0</v>
      </c>
      <c r="U219" s="575">
        <v>0</v>
      </c>
      <c r="V219" s="575">
        <v>0</v>
      </c>
      <c r="W219" s="575">
        <v>0</v>
      </c>
      <c r="X219" s="575">
        <v>0</v>
      </c>
      <c r="Y219" s="575">
        <v>0</v>
      </c>
      <c r="Z219" s="575">
        <v>0</v>
      </c>
      <c r="AA219" s="575">
        <v>0</v>
      </c>
      <c r="AB219" s="575">
        <v>0</v>
      </c>
      <c r="AC219" s="575">
        <v>0</v>
      </c>
      <c r="AD219" s="575">
        <v>0</v>
      </c>
      <c r="AE219" s="575">
        <v>0</v>
      </c>
      <c r="AF219" s="575">
        <v>0</v>
      </c>
      <c r="AG219" s="575">
        <v>0</v>
      </c>
      <c r="AH219" s="575">
        <v>0</v>
      </c>
      <c r="AI219" s="575">
        <v>0</v>
      </c>
      <c r="AJ219" s="575">
        <v>0</v>
      </c>
      <c r="AK219" s="575">
        <v>0</v>
      </c>
      <c r="AL219" s="575">
        <v>0</v>
      </c>
      <c r="AM219" s="575">
        <v>0</v>
      </c>
      <c r="AN219" s="575">
        <v>0</v>
      </c>
      <c r="AO219" s="575">
        <v>0</v>
      </c>
      <c r="AP219" s="575">
        <v>0</v>
      </c>
      <c r="AQ219" s="575">
        <v>0</v>
      </c>
      <c r="AR219" s="575">
        <v>0</v>
      </c>
      <c r="AS219" s="575">
        <v>0</v>
      </c>
      <c r="AT219" s="575">
        <v>0</v>
      </c>
      <c r="AU219" s="575">
        <v>0</v>
      </c>
      <c r="AV219" s="575">
        <v>0</v>
      </c>
      <c r="AW219" s="575">
        <v>0</v>
      </c>
      <c r="AX219" s="575">
        <v>0</v>
      </c>
      <c r="AY219" s="575">
        <v>0</v>
      </c>
      <c r="AZ219" s="575">
        <v>0</v>
      </c>
      <c r="BA219" s="575">
        <v>0</v>
      </c>
      <c r="BB219" s="575">
        <v>0</v>
      </c>
      <c r="BC219" s="575">
        <v>0</v>
      </c>
      <c r="BD219" s="575">
        <v>0</v>
      </c>
      <c r="BE219" s="575">
        <v>0</v>
      </c>
      <c r="BF219" s="575">
        <v>0</v>
      </c>
      <c r="BG219" s="575">
        <v>0</v>
      </c>
      <c r="BH219" s="575">
        <v>0</v>
      </c>
      <c r="BI219" s="575">
        <v>0</v>
      </c>
      <c r="BJ219" s="575">
        <v>0</v>
      </c>
      <c r="BK219" s="575">
        <v>0</v>
      </c>
      <c r="BL219" s="575">
        <v>0</v>
      </c>
      <c r="BM219" s="575">
        <v>0</v>
      </c>
      <c r="BN219" s="575">
        <v>0</v>
      </c>
      <c r="BO219" s="575">
        <v>0</v>
      </c>
      <c r="BP219" s="575">
        <v>0</v>
      </c>
      <c r="BQ219" s="575">
        <v>0</v>
      </c>
      <c r="BR219" s="575">
        <v>0</v>
      </c>
      <c r="BS219" s="575">
        <v>0</v>
      </c>
      <c r="BT219" s="575">
        <v>0</v>
      </c>
      <c r="BU219" s="575"/>
      <c r="BV219" s="575"/>
      <c r="BW219" s="575"/>
      <c r="BX219" s="575"/>
      <c r="BY219" s="575"/>
      <c r="BZ219" s="575"/>
      <c r="CA219" s="575"/>
      <c r="CB219" s="575"/>
      <c r="CC219" s="575"/>
      <c r="CD219" s="575"/>
      <c r="CE219" s="575"/>
      <c r="CF219" s="575"/>
      <c r="CG219" s="575"/>
      <c r="CH219" s="575"/>
      <c r="CI219" s="576"/>
      <c r="CK219" s="1348"/>
    </row>
    <row r="220" spans="1:89" s="1347" customFormat="1" ht="28.5" x14ac:dyDescent="0.2">
      <c r="A220" s="1386"/>
      <c r="B220" s="863" t="s">
        <v>474</v>
      </c>
      <c r="C220" s="864" t="s">
        <v>686</v>
      </c>
      <c r="D220" s="860" t="s">
        <v>85</v>
      </c>
      <c r="E220" s="861" t="s">
        <v>231</v>
      </c>
      <c r="F220" s="862">
        <v>2</v>
      </c>
      <c r="G220" s="571"/>
      <c r="H220" s="571"/>
      <c r="I220" s="571">
        <v>0.54332278663676326</v>
      </c>
      <c r="J220" s="571">
        <v>0.54341059920641377</v>
      </c>
      <c r="K220" s="571">
        <v>0.54345041200536981</v>
      </c>
      <c r="L220" s="571">
        <v>0.54325020735630436</v>
      </c>
      <c r="M220" s="1444">
        <v>0.55429270260076358</v>
      </c>
      <c r="N220" s="1444">
        <v>0.5572406880503139</v>
      </c>
      <c r="O220" s="1444">
        <v>0.55862795713174851</v>
      </c>
      <c r="P220" s="1444">
        <v>0.5597849281861802</v>
      </c>
      <c r="Q220" s="1444">
        <v>0.56067448033096012</v>
      </c>
      <c r="R220" s="1444">
        <v>0.56181263206205367</v>
      </c>
      <c r="S220" s="1444">
        <v>0.56233628229999755</v>
      </c>
      <c r="T220" s="1444">
        <v>0.56218988423382776</v>
      </c>
      <c r="U220" s="1444">
        <v>0.56251592096430392</v>
      </c>
      <c r="V220" s="1444">
        <v>0.5629945316864271</v>
      </c>
      <c r="W220" s="1444">
        <v>0.56373330645334996</v>
      </c>
      <c r="X220" s="1444">
        <v>0.56478884847573363</v>
      </c>
      <c r="Y220" s="1444">
        <v>0.56515533245796157</v>
      </c>
      <c r="Z220" s="1444">
        <v>0.56549842353318303</v>
      </c>
      <c r="AA220" s="1444">
        <v>0.56571831865189737</v>
      </c>
      <c r="AB220" s="1444">
        <v>0.56581738736607878</v>
      </c>
      <c r="AC220" s="1444">
        <v>0.56601251848419809</v>
      </c>
      <c r="AD220" s="1444">
        <v>0.5662086247672008</v>
      </c>
      <c r="AE220" s="1444">
        <v>0.56633070032330302</v>
      </c>
      <c r="AF220" s="1444">
        <v>0.56644595499549499</v>
      </c>
      <c r="AG220" s="1444">
        <v>0.56657111923311654</v>
      </c>
      <c r="AH220" s="1444">
        <v>0.56672096915391645</v>
      </c>
      <c r="AI220" s="1444">
        <v>0.5667963245755453</v>
      </c>
      <c r="AJ220" s="1444">
        <v>0.56683998569687688</v>
      </c>
      <c r="AK220" s="1444">
        <v>0.56681699581590161</v>
      </c>
      <c r="AL220" s="1444">
        <v>0.563426716694161</v>
      </c>
      <c r="AM220" s="1444">
        <v>0.56349048011783565</v>
      </c>
      <c r="AN220" s="1444">
        <v>0.56352953367167269</v>
      </c>
      <c r="AO220" s="1444">
        <v>0.56355889468775844</v>
      </c>
      <c r="AP220" s="1444">
        <v>0.56369419611006866</v>
      </c>
      <c r="AQ220" s="1444">
        <v>0.56389266598280541</v>
      </c>
      <c r="AR220" s="1444">
        <v>0.56423241183355677</v>
      </c>
      <c r="AS220" s="1444">
        <v>0.56456829543525866</v>
      </c>
      <c r="AT220" s="1444">
        <v>0.56495575911368667</v>
      </c>
      <c r="AU220" s="1444">
        <v>0.56531704688658913</v>
      </c>
      <c r="AV220" s="1444">
        <v>0.56570026233297899</v>
      </c>
      <c r="AW220" s="1444">
        <v>0.56609425464024798</v>
      </c>
      <c r="AX220" s="1444">
        <v>0.566540804364141</v>
      </c>
      <c r="AY220" s="1444">
        <v>0.56701505067066638</v>
      </c>
      <c r="AZ220" s="1444">
        <v>0.56748903326016853</v>
      </c>
      <c r="BA220" s="1444">
        <v>0.56797728070241427</v>
      </c>
      <c r="BB220" s="1444">
        <v>0.5685078617645638</v>
      </c>
      <c r="BC220" s="1444">
        <v>0.56905431383208582</v>
      </c>
      <c r="BD220" s="1444">
        <v>0.56958801113873259</v>
      </c>
      <c r="BE220" s="1444">
        <v>0.57009864986115844</v>
      </c>
      <c r="BF220" s="1444">
        <v>0.57058615042110727</v>
      </c>
      <c r="BG220" s="1444">
        <v>0.57106636613194539</v>
      </c>
      <c r="BH220" s="1444">
        <v>0.57152633409622722</v>
      </c>
      <c r="BI220" s="1444">
        <v>0.57196654854354156</v>
      </c>
      <c r="BJ220" s="1444">
        <v>0.57243420405097822</v>
      </c>
      <c r="BK220" s="1444">
        <v>0.57290194947375284</v>
      </c>
      <c r="BL220" s="1444">
        <v>0.57336498025746641</v>
      </c>
      <c r="BM220" s="1444">
        <v>0.57382064395980792</v>
      </c>
      <c r="BN220" s="1444">
        <v>0.57428366620410098</v>
      </c>
      <c r="BO220" s="1444">
        <v>0.57475074922430314</v>
      </c>
      <c r="BP220" s="1444">
        <v>0.57525984544259112</v>
      </c>
      <c r="BQ220" s="1444">
        <v>0.57579267855280181</v>
      </c>
      <c r="BR220" s="1444">
        <v>0.57636298763382698</v>
      </c>
      <c r="BS220" s="1444">
        <v>0.57691539108093981</v>
      </c>
      <c r="BT220" s="1444">
        <v>0.57745658320907001</v>
      </c>
      <c r="BU220" s="575"/>
      <c r="BV220" s="575"/>
      <c r="BW220" s="575"/>
      <c r="BX220" s="575"/>
      <c r="BY220" s="575"/>
      <c r="BZ220" s="575"/>
      <c r="CA220" s="575"/>
      <c r="CB220" s="575"/>
      <c r="CC220" s="575"/>
      <c r="CD220" s="575"/>
      <c r="CE220" s="575"/>
      <c r="CF220" s="575"/>
      <c r="CG220" s="575"/>
      <c r="CH220" s="575"/>
      <c r="CI220" s="576"/>
      <c r="CK220" s="1348"/>
    </row>
    <row r="221" spans="1:89" s="1347" customFormat="1" x14ac:dyDescent="0.2">
      <c r="A221" s="1386"/>
      <c r="B221" s="863" t="s">
        <v>476</v>
      </c>
      <c r="C221" s="864" t="s">
        <v>477</v>
      </c>
      <c r="D221" s="860" t="s">
        <v>85</v>
      </c>
      <c r="E221" s="861" t="s">
        <v>231</v>
      </c>
      <c r="F221" s="862">
        <v>2</v>
      </c>
      <c r="G221" s="571"/>
      <c r="H221" s="571"/>
      <c r="I221" s="571">
        <v>1.05</v>
      </c>
      <c r="J221" s="571">
        <v>1.05</v>
      </c>
      <c r="K221" s="571">
        <v>1.05</v>
      </c>
      <c r="L221" s="571">
        <v>1.05</v>
      </c>
      <c r="M221" s="575">
        <v>1.05</v>
      </c>
      <c r="N221" s="575">
        <v>1.05</v>
      </c>
      <c r="O221" s="575">
        <v>1.05</v>
      </c>
      <c r="P221" s="575">
        <v>1.05</v>
      </c>
      <c r="Q221" s="575">
        <v>1.05</v>
      </c>
      <c r="R221" s="575">
        <v>1.05</v>
      </c>
      <c r="S221" s="575">
        <v>1.05</v>
      </c>
      <c r="T221" s="575">
        <v>1.05</v>
      </c>
      <c r="U221" s="575">
        <v>1.05</v>
      </c>
      <c r="V221" s="575">
        <v>1.05</v>
      </c>
      <c r="W221" s="575">
        <v>1.05</v>
      </c>
      <c r="X221" s="575">
        <v>1.05</v>
      </c>
      <c r="Y221" s="575">
        <v>1.05</v>
      </c>
      <c r="Z221" s="575">
        <v>1.05</v>
      </c>
      <c r="AA221" s="575">
        <v>1.05</v>
      </c>
      <c r="AB221" s="575">
        <v>1.05</v>
      </c>
      <c r="AC221" s="575">
        <v>1.05</v>
      </c>
      <c r="AD221" s="575">
        <v>1.05</v>
      </c>
      <c r="AE221" s="575">
        <v>1.05</v>
      </c>
      <c r="AF221" s="575">
        <v>1.05</v>
      </c>
      <c r="AG221" s="575">
        <v>1.05</v>
      </c>
      <c r="AH221" s="575">
        <v>1.05</v>
      </c>
      <c r="AI221" s="575">
        <v>1.05</v>
      </c>
      <c r="AJ221" s="575">
        <v>1.05</v>
      </c>
      <c r="AK221" s="575">
        <v>1.05</v>
      </c>
      <c r="AL221" s="575">
        <v>1.05</v>
      </c>
      <c r="AM221" s="575">
        <v>1.05</v>
      </c>
      <c r="AN221" s="575">
        <v>1.05</v>
      </c>
      <c r="AO221" s="575">
        <v>1.05</v>
      </c>
      <c r="AP221" s="575">
        <v>1.05</v>
      </c>
      <c r="AQ221" s="575">
        <v>1.05</v>
      </c>
      <c r="AR221" s="575">
        <v>1.05</v>
      </c>
      <c r="AS221" s="575">
        <v>1.05</v>
      </c>
      <c r="AT221" s="575">
        <v>1.05</v>
      </c>
      <c r="AU221" s="575">
        <v>1.05</v>
      </c>
      <c r="AV221" s="575">
        <v>1.05</v>
      </c>
      <c r="AW221" s="575">
        <v>1.05</v>
      </c>
      <c r="AX221" s="575">
        <v>1.05</v>
      </c>
      <c r="AY221" s="575">
        <v>1.05</v>
      </c>
      <c r="AZ221" s="575">
        <v>1.05</v>
      </c>
      <c r="BA221" s="575">
        <v>1.05</v>
      </c>
      <c r="BB221" s="575">
        <v>1.05</v>
      </c>
      <c r="BC221" s="575">
        <v>1.05</v>
      </c>
      <c r="BD221" s="575">
        <v>1.05</v>
      </c>
      <c r="BE221" s="575">
        <v>1.05</v>
      </c>
      <c r="BF221" s="575">
        <v>1.05</v>
      </c>
      <c r="BG221" s="575">
        <v>1.05</v>
      </c>
      <c r="BH221" s="575">
        <v>1.05</v>
      </c>
      <c r="BI221" s="575">
        <v>1.05</v>
      </c>
      <c r="BJ221" s="575">
        <v>1.05</v>
      </c>
      <c r="BK221" s="575">
        <v>1.05</v>
      </c>
      <c r="BL221" s="575">
        <v>1.05</v>
      </c>
      <c r="BM221" s="575">
        <v>1.05</v>
      </c>
      <c r="BN221" s="575">
        <v>1.05</v>
      </c>
      <c r="BO221" s="575">
        <v>1.05</v>
      </c>
      <c r="BP221" s="575">
        <v>1.05</v>
      </c>
      <c r="BQ221" s="575">
        <v>1.05</v>
      </c>
      <c r="BR221" s="575">
        <v>1.05</v>
      </c>
      <c r="BS221" s="575">
        <v>1.05</v>
      </c>
      <c r="BT221" s="575">
        <v>1.05</v>
      </c>
      <c r="BU221" s="575"/>
      <c r="BV221" s="575"/>
      <c r="BW221" s="575"/>
      <c r="BX221" s="575"/>
      <c r="BY221" s="575"/>
      <c r="BZ221" s="575"/>
      <c r="CA221" s="575"/>
      <c r="CB221" s="575"/>
      <c r="CC221" s="575"/>
      <c r="CD221" s="575"/>
      <c r="CE221" s="575"/>
      <c r="CF221" s="575"/>
      <c r="CG221" s="575"/>
      <c r="CH221" s="575"/>
      <c r="CI221" s="576"/>
      <c r="CK221" s="1348"/>
    </row>
    <row r="222" spans="1:89" s="1347" customFormat="1" x14ac:dyDescent="0.2">
      <c r="A222" s="1386"/>
      <c r="B222" s="865" t="s">
        <v>478</v>
      </c>
      <c r="C222" s="866" t="s">
        <v>382</v>
      </c>
      <c r="D222" s="866" t="s">
        <v>775</v>
      </c>
      <c r="E222" s="867" t="s">
        <v>231</v>
      </c>
      <c r="F222" s="862">
        <v>2</v>
      </c>
      <c r="G222" s="578">
        <f>(G211+G213)-(G220+G221)</f>
        <v>0</v>
      </c>
      <c r="H222" s="578">
        <f t="shared" ref="H222:BS222" si="232">(H211+H213)-(H220+H221)</f>
        <v>0</v>
      </c>
      <c r="I222" s="578">
        <f t="shared" si="232"/>
        <v>9.8066772133632369</v>
      </c>
      <c r="J222" s="578">
        <f t="shared" si="232"/>
        <v>9.8065894007935874</v>
      </c>
      <c r="K222" s="578">
        <f t="shared" si="232"/>
        <v>9.8065495879946312</v>
      </c>
      <c r="L222" s="578">
        <f t="shared" si="232"/>
        <v>9.8067497926436964</v>
      </c>
      <c r="M222" s="583">
        <f t="shared" si="232"/>
        <v>9.7957072973992361</v>
      </c>
      <c r="N222" s="583">
        <f t="shared" si="232"/>
        <v>9.7927593119496859</v>
      </c>
      <c r="O222" s="583">
        <f t="shared" si="232"/>
        <v>9.2713720428682524</v>
      </c>
      <c r="P222" s="583">
        <f t="shared" si="232"/>
        <v>9.270215071813821</v>
      </c>
      <c r="Q222" s="583">
        <f t="shared" si="232"/>
        <v>9.2693255196690405</v>
      </c>
      <c r="R222" s="583">
        <f t="shared" si="232"/>
        <v>9.2681873679379478</v>
      </c>
      <c r="S222" s="583">
        <f t="shared" si="232"/>
        <v>9.2676637177000032</v>
      </c>
      <c r="T222" s="583">
        <f t="shared" si="232"/>
        <v>9.2678101157661725</v>
      </c>
      <c r="U222" s="583">
        <f t="shared" si="232"/>
        <v>9.2674840790356967</v>
      </c>
      <c r="V222" s="583">
        <f t="shared" si="232"/>
        <v>9.2670054683135739</v>
      </c>
      <c r="W222" s="583">
        <f t="shared" si="232"/>
        <v>9.2662666935466511</v>
      </c>
      <c r="X222" s="583">
        <f t="shared" si="232"/>
        <v>9.2652111515242677</v>
      </c>
      <c r="Y222" s="583">
        <f t="shared" si="232"/>
        <v>9.2648446675420395</v>
      </c>
      <c r="Z222" s="583">
        <f t="shared" si="232"/>
        <v>9.2645015764668184</v>
      </c>
      <c r="AA222" s="583">
        <f t="shared" si="232"/>
        <v>9.2642816813481037</v>
      </c>
      <c r="AB222" s="583">
        <f t="shared" si="232"/>
        <v>9.2641826126339222</v>
      </c>
      <c r="AC222" s="583">
        <f t="shared" si="232"/>
        <v>9.2639874815158016</v>
      </c>
      <c r="AD222" s="583">
        <f t="shared" si="232"/>
        <v>9.2637913752327989</v>
      </c>
      <c r="AE222" s="583">
        <f t="shared" si="232"/>
        <v>9.2636692996766978</v>
      </c>
      <c r="AF222" s="583">
        <f t="shared" si="232"/>
        <v>9.263554045004506</v>
      </c>
      <c r="AG222" s="583">
        <f t="shared" si="232"/>
        <v>9.2634288807668845</v>
      </c>
      <c r="AH222" s="583">
        <f t="shared" si="232"/>
        <v>9.2632790308460837</v>
      </c>
      <c r="AI222" s="583">
        <f t="shared" si="232"/>
        <v>9.2632036754244549</v>
      </c>
      <c r="AJ222" s="583">
        <f t="shared" si="232"/>
        <v>9.2631600143031232</v>
      </c>
      <c r="AK222" s="583">
        <f t="shared" si="232"/>
        <v>9.2631830041840999</v>
      </c>
      <c r="AL222" s="583">
        <f t="shared" si="232"/>
        <v>9.2665732833058403</v>
      </c>
      <c r="AM222" s="583">
        <f t="shared" si="232"/>
        <v>9.266509519882165</v>
      </c>
      <c r="AN222" s="583">
        <f t="shared" si="232"/>
        <v>9.2664704663283288</v>
      </c>
      <c r="AO222" s="583">
        <f t="shared" si="232"/>
        <v>9.2664411053122429</v>
      </c>
      <c r="AP222" s="583">
        <f t="shared" si="232"/>
        <v>9.2663058038899315</v>
      </c>
      <c r="AQ222" s="583">
        <f t="shared" si="232"/>
        <v>9.266107334017196</v>
      </c>
      <c r="AR222" s="583">
        <f t="shared" si="232"/>
        <v>9.2657675881664439</v>
      </c>
      <c r="AS222" s="583">
        <f t="shared" si="232"/>
        <v>9.2654317045647421</v>
      </c>
      <c r="AT222" s="583">
        <f t="shared" si="232"/>
        <v>9.265044240886315</v>
      </c>
      <c r="AU222" s="583">
        <f t="shared" si="232"/>
        <v>9.2646829531134109</v>
      </c>
      <c r="AV222" s="583">
        <f t="shared" si="232"/>
        <v>9.264299737667022</v>
      </c>
      <c r="AW222" s="583">
        <f t="shared" si="232"/>
        <v>9.2639057453597538</v>
      </c>
      <c r="AX222" s="583">
        <f t="shared" si="232"/>
        <v>9.2634591956358605</v>
      </c>
      <c r="AY222" s="583">
        <f t="shared" si="232"/>
        <v>9.2629849493293346</v>
      </c>
      <c r="AZ222" s="583">
        <f t="shared" si="232"/>
        <v>9.262510966739832</v>
      </c>
      <c r="BA222" s="583">
        <f t="shared" si="232"/>
        <v>9.2620227192975868</v>
      </c>
      <c r="BB222" s="583">
        <f t="shared" si="232"/>
        <v>9.261492138235436</v>
      </c>
      <c r="BC222" s="583">
        <f t="shared" si="232"/>
        <v>9.2609456861679149</v>
      </c>
      <c r="BD222" s="583">
        <f t="shared" si="232"/>
        <v>9.2604119888612679</v>
      </c>
      <c r="BE222" s="583">
        <f t="shared" si="232"/>
        <v>9.2599013501388416</v>
      </c>
      <c r="BF222" s="583">
        <f t="shared" si="232"/>
        <v>9.2594138495788929</v>
      </c>
      <c r="BG222" s="583">
        <f t="shared" si="232"/>
        <v>9.2589336338680557</v>
      </c>
      <c r="BH222" s="583">
        <f t="shared" si="232"/>
        <v>9.2584736659037734</v>
      </c>
      <c r="BI222" s="583">
        <f t="shared" si="232"/>
        <v>9.2580334514564591</v>
      </c>
      <c r="BJ222" s="583">
        <f t="shared" si="232"/>
        <v>9.2575657959490218</v>
      </c>
      <c r="BK222" s="583">
        <f t="shared" si="232"/>
        <v>9.2570980505262472</v>
      </c>
      <c r="BL222" s="583">
        <f t="shared" si="232"/>
        <v>9.256635019742534</v>
      </c>
      <c r="BM222" s="583">
        <f t="shared" si="232"/>
        <v>9.2561793560401924</v>
      </c>
      <c r="BN222" s="583">
        <f t="shared" si="232"/>
        <v>9.255716333795899</v>
      </c>
      <c r="BO222" s="583">
        <f t="shared" si="232"/>
        <v>9.255249250775698</v>
      </c>
      <c r="BP222" s="583">
        <f t="shared" si="232"/>
        <v>9.2547401545574104</v>
      </c>
      <c r="BQ222" s="583">
        <f t="shared" si="232"/>
        <v>9.2542073214471987</v>
      </c>
      <c r="BR222" s="583">
        <f t="shared" si="232"/>
        <v>9.2536370123661733</v>
      </c>
      <c r="BS222" s="583">
        <f t="shared" si="232"/>
        <v>9.2530846089190604</v>
      </c>
      <c r="BT222" s="583">
        <f t="shared" ref="BT222" si="233">(BT211+BT213)-(BT220+BT221)</f>
        <v>9.2525434167909317</v>
      </c>
      <c r="BU222" s="583"/>
      <c r="BV222" s="583"/>
      <c r="BW222" s="583"/>
      <c r="BX222" s="583"/>
      <c r="BY222" s="583"/>
      <c r="BZ222" s="583"/>
      <c r="CA222" s="583"/>
      <c r="CB222" s="583"/>
      <c r="CC222" s="583"/>
      <c r="CD222" s="583"/>
      <c r="CE222" s="583"/>
      <c r="CF222" s="583"/>
      <c r="CG222" s="583"/>
      <c r="CH222" s="583"/>
      <c r="CI222" s="579"/>
      <c r="CK222" s="1348"/>
    </row>
    <row r="223" spans="1:89" s="1347" customFormat="1" ht="15" thickBot="1" x14ac:dyDescent="0.25">
      <c r="A223" s="1386"/>
      <c r="B223" s="868" t="s">
        <v>479</v>
      </c>
      <c r="C223" s="869" t="s">
        <v>385</v>
      </c>
      <c r="D223" s="869" t="s">
        <v>480</v>
      </c>
      <c r="E223" s="870" t="s">
        <v>231</v>
      </c>
      <c r="F223" s="871">
        <v>2</v>
      </c>
      <c r="G223" s="590">
        <f>G222+SUM(G207:G210)</f>
        <v>0</v>
      </c>
      <c r="H223" s="590">
        <f t="shared" ref="H223:BS223" si="234">H222+SUM(H207:H210)</f>
        <v>0</v>
      </c>
      <c r="I223" s="590">
        <f t="shared" si="234"/>
        <v>9.8066772133632369</v>
      </c>
      <c r="J223" s="590">
        <f t="shared" si="234"/>
        <v>9.8065894007935874</v>
      </c>
      <c r="K223" s="590">
        <f t="shared" si="234"/>
        <v>9.8065495879946312</v>
      </c>
      <c r="L223" s="590">
        <f t="shared" si="234"/>
        <v>9.8067497926436964</v>
      </c>
      <c r="M223" s="590">
        <f t="shared" si="234"/>
        <v>9.7957072973992361</v>
      </c>
      <c r="N223" s="590">
        <f t="shared" si="234"/>
        <v>9.7927593119496859</v>
      </c>
      <c r="O223" s="590">
        <f t="shared" si="234"/>
        <v>9.2713720428682524</v>
      </c>
      <c r="P223" s="590">
        <f t="shared" si="234"/>
        <v>9.270215071813821</v>
      </c>
      <c r="Q223" s="590">
        <f t="shared" si="234"/>
        <v>9.2693255196690405</v>
      </c>
      <c r="R223" s="590">
        <f t="shared" si="234"/>
        <v>9.2681873679379478</v>
      </c>
      <c r="S223" s="590">
        <f t="shared" si="234"/>
        <v>9.2676637177000032</v>
      </c>
      <c r="T223" s="590">
        <f t="shared" si="234"/>
        <v>9.2678101157661725</v>
      </c>
      <c r="U223" s="590">
        <f t="shared" si="234"/>
        <v>9.2674840790356967</v>
      </c>
      <c r="V223" s="590">
        <f t="shared" si="234"/>
        <v>9.2670054683135739</v>
      </c>
      <c r="W223" s="590">
        <f t="shared" si="234"/>
        <v>9.2662666935466511</v>
      </c>
      <c r="X223" s="590">
        <f t="shared" si="234"/>
        <v>9.2652111515242677</v>
      </c>
      <c r="Y223" s="590">
        <f t="shared" si="234"/>
        <v>9.2648446675420395</v>
      </c>
      <c r="Z223" s="590">
        <f t="shared" si="234"/>
        <v>9.2645015764668184</v>
      </c>
      <c r="AA223" s="590">
        <f t="shared" si="234"/>
        <v>9.2642816813481037</v>
      </c>
      <c r="AB223" s="590">
        <f t="shared" si="234"/>
        <v>9.2641826126339222</v>
      </c>
      <c r="AC223" s="590">
        <f t="shared" si="234"/>
        <v>9.2639874815158016</v>
      </c>
      <c r="AD223" s="590">
        <f t="shared" si="234"/>
        <v>9.2637913752327989</v>
      </c>
      <c r="AE223" s="590">
        <f t="shared" si="234"/>
        <v>9.2636692996766978</v>
      </c>
      <c r="AF223" s="590">
        <f t="shared" si="234"/>
        <v>9.263554045004506</v>
      </c>
      <c r="AG223" s="590">
        <f t="shared" si="234"/>
        <v>9.2634288807668845</v>
      </c>
      <c r="AH223" s="590">
        <f t="shared" si="234"/>
        <v>9.2632790308460837</v>
      </c>
      <c r="AI223" s="590">
        <f t="shared" si="234"/>
        <v>9.2632036754244549</v>
      </c>
      <c r="AJ223" s="590">
        <f t="shared" si="234"/>
        <v>9.2631600143031232</v>
      </c>
      <c r="AK223" s="590">
        <f t="shared" si="234"/>
        <v>9.2631830041840999</v>
      </c>
      <c r="AL223" s="590">
        <f t="shared" si="234"/>
        <v>9.2665732833058403</v>
      </c>
      <c r="AM223" s="590">
        <f t="shared" si="234"/>
        <v>9.266509519882165</v>
      </c>
      <c r="AN223" s="590">
        <f t="shared" si="234"/>
        <v>9.2664704663283288</v>
      </c>
      <c r="AO223" s="590">
        <f t="shared" si="234"/>
        <v>9.2664411053122429</v>
      </c>
      <c r="AP223" s="590">
        <f t="shared" si="234"/>
        <v>9.2663058038899315</v>
      </c>
      <c r="AQ223" s="590">
        <f t="shared" si="234"/>
        <v>9.266107334017196</v>
      </c>
      <c r="AR223" s="590">
        <f t="shared" si="234"/>
        <v>9.2657675881664439</v>
      </c>
      <c r="AS223" s="590">
        <f t="shared" si="234"/>
        <v>9.2654317045647421</v>
      </c>
      <c r="AT223" s="590">
        <f t="shared" si="234"/>
        <v>9.265044240886315</v>
      </c>
      <c r="AU223" s="590">
        <f t="shared" si="234"/>
        <v>9.2646829531134109</v>
      </c>
      <c r="AV223" s="590">
        <f t="shared" si="234"/>
        <v>9.264299737667022</v>
      </c>
      <c r="AW223" s="590">
        <f t="shared" si="234"/>
        <v>9.2639057453597538</v>
      </c>
      <c r="AX223" s="590">
        <f t="shared" si="234"/>
        <v>9.2634591956358605</v>
      </c>
      <c r="AY223" s="590">
        <f t="shared" si="234"/>
        <v>9.2629849493293346</v>
      </c>
      <c r="AZ223" s="590">
        <f t="shared" si="234"/>
        <v>9.262510966739832</v>
      </c>
      <c r="BA223" s="590">
        <f t="shared" si="234"/>
        <v>9.2620227192975868</v>
      </c>
      <c r="BB223" s="590">
        <f t="shared" si="234"/>
        <v>9.261492138235436</v>
      </c>
      <c r="BC223" s="590">
        <f t="shared" si="234"/>
        <v>9.2609456861679149</v>
      </c>
      <c r="BD223" s="590">
        <f t="shared" si="234"/>
        <v>9.2604119888612679</v>
      </c>
      <c r="BE223" s="590">
        <f t="shared" si="234"/>
        <v>9.2599013501388416</v>
      </c>
      <c r="BF223" s="590">
        <f t="shared" si="234"/>
        <v>9.2594138495788929</v>
      </c>
      <c r="BG223" s="590">
        <f t="shared" si="234"/>
        <v>9.2589336338680557</v>
      </c>
      <c r="BH223" s="590">
        <f t="shared" si="234"/>
        <v>9.2584736659037734</v>
      </c>
      <c r="BI223" s="590">
        <f t="shared" si="234"/>
        <v>9.2580334514564591</v>
      </c>
      <c r="BJ223" s="590">
        <f t="shared" si="234"/>
        <v>9.2575657959490218</v>
      </c>
      <c r="BK223" s="590">
        <f t="shared" si="234"/>
        <v>9.2570980505262472</v>
      </c>
      <c r="BL223" s="590">
        <f t="shared" si="234"/>
        <v>9.256635019742534</v>
      </c>
      <c r="BM223" s="590">
        <f t="shared" si="234"/>
        <v>9.2561793560401924</v>
      </c>
      <c r="BN223" s="590">
        <f t="shared" si="234"/>
        <v>9.255716333795899</v>
      </c>
      <c r="BO223" s="590">
        <f t="shared" si="234"/>
        <v>9.255249250775698</v>
      </c>
      <c r="BP223" s="590">
        <f t="shared" si="234"/>
        <v>9.2547401545574104</v>
      </c>
      <c r="BQ223" s="590">
        <f t="shared" si="234"/>
        <v>9.2542073214471987</v>
      </c>
      <c r="BR223" s="590">
        <f t="shared" si="234"/>
        <v>9.2536370123661733</v>
      </c>
      <c r="BS223" s="590">
        <f t="shared" si="234"/>
        <v>9.2530846089190604</v>
      </c>
      <c r="BT223" s="590">
        <f t="shared" ref="BT223" si="235">BT222+SUM(BT207:BT210)</f>
        <v>9.2525434167909317</v>
      </c>
      <c r="BU223" s="590"/>
      <c r="BV223" s="590"/>
      <c r="BW223" s="590"/>
      <c r="BX223" s="590"/>
      <c r="BY223" s="590"/>
      <c r="BZ223" s="590"/>
      <c r="CA223" s="590"/>
      <c r="CB223" s="590"/>
      <c r="CC223" s="590"/>
      <c r="CD223" s="590"/>
      <c r="CE223" s="590"/>
      <c r="CF223" s="590"/>
      <c r="CG223" s="590"/>
      <c r="CH223" s="590"/>
      <c r="CI223" s="590"/>
      <c r="CK223" s="1348"/>
    </row>
    <row r="224" spans="1:89" s="1347" customFormat="1" x14ac:dyDescent="0.2">
      <c r="A224" s="1386"/>
      <c r="B224" s="872" t="s">
        <v>481</v>
      </c>
      <c r="C224" s="873" t="s">
        <v>482</v>
      </c>
      <c r="D224" s="878" t="s">
        <v>776</v>
      </c>
      <c r="E224" s="874" t="s">
        <v>231</v>
      </c>
      <c r="F224" s="875">
        <v>2</v>
      </c>
      <c r="G224" s="563"/>
      <c r="H224" s="563"/>
      <c r="I224" s="563">
        <v>2.0272424511190787</v>
      </c>
      <c r="J224" s="563">
        <v>1.919053868206466</v>
      </c>
      <c r="K224" s="563">
        <v>2.0188894035384188</v>
      </c>
      <c r="L224" s="563">
        <v>2.1096102568774726</v>
      </c>
      <c r="M224" s="564">
        <v>2.3048552672719134</v>
      </c>
      <c r="N224" s="564">
        <v>2.3481920040445932</v>
      </c>
      <c r="O224" s="564">
        <v>2.3493080618863815</v>
      </c>
      <c r="P224" s="564">
        <v>2.3514448659206857</v>
      </c>
      <c r="Q224" s="564">
        <v>2.3534887806352511</v>
      </c>
      <c r="R224" s="564">
        <v>2.355571540621114</v>
      </c>
      <c r="S224" s="564">
        <v>2.35736306997175</v>
      </c>
      <c r="T224" s="564">
        <v>2.358397112427101</v>
      </c>
      <c r="U224" s="564">
        <v>2.3591967570903378</v>
      </c>
      <c r="V224" s="564">
        <v>2.3599419057981925</v>
      </c>
      <c r="W224" s="564">
        <v>2.3606682445869902</v>
      </c>
      <c r="X224" s="564">
        <v>2.3614458759573163</v>
      </c>
      <c r="Y224" s="564">
        <v>2.3622688713739257</v>
      </c>
      <c r="Z224" s="564">
        <v>2.3630687532773935</v>
      </c>
      <c r="AA224" s="564">
        <v>2.3638445220503996</v>
      </c>
      <c r="AB224" s="564">
        <v>2.3645986918173931</v>
      </c>
      <c r="AC224" s="564">
        <v>2.3652971563131491</v>
      </c>
      <c r="AD224" s="564">
        <v>2.3659470987736015</v>
      </c>
      <c r="AE224" s="564">
        <v>2.3665795124893232</v>
      </c>
      <c r="AF224" s="564">
        <v>2.3671815945424242</v>
      </c>
      <c r="AG224" s="564">
        <v>2.3677953134713672</v>
      </c>
      <c r="AH224" s="564">
        <v>2.3683985005882691</v>
      </c>
      <c r="AI224" s="564">
        <v>2.3689426670819524</v>
      </c>
      <c r="AJ224" s="564">
        <v>2.3694747061265353</v>
      </c>
      <c r="AK224" s="564">
        <v>2.3700048662087094</v>
      </c>
      <c r="AL224" s="564">
        <v>2.3705214573082638</v>
      </c>
      <c r="AM224" s="564">
        <v>2.3710067142731455</v>
      </c>
      <c r="AN224" s="564">
        <v>2.3712720780248824</v>
      </c>
      <c r="AO224" s="564">
        <v>2.3715023993135547</v>
      </c>
      <c r="AP224" s="564">
        <v>2.3717105042659723</v>
      </c>
      <c r="AQ224" s="564">
        <v>2.3719005642839908</v>
      </c>
      <c r="AR224" s="564">
        <v>2.372073502152245</v>
      </c>
      <c r="AS224" s="564">
        <v>2.3722228217693959</v>
      </c>
      <c r="AT224" s="564">
        <v>2.3723618571061555</v>
      </c>
      <c r="AU224" s="564">
        <v>2.3725037797437456</v>
      </c>
      <c r="AV224" s="564">
        <v>2.3726462672112594</v>
      </c>
      <c r="AW224" s="564">
        <v>2.3727886141535932</v>
      </c>
      <c r="AX224" s="564">
        <v>2.3729353309298897</v>
      </c>
      <c r="AY224" s="564">
        <v>2.3730861277886595</v>
      </c>
      <c r="AZ224" s="564">
        <v>2.3732316260053783</v>
      </c>
      <c r="BA224" s="564">
        <v>2.3733591923815949</v>
      </c>
      <c r="BB224" s="564">
        <v>2.3734806608130534</v>
      </c>
      <c r="BC224" s="564">
        <v>2.373604917356952</v>
      </c>
      <c r="BD224" s="564">
        <v>2.3737310098492048</v>
      </c>
      <c r="BE224" s="564">
        <v>2.373851765155031</v>
      </c>
      <c r="BF224" s="564">
        <v>2.3739634433405117</v>
      </c>
      <c r="BG224" s="564">
        <v>2.374063439199424</v>
      </c>
      <c r="BH224" s="564">
        <v>2.3741595578089543</v>
      </c>
      <c r="BI224" s="564">
        <v>2.374250102392689</v>
      </c>
      <c r="BJ224" s="564">
        <v>2.3743239814706074</v>
      </c>
      <c r="BK224" s="564">
        <v>2.3743870483959792</v>
      </c>
      <c r="BL224" s="564">
        <v>2.3744360768013473</v>
      </c>
      <c r="BM224" s="564">
        <v>2.3744718934907971</v>
      </c>
      <c r="BN224" s="564">
        <v>2.3745022764468962</v>
      </c>
      <c r="BO224" s="564">
        <v>2.3745269286307895</v>
      </c>
      <c r="BP224" s="564">
        <v>2.374540422807299</v>
      </c>
      <c r="BQ224" s="564">
        <v>2.3745500291428212</v>
      </c>
      <c r="BR224" s="564">
        <v>2.3745502907101059</v>
      </c>
      <c r="BS224" s="564">
        <v>2.3745419977883593</v>
      </c>
      <c r="BT224" s="564">
        <v>2.3745316837873149</v>
      </c>
      <c r="BU224" s="564"/>
      <c r="BV224" s="564"/>
      <c r="BW224" s="564"/>
      <c r="BX224" s="564"/>
      <c r="BY224" s="564"/>
      <c r="BZ224" s="564"/>
      <c r="CA224" s="564"/>
      <c r="CB224" s="564"/>
      <c r="CC224" s="564"/>
      <c r="CD224" s="564"/>
      <c r="CE224" s="564"/>
      <c r="CF224" s="564"/>
      <c r="CG224" s="564"/>
      <c r="CH224" s="564"/>
      <c r="CI224" s="565"/>
      <c r="CK224" s="1348"/>
    </row>
    <row r="225" spans="1:89" s="1347" customFormat="1" x14ac:dyDescent="0.2">
      <c r="A225" s="1386"/>
      <c r="B225" s="876" t="s">
        <v>483</v>
      </c>
      <c r="C225" s="877" t="s">
        <v>697</v>
      </c>
      <c r="D225" s="878" t="s">
        <v>85</v>
      </c>
      <c r="E225" s="879" t="s">
        <v>231</v>
      </c>
      <c r="F225" s="880">
        <v>2</v>
      </c>
      <c r="G225" s="1047"/>
      <c r="H225" s="1047">
        <v>0</v>
      </c>
      <c r="I225" s="1047">
        <v>0</v>
      </c>
      <c r="J225" s="1047">
        <v>0</v>
      </c>
      <c r="K225" s="1047">
        <v>0</v>
      </c>
      <c r="L225" s="1047">
        <v>0</v>
      </c>
      <c r="M225" s="1048">
        <v>0</v>
      </c>
      <c r="N225" s="1048">
        <v>0</v>
      </c>
      <c r="O225" s="1048">
        <v>0</v>
      </c>
      <c r="P225" s="1048">
        <v>0</v>
      </c>
      <c r="Q225" s="1048">
        <v>0</v>
      </c>
      <c r="R225" s="1048">
        <v>0</v>
      </c>
      <c r="S225" s="1048">
        <v>0</v>
      </c>
      <c r="T225" s="1048">
        <v>0</v>
      </c>
      <c r="U225" s="1048">
        <v>0</v>
      </c>
      <c r="V225" s="1048">
        <v>0</v>
      </c>
      <c r="W225" s="1048">
        <v>0</v>
      </c>
      <c r="X225" s="1048">
        <v>0</v>
      </c>
      <c r="Y225" s="1048">
        <v>0</v>
      </c>
      <c r="Z225" s="1048">
        <v>0</v>
      </c>
      <c r="AA225" s="1048">
        <v>0</v>
      </c>
      <c r="AB225" s="1048">
        <v>0</v>
      </c>
      <c r="AC225" s="1048">
        <v>0</v>
      </c>
      <c r="AD225" s="1048">
        <v>0</v>
      </c>
      <c r="AE225" s="1048">
        <v>0</v>
      </c>
      <c r="AF225" s="1048">
        <v>0</v>
      </c>
      <c r="AG225" s="1048">
        <v>0</v>
      </c>
      <c r="AH225" s="1048">
        <v>0</v>
      </c>
      <c r="AI225" s="1048">
        <v>0</v>
      </c>
      <c r="AJ225" s="1048">
        <v>0</v>
      </c>
      <c r="AK225" s="1048">
        <v>0</v>
      </c>
      <c r="AL225" s="1048">
        <v>0</v>
      </c>
      <c r="AM225" s="1048">
        <v>0</v>
      </c>
      <c r="AN225" s="1048">
        <v>0</v>
      </c>
      <c r="AO225" s="1048">
        <v>0</v>
      </c>
      <c r="AP225" s="1048">
        <v>0</v>
      </c>
      <c r="AQ225" s="1048">
        <v>0</v>
      </c>
      <c r="AR225" s="1048">
        <v>0</v>
      </c>
      <c r="AS225" s="1048">
        <v>0</v>
      </c>
      <c r="AT225" s="1048">
        <v>0</v>
      </c>
      <c r="AU225" s="1048">
        <v>0</v>
      </c>
      <c r="AV225" s="1048">
        <v>0</v>
      </c>
      <c r="AW225" s="1048">
        <v>0</v>
      </c>
      <c r="AX225" s="1048">
        <v>0</v>
      </c>
      <c r="AY225" s="1048">
        <v>0</v>
      </c>
      <c r="AZ225" s="1048">
        <v>0</v>
      </c>
      <c r="BA225" s="1048">
        <v>0</v>
      </c>
      <c r="BB225" s="1048">
        <v>0</v>
      </c>
      <c r="BC225" s="1048">
        <v>0</v>
      </c>
      <c r="BD225" s="1048">
        <v>0</v>
      </c>
      <c r="BE225" s="1048">
        <v>0</v>
      </c>
      <c r="BF225" s="1048">
        <v>0</v>
      </c>
      <c r="BG225" s="1048">
        <v>0</v>
      </c>
      <c r="BH225" s="1048">
        <v>0</v>
      </c>
      <c r="BI225" s="1048">
        <v>0</v>
      </c>
      <c r="BJ225" s="1048">
        <v>0</v>
      </c>
      <c r="BK225" s="1048">
        <v>0</v>
      </c>
      <c r="BL225" s="1048">
        <v>0</v>
      </c>
      <c r="BM225" s="1048">
        <v>0</v>
      </c>
      <c r="BN225" s="1048">
        <v>0</v>
      </c>
      <c r="BO225" s="1048">
        <v>0</v>
      </c>
      <c r="BP225" s="1048">
        <v>0</v>
      </c>
      <c r="BQ225" s="1048">
        <v>0</v>
      </c>
      <c r="BR225" s="1048">
        <v>0</v>
      </c>
      <c r="BS225" s="1048">
        <v>0</v>
      </c>
      <c r="BT225" s="1048"/>
      <c r="BU225" s="1048"/>
      <c r="BV225" s="1048"/>
      <c r="BW225" s="1048"/>
      <c r="BX225" s="1048"/>
      <c r="BY225" s="1048"/>
      <c r="BZ225" s="1048"/>
      <c r="CA225" s="1048"/>
      <c r="CB225" s="1048"/>
      <c r="CC225" s="1048"/>
      <c r="CD225" s="1048"/>
      <c r="CE225" s="1048"/>
      <c r="CF225" s="1048"/>
      <c r="CG225" s="1048"/>
      <c r="CH225" s="1048"/>
      <c r="CI225" s="1049"/>
      <c r="CK225" s="1348"/>
    </row>
    <row r="226" spans="1:89" s="1347" customFormat="1" x14ac:dyDescent="0.2">
      <c r="A226" s="1386"/>
      <c r="B226" s="876" t="s">
        <v>485</v>
      </c>
      <c r="C226" s="877" t="s">
        <v>486</v>
      </c>
      <c r="D226" s="878" t="s">
        <v>776</v>
      </c>
      <c r="E226" s="879" t="s">
        <v>231</v>
      </c>
      <c r="F226" s="880">
        <v>2</v>
      </c>
      <c r="G226" s="571"/>
      <c r="H226" s="571"/>
      <c r="I226" s="571">
        <v>8.5894820161191321E-2</v>
      </c>
      <c r="J226" s="571">
        <v>8.819503598384125E-2</v>
      </c>
      <c r="K226" s="571">
        <v>8.7781079480922911E-2</v>
      </c>
      <c r="L226" s="571">
        <v>8.7367871913902301E-2</v>
      </c>
      <c r="M226" s="575">
        <v>0.1005745390033236</v>
      </c>
      <c r="N226" s="575">
        <v>0.1005745390033236</v>
      </c>
      <c r="O226" s="575">
        <v>0.1005745390033236</v>
      </c>
      <c r="P226" s="575">
        <v>0.1005745390033236</v>
      </c>
      <c r="Q226" s="575">
        <v>0.1005745390033236</v>
      </c>
      <c r="R226" s="575">
        <v>0.1000027034556774</v>
      </c>
      <c r="S226" s="575">
        <v>9.943086790803117E-2</v>
      </c>
      <c r="T226" s="575">
        <v>9.8859032360384985E-2</v>
      </c>
      <c r="U226" s="575">
        <v>9.8859032360384985E-2</v>
      </c>
      <c r="V226" s="575">
        <v>9.8859032360384985E-2</v>
      </c>
      <c r="W226" s="575">
        <v>9.8859032360384985E-2</v>
      </c>
      <c r="X226" s="575">
        <v>9.8859032360384985E-2</v>
      </c>
      <c r="Y226" s="575">
        <v>9.8859032360384985E-2</v>
      </c>
      <c r="Z226" s="575">
        <v>9.8859032360384985E-2</v>
      </c>
      <c r="AA226" s="575">
        <v>9.8859032360384985E-2</v>
      </c>
      <c r="AB226" s="575">
        <v>9.8859032360384985E-2</v>
      </c>
      <c r="AC226" s="575">
        <v>9.8859032360384985E-2</v>
      </c>
      <c r="AD226" s="575">
        <v>9.8859032360384985E-2</v>
      </c>
      <c r="AE226" s="575">
        <v>9.8859032360384985E-2</v>
      </c>
      <c r="AF226" s="575">
        <v>9.8859032360384985E-2</v>
      </c>
      <c r="AG226" s="575">
        <v>9.8859032360384985E-2</v>
      </c>
      <c r="AH226" s="575">
        <v>9.8859032360384985E-2</v>
      </c>
      <c r="AI226" s="575">
        <v>9.8859032360384985E-2</v>
      </c>
      <c r="AJ226" s="575">
        <v>9.8859032360384985E-2</v>
      </c>
      <c r="AK226" s="575">
        <v>9.8859032360384985E-2</v>
      </c>
      <c r="AL226" s="575">
        <v>9.8859032360384985E-2</v>
      </c>
      <c r="AM226" s="575">
        <v>9.8859032360384985E-2</v>
      </c>
      <c r="AN226" s="575">
        <v>9.8859032360384985E-2</v>
      </c>
      <c r="AO226" s="575">
        <v>9.8859032360384985E-2</v>
      </c>
      <c r="AP226" s="575">
        <v>9.8859032360384985E-2</v>
      </c>
      <c r="AQ226" s="575">
        <v>9.8859032360384985E-2</v>
      </c>
      <c r="AR226" s="575">
        <v>9.8859032360384985E-2</v>
      </c>
      <c r="AS226" s="575">
        <v>9.8859032360384985E-2</v>
      </c>
      <c r="AT226" s="575">
        <v>9.8859032360384985E-2</v>
      </c>
      <c r="AU226" s="575">
        <v>9.8859032360384985E-2</v>
      </c>
      <c r="AV226" s="575">
        <v>9.8859032360384985E-2</v>
      </c>
      <c r="AW226" s="575">
        <v>9.8859032360384985E-2</v>
      </c>
      <c r="AX226" s="575">
        <v>9.8859032360384985E-2</v>
      </c>
      <c r="AY226" s="575">
        <v>9.8859032360384985E-2</v>
      </c>
      <c r="AZ226" s="575">
        <v>9.8859032360384985E-2</v>
      </c>
      <c r="BA226" s="575">
        <v>9.8859032360384985E-2</v>
      </c>
      <c r="BB226" s="575">
        <v>9.8859032360384985E-2</v>
      </c>
      <c r="BC226" s="575">
        <v>9.8859032360384985E-2</v>
      </c>
      <c r="BD226" s="575">
        <v>9.8859032360384985E-2</v>
      </c>
      <c r="BE226" s="575">
        <v>9.8859032360384985E-2</v>
      </c>
      <c r="BF226" s="575">
        <v>9.8859032360384985E-2</v>
      </c>
      <c r="BG226" s="575">
        <v>9.8859032360384985E-2</v>
      </c>
      <c r="BH226" s="575">
        <v>9.8859032360384985E-2</v>
      </c>
      <c r="BI226" s="575">
        <v>9.8859032360384985E-2</v>
      </c>
      <c r="BJ226" s="575">
        <v>9.8859032360384985E-2</v>
      </c>
      <c r="BK226" s="575">
        <v>9.8859032360384985E-2</v>
      </c>
      <c r="BL226" s="575">
        <v>9.8859032360384985E-2</v>
      </c>
      <c r="BM226" s="575">
        <v>9.8859032360384985E-2</v>
      </c>
      <c r="BN226" s="575">
        <v>9.8859032360384985E-2</v>
      </c>
      <c r="BO226" s="575">
        <v>9.8859032360384985E-2</v>
      </c>
      <c r="BP226" s="575">
        <v>9.8859032360384985E-2</v>
      </c>
      <c r="BQ226" s="575">
        <v>9.8859032360384985E-2</v>
      </c>
      <c r="BR226" s="575">
        <v>9.8859032360384985E-2</v>
      </c>
      <c r="BS226" s="575">
        <v>9.8859032360384985E-2</v>
      </c>
      <c r="BT226" s="575">
        <v>9.8859032360384985E-2</v>
      </c>
      <c r="BU226" s="575"/>
      <c r="BV226" s="575"/>
      <c r="BW226" s="575"/>
      <c r="BX226" s="575"/>
      <c r="BY226" s="575"/>
      <c r="BZ226" s="575"/>
      <c r="CA226" s="575"/>
      <c r="CB226" s="575"/>
      <c r="CC226" s="575"/>
      <c r="CD226" s="575"/>
      <c r="CE226" s="575"/>
      <c r="CF226" s="575"/>
      <c r="CG226" s="575"/>
      <c r="CH226" s="575"/>
      <c r="CI226" s="576"/>
      <c r="CK226" s="1348"/>
    </row>
    <row r="227" spans="1:89" s="1347" customFormat="1" x14ac:dyDescent="0.2">
      <c r="A227" s="1386"/>
      <c r="B227" s="876" t="s">
        <v>487</v>
      </c>
      <c r="C227" s="877" t="s">
        <v>488</v>
      </c>
      <c r="D227" s="878" t="s">
        <v>776</v>
      </c>
      <c r="E227" s="879" t="s">
        <v>231</v>
      </c>
      <c r="F227" s="880">
        <v>2</v>
      </c>
      <c r="G227" s="571"/>
      <c r="H227" s="571"/>
      <c r="I227" s="571">
        <v>1.2245812160310592</v>
      </c>
      <c r="J227" s="571">
        <v>1.2506463467503894</v>
      </c>
      <c r="K227" s="571">
        <v>1.2944768042399069</v>
      </c>
      <c r="L227" s="571">
        <v>1.347642938333937</v>
      </c>
      <c r="M227" s="575">
        <v>1.3904610783883897</v>
      </c>
      <c r="N227" s="575">
        <v>1.4460149696370976</v>
      </c>
      <c r="O227" s="575">
        <v>1.5221607967503488</v>
      </c>
      <c r="P227" s="575">
        <v>1.5938600388492412</v>
      </c>
      <c r="Q227" s="575">
        <v>1.6618024044222228</v>
      </c>
      <c r="R227" s="575">
        <v>1.7271324663128076</v>
      </c>
      <c r="S227" s="575">
        <v>1.7769521500323793</v>
      </c>
      <c r="T227" s="575">
        <v>1.8167079918069509</v>
      </c>
      <c r="U227" s="575">
        <v>1.8634561822544917</v>
      </c>
      <c r="V227" s="575">
        <v>1.9119885786892945</v>
      </c>
      <c r="W227" s="575">
        <v>1.9637947925776562</v>
      </c>
      <c r="X227" s="575">
        <v>2.0205571016671144</v>
      </c>
      <c r="Y227" s="575">
        <v>2.0675738474862158</v>
      </c>
      <c r="Z227" s="575">
        <v>2.1137290315925137</v>
      </c>
      <c r="AA227" s="575">
        <v>2.1585571961447538</v>
      </c>
      <c r="AB227" s="575">
        <v>2.2000667866622496</v>
      </c>
      <c r="AC227" s="575">
        <v>2.2409804692961881</v>
      </c>
      <c r="AD227" s="575">
        <v>2.2800771634463861</v>
      </c>
      <c r="AE227" s="575">
        <v>2.3167744195070341</v>
      </c>
      <c r="AF227" s="575">
        <v>2.3518849045043333</v>
      </c>
      <c r="AG227" s="575">
        <v>2.3855828928269127</v>
      </c>
      <c r="AH227" s="575">
        <v>2.418318068181351</v>
      </c>
      <c r="AI227" s="575">
        <v>2.4501015388568166</v>
      </c>
      <c r="AJ227" s="575">
        <v>2.4813332112536592</v>
      </c>
      <c r="AK227" s="575">
        <v>2.5116872844975515</v>
      </c>
      <c r="AL227" s="575">
        <v>2.4886380389545213</v>
      </c>
      <c r="AM227" s="575">
        <v>2.5130399960665026</v>
      </c>
      <c r="AN227" s="575">
        <v>2.5371746657905123</v>
      </c>
      <c r="AO227" s="575">
        <v>2.5612967769361101</v>
      </c>
      <c r="AP227" s="575">
        <v>2.5861541060529967</v>
      </c>
      <c r="AQ227" s="575">
        <v>2.606204170905615</v>
      </c>
      <c r="AR227" s="575">
        <v>2.6217731424861608</v>
      </c>
      <c r="AS227" s="575">
        <v>2.6372973208033974</v>
      </c>
      <c r="AT227" s="575">
        <v>2.653058850691552</v>
      </c>
      <c r="AU227" s="575">
        <v>2.6684132478756384</v>
      </c>
      <c r="AV227" s="575">
        <v>2.683948002945582</v>
      </c>
      <c r="AW227" s="575">
        <v>2.6996782120107854</v>
      </c>
      <c r="AX227" s="575">
        <v>2.7160485276679434</v>
      </c>
      <c r="AY227" s="575">
        <v>2.7327116375643574</v>
      </c>
      <c r="AZ227" s="575">
        <v>2.7492646745670597</v>
      </c>
      <c r="BA227" s="575">
        <v>2.7659468424911182</v>
      </c>
      <c r="BB227" s="575">
        <v>2.7831701562070337</v>
      </c>
      <c r="BC227" s="575">
        <v>2.8005086374226766</v>
      </c>
      <c r="BD227" s="575">
        <v>2.817697833639484</v>
      </c>
      <c r="BE227" s="575">
        <v>2.8346905469555086</v>
      </c>
      <c r="BF227" s="575">
        <v>2.8514045326237611</v>
      </c>
      <c r="BG227" s="575">
        <v>2.8679226310454604</v>
      </c>
      <c r="BH227" s="575">
        <v>2.8843998288283204</v>
      </c>
      <c r="BI227" s="575">
        <v>2.9004624295609251</v>
      </c>
      <c r="BJ227" s="575">
        <v>2.9168037695414952</v>
      </c>
      <c r="BK227" s="575">
        <v>2.9330214136846937</v>
      </c>
      <c r="BL227" s="575">
        <v>2.9490511173773837</v>
      </c>
      <c r="BM227" s="575">
        <v>2.9648383941998344</v>
      </c>
      <c r="BN227" s="575">
        <v>2.9806150151133881</v>
      </c>
      <c r="BO227" s="575">
        <v>2.9963452037079241</v>
      </c>
      <c r="BP227" s="575">
        <v>3.0110069449141919</v>
      </c>
      <c r="BQ227" s="575">
        <v>3.0244477884249221</v>
      </c>
      <c r="BR227" s="575">
        <v>3.0381147646778675</v>
      </c>
      <c r="BS227" s="575">
        <v>3.0515383437513397</v>
      </c>
      <c r="BT227" s="575">
        <v>3.0646804804132786</v>
      </c>
      <c r="BU227" s="575"/>
      <c r="BV227" s="575"/>
      <c r="BW227" s="575"/>
      <c r="BX227" s="575"/>
      <c r="BY227" s="575"/>
      <c r="BZ227" s="575"/>
      <c r="CA227" s="575"/>
      <c r="CB227" s="575"/>
      <c r="CC227" s="575"/>
      <c r="CD227" s="575"/>
      <c r="CE227" s="575"/>
      <c r="CF227" s="575"/>
      <c r="CG227" s="575"/>
      <c r="CH227" s="575"/>
      <c r="CI227" s="576"/>
      <c r="CK227" s="1348"/>
    </row>
    <row r="228" spans="1:89" s="1349" customFormat="1" x14ac:dyDescent="0.2">
      <c r="A228" s="1386"/>
      <c r="B228" s="876" t="s">
        <v>489</v>
      </c>
      <c r="C228" s="877" t="s">
        <v>490</v>
      </c>
      <c r="D228" s="878" t="s">
        <v>776</v>
      </c>
      <c r="E228" s="879" t="s">
        <v>231</v>
      </c>
      <c r="F228" s="880">
        <v>2</v>
      </c>
      <c r="G228" s="571"/>
      <c r="H228" s="571"/>
      <c r="I228" s="571">
        <v>3.2780511580805896</v>
      </c>
      <c r="J228" s="571">
        <v>3.1582829840088604</v>
      </c>
      <c r="K228" s="571">
        <v>3.0632368986208487</v>
      </c>
      <c r="L228" s="571">
        <v>2.964865574394473</v>
      </c>
      <c r="M228" s="575">
        <v>2.8761241187741837</v>
      </c>
      <c r="N228" s="575">
        <v>2.8207638284968963</v>
      </c>
      <c r="O228" s="575">
        <v>2.7651431571161753</v>
      </c>
      <c r="P228" s="575">
        <v>2.7094332738982683</v>
      </c>
      <c r="Q228" s="575">
        <v>2.6535543393966412</v>
      </c>
      <c r="R228" s="575">
        <v>2.6045485034875444</v>
      </c>
      <c r="S228" s="575">
        <v>2.5617773329162268</v>
      </c>
      <c r="T228" s="575">
        <v>2.5192321207277439</v>
      </c>
      <c r="U228" s="575">
        <v>2.4765795888334878</v>
      </c>
      <c r="V228" s="575">
        <v>2.4344362174765988</v>
      </c>
      <c r="W228" s="575">
        <v>2.3930112868411397</v>
      </c>
      <c r="X228" s="575">
        <v>2.3516352530230247</v>
      </c>
      <c r="Y228" s="575">
        <v>2.3092790101566578</v>
      </c>
      <c r="Z228" s="575">
        <v>2.2673842758664229</v>
      </c>
      <c r="AA228" s="575">
        <v>2.22496747382782</v>
      </c>
      <c r="AB228" s="575">
        <v>2.184087231205186</v>
      </c>
      <c r="AC228" s="575">
        <v>2.1452599286459986</v>
      </c>
      <c r="AD228" s="575">
        <v>2.1082923299383673</v>
      </c>
      <c r="AE228" s="575">
        <v>2.0726385611890707</v>
      </c>
      <c r="AF228" s="575">
        <v>2.038492326226637</v>
      </c>
      <c r="AG228" s="575">
        <v>2.0058661192609053</v>
      </c>
      <c r="AH228" s="575">
        <v>1.9745339178762857</v>
      </c>
      <c r="AI228" s="575">
        <v>1.9430574794238342</v>
      </c>
      <c r="AJ228" s="575">
        <v>1.9116152968767754</v>
      </c>
      <c r="AK228" s="575">
        <v>1.8800409484332117</v>
      </c>
      <c r="AL228" s="575">
        <v>1.85245311770073</v>
      </c>
      <c r="AM228" s="575">
        <v>1.8283750945223241</v>
      </c>
      <c r="AN228" s="575">
        <v>1.8043876806617101</v>
      </c>
      <c r="AO228" s="575">
        <v>1.7803222028119066</v>
      </c>
      <c r="AP228" s="575">
        <v>1.7571414254755957</v>
      </c>
      <c r="AQ228" s="575">
        <v>1.7399102574653815</v>
      </c>
      <c r="AR228" s="575">
        <v>1.7294428454742636</v>
      </c>
      <c r="AS228" s="575">
        <v>1.7189853177056245</v>
      </c>
      <c r="AT228" s="575">
        <v>1.7090399754854546</v>
      </c>
      <c r="AU228" s="575">
        <v>1.699100921161445</v>
      </c>
      <c r="AV228" s="575">
        <v>1.6893329665597498</v>
      </c>
      <c r="AW228" s="575">
        <v>1.6795576381133015</v>
      </c>
      <c r="AX228" s="575">
        <v>1.6699399887383195</v>
      </c>
      <c r="AY228" s="575">
        <v>1.6604742628991334</v>
      </c>
      <c r="AZ228" s="575">
        <v>1.6511510955490472</v>
      </c>
      <c r="BA228" s="575">
        <v>1.6419602064365835</v>
      </c>
      <c r="BB228" s="575">
        <v>1.632893293816593</v>
      </c>
      <c r="BC228" s="575">
        <v>1.6239453730079632</v>
      </c>
      <c r="BD228" s="575">
        <v>1.6149419534347353</v>
      </c>
      <c r="BE228" s="575">
        <v>1.605793981787083</v>
      </c>
      <c r="BF228" s="575">
        <v>1.5965842485553083</v>
      </c>
      <c r="BG228" s="575">
        <v>1.5874704642656512</v>
      </c>
      <c r="BH228" s="575">
        <v>1.5781024942802446</v>
      </c>
      <c r="BI228" s="575">
        <v>1.5688560550322808</v>
      </c>
      <c r="BJ228" s="575">
        <v>1.5597303301630179</v>
      </c>
      <c r="BK228" s="575">
        <v>1.5507256821068689</v>
      </c>
      <c r="BL228" s="575">
        <v>1.5418418321479934</v>
      </c>
      <c r="BM228" s="575">
        <v>1.5330772437846092</v>
      </c>
      <c r="BN228" s="575">
        <v>1.5244332893686998</v>
      </c>
      <c r="BO228" s="575">
        <v>1.5159081439771664</v>
      </c>
      <c r="BP228" s="575">
        <v>1.5091390882634934</v>
      </c>
      <c r="BQ228" s="575">
        <v>1.5040164693570195</v>
      </c>
      <c r="BR228" s="575">
        <v>1.4992467498795645</v>
      </c>
      <c r="BS228" s="575">
        <v>1.4944729037083011</v>
      </c>
      <c r="BT228" s="575">
        <v>1.4898073647481851</v>
      </c>
      <c r="BU228" s="575"/>
      <c r="BV228" s="575"/>
      <c r="BW228" s="575"/>
      <c r="BX228" s="575"/>
      <c r="BY228" s="575"/>
      <c r="BZ228" s="575"/>
      <c r="CA228" s="575"/>
      <c r="CB228" s="575"/>
      <c r="CC228" s="575"/>
      <c r="CD228" s="575"/>
      <c r="CE228" s="575"/>
      <c r="CF228" s="575"/>
      <c r="CG228" s="575"/>
      <c r="CH228" s="575"/>
      <c r="CI228" s="576"/>
      <c r="CK228" s="1350"/>
    </row>
    <row r="229" spans="1:89" s="1347" customFormat="1" ht="28.5" x14ac:dyDescent="0.2">
      <c r="A229" s="1386"/>
      <c r="B229" s="876" t="s">
        <v>491</v>
      </c>
      <c r="C229" s="877" t="s">
        <v>492</v>
      </c>
      <c r="D229" s="878" t="s">
        <v>85</v>
      </c>
      <c r="E229" s="879" t="s">
        <v>370</v>
      </c>
      <c r="F229" s="880">
        <v>1</v>
      </c>
      <c r="G229" s="599"/>
      <c r="H229" s="1403"/>
      <c r="I229" s="1403">
        <v>0</v>
      </c>
      <c r="J229" s="1403">
        <v>3.1853348758038367E-3</v>
      </c>
      <c r="K229" s="1403">
        <v>3.3111859637695771E-3</v>
      </c>
      <c r="L229" s="1403">
        <v>3.4771823290203644E-3</v>
      </c>
      <c r="M229" s="1404">
        <v>4.0710845335845654E-3</v>
      </c>
      <c r="N229" s="1404">
        <v>4.3315562794463414E-3</v>
      </c>
      <c r="O229" s="1404">
        <v>4.6724980472726795E-3</v>
      </c>
      <c r="P229" s="1404">
        <v>4.9510982412658087E-3</v>
      </c>
      <c r="Q229" s="1404">
        <v>5.2876613735623225E-3</v>
      </c>
      <c r="R229" s="1404">
        <v>5.6272803046378958E-3</v>
      </c>
      <c r="S229" s="1404">
        <v>5.9019313032868193E-3</v>
      </c>
      <c r="T229" s="1404">
        <v>6.2459052941550358E-3</v>
      </c>
      <c r="U229" s="1404">
        <v>6.5278918442281978E-3</v>
      </c>
      <c r="V229" s="1404">
        <v>6.8720910855603924E-3</v>
      </c>
      <c r="W229" s="1404">
        <v>7.1480736342311672E-3</v>
      </c>
      <c r="X229" s="1404">
        <v>7.4868876827538866E-3</v>
      </c>
      <c r="Y229" s="1404">
        <v>7.8263699525268592E-3</v>
      </c>
      <c r="Z229" s="1404">
        <v>8.1045305742768452E-3</v>
      </c>
      <c r="AA229" s="1404">
        <v>8.4351920002761812E-3</v>
      </c>
      <c r="AB229" s="1404">
        <v>8.7096928253435416E-3</v>
      </c>
      <c r="AC229" s="1404">
        <v>9.0402746379200372E-3</v>
      </c>
      <c r="AD229" s="1404">
        <v>9.3506470068444435E-3</v>
      </c>
      <c r="AE229" s="1404">
        <v>9.6601520729673544E-3</v>
      </c>
      <c r="AF229" s="1404">
        <v>9.9698753626571608E-3</v>
      </c>
      <c r="AG229" s="1404">
        <v>1.027997864868928E-2</v>
      </c>
      <c r="AH229" s="1404">
        <v>1.0590752934113781E-2</v>
      </c>
      <c r="AI229" s="1404">
        <v>1.0901141501777168E-2</v>
      </c>
      <c r="AJ229" s="1404">
        <v>1.1211982612012752E-2</v>
      </c>
      <c r="AK229" s="1404">
        <v>1.1521770479276475E-2</v>
      </c>
      <c r="AL229" s="1404">
        <v>1.1826754053659638E-2</v>
      </c>
      <c r="AM229" s="1404">
        <v>1.2137295119318801E-2</v>
      </c>
      <c r="AN229" s="1404">
        <v>1.2448406750470277E-2</v>
      </c>
      <c r="AO229" s="1404">
        <v>1.2758338083964619E-2</v>
      </c>
      <c r="AP229" s="1404">
        <v>1.3068959462657861E-2</v>
      </c>
      <c r="AQ229" s="1404">
        <v>1.3379656528343832E-2</v>
      </c>
      <c r="AR229" s="1404">
        <v>1.3692590236203464E-2</v>
      </c>
      <c r="AS229" s="1404">
        <v>1.4005254174700424E-2</v>
      </c>
      <c r="AT229" s="1404">
        <v>1.4319580516636654E-2</v>
      </c>
      <c r="AU229" s="1404">
        <v>1.4633429761625242E-2</v>
      </c>
      <c r="AV229" s="1404">
        <v>1.4946494821425E-2</v>
      </c>
      <c r="AW229" s="1404">
        <v>1.5258492985735603E-2</v>
      </c>
      <c r="AX229" s="1404">
        <v>1.5570481069651972E-2</v>
      </c>
      <c r="AY229" s="1404">
        <v>1.5881306883830781E-2</v>
      </c>
      <c r="AZ229" s="1404">
        <v>1.6190598874285988E-2</v>
      </c>
      <c r="BA229" s="1404">
        <v>1.6498700982479311E-2</v>
      </c>
      <c r="BB229" s="1404">
        <v>1.6806265358222969E-2</v>
      </c>
      <c r="BC229" s="1404">
        <v>1.7113849189591551E-2</v>
      </c>
      <c r="BD229" s="1404">
        <v>1.6737242842765208E-2</v>
      </c>
      <c r="BE229" s="1404">
        <v>1.6426858976367802E-2</v>
      </c>
      <c r="BF229" s="1404">
        <v>1.6162857689226262E-2</v>
      </c>
      <c r="BG229" s="1404">
        <v>1.5936047918026185E-2</v>
      </c>
      <c r="BH229" s="1404">
        <v>1.5765022675074746E-2</v>
      </c>
      <c r="BI229" s="1404">
        <v>1.5658015460215204E-2</v>
      </c>
      <c r="BJ229" s="1404">
        <v>1.5496286488965711E-2</v>
      </c>
      <c r="BK229" s="1404">
        <v>1.5347342406203446E-2</v>
      </c>
      <c r="BL229" s="1404">
        <v>1.5202603330997487E-2</v>
      </c>
      <c r="BM229" s="1404">
        <v>1.5080841824486112E-2</v>
      </c>
      <c r="BN229" s="1404">
        <v>1.4962104444241271E-2</v>
      </c>
      <c r="BO229" s="1404">
        <v>1.4829298016932547E-2</v>
      </c>
      <c r="BP229" s="1404">
        <v>1.4676066023493795E-2</v>
      </c>
      <c r="BQ229" s="1404">
        <v>1.4514590285223913E-2</v>
      </c>
      <c r="BR229" s="1404">
        <v>1.4264889860061906E-2</v>
      </c>
      <c r="BS229" s="1404">
        <v>1.403352907988081E-2</v>
      </c>
      <c r="BT229" s="1404">
        <v>1.3803520064253262E-2</v>
      </c>
      <c r="BU229" s="1404"/>
      <c r="BV229" s="1404"/>
      <c r="BW229" s="1404"/>
      <c r="BX229" s="1404"/>
      <c r="BY229" s="1404"/>
      <c r="BZ229" s="1404"/>
      <c r="CA229" s="1404"/>
      <c r="CB229" s="1404"/>
      <c r="CC229" s="1404"/>
      <c r="CD229" s="1404"/>
      <c r="CE229" s="1404"/>
      <c r="CF229" s="1404"/>
      <c r="CG229" s="1404"/>
      <c r="CH229" s="1404"/>
      <c r="CI229" s="1405"/>
      <c r="CK229" s="1348"/>
    </row>
    <row r="230" spans="1:89" s="1347" customFormat="1" ht="28.5" x14ac:dyDescent="0.2">
      <c r="A230" s="1386"/>
      <c r="B230" s="876" t="s">
        <v>493</v>
      </c>
      <c r="C230" s="877" t="s">
        <v>494</v>
      </c>
      <c r="D230" s="878" t="s">
        <v>495</v>
      </c>
      <c r="E230" s="879" t="s">
        <v>231</v>
      </c>
      <c r="F230" s="880">
        <v>2</v>
      </c>
      <c r="G230" s="600">
        <f>G229*(G224+SUM(G226:G228)-SUM(G236:G239))</f>
        <v>0</v>
      </c>
      <c r="H230" s="600">
        <f t="shared" ref="H230:BS230" si="236">H229*(SUM(H224:H228)-SUM(H236:H239))</f>
        <v>0</v>
      </c>
      <c r="I230" s="600">
        <f t="shared" si="236"/>
        <v>0</v>
      </c>
      <c r="J230" s="600">
        <f t="shared" si="236"/>
        <v>1.9739026131346815E-2</v>
      </c>
      <c r="K230" s="600">
        <f t="shared" si="236"/>
        <v>2.0699468587273315E-2</v>
      </c>
      <c r="L230" s="600">
        <f t="shared" si="236"/>
        <v>2.1914683798866345E-2</v>
      </c>
      <c r="M230" s="600">
        <f t="shared" si="236"/>
        <v>2.6313100270946646E-2</v>
      </c>
      <c r="N230" s="600">
        <f t="shared" si="236"/>
        <v>2.8185104647988103E-2</v>
      </c>
      <c r="O230" s="600">
        <f t="shared" si="236"/>
        <v>3.0500061345791449E-2</v>
      </c>
      <c r="P230" s="600">
        <f t="shared" si="236"/>
        <v>3.240404928919894E-2</v>
      </c>
      <c r="Q230" s="600">
        <f t="shared" si="236"/>
        <v>3.4677173027873487E-2</v>
      </c>
      <c r="R230" s="600">
        <f t="shared" si="236"/>
        <v>3.6999804744788312E-2</v>
      </c>
      <c r="S230" s="600">
        <f t="shared" si="236"/>
        <v>3.885197001926026E-2</v>
      </c>
      <c r="T230" s="600">
        <f t="shared" si="236"/>
        <v>4.1103406143558889E-2</v>
      </c>
      <c r="U230" s="600">
        <f t="shared" si="236"/>
        <v>4.2991141782310692E-2</v>
      </c>
      <c r="V230" s="600">
        <f t="shared" si="236"/>
        <v>4.5307082719341585E-2</v>
      </c>
      <c r="W230" s="600">
        <f t="shared" si="236"/>
        <v>4.7205167831658255E-2</v>
      </c>
      <c r="X230" s="600">
        <f t="shared" si="236"/>
        <v>4.9560066633265447E-2</v>
      </c>
      <c r="Y230" s="600">
        <f t="shared" si="236"/>
        <v>5.185033690001601E-2</v>
      </c>
      <c r="Z230" s="600">
        <f t="shared" si="236"/>
        <v>5.3734901222092991E-2</v>
      </c>
      <c r="AA230" s="600">
        <f t="shared" si="236"/>
        <v>5.5955367164193776E-2</v>
      </c>
      <c r="AB230" s="600">
        <f t="shared" si="236"/>
        <v>5.7789788644472526E-2</v>
      </c>
      <c r="AC230" s="600">
        <f t="shared" si="236"/>
        <v>6.0009970666898262E-2</v>
      </c>
      <c r="AD230" s="600">
        <f t="shared" si="236"/>
        <v>6.2097969693005003E-2</v>
      </c>
      <c r="AE230" s="600">
        <f t="shared" si="236"/>
        <v>6.4171472773461732E-2</v>
      </c>
      <c r="AF230" s="600">
        <f t="shared" si="236"/>
        <v>6.6246528912219077E-2</v>
      </c>
      <c r="AG230" s="600">
        <f t="shared" si="236"/>
        <v>6.8326654832770062E-2</v>
      </c>
      <c r="AH230" s="600">
        <f t="shared" si="236"/>
        <v>7.0416231158938442E-2</v>
      </c>
      <c r="AI230" s="600">
        <f t="shared" si="236"/>
        <v>7.2492653694502154E-2</v>
      </c>
      <c r="AJ230" s="600">
        <f t="shared" si="236"/>
        <v>7.4567524000844779E-2</v>
      </c>
      <c r="AK230" s="600">
        <f t="shared" si="236"/>
        <v>7.6624521521511849E-2</v>
      </c>
      <c r="AL230" s="600">
        <f t="shared" si="236"/>
        <v>7.8063691254571452E-2</v>
      </c>
      <c r="AM230" s="600">
        <f t="shared" si="236"/>
        <v>8.0125388327099187E-2</v>
      </c>
      <c r="AN230" s="600">
        <f t="shared" si="236"/>
        <v>8.218690557057326E-2</v>
      </c>
      <c r="AO230" s="600">
        <f t="shared" si="236"/>
        <v>8.4239213166397167E-2</v>
      </c>
      <c r="AP230" s="600">
        <f t="shared" si="236"/>
        <v>8.6316775229885942E-2</v>
      </c>
      <c r="AQ230" s="600">
        <f t="shared" si="236"/>
        <v>8.8408497551315204E-2</v>
      </c>
      <c r="AR230" s="600">
        <f t="shared" si="236"/>
        <v>9.054525097965152E-2</v>
      </c>
      <c r="AS230" s="600">
        <f t="shared" si="236"/>
        <v>9.2682574953777963E-2</v>
      </c>
      <c r="AT230" s="600">
        <f t="shared" si="236"/>
        <v>9.4844862291749557E-2</v>
      </c>
      <c r="AU230" s="600">
        <f t="shared" si="236"/>
        <v>9.7001945374650428E-2</v>
      </c>
      <c r="AV230" s="600">
        <f t="shared" si="236"/>
        <v>9.9162042227045735E-2</v>
      </c>
      <c r="AW230" s="600">
        <f t="shared" si="236"/>
        <v>0.1013210650805576</v>
      </c>
      <c r="AX230" s="600">
        <f t="shared" si="236"/>
        <v>0.10349573634995604</v>
      </c>
      <c r="AY230" s="600">
        <f t="shared" si="236"/>
        <v>0.10567332450027254</v>
      </c>
      <c r="AZ230" s="600">
        <f t="shared" si="236"/>
        <v>0.10784504165581149</v>
      </c>
      <c r="BA230" s="600">
        <f t="shared" si="236"/>
        <v>0.11001667636192515</v>
      </c>
      <c r="BB230" s="600">
        <f t="shared" si="236"/>
        <v>0.11219969391206484</v>
      </c>
      <c r="BC230" s="600">
        <f t="shared" si="236"/>
        <v>0.11439167647183338</v>
      </c>
      <c r="BD230" s="600">
        <f t="shared" si="236"/>
        <v>0.11200670399130634</v>
      </c>
      <c r="BE230" s="600">
        <f t="shared" si="236"/>
        <v>0.11005388500906681</v>
      </c>
      <c r="BF230" s="600">
        <f t="shared" si="236"/>
        <v>0.10840195228676304</v>
      </c>
      <c r="BG230" s="600">
        <f t="shared" si="236"/>
        <v>0.10699419831612897</v>
      </c>
      <c r="BH230" s="600">
        <f t="shared" si="236"/>
        <v>0.10595345273684675</v>
      </c>
      <c r="BI230" s="600">
        <f t="shared" si="236"/>
        <v>0.10533650376634336</v>
      </c>
      <c r="BJ230" s="600">
        <f t="shared" si="236"/>
        <v>0.10435589610730914</v>
      </c>
      <c r="BK230" s="600">
        <f t="shared" si="236"/>
        <v>0.10345923343053127</v>
      </c>
      <c r="BL230" s="600">
        <f t="shared" si="236"/>
        <v>0.10258781304591207</v>
      </c>
      <c r="BM230" s="600">
        <f t="shared" si="236"/>
        <v>0.10186794892906696</v>
      </c>
      <c r="BN230" s="600">
        <f t="shared" si="236"/>
        <v>0.10116850343566094</v>
      </c>
      <c r="BO230" s="600">
        <f t="shared" si="236"/>
        <v>0.1003730971688187</v>
      </c>
      <c r="BP230" s="600">
        <f t="shared" si="236"/>
        <v>9.9446530369039776E-2</v>
      </c>
      <c r="BQ230" s="600">
        <f t="shared" si="236"/>
        <v>9.8466817561984665E-2</v>
      </c>
      <c r="BR230" s="600">
        <f t="shared" si="236"/>
        <v>9.6893230593691482E-2</v>
      </c>
      <c r="BS230" s="600">
        <f t="shared" si="236"/>
        <v>9.5436467952382212E-2</v>
      </c>
      <c r="BT230" s="600">
        <f t="shared" ref="BT230" si="237">BT229*(SUM(BT224:BT228)-SUM(BT236:BT239))</f>
        <v>9.3982838287222065E-2</v>
      </c>
      <c r="BU230" s="600"/>
      <c r="BV230" s="600"/>
      <c r="BW230" s="600"/>
      <c r="BX230" s="600"/>
      <c r="BY230" s="600"/>
      <c r="BZ230" s="600"/>
      <c r="CA230" s="600"/>
      <c r="CB230" s="600"/>
      <c r="CC230" s="600"/>
      <c r="CD230" s="600"/>
      <c r="CE230" s="600"/>
      <c r="CF230" s="600"/>
      <c r="CG230" s="600"/>
      <c r="CH230" s="600"/>
      <c r="CI230" s="600"/>
      <c r="CK230" s="1348"/>
    </row>
    <row r="231" spans="1:89" s="1347" customFormat="1" x14ac:dyDescent="0.2">
      <c r="A231" s="1386"/>
      <c r="B231" s="876" t="s">
        <v>496</v>
      </c>
      <c r="C231" s="881" t="s">
        <v>300</v>
      </c>
      <c r="D231" s="882" t="s">
        <v>497</v>
      </c>
      <c r="E231" s="883" t="s">
        <v>234</v>
      </c>
      <c r="F231" s="884">
        <v>1</v>
      </c>
      <c r="G231" s="606" t="e">
        <f>(((G227-G238))*1000000)/((G260)*1000)</f>
        <v>#DIV/0!</v>
      </c>
      <c r="H231" s="606" t="e">
        <f t="shared" ref="H231:BS232" si="238">(((H227-H238))*1000000)/((H260)*1000)</f>
        <v>#DIV/0!</v>
      </c>
      <c r="I231" s="606">
        <f t="shared" si="238"/>
        <v>166.77770663536515</v>
      </c>
      <c r="J231" s="606">
        <f t="shared" si="238"/>
        <v>163.23780225641886</v>
      </c>
      <c r="K231" s="606">
        <f t="shared" si="238"/>
        <v>159.68350260435935</v>
      </c>
      <c r="L231" s="606">
        <f t="shared" si="238"/>
        <v>156.63298829018416</v>
      </c>
      <c r="M231" s="607">
        <f t="shared" si="238"/>
        <v>153.75297652835272</v>
      </c>
      <c r="N231" s="607">
        <f t="shared" si="238"/>
        <v>152.92649677666896</v>
      </c>
      <c r="O231" s="607">
        <f t="shared" si="238"/>
        <v>152.20825861732257</v>
      </c>
      <c r="P231" s="607">
        <f t="shared" si="238"/>
        <v>151.60057396856172</v>
      </c>
      <c r="Q231" s="607">
        <f t="shared" si="238"/>
        <v>151.09997955614767</v>
      </c>
      <c r="R231" s="607">
        <f t="shared" si="238"/>
        <v>150.56848096145364</v>
      </c>
      <c r="S231" s="607">
        <f t="shared" si="238"/>
        <v>150.11199445721292</v>
      </c>
      <c r="T231" s="607">
        <f t="shared" si="238"/>
        <v>149.54691936534877</v>
      </c>
      <c r="U231" s="607">
        <f t="shared" si="238"/>
        <v>148.96528171334444</v>
      </c>
      <c r="V231" s="607">
        <f t="shared" si="238"/>
        <v>148.43902523720649</v>
      </c>
      <c r="W231" s="607">
        <f t="shared" si="238"/>
        <v>147.98448229713267</v>
      </c>
      <c r="X231" s="607">
        <f t="shared" si="238"/>
        <v>147.69399082476752</v>
      </c>
      <c r="Y231" s="607">
        <f t="shared" si="238"/>
        <v>147.32455593482834</v>
      </c>
      <c r="Z231" s="607">
        <f t="shared" si="238"/>
        <v>146.98370097999495</v>
      </c>
      <c r="AA231" s="607">
        <f t="shared" si="238"/>
        <v>146.64545847913286</v>
      </c>
      <c r="AB231" s="607">
        <f t="shared" si="238"/>
        <v>146.24108440346188</v>
      </c>
      <c r="AC231" s="607">
        <f t="shared" si="238"/>
        <v>145.97899058043038</v>
      </c>
      <c r="AD231" s="607">
        <f t="shared" si="238"/>
        <v>145.745325336501</v>
      </c>
      <c r="AE231" s="607">
        <f t="shared" si="238"/>
        <v>145.51892509544635</v>
      </c>
      <c r="AF231" s="607">
        <f t="shared" si="238"/>
        <v>145.29278452912411</v>
      </c>
      <c r="AG231" s="607">
        <f t="shared" si="238"/>
        <v>145.09319141671236</v>
      </c>
      <c r="AH231" s="607">
        <f t="shared" si="238"/>
        <v>144.96353172984956</v>
      </c>
      <c r="AI231" s="607">
        <f t="shared" si="238"/>
        <v>144.82592796535997</v>
      </c>
      <c r="AJ231" s="607">
        <f t="shared" si="238"/>
        <v>144.68078649756242</v>
      </c>
      <c r="AK231" s="607">
        <f t="shared" si="238"/>
        <v>144.53326042412451</v>
      </c>
      <c r="AL231" s="607">
        <f t="shared" si="238"/>
        <v>141.42203867988351</v>
      </c>
      <c r="AM231" s="607">
        <f t="shared" si="238"/>
        <v>141.30432130472127</v>
      </c>
      <c r="AN231" s="607">
        <f t="shared" si="238"/>
        <v>141.18801449015621</v>
      </c>
      <c r="AO231" s="607">
        <f t="shared" si="238"/>
        <v>141.07093940583792</v>
      </c>
      <c r="AP231" s="607">
        <f t="shared" si="238"/>
        <v>141.00094861440695</v>
      </c>
      <c r="AQ231" s="607">
        <f t="shared" si="238"/>
        <v>140.93909748069063</v>
      </c>
      <c r="AR231" s="607">
        <f t="shared" si="238"/>
        <v>140.90399689873328</v>
      </c>
      <c r="AS231" s="607">
        <f t="shared" si="238"/>
        <v>140.86073365530012</v>
      </c>
      <c r="AT231" s="607">
        <f t="shared" si="238"/>
        <v>140.83411106677119</v>
      </c>
      <c r="AU231" s="607">
        <f t="shared" si="238"/>
        <v>140.80253948187931</v>
      </c>
      <c r="AV231" s="607">
        <f t="shared" si="238"/>
        <v>140.78282425835536</v>
      </c>
      <c r="AW231" s="607">
        <f t="shared" si="238"/>
        <v>140.74680800100927</v>
      </c>
      <c r="AX231" s="607">
        <f t="shared" si="238"/>
        <v>140.72726832933526</v>
      </c>
      <c r="AY231" s="607">
        <f t="shared" si="238"/>
        <v>140.72104737268842</v>
      </c>
      <c r="AZ231" s="607">
        <f t="shared" si="238"/>
        <v>140.731591815157</v>
      </c>
      <c r="BA231" s="607">
        <f t="shared" si="238"/>
        <v>140.75418570247939</v>
      </c>
      <c r="BB231" s="607">
        <f t="shared" si="238"/>
        <v>140.78092623101097</v>
      </c>
      <c r="BC231" s="607">
        <f t="shared" si="238"/>
        <v>140.80738229665653</v>
      </c>
      <c r="BD231" s="607">
        <f t="shared" si="238"/>
        <v>140.82532700277153</v>
      </c>
      <c r="BE231" s="607">
        <f t="shared" si="238"/>
        <v>140.83570848184053</v>
      </c>
      <c r="BF231" s="607">
        <f t="shared" si="238"/>
        <v>140.84143223800623</v>
      </c>
      <c r="BG231" s="607">
        <f t="shared" si="238"/>
        <v>140.83724666362721</v>
      </c>
      <c r="BH231" s="607">
        <f t="shared" si="238"/>
        <v>140.83428626170976</v>
      </c>
      <c r="BI231" s="607">
        <f t="shared" si="238"/>
        <v>140.81102668073999</v>
      </c>
      <c r="BJ231" s="607">
        <f t="shared" si="238"/>
        <v>140.80945863413152</v>
      </c>
      <c r="BK231" s="607">
        <f t="shared" si="238"/>
        <v>140.80575362134272</v>
      </c>
      <c r="BL231" s="607">
        <f t="shared" si="238"/>
        <v>140.80247940702799</v>
      </c>
      <c r="BM231" s="607">
        <f t="shared" si="238"/>
        <v>140.79451126728557</v>
      </c>
      <c r="BN231" s="607">
        <f t="shared" si="238"/>
        <v>140.78704858900591</v>
      </c>
      <c r="BO231" s="607">
        <f t="shared" si="238"/>
        <v>140.78485832865033</v>
      </c>
      <c r="BP231" s="607">
        <f t="shared" si="238"/>
        <v>140.78479361094392</v>
      </c>
      <c r="BQ231" s="607">
        <f t="shared" si="238"/>
        <v>140.78697253716504</v>
      </c>
      <c r="BR231" s="607">
        <f t="shared" si="238"/>
        <v>140.80664836876639</v>
      </c>
      <c r="BS231" s="607">
        <f t="shared" si="238"/>
        <v>140.82579608778548</v>
      </c>
      <c r="BT231" s="607">
        <f t="shared" ref="BT231:BT232" si="239">(((BT227-BT238))*1000000)/((BT260)*1000)</f>
        <v>140.84558105875729</v>
      </c>
      <c r="BU231" s="607"/>
      <c r="BV231" s="607"/>
      <c r="BW231" s="607"/>
      <c r="BX231" s="607"/>
      <c r="BY231" s="607"/>
      <c r="BZ231" s="607"/>
      <c r="CA231" s="607"/>
      <c r="CB231" s="607"/>
      <c r="CC231" s="607"/>
      <c r="CD231" s="607"/>
      <c r="CE231" s="607"/>
      <c r="CF231" s="607"/>
      <c r="CG231" s="607"/>
      <c r="CH231" s="607"/>
      <c r="CI231" s="601"/>
      <c r="CK231" s="1348"/>
    </row>
    <row r="232" spans="1:89" s="1347" customFormat="1" x14ac:dyDescent="0.2">
      <c r="A232" s="1386"/>
      <c r="B232" s="876" t="s">
        <v>498</v>
      </c>
      <c r="C232" s="881" t="s">
        <v>319</v>
      </c>
      <c r="D232" s="882" t="s">
        <v>499</v>
      </c>
      <c r="E232" s="883" t="s">
        <v>234</v>
      </c>
      <c r="F232" s="884">
        <v>1</v>
      </c>
      <c r="G232" s="606" t="e">
        <f>(((G228-G239))*1000000)/((G261)*1000)</f>
        <v>#DIV/0!</v>
      </c>
      <c r="H232" s="606" t="e">
        <f t="shared" si="238"/>
        <v>#DIV/0!</v>
      </c>
      <c r="I232" s="606">
        <f t="shared" si="238"/>
        <v>184.88768828250886</v>
      </c>
      <c r="J232" s="606">
        <f t="shared" si="238"/>
        <v>180.35059887392487</v>
      </c>
      <c r="K232" s="606">
        <f t="shared" si="238"/>
        <v>177.7460670701777</v>
      </c>
      <c r="L232" s="606">
        <f t="shared" si="238"/>
        <v>175.1240190388844</v>
      </c>
      <c r="M232" s="607">
        <f t="shared" si="238"/>
        <v>172.78952659910814</v>
      </c>
      <c r="N232" s="607">
        <f t="shared" si="238"/>
        <v>172.57859286013849</v>
      </c>
      <c r="O232" s="607">
        <f t="shared" si="238"/>
        <v>172.35897351439763</v>
      </c>
      <c r="P232" s="607">
        <f t="shared" si="238"/>
        <v>172.1372362453229</v>
      </c>
      <c r="Q232" s="607">
        <f t="shared" si="238"/>
        <v>171.90957732583661</v>
      </c>
      <c r="R232" s="607">
        <f t="shared" si="238"/>
        <v>171.76708368347013</v>
      </c>
      <c r="S232" s="607">
        <f t="shared" si="238"/>
        <v>171.68041873789289</v>
      </c>
      <c r="T232" s="607">
        <f t="shared" si="238"/>
        <v>171.61522270406556</v>
      </c>
      <c r="U232" s="607">
        <f t="shared" si="238"/>
        <v>171.53862576501055</v>
      </c>
      <c r="V232" s="607">
        <f t="shared" si="238"/>
        <v>171.49489688318937</v>
      </c>
      <c r="W232" s="607">
        <f t="shared" si="238"/>
        <v>171.56849533165661</v>
      </c>
      <c r="X232" s="607">
        <f t="shared" si="238"/>
        <v>171.64763970243231</v>
      </c>
      <c r="Y232" s="607">
        <f t="shared" si="238"/>
        <v>171.58751702695483</v>
      </c>
      <c r="Z232" s="607">
        <f t="shared" si="238"/>
        <v>171.55902678429138</v>
      </c>
      <c r="AA232" s="607">
        <f t="shared" si="238"/>
        <v>171.48343827829197</v>
      </c>
      <c r="AB232" s="607">
        <f t="shared" si="238"/>
        <v>171.46892814019117</v>
      </c>
      <c r="AC232" s="607">
        <f t="shared" si="238"/>
        <v>171.50272970364986</v>
      </c>
      <c r="AD232" s="607">
        <f t="shared" si="238"/>
        <v>171.56977497214683</v>
      </c>
      <c r="AE232" s="607">
        <f t="shared" si="238"/>
        <v>171.62291263937206</v>
      </c>
      <c r="AF232" s="607">
        <f t="shared" si="238"/>
        <v>171.67717888820076</v>
      </c>
      <c r="AG232" s="607">
        <f t="shared" si="238"/>
        <v>171.79551070550468</v>
      </c>
      <c r="AH232" s="607">
        <f t="shared" si="238"/>
        <v>172.02495150520335</v>
      </c>
      <c r="AI232" s="607">
        <f t="shared" si="238"/>
        <v>172.23870897585763</v>
      </c>
      <c r="AJ232" s="607">
        <f t="shared" si="238"/>
        <v>172.45221145760576</v>
      </c>
      <c r="AK232" s="607">
        <f t="shared" si="238"/>
        <v>172.64853485794444</v>
      </c>
      <c r="AL232" s="607">
        <f t="shared" si="238"/>
        <v>172.8768375375281</v>
      </c>
      <c r="AM232" s="607">
        <f t="shared" si="238"/>
        <v>173.08753252519602</v>
      </c>
      <c r="AN232" s="607">
        <f t="shared" si="238"/>
        <v>173.29690770866421</v>
      </c>
      <c r="AO232" s="607">
        <f t="shared" si="238"/>
        <v>173.48748277587043</v>
      </c>
      <c r="AP232" s="607">
        <f t="shared" si="238"/>
        <v>173.7584761520076</v>
      </c>
      <c r="AQ232" s="607">
        <f t="shared" si="238"/>
        <v>174.0303029726559</v>
      </c>
      <c r="AR232" s="607">
        <f t="shared" si="238"/>
        <v>174.38192627939901</v>
      </c>
      <c r="AS232" s="607">
        <f t="shared" si="238"/>
        <v>174.71876573066515</v>
      </c>
      <c r="AT232" s="607">
        <f t="shared" si="238"/>
        <v>175.09443788769761</v>
      </c>
      <c r="AU232" s="607">
        <f t="shared" si="238"/>
        <v>175.4550499890353</v>
      </c>
      <c r="AV232" s="607">
        <f t="shared" si="238"/>
        <v>175.81842380199853</v>
      </c>
      <c r="AW232" s="607">
        <f t="shared" si="238"/>
        <v>176.16594883640533</v>
      </c>
      <c r="AX232" s="607">
        <f t="shared" si="238"/>
        <v>176.51597170915932</v>
      </c>
      <c r="AY232" s="607">
        <f t="shared" si="238"/>
        <v>176.86848490033663</v>
      </c>
      <c r="AZ232" s="607">
        <f t="shared" si="238"/>
        <v>177.22358716053046</v>
      </c>
      <c r="BA232" s="607">
        <f t="shared" si="238"/>
        <v>177.58141666707485</v>
      </c>
      <c r="BB232" s="607">
        <f t="shared" si="238"/>
        <v>177.94207271968224</v>
      </c>
      <c r="BC232" s="607">
        <f t="shared" si="238"/>
        <v>178.305574536672</v>
      </c>
      <c r="BD232" s="607">
        <f t="shared" si="238"/>
        <v>178.65183278311639</v>
      </c>
      <c r="BE232" s="607">
        <f t="shared" si="238"/>
        <v>178.96979858559817</v>
      </c>
      <c r="BF232" s="607">
        <f t="shared" si="238"/>
        <v>179.26834849482302</v>
      </c>
      <c r="BG232" s="607">
        <f t="shared" si="238"/>
        <v>179.56596003743334</v>
      </c>
      <c r="BH232" s="607">
        <f t="shared" si="238"/>
        <v>179.82082891908431</v>
      </c>
      <c r="BI232" s="607">
        <f t="shared" si="238"/>
        <v>180.07740951458729</v>
      </c>
      <c r="BJ232" s="607">
        <f t="shared" si="238"/>
        <v>180.33563681098647</v>
      </c>
      <c r="BK232" s="607">
        <f t="shared" si="238"/>
        <v>180.59542796387893</v>
      </c>
      <c r="BL232" s="607">
        <f t="shared" si="238"/>
        <v>180.85671110915251</v>
      </c>
      <c r="BM232" s="607">
        <f t="shared" si="238"/>
        <v>181.11943623751833</v>
      </c>
      <c r="BN232" s="607">
        <f t="shared" si="238"/>
        <v>181.38350600332171</v>
      </c>
      <c r="BO232" s="607">
        <f t="shared" si="238"/>
        <v>181.64887713651657</v>
      </c>
      <c r="BP232" s="607">
        <f t="shared" si="238"/>
        <v>181.92081902767441</v>
      </c>
      <c r="BQ232" s="607">
        <f t="shared" si="238"/>
        <v>182.18429297122697</v>
      </c>
      <c r="BR232" s="607">
        <f t="shared" si="238"/>
        <v>182.47867361723172</v>
      </c>
      <c r="BS232" s="607">
        <f t="shared" si="238"/>
        <v>182.75935306943003</v>
      </c>
      <c r="BT232" s="607">
        <f t="shared" si="239"/>
        <v>183.04123205345905</v>
      </c>
      <c r="BU232" s="607"/>
      <c r="BV232" s="607"/>
      <c r="BW232" s="607"/>
      <c r="BX232" s="607"/>
      <c r="BY232" s="607"/>
      <c r="BZ232" s="607"/>
      <c r="CA232" s="607"/>
      <c r="CB232" s="607"/>
      <c r="CC232" s="607"/>
      <c r="CD232" s="607"/>
      <c r="CE232" s="607"/>
      <c r="CF232" s="607"/>
      <c r="CG232" s="607"/>
      <c r="CH232" s="607"/>
      <c r="CI232" s="601"/>
      <c r="CK232" s="1348"/>
    </row>
    <row r="233" spans="1:89" s="1347" customFormat="1" ht="28.5" x14ac:dyDescent="0.2">
      <c r="A233" s="1386"/>
      <c r="B233" s="876" t="s">
        <v>500</v>
      </c>
      <c r="C233" s="881" t="s">
        <v>233</v>
      </c>
      <c r="D233" s="882" t="s">
        <v>501</v>
      </c>
      <c r="E233" s="883" t="s">
        <v>234</v>
      </c>
      <c r="F233" s="884">
        <v>1</v>
      </c>
      <c r="G233" s="606" t="e">
        <f>(((G227-G238)+(G228-G239))*1000000)/((G260+G261)*1000)</f>
        <v>#DIV/0!</v>
      </c>
      <c r="H233" s="606" t="e">
        <f t="shared" ref="H233:BS233" si="240">(((H227-H238)+(H228-H239))*1000000)/((H260+H261)*1000)</f>
        <v>#DIV/0!</v>
      </c>
      <c r="I233" s="606">
        <f t="shared" si="240"/>
        <v>179.56734717574912</v>
      </c>
      <c r="J233" s="606">
        <f t="shared" si="240"/>
        <v>175.13029663221869</v>
      </c>
      <c r="K233" s="606">
        <f t="shared" si="240"/>
        <v>171.95754815973891</v>
      </c>
      <c r="L233" s="606">
        <f t="shared" si="240"/>
        <v>168.88615081393837</v>
      </c>
      <c r="M233" s="607">
        <f t="shared" si="240"/>
        <v>166.08327824215786</v>
      </c>
      <c r="N233" s="607">
        <f t="shared" si="240"/>
        <v>165.37301750364284</v>
      </c>
      <c r="O233" s="607">
        <f t="shared" si="240"/>
        <v>164.61951721639809</v>
      </c>
      <c r="P233" s="607">
        <f t="shared" si="240"/>
        <v>163.91322118237085</v>
      </c>
      <c r="Q233" s="607">
        <f t="shared" si="240"/>
        <v>163.25385296067756</v>
      </c>
      <c r="R233" s="607">
        <f t="shared" si="240"/>
        <v>162.64106511440789</v>
      </c>
      <c r="S233" s="607">
        <f t="shared" si="240"/>
        <v>162.14379484499258</v>
      </c>
      <c r="T233" s="607">
        <f t="shared" si="240"/>
        <v>161.62703811994194</v>
      </c>
      <c r="U233" s="607">
        <f t="shared" si="240"/>
        <v>161.06422049172266</v>
      </c>
      <c r="V233" s="607">
        <f t="shared" si="240"/>
        <v>160.53108603990822</v>
      </c>
      <c r="W233" s="607">
        <f t="shared" si="240"/>
        <v>160.07448987984068</v>
      </c>
      <c r="X233" s="607">
        <f t="shared" si="240"/>
        <v>159.68440064442416</v>
      </c>
      <c r="Y233" s="607">
        <f t="shared" si="240"/>
        <v>159.20682063244678</v>
      </c>
      <c r="Z233" s="607">
        <f t="shared" si="240"/>
        <v>158.75768768738791</v>
      </c>
      <c r="AA233" s="607">
        <f t="shared" si="240"/>
        <v>158.28665582643941</v>
      </c>
      <c r="AB233" s="607">
        <f t="shared" si="240"/>
        <v>157.81251619156245</v>
      </c>
      <c r="AC233" s="607">
        <f t="shared" si="240"/>
        <v>157.44339675727716</v>
      </c>
      <c r="AD233" s="607">
        <f t="shared" si="240"/>
        <v>157.11074398775747</v>
      </c>
      <c r="AE233" s="607">
        <f t="shared" si="240"/>
        <v>156.78314983053065</v>
      </c>
      <c r="AF233" s="607">
        <f t="shared" si="240"/>
        <v>156.46106959941204</v>
      </c>
      <c r="AG233" s="607">
        <f t="shared" si="240"/>
        <v>156.18482456243393</v>
      </c>
      <c r="AH233" s="607">
        <f t="shared" si="240"/>
        <v>155.99705566281941</v>
      </c>
      <c r="AI233" s="607">
        <f t="shared" si="240"/>
        <v>155.7958041920117</v>
      </c>
      <c r="AJ233" s="607">
        <f t="shared" si="240"/>
        <v>155.58645877085695</v>
      </c>
      <c r="AK233" s="607">
        <f t="shared" si="240"/>
        <v>155.3667451333362</v>
      </c>
      <c r="AL233" s="607">
        <f t="shared" si="240"/>
        <v>153.33601429720616</v>
      </c>
      <c r="AM233" s="607">
        <f t="shared" si="240"/>
        <v>153.15611069178954</v>
      </c>
      <c r="AN233" s="607">
        <f t="shared" si="240"/>
        <v>152.97463655828517</v>
      </c>
      <c r="AO233" s="607">
        <f t="shared" si="240"/>
        <v>152.7832258790051</v>
      </c>
      <c r="AP233" s="607">
        <f t="shared" si="240"/>
        <v>152.64866052412103</v>
      </c>
      <c r="AQ233" s="607">
        <f t="shared" si="240"/>
        <v>152.55609133486715</v>
      </c>
      <c r="AR233" s="607">
        <f t="shared" si="240"/>
        <v>152.54646499582734</v>
      </c>
      <c r="AS233" s="607">
        <f t="shared" si="240"/>
        <v>152.52473591850151</v>
      </c>
      <c r="AT233" s="607">
        <f t="shared" si="240"/>
        <v>152.52608664564076</v>
      </c>
      <c r="AU233" s="607">
        <f t="shared" si="240"/>
        <v>152.51865076532314</v>
      </c>
      <c r="AV233" s="607">
        <f t="shared" si="240"/>
        <v>152.51896560962246</v>
      </c>
      <c r="AW233" s="607">
        <f t="shared" si="240"/>
        <v>152.50052484991457</v>
      </c>
      <c r="AX233" s="607">
        <f t="shared" si="240"/>
        <v>152.49184888847464</v>
      </c>
      <c r="AY233" s="607">
        <f t="shared" si="240"/>
        <v>152.49188172003198</v>
      </c>
      <c r="AZ233" s="607">
        <f t="shared" si="240"/>
        <v>152.50448238334292</v>
      </c>
      <c r="BA233" s="607">
        <f t="shared" si="240"/>
        <v>152.52561900101804</v>
      </c>
      <c r="BB233" s="607">
        <f t="shared" si="240"/>
        <v>152.54831427850087</v>
      </c>
      <c r="BC233" s="607">
        <f t="shared" si="240"/>
        <v>152.57050340954416</v>
      </c>
      <c r="BD233" s="607">
        <f t="shared" si="240"/>
        <v>152.58054340120697</v>
      </c>
      <c r="BE233" s="607">
        <f t="shared" si="240"/>
        <v>152.57601583433586</v>
      </c>
      <c r="BF233" s="607">
        <f t="shared" si="240"/>
        <v>152.56224761819504</v>
      </c>
      <c r="BG233" s="607">
        <f t="shared" si="240"/>
        <v>152.5407681363813</v>
      </c>
      <c r="BH233" s="607">
        <f t="shared" si="240"/>
        <v>152.50699601388007</v>
      </c>
      <c r="BI233" s="607">
        <f t="shared" si="240"/>
        <v>152.45919239879015</v>
      </c>
      <c r="BJ233" s="607">
        <f t="shared" si="240"/>
        <v>152.42718218815054</v>
      </c>
      <c r="BK233" s="607">
        <f t="shared" si="240"/>
        <v>152.39406667470678</v>
      </c>
      <c r="BL233" s="607">
        <f t="shared" si="240"/>
        <v>152.36198795456676</v>
      </c>
      <c r="BM233" s="607">
        <f t="shared" si="240"/>
        <v>152.32709034110601</v>
      </c>
      <c r="BN233" s="607">
        <f t="shared" si="240"/>
        <v>152.29274996842133</v>
      </c>
      <c r="BO233" s="607">
        <f t="shared" si="240"/>
        <v>152.26280184161573</v>
      </c>
      <c r="BP233" s="607">
        <f t="shared" si="240"/>
        <v>152.24771735462423</v>
      </c>
      <c r="BQ233" s="607">
        <f t="shared" si="240"/>
        <v>152.24408210768129</v>
      </c>
      <c r="BR233" s="607">
        <f t="shared" si="240"/>
        <v>152.26213175586244</v>
      </c>
      <c r="BS233" s="607">
        <f t="shared" si="240"/>
        <v>152.27674365580754</v>
      </c>
      <c r="BT233" s="607">
        <f t="shared" ref="BT233" si="241">(((BT227-BT238)+(BT228-BT239))*1000000)/((BT260+BT261)*1000)</f>
        <v>152.29299619136341</v>
      </c>
      <c r="BU233" s="607"/>
      <c r="BV233" s="607"/>
      <c r="BW233" s="607"/>
      <c r="BX233" s="607"/>
      <c r="BY233" s="607"/>
      <c r="BZ233" s="607"/>
      <c r="CA233" s="607"/>
      <c r="CB233" s="607"/>
      <c r="CC233" s="607"/>
      <c r="CD233" s="607"/>
      <c r="CE233" s="607"/>
      <c r="CF233" s="607"/>
      <c r="CG233" s="607"/>
      <c r="CH233" s="607"/>
      <c r="CI233" s="601"/>
      <c r="CK233" s="1348"/>
    </row>
    <row r="234" spans="1:89" s="1347" customFormat="1" x14ac:dyDescent="0.2">
      <c r="A234" s="1386"/>
      <c r="B234" s="876" t="s">
        <v>502</v>
      </c>
      <c r="C234" s="881" t="s">
        <v>503</v>
      </c>
      <c r="D234" s="882" t="s">
        <v>85</v>
      </c>
      <c r="E234" s="883" t="s">
        <v>231</v>
      </c>
      <c r="F234" s="884">
        <v>2</v>
      </c>
      <c r="G234" s="571"/>
      <c r="H234" s="571"/>
      <c r="I234" s="571">
        <v>0.12337173888859666</v>
      </c>
      <c r="J234" s="571">
        <v>0.12298696667175391</v>
      </c>
      <c r="K234" s="571">
        <v>0.12282649696858652</v>
      </c>
      <c r="L234" s="571">
        <v>0.12261769680077728</v>
      </c>
      <c r="M234" s="572">
        <v>0.12402028870796207</v>
      </c>
      <c r="N234" s="572">
        <v>0.12386257210823746</v>
      </c>
      <c r="O234" s="572">
        <v>0.12361622752235736</v>
      </c>
      <c r="P234" s="572">
        <v>0.12338070251478989</v>
      </c>
      <c r="Q234" s="572">
        <v>0.12315241288637396</v>
      </c>
      <c r="R234" s="572">
        <v>0.12294277013076123</v>
      </c>
      <c r="S234" s="572">
        <v>0.12279630774649719</v>
      </c>
      <c r="T234" s="572">
        <v>0.12271175732016364</v>
      </c>
      <c r="U234" s="572">
        <v>0.12260090618454661</v>
      </c>
      <c r="V234" s="572">
        <v>0.12249057740327723</v>
      </c>
      <c r="W234" s="572">
        <v>0.12236498353739601</v>
      </c>
      <c r="X234" s="572">
        <v>0.12220631116377299</v>
      </c>
      <c r="Y234" s="572">
        <v>0.12209648122155575</v>
      </c>
      <c r="Z234" s="572">
        <v>0.12199326247959488</v>
      </c>
      <c r="AA234" s="572">
        <v>0.12189518050853081</v>
      </c>
      <c r="AB234" s="572">
        <v>0.12180169702806275</v>
      </c>
      <c r="AC234" s="572">
        <v>0.12171399234882627</v>
      </c>
      <c r="AD234" s="572">
        <v>0.12163279863234346</v>
      </c>
      <c r="AE234" s="572">
        <v>0.12155753430751109</v>
      </c>
      <c r="AF234" s="572">
        <v>0.1214877658430229</v>
      </c>
      <c r="AG234" s="572">
        <v>0.12142257523249785</v>
      </c>
      <c r="AH234" s="572">
        <v>0.12136091997415402</v>
      </c>
      <c r="AI234" s="572">
        <v>0.12130422504418066</v>
      </c>
      <c r="AJ234" s="572">
        <v>0.1212528337816397</v>
      </c>
      <c r="AK234" s="572">
        <v>0.12120189120369743</v>
      </c>
      <c r="AL234" s="572">
        <v>0.12115536050913621</v>
      </c>
      <c r="AM234" s="572">
        <v>0.12110937662449381</v>
      </c>
      <c r="AN234" s="572">
        <v>0.12106616148030511</v>
      </c>
      <c r="AO234" s="572">
        <v>0.12102154002773551</v>
      </c>
      <c r="AP234" s="572">
        <v>0.12097370940977931</v>
      </c>
      <c r="AQ234" s="572">
        <v>0.12092846538386737</v>
      </c>
      <c r="AR234" s="572">
        <v>0.12088642463273522</v>
      </c>
      <c r="AS234" s="572">
        <v>0.12084452872347723</v>
      </c>
      <c r="AT234" s="572">
        <v>0.12080424094549336</v>
      </c>
      <c r="AU234" s="572">
        <v>0.12076503922307125</v>
      </c>
      <c r="AV234" s="572">
        <v>0.12072337342540687</v>
      </c>
      <c r="AW234" s="572">
        <v>0.12067925202750124</v>
      </c>
      <c r="AX234" s="572">
        <v>0.12063269216400657</v>
      </c>
      <c r="AY234" s="572">
        <v>0.12058267313966534</v>
      </c>
      <c r="AZ234" s="572">
        <v>0.12053006479190322</v>
      </c>
      <c r="BA234" s="572">
        <v>0.12047464757355017</v>
      </c>
      <c r="BB234" s="572">
        <v>0.12041619061427089</v>
      </c>
      <c r="BC234" s="572">
        <v>0.12035743883102221</v>
      </c>
      <c r="BD234" s="572">
        <v>0.12029997030314646</v>
      </c>
      <c r="BE234" s="572">
        <v>0.12024310943154863</v>
      </c>
      <c r="BF234" s="572">
        <v>0.12018713015204696</v>
      </c>
      <c r="BG234" s="572">
        <v>0.12013152625440186</v>
      </c>
      <c r="BH234" s="572">
        <v>0.12007602360801786</v>
      </c>
      <c r="BI234" s="572">
        <v>0.1200212011490002</v>
      </c>
      <c r="BJ234" s="572">
        <v>0.11996810999071122</v>
      </c>
      <c r="BK234" s="572">
        <v>0.11991624957695768</v>
      </c>
      <c r="BL234" s="572">
        <v>0.11986537763151078</v>
      </c>
      <c r="BM234" s="572">
        <v>0.11981684365171448</v>
      </c>
      <c r="BN234" s="572">
        <v>0.11976861625095701</v>
      </c>
      <c r="BO234" s="572">
        <v>0.11971981197738001</v>
      </c>
      <c r="BP234" s="572">
        <v>0.11967083582878846</v>
      </c>
      <c r="BQ234" s="572">
        <v>0.11962052609673358</v>
      </c>
      <c r="BR234" s="572">
        <v>0.11956866918079623</v>
      </c>
      <c r="BS234" s="572">
        <v>0.11951620955699579</v>
      </c>
      <c r="BT234" s="572">
        <v>0.11946460785156568</v>
      </c>
      <c r="BU234" s="572"/>
      <c r="BV234" s="572"/>
      <c r="BW234" s="572"/>
      <c r="BX234" s="572"/>
      <c r="BY234" s="572"/>
      <c r="BZ234" s="572"/>
      <c r="CA234" s="572"/>
      <c r="CB234" s="572"/>
      <c r="CC234" s="572"/>
      <c r="CD234" s="572"/>
      <c r="CE234" s="572"/>
      <c r="CF234" s="572"/>
      <c r="CG234" s="572"/>
      <c r="CH234" s="572"/>
      <c r="CI234" s="573"/>
      <c r="CK234" s="1348"/>
    </row>
    <row r="235" spans="1:89" s="1347" customFormat="1" ht="15" thickBot="1" x14ac:dyDescent="0.25">
      <c r="A235" s="1386"/>
      <c r="B235" s="885" t="s">
        <v>504</v>
      </c>
      <c r="C235" s="886" t="s">
        <v>505</v>
      </c>
      <c r="D235" s="887" t="s">
        <v>85</v>
      </c>
      <c r="E235" s="888" t="s">
        <v>231</v>
      </c>
      <c r="F235" s="889">
        <v>2</v>
      </c>
      <c r="G235" s="613"/>
      <c r="H235" s="613"/>
      <c r="I235" s="613">
        <v>4.0016089847142555E-2</v>
      </c>
      <c r="J235" s="613">
        <v>4.0016089847142555E-2</v>
      </c>
      <c r="K235" s="613">
        <v>4.0016089847142555E-2</v>
      </c>
      <c r="L235" s="613">
        <v>4.0016089847142555E-2</v>
      </c>
      <c r="M235" s="614">
        <v>4.0016089847142555E-2</v>
      </c>
      <c r="N235" s="614">
        <v>4.0016089847142555E-2</v>
      </c>
      <c r="O235" s="614">
        <v>4.0016089847142555E-2</v>
      </c>
      <c r="P235" s="614">
        <v>4.0016089847142555E-2</v>
      </c>
      <c r="Q235" s="614">
        <v>4.0016089847142555E-2</v>
      </c>
      <c r="R235" s="614">
        <v>4.0016089847142555E-2</v>
      </c>
      <c r="S235" s="614">
        <v>4.0016089847142555E-2</v>
      </c>
      <c r="T235" s="614">
        <v>4.0016089847142555E-2</v>
      </c>
      <c r="U235" s="614">
        <v>4.0016089847142555E-2</v>
      </c>
      <c r="V235" s="614">
        <v>4.0016089847142555E-2</v>
      </c>
      <c r="W235" s="614">
        <v>4.0016089847142555E-2</v>
      </c>
      <c r="X235" s="614">
        <v>4.0016089847142555E-2</v>
      </c>
      <c r="Y235" s="614">
        <v>4.0016089847142555E-2</v>
      </c>
      <c r="Z235" s="614">
        <v>4.0016089847142555E-2</v>
      </c>
      <c r="AA235" s="614">
        <v>4.0016089847142555E-2</v>
      </c>
      <c r="AB235" s="614">
        <v>4.0016089847142555E-2</v>
      </c>
      <c r="AC235" s="614">
        <v>4.0016089847142555E-2</v>
      </c>
      <c r="AD235" s="614">
        <v>4.0016089847142555E-2</v>
      </c>
      <c r="AE235" s="614">
        <v>4.0016089847142555E-2</v>
      </c>
      <c r="AF235" s="614">
        <v>4.0016089847142555E-2</v>
      </c>
      <c r="AG235" s="614">
        <v>4.0016089847142555E-2</v>
      </c>
      <c r="AH235" s="614">
        <v>4.0016089847142555E-2</v>
      </c>
      <c r="AI235" s="614">
        <v>4.0016089847142555E-2</v>
      </c>
      <c r="AJ235" s="614">
        <v>4.0016089847142555E-2</v>
      </c>
      <c r="AK235" s="614">
        <v>4.0016089847142555E-2</v>
      </c>
      <c r="AL235" s="614">
        <v>4.0016089847142555E-2</v>
      </c>
      <c r="AM235" s="614">
        <v>4.0016089847142555E-2</v>
      </c>
      <c r="AN235" s="614">
        <v>4.0016089847142555E-2</v>
      </c>
      <c r="AO235" s="614">
        <v>4.0016089847142555E-2</v>
      </c>
      <c r="AP235" s="614">
        <v>4.0016089847142555E-2</v>
      </c>
      <c r="AQ235" s="614">
        <v>4.0016089847142555E-2</v>
      </c>
      <c r="AR235" s="614">
        <v>4.0016089847142555E-2</v>
      </c>
      <c r="AS235" s="614">
        <v>4.0016089847142555E-2</v>
      </c>
      <c r="AT235" s="614">
        <v>4.0016089847142555E-2</v>
      </c>
      <c r="AU235" s="614">
        <v>4.0016089847142555E-2</v>
      </c>
      <c r="AV235" s="614">
        <v>4.0016089847142555E-2</v>
      </c>
      <c r="AW235" s="614">
        <v>4.0016089847142555E-2</v>
      </c>
      <c r="AX235" s="614">
        <v>4.0016089847142555E-2</v>
      </c>
      <c r="AY235" s="614">
        <v>4.0016089847142555E-2</v>
      </c>
      <c r="AZ235" s="614">
        <v>4.0016089847142555E-2</v>
      </c>
      <c r="BA235" s="614">
        <v>4.0016089847142555E-2</v>
      </c>
      <c r="BB235" s="614">
        <v>4.0016089847142555E-2</v>
      </c>
      <c r="BC235" s="614">
        <v>4.0016089847142555E-2</v>
      </c>
      <c r="BD235" s="614">
        <v>4.0016089847142555E-2</v>
      </c>
      <c r="BE235" s="614">
        <v>4.0016089847142555E-2</v>
      </c>
      <c r="BF235" s="614">
        <v>4.0016089847142555E-2</v>
      </c>
      <c r="BG235" s="614">
        <v>4.0016089847142555E-2</v>
      </c>
      <c r="BH235" s="614">
        <v>4.0016089847142555E-2</v>
      </c>
      <c r="BI235" s="614">
        <v>4.0016089847142555E-2</v>
      </c>
      <c r="BJ235" s="614">
        <v>4.0016089847142555E-2</v>
      </c>
      <c r="BK235" s="614">
        <v>4.0016089847142555E-2</v>
      </c>
      <c r="BL235" s="614">
        <v>4.0016089847142555E-2</v>
      </c>
      <c r="BM235" s="614">
        <v>4.0016089847142555E-2</v>
      </c>
      <c r="BN235" s="614">
        <v>4.0016089847142555E-2</v>
      </c>
      <c r="BO235" s="614">
        <v>4.0016089847142555E-2</v>
      </c>
      <c r="BP235" s="614">
        <v>4.0016089847142555E-2</v>
      </c>
      <c r="BQ235" s="614">
        <v>4.0016089847142555E-2</v>
      </c>
      <c r="BR235" s="614">
        <v>4.0016089847142555E-2</v>
      </c>
      <c r="BS235" s="614">
        <v>4.0016089847142555E-2</v>
      </c>
      <c r="BT235" s="614">
        <v>4.0016089847142555E-2</v>
      </c>
      <c r="BU235" s="614"/>
      <c r="BV235" s="614"/>
      <c r="BW235" s="614"/>
      <c r="BX235" s="614"/>
      <c r="BY235" s="614"/>
      <c r="BZ235" s="614"/>
      <c r="CA235" s="614"/>
      <c r="CB235" s="614"/>
      <c r="CC235" s="614"/>
      <c r="CD235" s="614"/>
      <c r="CE235" s="614"/>
      <c r="CF235" s="614"/>
      <c r="CG235" s="614"/>
      <c r="CH235" s="614"/>
      <c r="CI235" s="615"/>
      <c r="CK235" s="1348"/>
    </row>
    <row r="236" spans="1:89" s="1347" customFormat="1" x14ac:dyDescent="0.2">
      <c r="A236" s="1386"/>
      <c r="B236" s="853" t="s">
        <v>506</v>
      </c>
      <c r="C236" s="854" t="s">
        <v>507</v>
      </c>
      <c r="D236" s="855" t="s">
        <v>85</v>
      </c>
      <c r="E236" s="856" t="s">
        <v>231</v>
      </c>
      <c r="F236" s="857">
        <v>2</v>
      </c>
      <c r="G236" s="563"/>
      <c r="H236" s="563"/>
      <c r="I236" s="563">
        <v>1.1021889213721109E-2</v>
      </c>
      <c r="J236" s="563">
        <v>1.0898931865297846E-2</v>
      </c>
      <c r="K236" s="563">
        <v>1.0570496014042211E-2</v>
      </c>
      <c r="L236" s="563">
        <v>1.0239955417682951E-2</v>
      </c>
      <c r="M236" s="564">
        <v>1.0711913429888852E-2</v>
      </c>
      <c r="N236" s="564">
        <v>1.0743074677867259E-2</v>
      </c>
      <c r="O236" s="564">
        <v>1.0774235925845668E-2</v>
      </c>
      <c r="P236" s="564">
        <v>1.0805397173824076E-2</v>
      </c>
      <c r="Q236" s="564">
        <v>1.0836558421802485E-2</v>
      </c>
      <c r="R236" s="564">
        <v>1.0857332587121423E-2</v>
      </c>
      <c r="S236" s="564">
        <v>1.0878106752440362E-2</v>
      </c>
      <c r="T236" s="564">
        <v>1.0898880917759301E-2</v>
      </c>
      <c r="U236" s="564">
        <v>1.0919655083078239E-2</v>
      </c>
      <c r="V236" s="564">
        <v>1.0940429248397179E-2</v>
      </c>
      <c r="W236" s="564">
        <v>1.096120341371612E-2</v>
      </c>
      <c r="X236" s="564">
        <v>1.0981977579035056E-2</v>
      </c>
      <c r="Y236" s="564">
        <v>1.1002751744353997E-2</v>
      </c>
      <c r="Z236" s="564">
        <v>1.1023525909672935E-2</v>
      </c>
      <c r="AA236" s="564">
        <v>1.1044300074991874E-2</v>
      </c>
      <c r="AB236" s="564">
        <v>1.1065074240310812E-2</v>
      </c>
      <c r="AC236" s="564">
        <v>1.1085848405629751E-2</v>
      </c>
      <c r="AD236" s="564">
        <v>1.1106622570948689E-2</v>
      </c>
      <c r="AE236" s="564">
        <v>1.1127396736267628E-2</v>
      </c>
      <c r="AF236" s="564">
        <v>1.1148170901586568E-2</v>
      </c>
      <c r="AG236" s="564">
        <v>1.1168945066905507E-2</v>
      </c>
      <c r="AH236" s="564">
        <v>1.1189719232224447E-2</v>
      </c>
      <c r="AI236" s="564">
        <v>1.1210493397543384E-2</v>
      </c>
      <c r="AJ236" s="564">
        <v>1.1231267562862324E-2</v>
      </c>
      <c r="AK236" s="564">
        <v>1.1262428810840733E-2</v>
      </c>
      <c r="AL236" s="564">
        <v>1.129359005881914E-2</v>
      </c>
      <c r="AM236" s="564">
        <v>1.1324751306797548E-2</v>
      </c>
      <c r="AN236" s="564">
        <v>1.1355912554775957E-2</v>
      </c>
      <c r="AO236" s="564">
        <v>1.1387073802754364E-2</v>
      </c>
      <c r="AP236" s="564">
        <v>1.1418235050732774E-2</v>
      </c>
      <c r="AQ236" s="564">
        <v>1.1449396298711183E-2</v>
      </c>
      <c r="AR236" s="564">
        <v>1.148055754668959E-2</v>
      </c>
      <c r="AS236" s="564">
        <v>1.1511718794667999E-2</v>
      </c>
      <c r="AT236" s="564">
        <v>1.1542880042646407E-2</v>
      </c>
      <c r="AU236" s="564">
        <v>1.1574041290624816E-2</v>
      </c>
      <c r="AV236" s="564">
        <v>1.1605202538603223E-2</v>
      </c>
      <c r="AW236" s="564">
        <v>1.1636363786581632E-2</v>
      </c>
      <c r="AX236" s="564">
        <v>1.166752503456004E-2</v>
      </c>
      <c r="AY236" s="564">
        <v>1.1698686282538451E-2</v>
      </c>
      <c r="AZ236" s="564">
        <v>1.1729847530516858E-2</v>
      </c>
      <c r="BA236" s="564">
        <v>1.1761008778495265E-2</v>
      </c>
      <c r="BB236" s="564">
        <v>1.1792170026473673E-2</v>
      </c>
      <c r="BC236" s="564">
        <v>1.1823331274452082E-2</v>
      </c>
      <c r="BD236" s="564">
        <v>1.1854492522430492E-2</v>
      </c>
      <c r="BE236" s="564">
        <v>1.1885653770408899E-2</v>
      </c>
      <c r="BF236" s="564">
        <v>1.1916815018387308E-2</v>
      </c>
      <c r="BG236" s="564">
        <v>1.1947976266365715E-2</v>
      </c>
      <c r="BH236" s="564">
        <v>1.1979137514344124E-2</v>
      </c>
      <c r="BI236" s="564">
        <v>1.2010298762322532E-2</v>
      </c>
      <c r="BJ236" s="564">
        <v>1.2041460010300941E-2</v>
      </c>
      <c r="BK236" s="564">
        <v>1.2072621258279348E-2</v>
      </c>
      <c r="BL236" s="564">
        <v>1.2103782506257758E-2</v>
      </c>
      <c r="BM236" s="564">
        <v>1.2134943754236165E-2</v>
      </c>
      <c r="BN236" s="564">
        <v>1.2166105002214574E-2</v>
      </c>
      <c r="BO236" s="564">
        <v>1.2197266250192981E-2</v>
      </c>
      <c r="BP236" s="564">
        <v>1.2228427498171391E-2</v>
      </c>
      <c r="BQ236" s="564">
        <v>1.2259588746149798E-2</v>
      </c>
      <c r="BR236" s="564">
        <v>1.2290749994128207E-2</v>
      </c>
      <c r="BS236" s="564">
        <v>1.2321911242106617E-2</v>
      </c>
      <c r="BT236" s="564">
        <v>1.2353072490085026E-2</v>
      </c>
      <c r="BU236" s="564"/>
      <c r="BV236" s="564"/>
      <c r="BW236" s="564"/>
      <c r="BX236" s="564"/>
      <c r="BY236" s="564"/>
      <c r="BZ236" s="564"/>
      <c r="CA236" s="564"/>
      <c r="CB236" s="564"/>
      <c r="CC236" s="564"/>
      <c r="CD236" s="564"/>
      <c r="CE236" s="564"/>
      <c r="CF236" s="564"/>
      <c r="CG236" s="564"/>
      <c r="CH236" s="564"/>
      <c r="CI236" s="565"/>
      <c r="CK236" s="1348"/>
    </row>
    <row r="237" spans="1:89" s="1347" customFormat="1" x14ac:dyDescent="0.2">
      <c r="A237" s="1386"/>
      <c r="B237" s="863" t="s">
        <v>508</v>
      </c>
      <c r="C237" s="864" t="s">
        <v>509</v>
      </c>
      <c r="D237" s="860" t="s">
        <v>85</v>
      </c>
      <c r="E237" s="861" t="s">
        <v>231</v>
      </c>
      <c r="F237" s="862">
        <v>2</v>
      </c>
      <c r="G237" s="571"/>
      <c r="H237" s="571"/>
      <c r="I237" s="571">
        <v>3.2828935180115124E-3</v>
      </c>
      <c r="J237" s="571">
        <v>3.2672139246761951E-3</v>
      </c>
      <c r="K237" s="571">
        <v>3.1485191823443998E-3</v>
      </c>
      <c r="L237" s="571">
        <v>3.0305733759103306E-3</v>
      </c>
      <c r="M237" s="575">
        <v>3.4886796887795882E-3</v>
      </c>
      <c r="N237" s="575">
        <v>3.4886796887795882E-3</v>
      </c>
      <c r="O237" s="575">
        <v>3.4886796887795882E-3</v>
      </c>
      <c r="P237" s="575">
        <v>3.4886796887795882E-3</v>
      </c>
      <c r="Q237" s="575">
        <v>3.4886796887795882E-3</v>
      </c>
      <c r="R237" s="575">
        <v>3.4688441411333832E-3</v>
      </c>
      <c r="S237" s="575">
        <v>3.449008593487179E-3</v>
      </c>
      <c r="T237" s="575">
        <v>3.4291730458409749E-3</v>
      </c>
      <c r="U237" s="575">
        <v>3.4291730458409749E-3</v>
      </c>
      <c r="V237" s="575">
        <v>3.4291730458409749E-3</v>
      </c>
      <c r="W237" s="575">
        <v>3.4291730458409749E-3</v>
      </c>
      <c r="X237" s="575">
        <v>3.4291730458409749E-3</v>
      </c>
      <c r="Y237" s="575">
        <v>3.4291730458409749E-3</v>
      </c>
      <c r="Z237" s="575">
        <v>3.4291730458409749E-3</v>
      </c>
      <c r="AA237" s="575">
        <v>3.4291730458409749E-3</v>
      </c>
      <c r="AB237" s="575">
        <v>3.4291730458409749E-3</v>
      </c>
      <c r="AC237" s="575">
        <v>3.4291730458409749E-3</v>
      </c>
      <c r="AD237" s="575">
        <v>3.4291730458409749E-3</v>
      </c>
      <c r="AE237" s="575">
        <v>3.4291730458409749E-3</v>
      </c>
      <c r="AF237" s="575">
        <v>3.4291730458409749E-3</v>
      </c>
      <c r="AG237" s="575">
        <v>3.4291730458409749E-3</v>
      </c>
      <c r="AH237" s="575">
        <v>3.4291730458409749E-3</v>
      </c>
      <c r="AI237" s="575">
        <v>3.4291730458409749E-3</v>
      </c>
      <c r="AJ237" s="575">
        <v>3.4291730458409749E-3</v>
      </c>
      <c r="AK237" s="575">
        <v>3.4291730458409749E-3</v>
      </c>
      <c r="AL237" s="575">
        <v>3.4291730458409749E-3</v>
      </c>
      <c r="AM237" s="575">
        <v>3.4291730458409749E-3</v>
      </c>
      <c r="AN237" s="575">
        <v>3.4291730458409749E-3</v>
      </c>
      <c r="AO237" s="575">
        <v>3.4291730458409749E-3</v>
      </c>
      <c r="AP237" s="575">
        <v>3.4291730458409749E-3</v>
      </c>
      <c r="AQ237" s="575">
        <v>3.4291730458409749E-3</v>
      </c>
      <c r="AR237" s="575">
        <v>3.4291730458409749E-3</v>
      </c>
      <c r="AS237" s="575">
        <v>3.4291730458409749E-3</v>
      </c>
      <c r="AT237" s="575">
        <v>3.4291730458409749E-3</v>
      </c>
      <c r="AU237" s="575">
        <v>3.4291730458409749E-3</v>
      </c>
      <c r="AV237" s="575">
        <v>3.4291730458409749E-3</v>
      </c>
      <c r="AW237" s="575">
        <v>3.4291730458409749E-3</v>
      </c>
      <c r="AX237" s="575">
        <v>3.4291730458409749E-3</v>
      </c>
      <c r="AY237" s="575">
        <v>3.4291730458409749E-3</v>
      </c>
      <c r="AZ237" s="575">
        <v>3.4291730458409749E-3</v>
      </c>
      <c r="BA237" s="575">
        <v>3.4291730458409749E-3</v>
      </c>
      <c r="BB237" s="575">
        <v>3.4291730458409749E-3</v>
      </c>
      <c r="BC237" s="575">
        <v>3.4291730458409749E-3</v>
      </c>
      <c r="BD237" s="575">
        <v>3.4291730458409749E-3</v>
      </c>
      <c r="BE237" s="575">
        <v>3.4291730458409749E-3</v>
      </c>
      <c r="BF237" s="575">
        <v>3.4291730458409749E-3</v>
      </c>
      <c r="BG237" s="575">
        <v>3.4291730458409749E-3</v>
      </c>
      <c r="BH237" s="575">
        <v>3.4291730458409749E-3</v>
      </c>
      <c r="BI237" s="575">
        <v>3.4291730458409749E-3</v>
      </c>
      <c r="BJ237" s="575">
        <v>3.4291730458409749E-3</v>
      </c>
      <c r="BK237" s="575">
        <v>3.4291730458409749E-3</v>
      </c>
      <c r="BL237" s="575">
        <v>3.4291730458409749E-3</v>
      </c>
      <c r="BM237" s="575">
        <v>3.4291730458409749E-3</v>
      </c>
      <c r="BN237" s="575">
        <v>3.4291730458409749E-3</v>
      </c>
      <c r="BO237" s="575">
        <v>3.4291730458409749E-3</v>
      </c>
      <c r="BP237" s="575">
        <v>3.4291730458409749E-3</v>
      </c>
      <c r="BQ237" s="575">
        <v>3.4291730458409749E-3</v>
      </c>
      <c r="BR237" s="575">
        <v>3.4291730458409749E-3</v>
      </c>
      <c r="BS237" s="575">
        <v>3.4291730458409749E-3</v>
      </c>
      <c r="BT237" s="575">
        <v>3.4291730458409749E-3</v>
      </c>
      <c r="BU237" s="575"/>
      <c r="BV237" s="575"/>
      <c r="BW237" s="575"/>
      <c r="BX237" s="575"/>
      <c r="BY237" s="575"/>
      <c r="BZ237" s="575"/>
      <c r="CA237" s="575"/>
      <c r="CB237" s="575"/>
      <c r="CC237" s="575"/>
      <c r="CD237" s="575"/>
      <c r="CE237" s="575"/>
      <c r="CF237" s="575"/>
      <c r="CG237" s="575"/>
      <c r="CH237" s="575"/>
      <c r="CI237" s="576"/>
      <c r="CK237" s="1348"/>
    </row>
    <row r="238" spans="1:89" s="1347" customFormat="1" x14ac:dyDescent="0.2">
      <c r="A238" s="1386"/>
      <c r="B238" s="863" t="s">
        <v>510</v>
      </c>
      <c r="C238" s="864" t="s">
        <v>511</v>
      </c>
      <c r="D238" s="860" t="s">
        <v>85</v>
      </c>
      <c r="E238" s="861" t="s">
        <v>231</v>
      </c>
      <c r="F238" s="862">
        <v>2</v>
      </c>
      <c r="G238" s="571"/>
      <c r="H238" s="571"/>
      <c r="I238" s="571">
        <v>5.3352240204423154E-2</v>
      </c>
      <c r="J238" s="571">
        <v>5.5359203311808526E-2</v>
      </c>
      <c r="K238" s="571">
        <v>5.6946962193028694E-2</v>
      </c>
      <c r="L238" s="571">
        <v>5.9018523195578994E-2</v>
      </c>
      <c r="M238" s="575">
        <v>6.2405133604998296E-2</v>
      </c>
      <c r="N238" s="575">
        <v>6.5226720939505642E-2</v>
      </c>
      <c r="O238" s="575">
        <v>6.9021278978936229E-2</v>
      </c>
      <c r="P238" s="575">
        <v>7.2697353193883235E-2</v>
      </c>
      <c r="Q238" s="575">
        <v>7.6294476682906454E-2</v>
      </c>
      <c r="R238" s="575">
        <v>7.9613070309735329E-2</v>
      </c>
      <c r="S238" s="575">
        <v>8.2069313513556397E-2</v>
      </c>
      <c r="T238" s="575">
        <v>8.3845749748939158E-2</v>
      </c>
      <c r="U238" s="575">
        <v>8.5850945911216059E-2</v>
      </c>
      <c r="V238" s="575">
        <v>8.7849822955851919E-2</v>
      </c>
      <c r="W238" s="575">
        <v>9.0043311583425226E-2</v>
      </c>
      <c r="X238" s="575">
        <v>9.2599687441204781E-2</v>
      </c>
      <c r="Y238" s="575">
        <v>9.4591379944136661E-2</v>
      </c>
      <c r="Z238" s="575">
        <v>9.6510530335843489E-2</v>
      </c>
      <c r="AA238" s="575">
        <v>9.8373322308319675E-2</v>
      </c>
      <c r="AB238" s="575">
        <v>0.10016453628804541</v>
      </c>
      <c r="AC238" s="575">
        <v>0.10184935319940008</v>
      </c>
      <c r="AD238" s="575">
        <v>0.10341971337855088</v>
      </c>
      <c r="AE238" s="575">
        <v>0.10488270973624786</v>
      </c>
      <c r="AF238" s="575">
        <v>0.10624309663403966</v>
      </c>
      <c r="AG238" s="575">
        <v>0.10753207893150962</v>
      </c>
      <c r="AH238" s="575">
        <v>0.10878223262946252</v>
      </c>
      <c r="AI238" s="575">
        <v>0.10997789162651034</v>
      </c>
      <c r="AJ238" s="575">
        <v>0.11111527712009965</v>
      </c>
      <c r="AK238" s="575">
        <v>0.1122112420023953</v>
      </c>
      <c r="AL238" s="575">
        <v>0.11315309938895726</v>
      </c>
      <c r="AM238" s="575">
        <v>0.11398332760126056</v>
      </c>
      <c r="AN238" s="575">
        <v>0.11478313370948327</v>
      </c>
      <c r="AO238" s="575">
        <v>0.11559840579853606</v>
      </c>
      <c r="AP238" s="575">
        <v>0.11644824685041012</v>
      </c>
      <c r="AQ238" s="575">
        <v>0.11710065283150553</v>
      </c>
      <c r="AR238" s="575">
        <v>0.11754884078279593</v>
      </c>
      <c r="AS238" s="575">
        <v>0.11799544406416529</v>
      </c>
      <c r="AT238" s="575">
        <v>0.11842437777571418</v>
      </c>
      <c r="AU238" s="575">
        <v>0.11884137982288197</v>
      </c>
      <c r="AV238" s="575">
        <v>0.11928547444633479</v>
      </c>
      <c r="AW238" s="575">
        <v>0.11975656984664601</v>
      </c>
      <c r="AX238" s="575">
        <v>0.12025447909309717</v>
      </c>
      <c r="AY238" s="575">
        <v>0.12079042435046643</v>
      </c>
      <c r="AZ238" s="575">
        <v>0.12135484542927222</v>
      </c>
      <c r="BA238" s="575">
        <v>0.12195015770972173</v>
      </c>
      <c r="BB238" s="575">
        <v>0.12257890135495242</v>
      </c>
      <c r="BC238" s="575">
        <v>0.12321090046190394</v>
      </c>
      <c r="BD238" s="575">
        <v>0.12382880502201472</v>
      </c>
      <c r="BE238" s="575">
        <v>0.12444004190355556</v>
      </c>
      <c r="BF238" s="575">
        <v>0.12504088425025484</v>
      </c>
      <c r="BG238" s="575">
        <v>0.12563761148178351</v>
      </c>
      <c r="BH238" s="575">
        <v>0.12623323735936748</v>
      </c>
      <c r="BI238" s="575">
        <v>0.12682139598229605</v>
      </c>
      <c r="BJ238" s="575">
        <v>0.12739052902500608</v>
      </c>
      <c r="BK238" s="575">
        <v>0.12794613935105542</v>
      </c>
      <c r="BL238" s="575">
        <v>0.12849089019955581</v>
      </c>
      <c r="BM238" s="575">
        <v>0.12900994145497821</v>
      </c>
      <c r="BN238" s="575">
        <v>0.12952562974242585</v>
      </c>
      <c r="BO238" s="575">
        <v>0.1300476697974346</v>
      </c>
      <c r="BP238" s="575">
        <v>0.13052933761385641</v>
      </c>
      <c r="BQ238" s="575">
        <v>0.13098340767997199</v>
      </c>
      <c r="BR238" s="575">
        <v>0.13145450074735018</v>
      </c>
      <c r="BS238" s="575">
        <v>0.13193223089031711</v>
      </c>
      <c r="BT238" s="575">
        <v>0.13240053500994728</v>
      </c>
      <c r="BU238" s="575"/>
      <c r="BV238" s="575"/>
      <c r="BW238" s="575"/>
      <c r="BX238" s="575"/>
      <c r="BY238" s="575"/>
      <c r="BZ238" s="575"/>
      <c r="CA238" s="575"/>
      <c r="CB238" s="575"/>
      <c r="CC238" s="575"/>
      <c r="CD238" s="575"/>
      <c r="CE238" s="575"/>
      <c r="CF238" s="575"/>
      <c r="CG238" s="575"/>
      <c r="CH238" s="575"/>
      <c r="CI238" s="576"/>
      <c r="CK238" s="1348"/>
    </row>
    <row r="239" spans="1:89" s="1347" customFormat="1" x14ac:dyDescent="0.2">
      <c r="A239" s="1386"/>
      <c r="B239" s="863" t="s">
        <v>512</v>
      </c>
      <c r="C239" s="864" t="s">
        <v>513</v>
      </c>
      <c r="D239" s="860" t="s">
        <v>85</v>
      </c>
      <c r="E239" s="861" t="s">
        <v>231</v>
      </c>
      <c r="F239" s="862">
        <v>2</v>
      </c>
      <c r="G239" s="571"/>
      <c r="H239" s="571"/>
      <c r="I239" s="571">
        <v>0.1567860025802012</v>
      </c>
      <c r="J239" s="571">
        <v>0.14980800109588088</v>
      </c>
      <c r="K239" s="571">
        <v>0.14234217169802993</v>
      </c>
      <c r="L239" s="571">
        <v>0.13477173858582517</v>
      </c>
      <c r="M239" s="575">
        <v>0.13199638172860995</v>
      </c>
      <c r="N239" s="575">
        <v>0.1291635270912242</v>
      </c>
      <c r="O239" s="575">
        <v>0.12633166088881312</v>
      </c>
      <c r="P239" s="575">
        <v>0.12350078312137672</v>
      </c>
      <c r="Q239" s="575">
        <v>0.12066990535394032</v>
      </c>
      <c r="R239" s="575">
        <v>0.11823835531626797</v>
      </c>
      <c r="S239" s="575">
        <v>0.11620217926846105</v>
      </c>
      <c r="T239" s="575">
        <v>0.11416600322065412</v>
      </c>
      <c r="U239" s="575">
        <v>0.1121298271728472</v>
      </c>
      <c r="V239" s="575">
        <v>0.11009562799498959</v>
      </c>
      <c r="W239" s="575">
        <v>0.10799905857023072</v>
      </c>
      <c r="X239" s="575">
        <v>0.10590446601542115</v>
      </c>
      <c r="Y239" s="575">
        <v>0.10387619744741154</v>
      </c>
      <c r="Z239" s="575">
        <v>0.10184792887940196</v>
      </c>
      <c r="AA239" s="575">
        <v>9.9819660311392347E-2</v>
      </c>
      <c r="AB239" s="575">
        <v>9.7840813492115916E-2</v>
      </c>
      <c r="AC239" s="575">
        <v>9.5962787040255182E-2</v>
      </c>
      <c r="AD239" s="575">
        <v>9.4185580955810116E-2</v>
      </c>
      <c r="AE239" s="575">
        <v>9.2507218368831398E-2</v>
      </c>
      <c r="AF239" s="575">
        <v>9.0927699279319013E-2</v>
      </c>
      <c r="AG239" s="575">
        <v>8.9397601938539822E-2</v>
      </c>
      <c r="AH239" s="575">
        <v>8.7867504597760618E-2</v>
      </c>
      <c r="AI239" s="575">
        <v>8.6337407256981413E-2</v>
      </c>
      <c r="AJ239" s="575">
        <v>8.4807309916202209E-2</v>
      </c>
      <c r="AK239" s="575">
        <v>8.3277212575423004E-2</v>
      </c>
      <c r="AL239" s="575">
        <v>8.1994223978309716E-2</v>
      </c>
      <c r="AM239" s="575">
        <v>8.0958344124862316E-2</v>
      </c>
      <c r="AN239" s="575">
        <v>7.9922464271414931E-2</v>
      </c>
      <c r="AO239" s="575">
        <v>7.8886584417967545E-2</v>
      </c>
      <c r="AP239" s="575">
        <v>7.7852681434469467E-2</v>
      </c>
      <c r="AQ239" s="575">
        <v>7.7214152440836833E-2</v>
      </c>
      <c r="AR239" s="575">
        <v>7.6970997437069602E-2</v>
      </c>
      <c r="AS239" s="575">
        <v>7.6727842433302371E-2</v>
      </c>
      <c r="AT239" s="575">
        <v>7.6484687429535139E-2</v>
      </c>
      <c r="AU239" s="575">
        <v>7.6241532425767922E-2</v>
      </c>
      <c r="AV239" s="575">
        <v>7.599837742200069E-2</v>
      </c>
      <c r="AW239" s="575">
        <v>7.5755222418233459E-2</v>
      </c>
      <c r="AX239" s="575">
        <v>7.5512067414466241E-2</v>
      </c>
      <c r="AY239" s="575">
        <v>7.5268912410699024E-2</v>
      </c>
      <c r="AZ239" s="575">
        <v>7.5025757406931792E-2</v>
      </c>
      <c r="BA239" s="575">
        <v>7.4782602403164561E-2</v>
      </c>
      <c r="BB239" s="575">
        <v>7.4539447399397343E-2</v>
      </c>
      <c r="BC239" s="575">
        <v>7.4296292395630112E-2</v>
      </c>
      <c r="BD239" s="575">
        <v>7.4053137391862894E-2</v>
      </c>
      <c r="BE239" s="575">
        <v>7.3809982388095663E-2</v>
      </c>
      <c r="BF239" s="575">
        <v>7.3568804254277753E-2</v>
      </c>
      <c r="BG239" s="575">
        <v>7.3327626120459857E-2</v>
      </c>
      <c r="BH239" s="575">
        <v>7.3086447986641948E-2</v>
      </c>
      <c r="BI239" s="575">
        <v>7.2845269852824024E-2</v>
      </c>
      <c r="BJ239" s="575">
        <v>7.2604091719006128E-2</v>
      </c>
      <c r="BK239" s="575">
        <v>7.2362913585188218E-2</v>
      </c>
      <c r="BL239" s="575">
        <v>7.2121735451370309E-2</v>
      </c>
      <c r="BM239" s="575">
        <v>7.1880557317552399E-2</v>
      </c>
      <c r="BN239" s="575">
        <v>7.1639379183734489E-2</v>
      </c>
      <c r="BO239" s="575">
        <v>7.1398201049916579E-2</v>
      </c>
      <c r="BP239" s="575">
        <v>7.125586641356503E-2</v>
      </c>
      <c r="BQ239" s="575">
        <v>7.1212375274679801E-2</v>
      </c>
      <c r="BR239" s="575">
        <v>7.1168884135794572E-2</v>
      </c>
      <c r="BS239" s="575">
        <v>7.112539299690937E-2</v>
      </c>
      <c r="BT239" s="575">
        <v>7.1081901858024155E-2</v>
      </c>
      <c r="BU239" s="575"/>
      <c r="BV239" s="575"/>
      <c r="BW239" s="575"/>
      <c r="BX239" s="575"/>
      <c r="BY239" s="575"/>
      <c r="BZ239" s="575"/>
      <c r="CA239" s="575"/>
      <c r="CB239" s="575"/>
      <c r="CC239" s="575"/>
      <c r="CD239" s="575"/>
      <c r="CE239" s="575"/>
      <c r="CF239" s="575"/>
      <c r="CG239" s="575"/>
      <c r="CH239" s="575"/>
      <c r="CI239" s="576"/>
      <c r="CK239" s="1348"/>
    </row>
    <row r="240" spans="1:89" s="1347" customFormat="1" x14ac:dyDescent="0.2">
      <c r="A240" s="1386"/>
      <c r="B240" s="863" t="s">
        <v>514</v>
      </c>
      <c r="C240" s="864" t="s">
        <v>515</v>
      </c>
      <c r="D240" s="860" t="s">
        <v>85</v>
      </c>
      <c r="E240" s="861" t="s">
        <v>231</v>
      </c>
      <c r="F240" s="862">
        <v>2</v>
      </c>
      <c r="G240" s="571"/>
      <c r="H240" s="571"/>
      <c r="I240" s="571">
        <v>1.4203418911602697E-2</v>
      </c>
      <c r="J240" s="571">
        <v>1.4588191128445454E-2</v>
      </c>
      <c r="K240" s="571">
        <v>1.4748660831612833E-2</v>
      </c>
      <c r="L240" s="571">
        <v>1.4957460999422086E-2</v>
      </c>
      <c r="M240" s="575">
        <v>1.3554869092237281E-2</v>
      </c>
      <c r="N240" s="575">
        <v>1.3712585691961895E-2</v>
      </c>
      <c r="O240" s="575">
        <v>1.395893027784199E-2</v>
      </c>
      <c r="P240" s="575">
        <v>1.419445528540947E-2</v>
      </c>
      <c r="Q240" s="575">
        <v>1.442274491382539E-2</v>
      </c>
      <c r="R240" s="575">
        <v>1.4632387669438123E-2</v>
      </c>
      <c r="S240" s="575">
        <v>1.4778850053702157E-2</v>
      </c>
      <c r="T240" s="575">
        <v>1.4863400480035722E-2</v>
      </c>
      <c r="U240" s="575">
        <v>1.4974251615652738E-2</v>
      </c>
      <c r="V240" s="575">
        <v>1.5084580396922127E-2</v>
      </c>
      <c r="W240" s="575">
        <v>1.5210174262803336E-2</v>
      </c>
      <c r="X240" s="575">
        <v>1.5368846636426358E-2</v>
      </c>
      <c r="Y240" s="575">
        <v>1.5478676578643599E-2</v>
      </c>
      <c r="Z240" s="575">
        <v>1.5581895320604465E-2</v>
      </c>
      <c r="AA240" s="575">
        <v>1.5679977291668545E-2</v>
      </c>
      <c r="AB240" s="575">
        <v>1.5773460772136608E-2</v>
      </c>
      <c r="AC240" s="575">
        <v>1.5861165451373092E-2</v>
      </c>
      <c r="AD240" s="575">
        <v>1.5942359167855902E-2</v>
      </c>
      <c r="AE240" s="575">
        <v>1.6017623492688256E-2</v>
      </c>
      <c r="AF240" s="575">
        <v>1.6087391957176463E-2</v>
      </c>
      <c r="AG240" s="575">
        <v>1.6152582567701513E-2</v>
      </c>
      <c r="AH240" s="575">
        <v>1.6214237826045339E-2</v>
      </c>
      <c r="AI240" s="575">
        <v>1.627093275601869E-2</v>
      </c>
      <c r="AJ240" s="575">
        <v>1.6322324018559646E-2</v>
      </c>
      <c r="AK240" s="575">
        <v>1.6373266596501936E-2</v>
      </c>
      <c r="AL240" s="575">
        <v>1.6419797291063142E-2</v>
      </c>
      <c r="AM240" s="575">
        <v>1.6465781175705539E-2</v>
      </c>
      <c r="AN240" s="575">
        <v>1.6508996319894241E-2</v>
      </c>
      <c r="AO240" s="575">
        <v>1.6553617772463849E-2</v>
      </c>
      <c r="AP240" s="575">
        <v>1.6601448390420041E-2</v>
      </c>
      <c r="AQ240" s="575">
        <v>1.664669241633198E-2</v>
      </c>
      <c r="AR240" s="575">
        <v>1.6688733167464141E-2</v>
      </c>
      <c r="AS240" s="575">
        <v>1.6730629076722122E-2</v>
      </c>
      <c r="AT240" s="575">
        <v>1.6770916854705997E-2</v>
      </c>
      <c r="AU240" s="575">
        <v>1.6810118577128108E-2</v>
      </c>
      <c r="AV240" s="575">
        <v>1.6851784374792483E-2</v>
      </c>
      <c r="AW240" s="575">
        <v>1.6895905772698113E-2</v>
      </c>
      <c r="AX240" s="575">
        <v>1.6942465636192776E-2</v>
      </c>
      <c r="AY240" s="575">
        <v>1.6992484660534012E-2</v>
      </c>
      <c r="AZ240" s="575">
        <v>1.7045093008296139E-2</v>
      </c>
      <c r="BA240" s="575">
        <v>1.7100510226649192E-2</v>
      </c>
      <c r="BB240" s="575">
        <v>1.7158967185928471E-2</v>
      </c>
      <c r="BC240" s="575">
        <v>1.7217718969177145E-2</v>
      </c>
      <c r="BD240" s="575">
        <v>1.7275187497052893E-2</v>
      </c>
      <c r="BE240" s="575">
        <v>1.7332048368650724E-2</v>
      </c>
      <c r="BF240" s="575">
        <v>1.7388027648152393E-2</v>
      </c>
      <c r="BG240" s="575">
        <v>1.7443631545797488E-2</v>
      </c>
      <c r="BH240" s="575">
        <v>1.7499134192181496E-2</v>
      </c>
      <c r="BI240" s="575">
        <v>1.7553956651199163E-2</v>
      </c>
      <c r="BJ240" s="575">
        <v>1.7607047809488123E-2</v>
      </c>
      <c r="BK240" s="575">
        <v>1.7658908223241669E-2</v>
      </c>
      <c r="BL240" s="575">
        <v>1.7709780168688578E-2</v>
      </c>
      <c r="BM240" s="575">
        <v>1.7758314148484871E-2</v>
      </c>
      <c r="BN240" s="575">
        <v>1.7806541549242338E-2</v>
      </c>
      <c r="BO240" s="575">
        <v>1.7855345822819352E-2</v>
      </c>
      <c r="BP240" s="575">
        <v>1.790432197141089E-2</v>
      </c>
      <c r="BQ240" s="575">
        <v>1.7954631703465774E-2</v>
      </c>
      <c r="BR240" s="575">
        <v>1.8006488619403127E-2</v>
      </c>
      <c r="BS240" s="575">
        <v>1.8058948243203553E-2</v>
      </c>
      <c r="BT240" s="575">
        <v>1.8110549948633675E-2</v>
      </c>
      <c r="BU240" s="575"/>
      <c r="BV240" s="575"/>
      <c r="BW240" s="575"/>
      <c r="BX240" s="575"/>
      <c r="BY240" s="575"/>
      <c r="BZ240" s="575"/>
      <c r="CA240" s="575"/>
      <c r="CB240" s="575"/>
      <c r="CC240" s="575"/>
      <c r="CD240" s="575"/>
      <c r="CE240" s="575"/>
      <c r="CF240" s="575"/>
      <c r="CG240" s="575"/>
      <c r="CH240" s="575"/>
      <c r="CI240" s="576"/>
      <c r="CK240" s="1348"/>
    </row>
    <row r="241" spans="1:89" s="1347" customFormat="1" x14ac:dyDescent="0.2">
      <c r="A241" s="1386"/>
      <c r="B241" s="863" t="s">
        <v>516</v>
      </c>
      <c r="C241" s="859" t="s">
        <v>517</v>
      </c>
      <c r="D241" s="860" t="s">
        <v>85</v>
      </c>
      <c r="E241" s="861" t="s">
        <v>231</v>
      </c>
      <c r="F241" s="862">
        <v>2</v>
      </c>
      <c r="G241" s="571"/>
      <c r="H241" s="571"/>
      <c r="I241" s="571">
        <v>1.1966800869131433</v>
      </c>
      <c r="J241" s="571">
        <v>1.3975628586738911</v>
      </c>
      <c r="K241" s="571">
        <v>1.349942390080942</v>
      </c>
      <c r="L241" s="571">
        <v>1.3018957484255804</v>
      </c>
      <c r="M241" s="575">
        <v>1.301757022455486</v>
      </c>
      <c r="N241" s="575">
        <v>1.3015794119106614</v>
      </c>
      <c r="O241" s="575">
        <v>1.3003392142397834</v>
      </c>
      <c r="P241" s="575">
        <v>1.2992273315367269</v>
      </c>
      <c r="Q241" s="575">
        <v>1.2982016349387457</v>
      </c>
      <c r="R241" s="575">
        <v>1.2971040099763038</v>
      </c>
      <c r="S241" s="575">
        <v>1.2965365418183528</v>
      </c>
      <c r="T241" s="575">
        <v>1.2967107925867707</v>
      </c>
      <c r="U241" s="575">
        <v>1.2966101471713647</v>
      </c>
      <c r="V241" s="575">
        <v>1.2965143663579981</v>
      </c>
      <c r="W241" s="575">
        <v>1.2962710791239835</v>
      </c>
      <c r="X241" s="575">
        <v>1.2956298492820717</v>
      </c>
      <c r="Y241" s="575">
        <v>1.2955358212396133</v>
      </c>
      <c r="Z241" s="575">
        <v>1.2955209465086361</v>
      </c>
      <c r="AA241" s="575">
        <v>1.2955675669677866</v>
      </c>
      <c r="AB241" s="575">
        <v>1.2956409421615502</v>
      </c>
      <c r="AC241" s="575">
        <v>1.2957256728575008</v>
      </c>
      <c r="AD241" s="575">
        <v>1.2958305508809933</v>
      </c>
      <c r="AE241" s="575">
        <v>1.2959498786201238</v>
      </c>
      <c r="AF241" s="575">
        <v>1.2960784681820372</v>
      </c>
      <c r="AG241" s="575">
        <v>1.2962336184495025</v>
      </c>
      <c r="AH241" s="575">
        <v>1.2964311326686662</v>
      </c>
      <c r="AI241" s="575">
        <v>1.2966881019171053</v>
      </c>
      <c r="AJ241" s="575">
        <v>1.2970086483364351</v>
      </c>
      <c r="AK241" s="575">
        <v>1.297360676968998</v>
      </c>
      <c r="AL241" s="575">
        <v>1.2976241162370097</v>
      </c>
      <c r="AM241" s="575">
        <v>1.2977526227455329</v>
      </c>
      <c r="AN241" s="575">
        <v>1.2979143200985905</v>
      </c>
      <c r="AO241" s="575">
        <v>1.2980591451624373</v>
      </c>
      <c r="AP241" s="575">
        <v>1.2981642152281265</v>
      </c>
      <c r="AQ241" s="575">
        <v>1.2980739329667734</v>
      </c>
      <c r="AR241" s="575">
        <v>1.2977956980201397</v>
      </c>
      <c r="AS241" s="575">
        <v>1.2975191925853011</v>
      </c>
      <c r="AT241" s="575">
        <v>1.2972619648515573</v>
      </c>
      <c r="AU241" s="575">
        <v>1.2970177548377562</v>
      </c>
      <c r="AV241" s="575">
        <v>1.2967439881724279</v>
      </c>
      <c r="AW241" s="575">
        <v>1.2964407651299998</v>
      </c>
      <c r="AX241" s="575">
        <v>1.2961082897758427</v>
      </c>
      <c r="AY241" s="575">
        <v>1.2957343192499211</v>
      </c>
      <c r="AZ241" s="575">
        <v>1.2953292835791421</v>
      </c>
      <c r="BA241" s="575">
        <v>1.2948905478361283</v>
      </c>
      <c r="BB241" s="575">
        <v>1.2944153409874071</v>
      </c>
      <c r="BC241" s="575">
        <v>1.2939365838529957</v>
      </c>
      <c r="BD241" s="575">
        <v>1.2934732045207979</v>
      </c>
      <c r="BE241" s="575">
        <v>1.2930171005234481</v>
      </c>
      <c r="BF241" s="575">
        <v>1.2925702957830867</v>
      </c>
      <c r="BG241" s="575">
        <v>1.2921279815397524</v>
      </c>
      <c r="BH241" s="575">
        <v>1.291686869901624</v>
      </c>
      <c r="BI241" s="575">
        <v>1.2912539057055172</v>
      </c>
      <c r="BJ241" s="575">
        <v>1.2908416983903577</v>
      </c>
      <c r="BK241" s="575">
        <v>1.2904442445363944</v>
      </c>
      <c r="BL241" s="575">
        <v>1.2900586386282866</v>
      </c>
      <c r="BM241" s="575">
        <v>1.2897010702789073</v>
      </c>
      <c r="BN241" s="575">
        <v>1.2893471714765417</v>
      </c>
      <c r="BO241" s="575">
        <v>1.2889863440337954</v>
      </c>
      <c r="BP241" s="575">
        <v>1.2885668734571554</v>
      </c>
      <c r="BQ241" s="575">
        <v>1.2880748235498916</v>
      </c>
      <c r="BR241" s="575">
        <v>1.287564203457483</v>
      </c>
      <c r="BS241" s="575">
        <v>1.2870463435816224</v>
      </c>
      <c r="BT241" s="575">
        <v>1.2865387676474689</v>
      </c>
      <c r="BU241" s="575"/>
      <c r="BV241" s="575"/>
      <c r="BW241" s="575"/>
      <c r="BX241" s="575"/>
      <c r="BY241" s="575"/>
      <c r="BZ241" s="575"/>
      <c r="CA241" s="575"/>
      <c r="CB241" s="575"/>
      <c r="CC241" s="575"/>
      <c r="CD241" s="575"/>
      <c r="CE241" s="575"/>
      <c r="CF241" s="575"/>
      <c r="CG241" s="575"/>
      <c r="CH241" s="575"/>
      <c r="CI241" s="576"/>
      <c r="CK241" s="1348"/>
    </row>
    <row r="242" spans="1:89" s="1347" customFormat="1" x14ac:dyDescent="0.2">
      <c r="A242" s="1386"/>
      <c r="B242" s="863" t="s">
        <v>518</v>
      </c>
      <c r="C242" s="859" t="s">
        <v>238</v>
      </c>
      <c r="D242" s="860" t="s">
        <v>519</v>
      </c>
      <c r="E242" s="861" t="s">
        <v>231</v>
      </c>
      <c r="F242" s="862">
        <v>2</v>
      </c>
      <c r="G242" s="578">
        <f>SUM(G236:G241)</f>
        <v>0</v>
      </c>
      <c r="H242" s="578">
        <f t="shared" ref="H242:BS242" si="242">SUM(H236:H241)</f>
        <v>0</v>
      </c>
      <c r="I242" s="578">
        <f t="shared" si="242"/>
        <v>1.435326531341103</v>
      </c>
      <c r="J242" s="578">
        <f t="shared" si="242"/>
        <v>1.6314843999999999</v>
      </c>
      <c r="K242" s="578">
        <f t="shared" si="242"/>
        <v>1.5776992000000001</v>
      </c>
      <c r="L242" s="578">
        <f t="shared" si="242"/>
        <v>1.523914</v>
      </c>
      <c r="M242" s="583">
        <f t="shared" si="242"/>
        <v>1.523914</v>
      </c>
      <c r="N242" s="583">
        <f t="shared" si="242"/>
        <v>1.523914</v>
      </c>
      <c r="O242" s="583">
        <f t="shared" si="242"/>
        <v>1.523914</v>
      </c>
      <c r="P242" s="583">
        <f t="shared" si="242"/>
        <v>1.523914</v>
      </c>
      <c r="Q242" s="583">
        <f t="shared" si="242"/>
        <v>1.523914</v>
      </c>
      <c r="R242" s="583">
        <f t="shared" si="242"/>
        <v>1.523914</v>
      </c>
      <c r="S242" s="583">
        <f t="shared" si="242"/>
        <v>1.523914</v>
      </c>
      <c r="T242" s="583">
        <f t="shared" si="242"/>
        <v>1.523914</v>
      </c>
      <c r="U242" s="583">
        <f t="shared" si="242"/>
        <v>1.523914</v>
      </c>
      <c r="V242" s="583">
        <f t="shared" si="242"/>
        <v>1.523914</v>
      </c>
      <c r="W242" s="583">
        <f t="shared" si="242"/>
        <v>1.523914</v>
      </c>
      <c r="X242" s="583">
        <f t="shared" si="242"/>
        <v>1.523914</v>
      </c>
      <c r="Y242" s="583">
        <f t="shared" si="242"/>
        <v>1.523914</v>
      </c>
      <c r="Z242" s="583">
        <f t="shared" si="242"/>
        <v>1.523914</v>
      </c>
      <c r="AA242" s="583">
        <f t="shared" si="242"/>
        <v>1.523914</v>
      </c>
      <c r="AB242" s="583">
        <f t="shared" si="242"/>
        <v>1.523914</v>
      </c>
      <c r="AC242" s="583">
        <f t="shared" si="242"/>
        <v>1.523914</v>
      </c>
      <c r="AD242" s="583">
        <f t="shared" si="242"/>
        <v>1.523914</v>
      </c>
      <c r="AE242" s="583">
        <f t="shared" si="242"/>
        <v>1.523914</v>
      </c>
      <c r="AF242" s="583">
        <f t="shared" si="242"/>
        <v>1.523914</v>
      </c>
      <c r="AG242" s="583">
        <f t="shared" si="242"/>
        <v>1.523914</v>
      </c>
      <c r="AH242" s="583">
        <f t="shared" si="242"/>
        <v>1.523914</v>
      </c>
      <c r="AI242" s="583">
        <f t="shared" si="242"/>
        <v>1.523914</v>
      </c>
      <c r="AJ242" s="583">
        <f t="shared" si="242"/>
        <v>1.523914</v>
      </c>
      <c r="AK242" s="583">
        <f t="shared" si="242"/>
        <v>1.523914</v>
      </c>
      <c r="AL242" s="583">
        <f t="shared" si="242"/>
        <v>1.523914</v>
      </c>
      <c r="AM242" s="583">
        <f t="shared" si="242"/>
        <v>1.523914</v>
      </c>
      <c r="AN242" s="583">
        <f t="shared" si="242"/>
        <v>1.523914</v>
      </c>
      <c r="AO242" s="583">
        <f t="shared" si="242"/>
        <v>1.523914</v>
      </c>
      <c r="AP242" s="583">
        <f t="shared" si="242"/>
        <v>1.523914</v>
      </c>
      <c r="AQ242" s="583">
        <f t="shared" si="242"/>
        <v>1.523914</v>
      </c>
      <c r="AR242" s="583">
        <f t="shared" si="242"/>
        <v>1.523914</v>
      </c>
      <c r="AS242" s="583">
        <f t="shared" si="242"/>
        <v>1.523914</v>
      </c>
      <c r="AT242" s="583">
        <f t="shared" si="242"/>
        <v>1.523914</v>
      </c>
      <c r="AU242" s="583">
        <f t="shared" si="242"/>
        <v>1.523914</v>
      </c>
      <c r="AV242" s="583">
        <f t="shared" si="242"/>
        <v>1.523914</v>
      </c>
      <c r="AW242" s="583">
        <f t="shared" si="242"/>
        <v>1.523914</v>
      </c>
      <c r="AX242" s="583">
        <f t="shared" si="242"/>
        <v>1.523914</v>
      </c>
      <c r="AY242" s="583">
        <f t="shared" si="242"/>
        <v>1.523914</v>
      </c>
      <c r="AZ242" s="583">
        <f t="shared" si="242"/>
        <v>1.523914</v>
      </c>
      <c r="BA242" s="583">
        <f t="shared" si="242"/>
        <v>1.523914</v>
      </c>
      <c r="BB242" s="583">
        <f t="shared" si="242"/>
        <v>1.523914</v>
      </c>
      <c r="BC242" s="583">
        <f t="shared" si="242"/>
        <v>1.523914</v>
      </c>
      <c r="BD242" s="583">
        <f t="shared" si="242"/>
        <v>1.523914</v>
      </c>
      <c r="BE242" s="583">
        <f t="shared" si="242"/>
        <v>1.523914</v>
      </c>
      <c r="BF242" s="583">
        <f t="shared" si="242"/>
        <v>1.523914</v>
      </c>
      <c r="BG242" s="583">
        <f t="shared" si="242"/>
        <v>1.523914</v>
      </c>
      <c r="BH242" s="583">
        <f t="shared" si="242"/>
        <v>1.523914</v>
      </c>
      <c r="BI242" s="583">
        <f t="shared" si="242"/>
        <v>1.523914</v>
      </c>
      <c r="BJ242" s="583">
        <f t="shared" si="242"/>
        <v>1.523914</v>
      </c>
      <c r="BK242" s="583">
        <f t="shared" si="242"/>
        <v>1.523914</v>
      </c>
      <c r="BL242" s="583">
        <f t="shared" si="242"/>
        <v>1.523914</v>
      </c>
      <c r="BM242" s="583">
        <f t="shared" si="242"/>
        <v>1.523914</v>
      </c>
      <c r="BN242" s="583">
        <f t="shared" si="242"/>
        <v>1.523914</v>
      </c>
      <c r="BO242" s="583">
        <f t="shared" si="242"/>
        <v>1.523914</v>
      </c>
      <c r="BP242" s="583">
        <f t="shared" si="242"/>
        <v>1.523914</v>
      </c>
      <c r="BQ242" s="583">
        <f t="shared" si="242"/>
        <v>1.523914</v>
      </c>
      <c r="BR242" s="583">
        <f t="shared" si="242"/>
        <v>1.523914</v>
      </c>
      <c r="BS242" s="583">
        <f t="shared" si="242"/>
        <v>1.523914</v>
      </c>
      <c r="BT242" s="583">
        <f t="shared" ref="BT242" si="243">SUM(BT236:BT241)</f>
        <v>1.523914</v>
      </c>
      <c r="BU242" s="583"/>
      <c r="BV242" s="583"/>
      <c r="BW242" s="583"/>
      <c r="BX242" s="583"/>
      <c r="BY242" s="583"/>
      <c r="BZ242" s="583"/>
      <c r="CA242" s="583"/>
      <c r="CB242" s="583"/>
      <c r="CC242" s="583"/>
      <c r="CD242" s="583"/>
      <c r="CE242" s="583"/>
      <c r="CF242" s="583"/>
      <c r="CG242" s="583"/>
      <c r="CH242" s="583"/>
      <c r="CI242" s="579"/>
      <c r="CK242" s="1348"/>
    </row>
    <row r="243" spans="1:89" s="1347" customFormat="1" ht="15" thickBot="1" x14ac:dyDescent="0.25">
      <c r="A243" s="1386"/>
      <c r="B243" s="890" t="s">
        <v>520</v>
      </c>
      <c r="C243" s="891" t="s">
        <v>521</v>
      </c>
      <c r="D243" s="892" t="s">
        <v>522</v>
      </c>
      <c r="E243" s="893" t="s">
        <v>523</v>
      </c>
      <c r="F243" s="871">
        <v>2</v>
      </c>
      <c r="G243" s="590" t="e">
        <f>(G242*1000000)/(G257*1000)</f>
        <v>#DIV/0!</v>
      </c>
      <c r="H243" s="590" t="e">
        <f t="shared" ref="H243:BS243" si="244">(H242*1000000)/(H257*1000)</f>
        <v>#DIV/0!</v>
      </c>
      <c r="I243" s="590">
        <f t="shared" si="244"/>
        <v>132.41019661818294</v>
      </c>
      <c r="J243" s="590">
        <f t="shared" si="244"/>
        <v>149.19000976951554</v>
      </c>
      <c r="K243" s="590">
        <f t="shared" si="244"/>
        <v>142.61589465272155</v>
      </c>
      <c r="L243" s="590">
        <f t="shared" si="244"/>
        <v>135.65450476977554</v>
      </c>
      <c r="M243" s="620">
        <f t="shared" si="244"/>
        <v>133.97498227588588</v>
      </c>
      <c r="N243" s="620">
        <f t="shared" si="244"/>
        <v>132.58601338295361</v>
      </c>
      <c r="O243" s="620">
        <f t="shared" si="244"/>
        <v>130.26041930606738</v>
      </c>
      <c r="P243" s="620">
        <f t="shared" si="244"/>
        <v>128.12794447274524</v>
      </c>
      <c r="Q243" s="620">
        <f t="shared" si="244"/>
        <v>126.13745390738124</v>
      </c>
      <c r="R243" s="620">
        <f t="shared" si="244"/>
        <v>124.28596425775979</v>
      </c>
      <c r="S243" s="620">
        <f t="shared" si="244"/>
        <v>123.0570226640755</v>
      </c>
      <c r="T243" s="620">
        <f t="shared" si="244"/>
        <v>122.4405414907711</v>
      </c>
      <c r="U243" s="620">
        <f t="shared" si="244"/>
        <v>121.62400076508543</v>
      </c>
      <c r="V243" s="620">
        <f t="shared" si="244"/>
        <v>120.8229536059862</v>
      </c>
      <c r="W243" s="620">
        <f t="shared" si="244"/>
        <v>119.89811740925136</v>
      </c>
      <c r="X243" s="620">
        <f t="shared" si="244"/>
        <v>118.68958151914067</v>
      </c>
      <c r="Y243" s="620">
        <f t="shared" si="244"/>
        <v>117.93049866641549</v>
      </c>
      <c r="Z243" s="620">
        <f t="shared" si="244"/>
        <v>117.23891918745358</v>
      </c>
      <c r="AA243" s="620">
        <f t="shared" si="244"/>
        <v>116.59987258988734</v>
      </c>
      <c r="AB243" s="620">
        <f t="shared" si="244"/>
        <v>116.00296108833255</v>
      </c>
      <c r="AC243" s="620">
        <f t="shared" si="244"/>
        <v>115.45269374891485</v>
      </c>
      <c r="AD243" s="620">
        <f t="shared" si="244"/>
        <v>114.95399467941976</v>
      </c>
      <c r="AE243" s="620">
        <f t="shared" si="244"/>
        <v>114.50090346167906</v>
      </c>
      <c r="AF243" s="620">
        <f t="shared" si="244"/>
        <v>114.08879915871101</v>
      </c>
      <c r="AG243" s="620">
        <f t="shared" si="244"/>
        <v>113.71331113059445</v>
      </c>
      <c r="AH243" s="620">
        <f t="shared" si="244"/>
        <v>113.36922323467566</v>
      </c>
      <c r="AI243" s="620">
        <f t="shared" si="244"/>
        <v>113.06759152913915</v>
      </c>
      <c r="AJ243" s="620">
        <f t="shared" si="244"/>
        <v>112.81053859532467</v>
      </c>
      <c r="AK243" s="620">
        <f t="shared" si="244"/>
        <v>112.57676539227219</v>
      </c>
      <c r="AL243" s="620">
        <f t="shared" si="244"/>
        <v>112.35973216462567</v>
      </c>
      <c r="AM243" s="620">
        <f t="shared" si="244"/>
        <v>112.12828795448694</v>
      </c>
      <c r="AN243" s="620">
        <f t="shared" si="244"/>
        <v>111.91988278122582</v>
      </c>
      <c r="AO243" s="620">
        <f t="shared" si="244"/>
        <v>111.70107259834383</v>
      </c>
      <c r="AP243" s="620">
        <f t="shared" si="244"/>
        <v>111.45756041735036</v>
      </c>
      <c r="AQ243" s="620">
        <f t="shared" si="244"/>
        <v>111.20459992872136</v>
      </c>
      <c r="AR243" s="620">
        <f t="shared" si="244"/>
        <v>110.9471620052732</v>
      </c>
      <c r="AS243" s="620">
        <f t="shared" si="244"/>
        <v>110.69204373135358</v>
      </c>
      <c r="AT243" s="620">
        <f t="shared" si="244"/>
        <v>110.45059126455628</v>
      </c>
      <c r="AU243" s="620">
        <f t="shared" si="244"/>
        <v>110.21859344863203</v>
      </c>
      <c r="AV243" s="620">
        <f t="shared" si="244"/>
        <v>109.96858357105104</v>
      </c>
      <c r="AW243" s="620">
        <f t="shared" si="244"/>
        <v>109.70087801670438</v>
      </c>
      <c r="AX243" s="620">
        <f t="shared" si="244"/>
        <v>109.41587380471061</v>
      </c>
      <c r="AY243" s="620">
        <f t="shared" si="244"/>
        <v>109.10610994598044</v>
      </c>
      <c r="AZ243" s="620">
        <f t="shared" si="244"/>
        <v>108.77857474677795</v>
      </c>
      <c r="BA243" s="620">
        <f t="shared" si="244"/>
        <v>108.43195917088207</v>
      </c>
      <c r="BB243" s="620">
        <f t="shared" si="244"/>
        <v>108.06492862464063</v>
      </c>
      <c r="BC243" s="620">
        <f t="shared" si="244"/>
        <v>107.69819608121108</v>
      </c>
      <c r="BD243" s="620">
        <f t="shared" si="244"/>
        <v>107.3433622846223</v>
      </c>
      <c r="BE243" s="620">
        <f t="shared" si="244"/>
        <v>106.99528999026826</v>
      </c>
      <c r="BF243" s="620">
        <f t="shared" si="244"/>
        <v>106.65571342131398</v>
      </c>
      <c r="BG243" s="620">
        <f t="shared" si="244"/>
        <v>106.32098843518828</v>
      </c>
      <c r="BH243" s="620">
        <f t="shared" si="244"/>
        <v>105.98908238578601</v>
      </c>
      <c r="BI243" s="620">
        <f t="shared" si="244"/>
        <v>105.66407939193225</v>
      </c>
      <c r="BJ243" s="620">
        <f t="shared" si="244"/>
        <v>105.3533027050204</v>
      </c>
      <c r="BK243" s="620">
        <f t="shared" si="244"/>
        <v>105.05300012594867</v>
      </c>
      <c r="BL243" s="620">
        <f t="shared" si="244"/>
        <v>104.76131456708929</v>
      </c>
      <c r="BM243" s="620">
        <f t="shared" si="244"/>
        <v>104.48750108713321</v>
      </c>
      <c r="BN243" s="620">
        <f t="shared" si="244"/>
        <v>104.21723624100332</v>
      </c>
      <c r="BO243" s="620">
        <f t="shared" si="244"/>
        <v>103.94439550510252</v>
      </c>
      <c r="BP243" s="620">
        <f t="shared" si="244"/>
        <v>103.66509330120212</v>
      </c>
      <c r="BQ243" s="620">
        <f t="shared" si="244"/>
        <v>103.37153710810861</v>
      </c>
      <c r="BR243" s="620">
        <f t="shared" si="244"/>
        <v>103.06916800036605</v>
      </c>
      <c r="BS243" s="620">
        <f t="shared" si="244"/>
        <v>102.76450805337592</v>
      </c>
      <c r="BT243" s="620">
        <f t="shared" ref="BT243" si="245">(BT242*1000000)/(BT257*1000)</f>
        <v>102.46738145430122</v>
      </c>
      <c r="BU243" s="620"/>
      <c r="BV243" s="620"/>
      <c r="BW243" s="620"/>
      <c r="BX243" s="620"/>
      <c r="BY243" s="620"/>
      <c r="BZ243" s="620"/>
      <c r="CA243" s="620"/>
      <c r="CB243" s="620"/>
      <c r="CC243" s="620"/>
      <c r="CD243" s="620"/>
      <c r="CE243" s="620"/>
      <c r="CF243" s="620"/>
      <c r="CG243" s="620"/>
      <c r="CH243" s="620"/>
      <c r="CI243" s="591"/>
      <c r="CK243" s="1348"/>
    </row>
    <row r="244" spans="1:89" s="1347" customFormat="1" x14ac:dyDescent="0.2">
      <c r="A244" s="1386"/>
      <c r="B244" s="872" t="s">
        <v>524</v>
      </c>
      <c r="C244" s="873" t="s">
        <v>525</v>
      </c>
      <c r="D244" s="894" t="s">
        <v>85</v>
      </c>
      <c r="E244" s="895" t="s">
        <v>339</v>
      </c>
      <c r="F244" s="896">
        <v>2</v>
      </c>
      <c r="G244" s="624"/>
      <c r="H244" s="624"/>
      <c r="I244" s="624">
        <v>0.86727257008234815</v>
      </c>
      <c r="J244" s="624">
        <v>0.8613800544304947</v>
      </c>
      <c r="K244" s="624">
        <v>0.86390295725809241</v>
      </c>
      <c r="L244" s="624">
        <v>0.86642586008569011</v>
      </c>
      <c r="M244" s="625">
        <v>0.90635929826684547</v>
      </c>
      <c r="N244" s="625">
        <v>0.90899592215628278</v>
      </c>
      <c r="O244" s="625">
        <v>0.91163254604572008</v>
      </c>
      <c r="P244" s="625">
        <v>0.91426916993515739</v>
      </c>
      <c r="Q244" s="625">
        <v>0.91690579382459481</v>
      </c>
      <c r="R244" s="625">
        <v>0.9186635430842196</v>
      </c>
      <c r="S244" s="625">
        <v>0.92042129234384451</v>
      </c>
      <c r="T244" s="625">
        <v>0.92217904160346942</v>
      </c>
      <c r="U244" s="625">
        <v>0.92393679086309421</v>
      </c>
      <c r="V244" s="625">
        <v>0.92569454012271912</v>
      </c>
      <c r="W244" s="625">
        <v>0.92745228938234403</v>
      </c>
      <c r="X244" s="625">
        <v>0.92921003864196883</v>
      </c>
      <c r="Y244" s="625">
        <v>0.93096778790159374</v>
      </c>
      <c r="Z244" s="625">
        <v>0.93272553716121864</v>
      </c>
      <c r="AA244" s="625">
        <v>0.93448328642084344</v>
      </c>
      <c r="AB244" s="625">
        <v>0.93624103568046835</v>
      </c>
      <c r="AC244" s="625">
        <v>0.93799878494009314</v>
      </c>
      <c r="AD244" s="625">
        <v>0.93975653419971805</v>
      </c>
      <c r="AE244" s="625">
        <v>0.94151428345934296</v>
      </c>
      <c r="AF244" s="625">
        <v>0.94327203271896787</v>
      </c>
      <c r="AG244" s="625">
        <v>0.94502978197859278</v>
      </c>
      <c r="AH244" s="625">
        <v>0.94678753123821768</v>
      </c>
      <c r="AI244" s="625">
        <v>0.94854528049784248</v>
      </c>
      <c r="AJ244" s="625">
        <v>0.95030302975746739</v>
      </c>
      <c r="AK244" s="625">
        <v>0.95293965364690469</v>
      </c>
      <c r="AL244" s="625">
        <v>0.955576277536342</v>
      </c>
      <c r="AM244" s="625">
        <v>0.95821290142577942</v>
      </c>
      <c r="AN244" s="625">
        <v>0.96084952531521661</v>
      </c>
      <c r="AO244" s="625">
        <v>0.96348614920465392</v>
      </c>
      <c r="AP244" s="625">
        <v>0.96612277309409123</v>
      </c>
      <c r="AQ244" s="625">
        <v>0.96875939698352864</v>
      </c>
      <c r="AR244" s="625">
        <v>0.97139602087296584</v>
      </c>
      <c r="AS244" s="625">
        <v>0.97403264476240314</v>
      </c>
      <c r="AT244" s="625">
        <v>0.97666926865184056</v>
      </c>
      <c r="AU244" s="625">
        <v>0.97930589254127787</v>
      </c>
      <c r="AV244" s="625">
        <v>0.98194251643071517</v>
      </c>
      <c r="AW244" s="625">
        <v>0.98457914032015237</v>
      </c>
      <c r="AX244" s="625">
        <v>0.98721576420958979</v>
      </c>
      <c r="AY244" s="625">
        <v>0.9898523880990272</v>
      </c>
      <c r="AZ244" s="625">
        <v>0.9924890119884644</v>
      </c>
      <c r="BA244" s="625">
        <v>0.9951256358779017</v>
      </c>
      <c r="BB244" s="625">
        <v>0.99776225976733901</v>
      </c>
      <c r="BC244" s="625">
        <v>1.0003988836567763</v>
      </c>
      <c r="BD244" s="625">
        <v>1.0030355075462136</v>
      </c>
      <c r="BE244" s="625">
        <v>1.0056721314356509</v>
      </c>
      <c r="BF244" s="625">
        <v>1.0083087553250882</v>
      </c>
      <c r="BG244" s="625">
        <v>1.0109453792145255</v>
      </c>
      <c r="BH244" s="625">
        <v>1.0135820031039631</v>
      </c>
      <c r="BI244" s="625">
        <v>1.0162186269934002</v>
      </c>
      <c r="BJ244" s="625">
        <v>1.0188552508828377</v>
      </c>
      <c r="BK244" s="625">
        <v>1.0214918747722748</v>
      </c>
      <c r="BL244" s="625">
        <v>1.0241284986617123</v>
      </c>
      <c r="BM244" s="625">
        <v>1.0267651225511494</v>
      </c>
      <c r="BN244" s="625">
        <v>1.0294017464405867</v>
      </c>
      <c r="BO244" s="625">
        <v>1.032038370330024</v>
      </c>
      <c r="BP244" s="625">
        <v>1.0346749942194615</v>
      </c>
      <c r="BQ244" s="625">
        <v>1.0373116181088988</v>
      </c>
      <c r="BR244" s="625">
        <v>1.0399482419983359</v>
      </c>
      <c r="BS244" s="625">
        <v>1.0425848658877734</v>
      </c>
      <c r="BT244" s="625">
        <v>1.0452214897772107</v>
      </c>
      <c r="BU244" s="625"/>
      <c r="BV244" s="625"/>
      <c r="BW244" s="625"/>
      <c r="BX244" s="625"/>
      <c r="BY244" s="625"/>
      <c r="BZ244" s="625"/>
      <c r="CA244" s="625"/>
      <c r="CB244" s="625"/>
      <c r="CC244" s="625"/>
      <c r="CD244" s="625"/>
      <c r="CE244" s="625"/>
      <c r="CF244" s="625"/>
      <c r="CG244" s="625"/>
      <c r="CH244" s="625"/>
      <c r="CI244" s="626"/>
      <c r="CK244" s="1348"/>
    </row>
    <row r="245" spans="1:89" s="1347" customFormat="1" x14ac:dyDescent="0.2">
      <c r="A245" s="1386"/>
      <c r="B245" s="876" t="s">
        <v>526</v>
      </c>
      <c r="C245" s="877" t="s">
        <v>527</v>
      </c>
      <c r="D245" s="897" t="s">
        <v>85</v>
      </c>
      <c r="E245" s="883" t="s">
        <v>339</v>
      </c>
      <c r="F245" s="884">
        <v>2</v>
      </c>
      <c r="G245" s="628"/>
      <c r="H245" s="628"/>
      <c r="I245" s="628">
        <v>0.1197274299176519</v>
      </c>
      <c r="J245" s="628">
        <v>0.12308380008574644</v>
      </c>
      <c r="K245" s="628">
        <v>0.12265588449069349</v>
      </c>
      <c r="L245" s="628">
        <v>0.12222796889564054</v>
      </c>
      <c r="M245" s="629">
        <v>0.14070414393412176</v>
      </c>
      <c r="N245" s="629">
        <v>0.14070414393412176</v>
      </c>
      <c r="O245" s="629">
        <v>0.14070414393412176</v>
      </c>
      <c r="P245" s="629">
        <v>0.14070414393412176</v>
      </c>
      <c r="Q245" s="629">
        <v>0.14070414393412176</v>
      </c>
      <c r="R245" s="629">
        <v>0.13990414393412176</v>
      </c>
      <c r="S245" s="629">
        <v>0.13910414393412174</v>
      </c>
      <c r="T245" s="629">
        <v>0.13830414393412174</v>
      </c>
      <c r="U245" s="629">
        <v>0.13830414393412174</v>
      </c>
      <c r="V245" s="629">
        <v>0.13830414393412174</v>
      </c>
      <c r="W245" s="629">
        <v>0.13830414393412174</v>
      </c>
      <c r="X245" s="629">
        <v>0.13830414393412174</v>
      </c>
      <c r="Y245" s="629">
        <v>0.13830414393412174</v>
      </c>
      <c r="Z245" s="629">
        <v>0.13830414393412174</v>
      </c>
      <c r="AA245" s="629">
        <v>0.13830414393412174</v>
      </c>
      <c r="AB245" s="629">
        <v>0.13830414393412174</v>
      </c>
      <c r="AC245" s="629">
        <v>0.13830414393412174</v>
      </c>
      <c r="AD245" s="629">
        <v>0.13830414393412174</v>
      </c>
      <c r="AE245" s="629">
        <v>0.13830414393412174</v>
      </c>
      <c r="AF245" s="629">
        <v>0.13830414393412174</v>
      </c>
      <c r="AG245" s="629">
        <v>0.13830414393412174</v>
      </c>
      <c r="AH245" s="629">
        <v>0.13830414393412174</v>
      </c>
      <c r="AI245" s="629">
        <v>0.13830414393412174</v>
      </c>
      <c r="AJ245" s="629">
        <v>0.13830414393412174</v>
      </c>
      <c r="AK245" s="629">
        <v>0.13830414393412174</v>
      </c>
      <c r="AL245" s="629">
        <v>0.13830414393412174</v>
      </c>
      <c r="AM245" s="629">
        <v>0.13830414393412174</v>
      </c>
      <c r="AN245" s="629">
        <v>0.13830414393412174</v>
      </c>
      <c r="AO245" s="629">
        <v>0.13830414393412174</v>
      </c>
      <c r="AP245" s="629">
        <v>0.13830414393412174</v>
      </c>
      <c r="AQ245" s="629">
        <v>0.13830414393412174</v>
      </c>
      <c r="AR245" s="629">
        <v>0.13830414393412174</v>
      </c>
      <c r="AS245" s="629">
        <v>0.13830414393412174</v>
      </c>
      <c r="AT245" s="629">
        <v>0.13830414393412174</v>
      </c>
      <c r="AU245" s="629">
        <v>0.13830414393412174</v>
      </c>
      <c r="AV245" s="629">
        <v>0.13830414393412174</v>
      </c>
      <c r="AW245" s="629">
        <v>0.13830414393412174</v>
      </c>
      <c r="AX245" s="629">
        <v>0.13830414393412174</v>
      </c>
      <c r="AY245" s="629">
        <v>0.13830414393412174</v>
      </c>
      <c r="AZ245" s="629">
        <v>0.13830414393412174</v>
      </c>
      <c r="BA245" s="629">
        <v>0.13830414393412174</v>
      </c>
      <c r="BB245" s="629">
        <v>0.13830414393412174</v>
      </c>
      <c r="BC245" s="629">
        <v>0.13830414393412174</v>
      </c>
      <c r="BD245" s="629">
        <v>0.13830414393412174</v>
      </c>
      <c r="BE245" s="629">
        <v>0.13830414393412174</v>
      </c>
      <c r="BF245" s="629">
        <v>0.13830414393412174</v>
      </c>
      <c r="BG245" s="629">
        <v>0.13830414393412174</v>
      </c>
      <c r="BH245" s="629">
        <v>0.13830414393412174</v>
      </c>
      <c r="BI245" s="629">
        <v>0.13830414393412174</v>
      </c>
      <c r="BJ245" s="629">
        <v>0.13830414393412174</v>
      </c>
      <c r="BK245" s="629">
        <v>0.13830414393412174</v>
      </c>
      <c r="BL245" s="629">
        <v>0.13830414393412174</v>
      </c>
      <c r="BM245" s="629">
        <v>0.13830414393412174</v>
      </c>
      <c r="BN245" s="629">
        <v>0.13830414393412174</v>
      </c>
      <c r="BO245" s="629">
        <v>0.13830414393412174</v>
      </c>
      <c r="BP245" s="629">
        <v>0.13830414393412174</v>
      </c>
      <c r="BQ245" s="629">
        <v>0.13830414393412174</v>
      </c>
      <c r="BR245" s="629">
        <v>0.13830414393412174</v>
      </c>
      <c r="BS245" s="629">
        <v>0.13830414393412174</v>
      </c>
      <c r="BT245" s="629">
        <v>0.13830414393412174</v>
      </c>
      <c r="BU245" s="629"/>
      <c r="BV245" s="629"/>
      <c r="BW245" s="629"/>
      <c r="BX245" s="629"/>
      <c r="BY245" s="629"/>
      <c r="BZ245" s="629"/>
      <c r="CA245" s="629"/>
      <c r="CB245" s="629"/>
      <c r="CC245" s="629"/>
      <c r="CD245" s="629"/>
      <c r="CE245" s="629"/>
      <c r="CF245" s="629"/>
      <c r="CG245" s="629"/>
      <c r="CH245" s="629"/>
      <c r="CI245" s="630"/>
      <c r="CK245" s="1348"/>
    </row>
    <row r="246" spans="1:89" s="1347" customFormat="1" x14ac:dyDescent="0.2">
      <c r="A246" s="1386"/>
      <c r="B246" s="898" t="s">
        <v>528</v>
      </c>
      <c r="C246" s="899" t="s">
        <v>529</v>
      </c>
      <c r="D246" s="897" t="s">
        <v>85</v>
      </c>
      <c r="E246" s="883" t="s">
        <v>339</v>
      </c>
      <c r="F246" s="884">
        <v>2</v>
      </c>
      <c r="G246" s="628"/>
      <c r="H246" s="628"/>
      <c r="I246" s="628">
        <v>0.20899999999999999</v>
      </c>
      <c r="J246" s="628">
        <v>0.21692039548375888</v>
      </c>
      <c r="K246" s="628">
        <v>0.21720965825121422</v>
      </c>
      <c r="L246" s="628">
        <v>0.21749892101866955</v>
      </c>
      <c r="M246" s="629">
        <v>0.16008930779903302</v>
      </c>
      <c r="N246" s="629">
        <v>0.16045268390959569</v>
      </c>
      <c r="O246" s="629">
        <v>0.16081606002015839</v>
      </c>
      <c r="P246" s="629">
        <v>0.16117943613072105</v>
      </c>
      <c r="Q246" s="629">
        <v>0.16154281224128375</v>
      </c>
      <c r="R246" s="629">
        <v>0.16158506298165884</v>
      </c>
      <c r="S246" s="629">
        <v>0.16162731372203398</v>
      </c>
      <c r="T246" s="629">
        <v>0.16166956446240913</v>
      </c>
      <c r="U246" s="629">
        <v>0.16191181520278422</v>
      </c>
      <c r="V246" s="629">
        <v>0.16215406594315934</v>
      </c>
      <c r="W246" s="629">
        <v>0.16239631668353449</v>
      </c>
      <c r="X246" s="629">
        <v>0.16263856742390959</v>
      </c>
      <c r="Y246" s="629">
        <v>0.16288081816428471</v>
      </c>
      <c r="Z246" s="629">
        <v>0.16312306890465986</v>
      </c>
      <c r="AA246" s="629">
        <v>0.16336531964503495</v>
      </c>
      <c r="AB246" s="629">
        <v>0.16360757038541007</v>
      </c>
      <c r="AC246" s="629">
        <v>0.16384982112578522</v>
      </c>
      <c r="AD246" s="629">
        <v>0.16409207186616032</v>
      </c>
      <c r="AE246" s="629">
        <v>0.16433432260653547</v>
      </c>
      <c r="AF246" s="629">
        <v>0.16457657334691059</v>
      </c>
      <c r="AG246" s="629">
        <v>0.16481882408728568</v>
      </c>
      <c r="AH246" s="629">
        <v>0.16506107482766083</v>
      </c>
      <c r="AI246" s="629">
        <v>0.16530332556803595</v>
      </c>
      <c r="AJ246" s="629">
        <v>0.16554557630841105</v>
      </c>
      <c r="AK246" s="629">
        <v>0.16590895241897374</v>
      </c>
      <c r="AL246" s="629">
        <v>0.16627232852953644</v>
      </c>
      <c r="AM246" s="629">
        <v>0.16663570464009914</v>
      </c>
      <c r="AN246" s="629">
        <v>0.1669990807506618</v>
      </c>
      <c r="AO246" s="629">
        <v>0.1673624568612245</v>
      </c>
      <c r="AP246" s="629">
        <v>0.1677258329717872</v>
      </c>
      <c r="AQ246" s="629">
        <v>0.16808920908234987</v>
      </c>
      <c r="AR246" s="629">
        <v>0.16845258519291256</v>
      </c>
      <c r="AS246" s="629">
        <v>0.16881596130347523</v>
      </c>
      <c r="AT246" s="629">
        <v>0.16917933741403793</v>
      </c>
      <c r="AU246" s="629">
        <v>0.1695427135246006</v>
      </c>
      <c r="AV246" s="629">
        <v>0.16990608963516329</v>
      </c>
      <c r="AW246" s="629">
        <v>0.17026946574572596</v>
      </c>
      <c r="AX246" s="629">
        <v>0.17063284185628866</v>
      </c>
      <c r="AY246" s="629">
        <v>0.17099621796685133</v>
      </c>
      <c r="AZ246" s="629">
        <v>0.17135959407741402</v>
      </c>
      <c r="BA246" s="629">
        <v>0.17172297018797672</v>
      </c>
      <c r="BB246" s="629">
        <v>0.17208634629853942</v>
      </c>
      <c r="BC246" s="629">
        <v>0.17244972240910209</v>
      </c>
      <c r="BD246" s="629">
        <v>0.17281309851966478</v>
      </c>
      <c r="BE246" s="629">
        <v>0.17317647463022745</v>
      </c>
      <c r="BF246" s="629">
        <v>0.17353985074079015</v>
      </c>
      <c r="BG246" s="629">
        <v>0.17390322685135282</v>
      </c>
      <c r="BH246" s="629">
        <v>0.17426660296191551</v>
      </c>
      <c r="BI246" s="629">
        <v>0.17462997907247818</v>
      </c>
      <c r="BJ246" s="629">
        <v>0.17499335518304088</v>
      </c>
      <c r="BK246" s="629">
        <v>0.17535673129360355</v>
      </c>
      <c r="BL246" s="629">
        <v>0.17572010740416624</v>
      </c>
      <c r="BM246" s="629">
        <v>0.17608348351472894</v>
      </c>
      <c r="BN246" s="629">
        <v>0.17644685962529161</v>
      </c>
      <c r="BO246" s="629">
        <v>0.17681023573585433</v>
      </c>
      <c r="BP246" s="629">
        <v>0.177173611846417</v>
      </c>
      <c r="BQ246" s="629">
        <v>0.1775369879569797</v>
      </c>
      <c r="BR246" s="629">
        <v>0.17790036406754237</v>
      </c>
      <c r="BS246" s="629">
        <v>0.17826374017810506</v>
      </c>
      <c r="BT246" s="629">
        <v>0.17862711628866773</v>
      </c>
      <c r="BU246" s="629"/>
      <c r="BV246" s="629"/>
      <c r="BW246" s="629"/>
      <c r="BX246" s="629"/>
      <c r="BY246" s="629"/>
      <c r="BZ246" s="629"/>
      <c r="CA246" s="629"/>
      <c r="CB246" s="629"/>
      <c r="CC246" s="629"/>
      <c r="CD246" s="629"/>
      <c r="CE246" s="629"/>
      <c r="CF246" s="629"/>
      <c r="CG246" s="629"/>
      <c r="CH246" s="629"/>
      <c r="CI246" s="630"/>
      <c r="CK246" s="1348"/>
    </row>
    <row r="247" spans="1:89" s="1347" customFormat="1" x14ac:dyDescent="0.2">
      <c r="A247" s="1386"/>
      <c r="B247" s="898" t="s">
        <v>530</v>
      </c>
      <c r="C247" s="899" t="s">
        <v>531</v>
      </c>
      <c r="D247" s="633" t="s">
        <v>532</v>
      </c>
      <c r="E247" s="634" t="s">
        <v>339</v>
      </c>
      <c r="F247" s="635">
        <v>2</v>
      </c>
      <c r="G247" s="628"/>
      <c r="H247" s="628"/>
      <c r="I247" s="628">
        <v>3.617</v>
      </c>
      <c r="J247" s="583">
        <f t="shared" ref="J247" si="246">I247+SUM(J248:J253)</f>
        <v>3.7754903291411748</v>
      </c>
      <c r="K247" s="583">
        <f t="shared" ref="K247" si="247">J247+SUM(K248:K253)</f>
        <v>3.9929525215093089</v>
      </c>
      <c r="L247" s="583">
        <f t="shared" ref="L247" si="248">K247+SUM(L248:L253)</f>
        <v>4.264070461967874</v>
      </c>
      <c r="M247" s="583">
        <f t="shared" ref="M247" si="249">L247+SUM(M248:M253)</f>
        <v>4.509575962602506</v>
      </c>
      <c r="N247" s="583">
        <f t="shared" ref="N247" si="250">M247+SUM(N248:N253)</f>
        <v>4.7346013410360834</v>
      </c>
      <c r="O247" s="583">
        <f t="shared" ref="O247" si="251">N247+SUM(O248:O253)</f>
        <v>5.0423975192753323</v>
      </c>
      <c r="P247" s="583">
        <f t="shared" ref="P247" si="252">O247+SUM(P248:P253)</f>
        <v>5.3400550997728518</v>
      </c>
      <c r="Q247" s="583">
        <f t="shared" ref="Q247" si="253">P247+SUM(Q248:Q253)</f>
        <v>5.6309529901603712</v>
      </c>
      <c r="R247" s="583">
        <f t="shared" ref="R247" si="254">Q247+SUM(R248:R253)</f>
        <v>5.900394347252421</v>
      </c>
      <c r="S247" s="583">
        <f t="shared" ref="S247" si="255">R247+SUM(S248:S253)</f>
        <v>6.0986686506857204</v>
      </c>
      <c r="T247" s="583">
        <f t="shared" ref="T247" si="256">S247+SUM(T248:T253)</f>
        <v>6.2391013896416396</v>
      </c>
      <c r="U247" s="583">
        <f t="shared" ref="U247" si="257">T247+SUM(U248:U253)</f>
        <v>6.3989822969862207</v>
      </c>
      <c r="V247" s="583">
        <f t="shared" ref="V247" si="258">U247+SUM(V248:V253)</f>
        <v>6.5583144897632266</v>
      </c>
      <c r="W247" s="583">
        <f t="shared" ref="W247" si="259">V247+SUM(W248:W253)</f>
        <v>6.7338233249290909</v>
      </c>
      <c r="X247" s="583">
        <f t="shared" ref="X247" si="260">W247+SUM(X248:X253)</f>
        <v>6.9401752234004768</v>
      </c>
      <c r="Y247" s="583">
        <f t="shared" ref="Y247" si="261">X247+SUM(Y248:Y253)</f>
        <v>7.0988592662210532</v>
      </c>
      <c r="Z247" s="583">
        <f t="shared" ref="Z247" si="262">Y247+SUM(Z248:Z253)</f>
        <v>7.2513667612682324</v>
      </c>
      <c r="AA247" s="583">
        <f t="shared" ref="AA247" si="263">Z247+SUM(AA248:AA253)</f>
        <v>7.3990752017391443</v>
      </c>
      <c r="AB247" s="583">
        <f t="shared" ref="AB247" si="264">AA247+SUM(AB248:AB253)</f>
        <v>7.5409699203382994</v>
      </c>
      <c r="AC247" s="583">
        <f t="shared" ref="AC247" si="265">AB247+SUM(AC248:AC253)</f>
        <v>7.6743699450296026</v>
      </c>
      <c r="AD247" s="583">
        <f t="shared" ref="AD247" si="266">AC247+SUM(AD248:AD253)</f>
        <v>7.7985912501530175</v>
      </c>
      <c r="AE247" s="583">
        <f t="shared" ref="AE247" si="267">AD247+SUM(AE248:AE253)</f>
        <v>7.9142378738339625</v>
      </c>
      <c r="AF247" s="583">
        <f t="shared" ref="AF247" si="268">AE247+SUM(AF248:AF253)</f>
        <v>8.0217148449205951</v>
      </c>
      <c r="AG247" s="583">
        <f t="shared" ref="AG247" si="269">AF247+SUM(AG248:AG253)</f>
        <v>8.1233973740156387</v>
      </c>
      <c r="AH247" s="583">
        <f t="shared" ref="AH247" si="270">AG247+SUM(AH248:AH253)</f>
        <v>8.2217769821891729</v>
      </c>
      <c r="AI247" s="583">
        <f t="shared" ref="AI247" si="271">AH247+SUM(AI248:AI253)</f>
        <v>8.3155223781222798</v>
      </c>
      <c r="AJ247" s="583">
        <f t="shared" ref="AJ247" si="272">AI247+SUM(AJ248:AJ253)</f>
        <v>8.4043127955340875</v>
      </c>
      <c r="AK247" s="583">
        <f t="shared" ref="AK247" si="273">AJ247+SUM(AK248:AK253)</f>
        <v>8.4895811558713561</v>
      </c>
      <c r="AL247" s="583">
        <f t="shared" ref="AL247" si="274">AK247+SUM(AL248:AL253)</f>
        <v>8.563139899367787</v>
      </c>
      <c r="AM247" s="583">
        <f t="shared" ref="AM247" si="275">AL247+SUM(AM248:AM253)</f>
        <v>8.6285999907441049</v>
      </c>
      <c r="AN247" s="583">
        <f t="shared" ref="AN247" si="276">AM247+SUM(AN248:AN253)</f>
        <v>8.6914733721402104</v>
      </c>
      <c r="AO247" s="583">
        <f t="shared" ref="AO247" si="277">AN247+SUM(AO248:AO253)</f>
        <v>8.7556606043594538</v>
      </c>
      <c r="AP247" s="583">
        <f t="shared" ref="AP247" si="278">AO247+SUM(AP248:AP253)</f>
        <v>8.8227853134759009</v>
      </c>
      <c r="AQ247" s="583">
        <f t="shared" ref="AQ247" si="279">AP247+SUM(AQ248:AQ253)</f>
        <v>8.8753530182636897</v>
      </c>
      <c r="AR247" s="583">
        <f t="shared" ref="AR247" si="280">AQ247+SUM(AR248:AR253)</f>
        <v>8.912787579711857</v>
      </c>
      <c r="AS247" s="583">
        <f t="shared" ref="AS247" si="281">AR247+SUM(AS248:AS253)</f>
        <v>8.9500868218956349</v>
      </c>
      <c r="AT247" s="583">
        <f t="shared" ref="AT247" si="282">AS247+SUM(AT248:AT253)</f>
        <v>8.9858836591823863</v>
      </c>
      <c r="AU247" s="583">
        <f t="shared" ref="AU247" si="283">AT247+SUM(AU248:AU253)</f>
        <v>9.020665843486066</v>
      </c>
      <c r="AV247" s="583">
        <f t="shared" ref="AV247" si="284">AU247+SUM(AV248:AV253)</f>
        <v>9.0577501027323972</v>
      </c>
      <c r="AW247" s="583">
        <f t="shared" ref="AW247" si="285">AV247+SUM(AW248:AW253)</f>
        <v>9.0971285191082014</v>
      </c>
      <c r="AX247" s="583">
        <f t="shared" ref="AX247" si="286">AW247+SUM(AX248:AX253)</f>
        <v>9.1387850844766767</v>
      </c>
      <c r="AY247" s="583">
        <f t="shared" ref="AY247" si="287">AX247+SUM(AY248:AY253)</f>
        <v>9.1836733886211981</v>
      </c>
      <c r="AZ247" s="583">
        <f t="shared" ref="AZ247" si="288">AY247+SUM(AZ248:AZ253)</f>
        <v>9.2309807814621276</v>
      </c>
      <c r="BA247" s="583">
        <f t="shared" ref="BA247" si="289">AZ247+SUM(BA248:BA253)</f>
        <v>9.2809123760699617</v>
      </c>
      <c r="BB247" s="583">
        <f t="shared" ref="BB247" si="290">BA247+SUM(BB248:BB253)</f>
        <v>9.3336838642404647</v>
      </c>
      <c r="BC247" s="583">
        <f t="shared" ref="BC247" si="291">BB247+SUM(BC248:BC253)</f>
        <v>9.3867307932176409</v>
      </c>
      <c r="BD247" s="583">
        <f t="shared" ref="BD247" si="292">BC247+SUM(BD248:BD253)</f>
        <v>9.4385788342759831</v>
      </c>
      <c r="BE247" s="583">
        <f t="shared" ref="BE247" si="293">BD247+SUM(BE248:BE253)</f>
        <v>9.4898591693377199</v>
      </c>
      <c r="BF247" s="583">
        <f t="shared" ref="BF247" si="294">BE247+SUM(BF248:BF253)</f>
        <v>9.5402551701214158</v>
      </c>
      <c r="BG247" s="583">
        <f t="shared" ref="BG247" si="295">BF247+SUM(BG248:BG253)</f>
        <v>9.5903004684788531</v>
      </c>
      <c r="BH247" s="583">
        <f t="shared" ref="BH247" si="296">BG247+SUM(BH248:BH253)</f>
        <v>9.6402511723259146</v>
      </c>
      <c r="BI247" s="583">
        <f t="shared" ref="BI247" si="297">BH247+SUM(BI248:BI253)</f>
        <v>9.6895664076347181</v>
      </c>
      <c r="BJ247" s="583">
        <f t="shared" ref="BJ247" si="298">BI247+SUM(BJ248:BJ253)</f>
        <v>9.7372641663513306</v>
      </c>
      <c r="BK247" s="583">
        <f t="shared" ref="BK247" si="299">BJ247+SUM(BK248:BK253)</f>
        <v>9.7838120956685888</v>
      </c>
      <c r="BL247" s="583">
        <f t="shared" ref="BL247" si="300">BK247+SUM(BL248:BL253)</f>
        <v>9.8294365433967705</v>
      </c>
      <c r="BM247" s="583">
        <f t="shared" ref="BM247" si="301">BL247+SUM(BM248:BM253)</f>
        <v>9.8728767347155859</v>
      </c>
      <c r="BN247" s="583">
        <f t="shared" ref="BN247" si="302">BM247+SUM(BN248:BN253)</f>
        <v>9.9160305029937756</v>
      </c>
      <c r="BO247" s="583">
        <f t="shared" ref="BO247" si="303">BN247+SUM(BO248:BO253)</f>
        <v>9.9597232176645889</v>
      </c>
      <c r="BP247" s="583">
        <f t="shared" ref="BP247" si="304">BO247+SUM(BP248:BP253)</f>
        <v>10.000541390591199</v>
      </c>
      <c r="BQ247" s="583">
        <f t="shared" ref="BQ247" si="305">BP247+SUM(BQ248:BQ253)</f>
        <v>10.039570353854719</v>
      </c>
      <c r="BR247" s="583">
        <f t="shared" ref="BR247" si="306">BQ247+SUM(BR248:BR253)</f>
        <v>10.080044781601798</v>
      </c>
      <c r="BS247" s="583">
        <f t="shared" ref="BS247" si="307">BR247+SUM(BS248:BS253)</f>
        <v>10.121082292263521</v>
      </c>
      <c r="BT247" s="583">
        <f t="shared" ref="BT247" si="308">BS247+SUM(BT248:BT253)</f>
        <v>10.16131828828428</v>
      </c>
      <c r="BU247" s="583"/>
      <c r="BV247" s="583"/>
      <c r="BW247" s="583"/>
      <c r="BX247" s="583"/>
      <c r="BY247" s="583"/>
      <c r="BZ247" s="583"/>
      <c r="CA247" s="583"/>
      <c r="CB247" s="583"/>
      <c r="CC247" s="583"/>
      <c r="CD247" s="583"/>
      <c r="CE247" s="583"/>
      <c r="CF247" s="583"/>
      <c r="CG247" s="583"/>
      <c r="CH247" s="583"/>
      <c r="CI247" s="579"/>
      <c r="CK247" s="1348"/>
    </row>
    <row r="248" spans="1:89" s="1347" customFormat="1" x14ac:dyDescent="0.2">
      <c r="A248" s="1386"/>
      <c r="B248" s="898" t="s">
        <v>533</v>
      </c>
      <c r="C248" s="899" t="s">
        <v>534</v>
      </c>
      <c r="D248" s="633" t="s">
        <v>535</v>
      </c>
      <c r="E248" s="634" t="s">
        <v>339</v>
      </c>
      <c r="F248" s="635">
        <v>2</v>
      </c>
      <c r="G248" s="628"/>
      <c r="H248" s="628"/>
      <c r="I248" s="628">
        <v>9.6000000000000002E-2</v>
      </c>
      <c r="J248" s="628">
        <v>9.3637171495049187E-2</v>
      </c>
      <c r="K248" s="628">
        <v>0.12798481499380068</v>
      </c>
      <c r="L248" s="628">
        <v>0.17223509810105134</v>
      </c>
      <c r="M248" s="629">
        <v>0.14323493712120033</v>
      </c>
      <c r="N248" s="629">
        <v>0.11948534171130086</v>
      </c>
      <c r="O248" s="629">
        <v>0.20548722755589732</v>
      </c>
      <c r="P248" s="629">
        <v>0.19499390398870128</v>
      </c>
      <c r="Q248" s="629">
        <v>0.18801138893254757</v>
      </c>
      <c r="R248" s="629">
        <v>0.18226041671275198</v>
      </c>
      <c r="S248" s="629">
        <v>0.12473524717197507</v>
      </c>
      <c r="T248" s="629">
        <v>6.4635747868649562E-2</v>
      </c>
      <c r="U248" s="629">
        <v>8.484310555487537E-2</v>
      </c>
      <c r="V248" s="629">
        <v>8.4272971066473468E-2</v>
      </c>
      <c r="W248" s="629">
        <v>9.8408738681475372E-2</v>
      </c>
      <c r="X248" s="629">
        <v>0.13045580861105008</v>
      </c>
      <c r="Y248" s="629">
        <v>8.3599519575200246E-2</v>
      </c>
      <c r="Z248" s="629">
        <v>7.7181860717624659E-2</v>
      </c>
      <c r="AA248" s="629">
        <v>7.2195467632151122E-2</v>
      </c>
      <c r="AB248" s="629">
        <v>6.8207298145800455E-2</v>
      </c>
      <c r="AC248" s="629">
        <v>6.3486000738223081E-2</v>
      </c>
      <c r="AD248" s="629">
        <v>5.8053975672251908E-2</v>
      </c>
      <c r="AE248" s="629">
        <v>5.3249568293074846E-2</v>
      </c>
      <c r="AF248" s="629">
        <v>4.8866000688849456E-2</v>
      </c>
      <c r="AG248" s="629">
        <v>4.4897863702573884E-2</v>
      </c>
      <c r="AH248" s="629">
        <v>4.1466008160374261E-2</v>
      </c>
      <c r="AI248" s="629">
        <v>3.6650892285977531E-2</v>
      </c>
      <c r="AJ248" s="629">
        <v>3.1502488523397917E-2</v>
      </c>
      <c r="AK248" s="629">
        <v>2.7842942509900239E-2</v>
      </c>
      <c r="AL248" s="629">
        <v>2.593872268607629E-2</v>
      </c>
      <c r="AM248" s="629">
        <v>2.7786427169248781E-2</v>
      </c>
      <c r="AN248" s="629">
        <v>2.5098740968876883E-2</v>
      </c>
      <c r="AO248" s="629">
        <v>2.6463879988599729E-2</v>
      </c>
      <c r="AP248" s="629">
        <v>2.9516025834449466E-2</v>
      </c>
      <c r="AQ248" s="629">
        <v>3.0810766353424696E-2</v>
      </c>
      <c r="AR248" s="629">
        <v>3.1506877385099871E-2</v>
      </c>
      <c r="AS248" s="629">
        <v>3.136627572417456E-2</v>
      </c>
      <c r="AT248" s="629">
        <v>2.9805222131000845E-2</v>
      </c>
      <c r="AU248" s="629">
        <v>2.8750960601249972E-2</v>
      </c>
      <c r="AV248" s="629">
        <v>3.1142900595650645E-2</v>
      </c>
      <c r="AW248" s="629">
        <v>3.3526613692798489E-2</v>
      </c>
      <c r="AX248" s="629">
        <v>3.5893693750800593E-2</v>
      </c>
      <c r="AY248" s="629">
        <v>3.9251588442522918E-2</v>
      </c>
      <c r="AZ248" s="629">
        <v>4.176511000332539E-2</v>
      </c>
      <c r="BA248" s="629">
        <v>4.449175154020122E-2</v>
      </c>
      <c r="BB248" s="629">
        <v>4.7442504735299734E-2</v>
      </c>
      <c r="BC248" s="629">
        <v>4.7728697799375365E-2</v>
      </c>
      <c r="BD248" s="629">
        <v>4.6483009438527005E-2</v>
      </c>
      <c r="BE248" s="629">
        <v>4.5893142161323341E-2</v>
      </c>
      <c r="BF248" s="629">
        <v>4.4974286528575248E-2</v>
      </c>
      <c r="BG248" s="629">
        <v>4.4609893891325553E-2</v>
      </c>
      <c r="BH248" s="629">
        <v>4.4511606738100451E-2</v>
      </c>
      <c r="BI248" s="629">
        <v>4.3851331703750475E-2</v>
      </c>
      <c r="BJ248" s="629">
        <v>4.2170714414023674E-2</v>
      </c>
      <c r="BK248" s="629">
        <v>4.0975999647747813E-2</v>
      </c>
      <c r="BL248" s="629">
        <v>4.0016468528203404E-2</v>
      </c>
      <c r="BM248" s="629">
        <v>3.7746946295548693E-2</v>
      </c>
      <c r="BN248" s="629">
        <v>3.7449342289048219E-2</v>
      </c>
      <c r="BO248" s="629">
        <v>3.8009327286701589E-2</v>
      </c>
      <c r="BP248" s="629">
        <v>3.9127573364776257E-2</v>
      </c>
      <c r="BQ248" s="629">
        <v>4.1373519138423943E-2</v>
      </c>
      <c r="BR248" s="629">
        <v>4.2875409561125705E-2</v>
      </c>
      <c r="BS248" s="629">
        <v>4.3460473287223064E-2</v>
      </c>
      <c r="BT248" s="629">
        <v>4.2627670284025955E-2</v>
      </c>
      <c r="BU248" s="629"/>
      <c r="BV248" s="629"/>
      <c r="BW248" s="629"/>
      <c r="BX248" s="629"/>
      <c r="BY248" s="629"/>
      <c r="BZ248" s="629"/>
      <c r="CA248" s="629"/>
      <c r="CB248" s="629"/>
      <c r="CC248" s="629"/>
      <c r="CD248" s="629"/>
      <c r="CE248" s="629"/>
      <c r="CF248" s="629"/>
      <c r="CG248" s="629"/>
      <c r="CH248" s="629"/>
      <c r="CI248" s="630"/>
      <c r="CK248" s="1348"/>
    </row>
    <row r="249" spans="1:89" s="1347" customFormat="1" x14ac:dyDescent="0.2">
      <c r="A249" s="1386"/>
      <c r="B249" s="898" t="s">
        <v>536</v>
      </c>
      <c r="C249" s="899" t="s">
        <v>537</v>
      </c>
      <c r="D249" s="633" t="s">
        <v>538</v>
      </c>
      <c r="E249" s="634" t="s">
        <v>339</v>
      </c>
      <c r="F249" s="635">
        <v>2</v>
      </c>
      <c r="G249" s="628"/>
      <c r="H249" s="628"/>
      <c r="I249" s="628">
        <v>0</v>
      </c>
      <c r="J249" s="628">
        <v>7.2768905212267726E-2</v>
      </c>
      <c r="K249" s="628">
        <v>9.8500000000000004E-2</v>
      </c>
      <c r="L249" s="628">
        <v>0.11</v>
      </c>
      <c r="M249" s="629">
        <v>0.11247</v>
      </c>
      <c r="N249" s="629">
        <v>0.11494</v>
      </c>
      <c r="O249" s="629">
        <v>0.11494</v>
      </c>
      <c r="P249" s="629">
        <v>0.11494</v>
      </c>
      <c r="Q249" s="629">
        <v>0.11494</v>
      </c>
      <c r="R249" s="629">
        <v>9.8519999999999996E-2</v>
      </c>
      <c r="S249" s="629">
        <v>8.2100000000000006E-2</v>
      </c>
      <c r="T249" s="629">
        <v>8.2100000000000006E-2</v>
      </c>
      <c r="U249" s="629">
        <v>8.2100000000000006E-2</v>
      </c>
      <c r="V249" s="629">
        <v>8.2100000000000006E-2</v>
      </c>
      <c r="W249" s="629">
        <v>8.4772355000000008E-2</v>
      </c>
      <c r="X249" s="629">
        <v>8.4772355000000008E-2</v>
      </c>
      <c r="Y249" s="629">
        <v>8.2100000000000006E-2</v>
      </c>
      <c r="Z249" s="629">
        <v>8.2100000000000006E-2</v>
      </c>
      <c r="AA249" s="629">
        <v>8.2100000000000006E-2</v>
      </c>
      <c r="AB249" s="629">
        <v>8.0047500000000008E-2</v>
      </c>
      <c r="AC249" s="629">
        <v>7.5942499999999996E-2</v>
      </c>
      <c r="AD249" s="629">
        <v>7.1837500000000012E-2</v>
      </c>
      <c r="AE249" s="629">
        <v>6.7732500000000001E-2</v>
      </c>
      <c r="AF249" s="629">
        <v>6.3627500000000003E-2</v>
      </c>
      <c r="AG249" s="629">
        <v>6.1575000000000005E-2</v>
      </c>
      <c r="AH249" s="629">
        <v>6.1575000000000005E-2</v>
      </c>
      <c r="AI249" s="629">
        <v>6.1575000000000005E-2</v>
      </c>
      <c r="AJ249" s="629">
        <v>6.1575000000000005E-2</v>
      </c>
      <c r="AK249" s="629">
        <v>6.1575000000000005E-2</v>
      </c>
      <c r="AL249" s="629">
        <v>5.1312499999999997E-2</v>
      </c>
      <c r="AM249" s="629">
        <v>4.1050000000000003E-2</v>
      </c>
      <c r="AN249" s="629">
        <v>4.1050000000000003E-2</v>
      </c>
      <c r="AO249" s="629">
        <v>4.1050000000000003E-2</v>
      </c>
      <c r="AP249" s="629">
        <v>4.1050000000000003E-2</v>
      </c>
      <c r="AQ249" s="629">
        <v>2.4630000000000003E-2</v>
      </c>
      <c r="AR249" s="629">
        <v>8.2100000000000003E-3</v>
      </c>
      <c r="AS249" s="629">
        <v>8.2100000000000003E-3</v>
      </c>
      <c r="AT249" s="629">
        <v>8.2100000000000003E-3</v>
      </c>
      <c r="AU249" s="629">
        <v>8.2100000000000003E-3</v>
      </c>
      <c r="AV249" s="629">
        <v>8.2100000000000003E-3</v>
      </c>
      <c r="AW249" s="629">
        <v>8.2100000000000003E-3</v>
      </c>
      <c r="AX249" s="629">
        <v>8.2100000000000003E-3</v>
      </c>
      <c r="AY249" s="629">
        <v>8.2100000000000003E-3</v>
      </c>
      <c r="AZ249" s="629">
        <v>8.2100000000000003E-3</v>
      </c>
      <c r="BA249" s="629">
        <v>8.2100000000000003E-3</v>
      </c>
      <c r="BB249" s="629">
        <v>8.2100000000000003E-3</v>
      </c>
      <c r="BC249" s="629">
        <v>8.2100000000000003E-3</v>
      </c>
      <c r="BD249" s="629">
        <v>8.2100000000000003E-3</v>
      </c>
      <c r="BE249" s="629">
        <v>8.2100000000000003E-3</v>
      </c>
      <c r="BF249" s="629">
        <v>8.2100000000000003E-3</v>
      </c>
      <c r="BG249" s="629">
        <v>8.2100000000000003E-3</v>
      </c>
      <c r="BH249" s="629">
        <v>8.2100000000000003E-3</v>
      </c>
      <c r="BI249" s="629">
        <v>8.2100000000000003E-3</v>
      </c>
      <c r="BJ249" s="629">
        <v>8.2100000000000003E-3</v>
      </c>
      <c r="BK249" s="629">
        <v>8.2100000000000003E-3</v>
      </c>
      <c r="BL249" s="629">
        <v>8.2100000000000003E-3</v>
      </c>
      <c r="BM249" s="629">
        <v>8.2100000000000003E-3</v>
      </c>
      <c r="BN249" s="629">
        <v>8.2100000000000003E-3</v>
      </c>
      <c r="BO249" s="629">
        <v>8.2100000000000003E-3</v>
      </c>
      <c r="BP249" s="629">
        <v>4.1050000000000001E-3</v>
      </c>
      <c r="BQ249" s="629">
        <v>0</v>
      </c>
      <c r="BR249" s="629">
        <v>0</v>
      </c>
      <c r="BS249" s="629">
        <v>0</v>
      </c>
      <c r="BT249" s="629">
        <v>0</v>
      </c>
      <c r="BU249" s="629"/>
      <c r="BV249" s="629"/>
      <c r="BW249" s="629"/>
      <c r="BX249" s="629"/>
      <c r="BY249" s="629"/>
      <c r="BZ249" s="629"/>
      <c r="CA249" s="629"/>
      <c r="CB249" s="629"/>
      <c r="CC249" s="629"/>
      <c r="CD249" s="629"/>
      <c r="CE249" s="629"/>
      <c r="CF249" s="629"/>
      <c r="CG249" s="629"/>
      <c r="CH249" s="629"/>
      <c r="CI249" s="630"/>
      <c r="CK249" s="1348"/>
    </row>
    <row r="250" spans="1:89" s="1347" customFormat="1" x14ac:dyDescent="0.2">
      <c r="A250" s="1386"/>
      <c r="B250" s="898" t="s">
        <v>539</v>
      </c>
      <c r="C250" s="899" t="s">
        <v>540</v>
      </c>
      <c r="D250" s="633" t="s">
        <v>541</v>
      </c>
      <c r="E250" s="634" t="s">
        <v>339</v>
      </c>
      <c r="F250" s="635">
        <v>2</v>
      </c>
      <c r="G250" s="628"/>
      <c r="H250" s="628"/>
      <c r="I250" s="628">
        <v>0</v>
      </c>
      <c r="J250" s="628">
        <v>0</v>
      </c>
      <c r="K250" s="628">
        <v>0</v>
      </c>
      <c r="L250" s="628">
        <v>0</v>
      </c>
      <c r="M250" s="629">
        <v>0</v>
      </c>
      <c r="N250" s="629">
        <v>0</v>
      </c>
      <c r="O250" s="629">
        <v>0</v>
      </c>
      <c r="P250" s="629">
        <v>0</v>
      </c>
      <c r="Q250" s="629">
        <v>0</v>
      </c>
      <c r="R250" s="629">
        <v>0</v>
      </c>
      <c r="S250" s="629">
        <v>0</v>
      </c>
      <c r="T250" s="629">
        <v>0</v>
      </c>
      <c r="U250" s="629">
        <v>0</v>
      </c>
      <c r="V250" s="629">
        <v>0</v>
      </c>
      <c r="W250" s="629">
        <v>0</v>
      </c>
      <c r="X250" s="629">
        <v>0</v>
      </c>
      <c r="Y250" s="629">
        <v>0</v>
      </c>
      <c r="Z250" s="629">
        <v>0</v>
      </c>
      <c r="AA250" s="629">
        <v>0</v>
      </c>
      <c r="AB250" s="629">
        <v>0</v>
      </c>
      <c r="AC250" s="629">
        <v>0</v>
      </c>
      <c r="AD250" s="629">
        <v>0</v>
      </c>
      <c r="AE250" s="629">
        <v>0</v>
      </c>
      <c r="AF250" s="629">
        <v>0</v>
      </c>
      <c r="AG250" s="629">
        <v>0</v>
      </c>
      <c r="AH250" s="629">
        <v>0</v>
      </c>
      <c r="AI250" s="629">
        <v>0</v>
      </c>
      <c r="AJ250" s="629">
        <v>0</v>
      </c>
      <c r="AK250" s="629">
        <v>0</v>
      </c>
      <c r="AL250" s="629">
        <v>0</v>
      </c>
      <c r="AM250" s="629">
        <v>0</v>
      </c>
      <c r="AN250" s="629">
        <v>0</v>
      </c>
      <c r="AO250" s="629">
        <v>0</v>
      </c>
      <c r="AP250" s="629">
        <v>0</v>
      </c>
      <c r="AQ250" s="629">
        <v>0</v>
      </c>
      <c r="AR250" s="629">
        <v>0</v>
      </c>
      <c r="AS250" s="629">
        <v>0</v>
      </c>
      <c r="AT250" s="629">
        <v>0</v>
      </c>
      <c r="AU250" s="629">
        <v>0</v>
      </c>
      <c r="AV250" s="629">
        <v>0</v>
      </c>
      <c r="AW250" s="629">
        <v>0</v>
      </c>
      <c r="AX250" s="629">
        <v>0</v>
      </c>
      <c r="AY250" s="629">
        <v>0</v>
      </c>
      <c r="AZ250" s="629">
        <v>0</v>
      </c>
      <c r="BA250" s="629">
        <v>0</v>
      </c>
      <c r="BB250" s="629">
        <v>0</v>
      </c>
      <c r="BC250" s="629">
        <v>0</v>
      </c>
      <c r="BD250" s="629">
        <v>0</v>
      </c>
      <c r="BE250" s="629">
        <v>0</v>
      </c>
      <c r="BF250" s="629">
        <v>0</v>
      </c>
      <c r="BG250" s="629">
        <v>0</v>
      </c>
      <c r="BH250" s="629">
        <v>0</v>
      </c>
      <c r="BI250" s="629">
        <v>0</v>
      </c>
      <c r="BJ250" s="629">
        <v>0</v>
      </c>
      <c r="BK250" s="629">
        <v>0</v>
      </c>
      <c r="BL250" s="629">
        <v>0</v>
      </c>
      <c r="BM250" s="629">
        <v>0</v>
      </c>
      <c r="BN250" s="629">
        <v>0</v>
      </c>
      <c r="BO250" s="629">
        <v>0</v>
      </c>
      <c r="BP250" s="629">
        <v>0</v>
      </c>
      <c r="BQ250" s="629">
        <v>0</v>
      </c>
      <c r="BR250" s="629">
        <v>0</v>
      </c>
      <c r="BS250" s="629">
        <v>0</v>
      </c>
      <c r="BT250" s="629">
        <v>0</v>
      </c>
      <c r="BU250" s="629"/>
      <c r="BV250" s="629"/>
      <c r="BW250" s="629"/>
      <c r="BX250" s="629"/>
      <c r="BY250" s="629"/>
      <c r="BZ250" s="629"/>
      <c r="CA250" s="629"/>
      <c r="CB250" s="629"/>
      <c r="CC250" s="629"/>
      <c r="CD250" s="629"/>
      <c r="CE250" s="629"/>
      <c r="CF250" s="629"/>
      <c r="CG250" s="629"/>
      <c r="CH250" s="629"/>
      <c r="CI250" s="630"/>
      <c r="CK250" s="1348"/>
    </row>
    <row r="251" spans="1:89" s="1347" customFormat="1" ht="28.5" x14ac:dyDescent="0.2">
      <c r="A251" s="1386"/>
      <c r="B251" s="898" t="s">
        <v>542</v>
      </c>
      <c r="C251" s="899" t="s">
        <v>543</v>
      </c>
      <c r="D251" s="633" t="s">
        <v>544</v>
      </c>
      <c r="E251" s="634" t="s">
        <v>339</v>
      </c>
      <c r="F251" s="635">
        <v>2</v>
      </c>
      <c r="G251" s="628"/>
      <c r="H251" s="628"/>
      <c r="I251" s="628">
        <v>0</v>
      </c>
      <c r="J251" s="628">
        <v>0</v>
      </c>
      <c r="K251" s="628">
        <v>0</v>
      </c>
      <c r="L251" s="628">
        <v>0</v>
      </c>
      <c r="M251" s="629">
        <v>0</v>
      </c>
      <c r="N251" s="629">
        <v>0</v>
      </c>
      <c r="O251" s="629">
        <v>0</v>
      </c>
      <c r="P251" s="629">
        <v>0</v>
      </c>
      <c r="Q251" s="629">
        <v>0</v>
      </c>
      <c r="R251" s="629">
        <v>0</v>
      </c>
      <c r="S251" s="629">
        <v>0</v>
      </c>
      <c r="T251" s="629">
        <v>0</v>
      </c>
      <c r="U251" s="629">
        <v>0</v>
      </c>
      <c r="V251" s="629">
        <v>0</v>
      </c>
      <c r="W251" s="629">
        <v>0</v>
      </c>
      <c r="X251" s="629">
        <v>0</v>
      </c>
      <c r="Y251" s="629">
        <v>0</v>
      </c>
      <c r="Z251" s="629">
        <v>0</v>
      </c>
      <c r="AA251" s="629">
        <v>0</v>
      </c>
      <c r="AB251" s="629">
        <v>0</v>
      </c>
      <c r="AC251" s="629">
        <v>0</v>
      </c>
      <c r="AD251" s="629">
        <v>0</v>
      </c>
      <c r="AE251" s="629">
        <v>0</v>
      </c>
      <c r="AF251" s="629">
        <v>0</v>
      </c>
      <c r="AG251" s="629">
        <v>0</v>
      </c>
      <c r="AH251" s="629">
        <v>0</v>
      </c>
      <c r="AI251" s="629">
        <v>0</v>
      </c>
      <c r="AJ251" s="629">
        <v>0</v>
      </c>
      <c r="AK251" s="629">
        <v>0</v>
      </c>
      <c r="AL251" s="629">
        <v>0</v>
      </c>
      <c r="AM251" s="629">
        <v>0</v>
      </c>
      <c r="AN251" s="629">
        <v>0</v>
      </c>
      <c r="AO251" s="629">
        <v>0</v>
      </c>
      <c r="AP251" s="629">
        <v>0</v>
      </c>
      <c r="AQ251" s="629">
        <v>0</v>
      </c>
      <c r="AR251" s="629">
        <v>0</v>
      </c>
      <c r="AS251" s="629">
        <v>0</v>
      </c>
      <c r="AT251" s="629">
        <v>0</v>
      </c>
      <c r="AU251" s="629">
        <v>0</v>
      </c>
      <c r="AV251" s="629">
        <v>0</v>
      </c>
      <c r="AW251" s="629">
        <v>0</v>
      </c>
      <c r="AX251" s="629">
        <v>0</v>
      </c>
      <c r="AY251" s="629">
        <v>0</v>
      </c>
      <c r="AZ251" s="629">
        <v>0</v>
      </c>
      <c r="BA251" s="629">
        <v>0</v>
      </c>
      <c r="BB251" s="629">
        <v>0</v>
      </c>
      <c r="BC251" s="629">
        <v>0</v>
      </c>
      <c r="BD251" s="629">
        <v>0</v>
      </c>
      <c r="BE251" s="629">
        <v>0</v>
      </c>
      <c r="BF251" s="629">
        <v>0</v>
      </c>
      <c r="BG251" s="629">
        <v>0</v>
      </c>
      <c r="BH251" s="629">
        <v>0</v>
      </c>
      <c r="BI251" s="629">
        <v>0</v>
      </c>
      <c r="BJ251" s="629">
        <v>0</v>
      </c>
      <c r="BK251" s="629">
        <v>0</v>
      </c>
      <c r="BL251" s="629">
        <v>0</v>
      </c>
      <c r="BM251" s="629">
        <v>0</v>
      </c>
      <c r="BN251" s="629">
        <v>0</v>
      </c>
      <c r="BO251" s="629">
        <v>0</v>
      </c>
      <c r="BP251" s="629">
        <v>0</v>
      </c>
      <c r="BQ251" s="629">
        <v>0</v>
      </c>
      <c r="BR251" s="629">
        <v>0</v>
      </c>
      <c r="BS251" s="629">
        <v>0</v>
      </c>
      <c r="BT251" s="629">
        <v>0</v>
      </c>
      <c r="BU251" s="629"/>
      <c r="BV251" s="629"/>
      <c r="BW251" s="629"/>
      <c r="BX251" s="629"/>
      <c r="BY251" s="629"/>
      <c r="BZ251" s="629"/>
      <c r="CA251" s="629"/>
      <c r="CB251" s="629"/>
      <c r="CC251" s="629"/>
      <c r="CD251" s="629"/>
      <c r="CE251" s="629"/>
      <c r="CF251" s="629"/>
      <c r="CG251" s="629"/>
      <c r="CH251" s="629"/>
      <c r="CI251" s="630"/>
      <c r="CK251" s="1348"/>
    </row>
    <row r="252" spans="1:89" s="1347" customFormat="1" x14ac:dyDescent="0.2">
      <c r="A252" s="1386"/>
      <c r="B252" s="898" t="s">
        <v>545</v>
      </c>
      <c r="C252" s="899" t="s">
        <v>546</v>
      </c>
      <c r="D252" s="633" t="s">
        <v>547</v>
      </c>
      <c r="E252" s="634" t="s">
        <v>339</v>
      </c>
      <c r="F252" s="635">
        <v>2</v>
      </c>
      <c r="G252" s="628"/>
      <c r="H252" s="628"/>
      <c r="I252" s="628">
        <v>0</v>
      </c>
      <c r="J252" s="628">
        <v>0</v>
      </c>
      <c r="K252" s="628">
        <v>0</v>
      </c>
      <c r="L252" s="628">
        <v>0</v>
      </c>
      <c r="M252" s="629">
        <v>0</v>
      </c>
      <c r="N252" s="629">
        <v>0</v>
      </c>
      <c r="O252" s="629">
        <v>0</v>
      </c>
      <c r="P252" s="629">
        <v>0</v>
      </c>
      <c r="Q252" s="629">
        <v>0</v>
      </c>
      <c r="R252" s="629">
        <v>0</v>
      </c>
      <c r="S252" s="629">
        <v>0</v>
      </c>
      <c r="T252" s="629">
        <v>0</v>
      </c>
      <c r="U252" s="629">
        <v>0</v>
      </c>
      <c r="V252" s="629">
        <v>0</v>
      </c>
      <c r="W252" s="629">
        <v>0</v>
      </c>
      <c r="X252" s="629">
        <v>0</v>
      </c>
      <c r="Y252" s="629">
        <v>0</v>
      </c>
      <c r="Z252" s="629">
        <v>0</v>
      </c>
      <c r="AA252" s="629">
        <v>0</v>
      </c>
      <c r="AB252" s="629">
        <v>0</v>
      </c>
      <c r="AC252" s="629">
        <v>0</v>
      </c>
      <c r="AD252" s="629">
        <v>0</v>
      </c>
      <c r="AE252" s="629">
        <v>0</v>
      </c>
      <c r="AF252" s="629">
        <v>0</v>
      </c>
      <c r="AG252" s="629">
        <v>0</v>
      </c>
      <c r="AH252" s="629">
        <v>0</v>
      </c>
      <c r="AI252" s="629">
        <v>0</v>
      </c>
      <c r="AJ252" s="629">
        <v>0</v>
      </c>
      <c r="AK252" s="629">
        <v>0</v>
      </c>
      <c r="AL252" s="629">
        <v>0</v>
      </c>
      <c r="AM252" s="629">
        <v>0</v>
      </c>
      <c r="AN252" s="629">
        <v>0</v>
      </c>
      <c r="AO252" s="629">
        <v>0</v>
      </c>
      <c r="AP252" s="629">
        <v>0</v>
      </c>
      <c r="AQ252" s="629">
        <v>0</v>
      </c>
      <c r="AR252" s="629">
        <v>0</v>
      </c>
      <c r="AS252" s="629">
        <v>0</v>
      </c>
      <c r="AT252" s="629">
        <v>0</v>
      </c>
      <c r="AU252" s="629">
        <v>0</v>
      </c>
      <c r="AV252" s="629">
        <v>0</v>
      </c>
      <c r="AW252" s="629">
        <v>0</v>
      </c>
      <c r="AX252" s="629">
        <v>0</v>
      </c>
      <c r="AY252" s="629">
        <v>0</v>
      </c>
      <c r="AZ252" s="629">
        <v>0</v>
      </c>
      <c r="BA252" s="629">
        <v>0</v>
      </c>
      <c r="BB252" s="629">
        <v>0</v>
      </c>
      <c r="BC252" s="629">
        <v>0</v>
      </c>
      <c r="BD252" s="629">
        <v>0</v>
      </c>
      <c r="BE252" s="629">
        <v>0</v>
      </c>
      <c r="BF252" s="629">
        <v>0</v>
      </c>
      <c r="BG252" s="629">
        <v>0</v>
      </c>
      <c r="BH252" s="629">
        <v>0</v>
      </c>
      <c r="BI252" s="629">
        <v>0</v>
      </c>
      <c r="BJ252" s="629">
        <v>0</v>
      </c>
      <c r="BK252" s="629">
        <v>0</v>
      </c>
      <c r="BL252" s="629">
        <v>0</v>
      </c>
      <c r="BM252" s="629">
        <v>0</v>
      </c>
      <c r="BN252" s="629">
        <v>0</v>
      </c>
      <c r="BO252" s="629">
        <v>0</v>
      </c>
      <c r="BP252" s="629">
        <v>0</v>
      </c>
      <c r="BQ252" s="629">
        <v>0</v>
      </c>
      <c r="BR252" s="629">
        <v>0</v>
      </c>
      <c r="BS252" s="629">
        <v>0</v>
      </c>
      <c r="BT252" s="629">
        <v>0</v>
      </c>
      <c r="BU252" s="629"/>
      <c r="BV252" s="629"/>
      <c r="BW252" s="629"/>
      <c r="BX252" s="629"/>
      <c r="BY252" s="629"/>
      <c r="BZ252" s="629"/>
      <c r="CA252" s="629"/>
      <c r="CB252" s="629"/>
      <c r="CC252" s="629"/>
      <c r="CD252" s="629"/>
      <c r="CE252" s="629"/>
      <c r="CF252" s="629"/>
      <c r="CG252" s="629"/>
      <c r="CH252" s="629"/>
      <c r="CI252" s="630"/>
      <c r="CK252" s="1348"/>
    </row>
    <row r="253" spans="1:89" s="1347" customFormat="1" ht="28.5" x14ac:dyDescent="0.2">
      <c r="A253" s="1386"/>
      <c r="B253" s="898" t="s">
        <v>548</v>
      </c>
      <c r="C253" s="899" t="s">
        <v>549</v>
      </c>
      <c r="D253" s="633" t="s">
        <v>550</v>
      </c>
      <c r="E253" s="634" t="s">
        <v>339</v>
      </c>
      <c r="F253" s="635">
        <v>2</v>
      </c>
      <c r="G253" s="628"/>
      <c r="H253" s="628"/>
      <c r="I253" s="628">
        <v>0</v>
      </c>
      <c r="J253" s="628">
        <v>-7.9157475661419952E-3</v>
      </c>
      <c r="K253" s="628">
        <v>-9.0226226256664432E-3</v>
      </c>
      <c r="L253" s="628">
        <v>-1.111715764248622E-2</v>
      </c>
      <c r="M253" s="629">
        <v>-1.0199436486567848E-2</v>
      </c>
      <c r="N253" s="629">
        <v>-9.399963277723522E-3</v>
      </c>
      <c r="O253" s="629">
        <v>-1.2631049316648379E-2</v>
      </c>
      <c r="P253" s="629">
        <v>-1.2276323491182239E-2</v>
      </c>
      <c r="Q253" s="629">
        <v>-1.2053498545028241E-2</v>
      </c>
      <c r="R253" s="629">
        <v>-1.1339059620702585E-2</v>
      </c>
      <c r="S253" s="629">
        <v>-8.5609437386757747E-3</v>
      </c>
      <c r="T253" s="629">
        <v>-6.303008912730057E-3</v>
      </c>
      <c r="U253" s="629">
        <v>-7.0621982102947456E-3</v>
      </c>
      <c r="V253" s="629">
        <v>-7.0407782894674753E-3</v>
      </c>
      <c r="W253" s="629">
        <v>-7.6722585156110412E-3</v>
      </c>
      <c r="X253" s="629">
        <v>-8.8762651396638859E-3</v>
      </c>
      <c r="Y253" s="629">
        <v>-7.0154767546233288E-3</v>
      </c>
      <c r="Z253" s="629">
        <v>-6.7743656704450927E-3</v>
      </c>
      <c r="AA253" s="629">
        <v>-6.5870271612391562E-3</v>
      </c>
      <c r="AB253" s="629">
        <v>-6.3600795466456361E-3</v>
      </c>
      <c r="AC253" s="629">
        <v>-6.0284760469198062E-3</v>
      </c>
      <c r="AD253" s="629">
        <v>-5.6701705488366727E-3</v>
      </c>
      <c r="AE253" s="629">
        <v>-5.3354446121298693E-3</v>
      </c>
      <c r="AF253" s="629">
        <v>-5.0165296022175454E-3</v>
      </c>
      <c r="AG253" s="629">
        <v>-4.7903346075308662E-3</v>
      </c>
      <c r="AH253" s="629">
        <v>-4.6613999868405642E-3</v>
      </c>
      <c r="AI253" s="629">
        <v>-4.4804963528708441E-3</v>
      </c>
      <c r="AJ253" s="629">
        <v>-4.2870711115909899E-3</v>
      </c>
      <c r="AK253" s="629">
        <v>-4.1495821726318383E-3</v>
      </c>
      <c r="AL253" s="629">
        <v>-3.6924791896453257E-3</v>
      </c>
      <c r="AM253" s="629">
        <v>-3.3763357929306181E-3</v>
      </c>
      <c r="AN253" s="629">
        <v>-3.2753595727719187E-3</v>
      </c>
      <c r="AO253" s="629">
        <v>-3.3266477693558727E-3</v>
      </c>
      <c r="AP253" s="629">
        <v>-3.4413167180016302E-3</v>
      </c>
      <c r="AQ253" s="629">
        <v>-2.873061565635382E-3</v>
      </c>
      <c r="AR253" s="629">
        <v>-2.2823159369327328E-3</v>
      </c>
      <c r="AS253" s="629">
        <v>-2.2770335403965447E-3</v>
      </c>
      <c r="AT253" s="629">
        <v>-2.2183848442498544E-3</v>
      </c>
      <c r="AU253" s="629">
        <v>-2.1787762975709057E-3</v>
      </c>
      <c r="AV253" s="629">
        <v>-2.2686413493193669E-3</v>
      </c>
      <c r="AW253" s="629">
        <v>-2.3581973169939374E-3</v>
      </c>
      <c r="AX253" s="629">
        <v>-2.4471283823253032E-3</v>
      </c>
      <c r="AY253" s="629">
        <v>-2.5732842980019655E-3</v>
      </c>
      <c r="AZ253" s="629">
        <v>-2.6677171623958884E-3</v>
      </c>
      <c r="BA253" s="629">
        <v>-2.7701569323674846E-3</v>
      </c>
      <c r="BB253" s="629">
        <v>-2.8810165647961128E-3</v>
      </c>
      <c r="BC253" s="629">
        <v>-2.8917688221987703E-3</v>
      </c>
      <c r="BD253" s="629">
        <v>-2.8449683801845538E-3</v>
      </c>
      <c r="BE253" s="629">
        <v>-2.8228070995872656E-3</v>
      </c>
      <c r="BF253" s="629">
        <v>-2.7882857448791043E-3</v>
      </c>
      <c r="BG253" s="629">
        <v>-2.7745955338875916E-3</v>
      </c>
      <c r="BH253" s="629">
        <v>-2.7709028910383182E-3</v>
      </c>
      <c r="BI253" s="629">
        <v>-2.7460963949472728E-3</v>
      </c>
      <c r="BJ253" s="629">
        <v>-2.6829556974110602E-3</v>
      </c>
      <c r="BK253" s="629">
        <v>-2.6380703304891284E-3</v>
      </c>
      <c r="BL253" s="629">
        <v>-2.60202080002081E-3</v>
      </c>
      <c r="BM253" s="629">
        <v>-2.5167549767335373E-3</v>
      </c>
      <c r="BN253" s="629">
        <v>-2.505574010857714E-3</v>
      </c>
      <c r="BO253" s="629">
        <v>-2.5266126158882685E-3</v>
      </c>
      <c r="BP253" s="629">
        <v>-2.4144004381660977E-3</v>
      </c>
      <c r="BQ253" s="629">
        <v>-2.3445558749042306E-3</v>
      </c>
      <c r="BR253" s="629">
        <v>-2.4009818140466876E-3</v>
      </c>
      <c r="BS253" s="629">
        <v>-2.4229626254985703E-3</v>
      </c>
      <c r="BT253" s="629">
        <v>-2.3916742632668075E-3</v>
      </c>
      <c r="BU253" s="629"/>
      <c r="BV253" s="629"/>
      <c r="BW253" s="629"/>
      <c r="BX253" s="629"/>
      <c r="BY253" s="629"/>
      <c r="BZ253" s="629"/>
      <c r="CA253" s="629"/>
      <c r="CB253" s="629"/>
      <c r="CC253" s="629"/>
      <c r="CD253" s="629"/>
      <c r="CE253" s="629"/>
      <c r="CF253" s="629"/>
      <c r="CG253" s="629"/>
      <c r="CH253" s="629"/>
      <c r="CI253" s="630"/>
      <c r="CK253" s="1348"/>
    </row>
    <row r="254" spans="1:89" s="1347" customFormat="1" x14ac:dyDescent="0.2">
      <c r="A254" s="1386"/>
      <c r="B254" s="898" t="s">
        <v>551</v>
      </c>
      <c r="C254" s="899" t="s">
        <v>552</v>
      </c>
      <c r="D254" s="897" t="s">
        <v>85</v>
      </c>
      <c r="E254" s="883" t="s">
        <v>339</v>
      </c>
      <c r="F254" s="884">
        <v>2</v>
      </c>
      <c r="G254" s="628"/>
      <c r="H254" s="628"/>
      <c r="I254" s="628">
        <v>0.14000000000000001</v>
      </c>
      <c r="J254" s="628">
        <v>0.14738209756614221</v>
      </c>
      <c r="K254" s="628">
        <v>0.15587107019180857</v>
      </c>
      <c r="L254" s="628">
        <v>0.1664545778342941</v>
      </c>
      <c r="M254" s="629">
        <v>0.176038264320862</v>
      </c>
      <c r="N254" s="629">
        <v>0.18482247759858472</v>
      </c>
      <c r="O254" s="629">
        <v>0.19683777691523313</v>
      </c>
      <c r="P254" s="629">
        <v>0.20845730040641536</v>
      </c>
      <c r="Q254" s="629">
        <v>0.2198129489514431</v>
      </c>
      <c r="R254" s="629">
        <v>0.23033100857214603</v>
      </c>
      <c r="S254" s="629">
        <v>0.23807095231082137</v>
      </c>
      <c r="T254" s="629">
        <v>0.24355296122355244</v>
      </c>
      <c r="U254" s="629">
        <v>0.24979415943384753</v>
      </c>
      <c r="V254" s="629">
        <v>0.25601393772331538</v>
      </c>
      <c r="W254" s="629">
        <v>0.2628651962389264</v>
      </c>
      <c r="X254" s="629">
        <v>0.27092046137859011</v>
      </c>
      <c r="Y254" s="629">
        <v>0.27711493813321397</v>
      </c>
      <c r="Z254" s="629">
        <v>0.28306830380366033</v>
      </c>
      <c r="AA254" s="629">
        <v>0.28883433096490024</v>
      </c>
      <c r="AB254" s="629">
        <v>0.29437341051154498</v>
      </c>
      <c r="AC254" s="629">
        <v>0.29958088655846465</v>
      </c>
      <c r="AD254" s="629">
        <v>0.3044300571073022</v>
      </c>
      <c r="AE254" s="629">
        <v>0.30894450171943216</v>
      </c>
      <c r="AF254" s="629">
        <v>0.31314003132165114</v>
      </c>
      <c r="AG254" s="629">
        <v>0.31710936592918193</v>
      </c>
      <c r="AH254" s="629">
        <v>0.32094976591602253</v>
      </c>
      <c r="AI254" s="629">
        <v>0.32460926226889308</v>
      </c>
      <c r="AJ254" s="629">
        <v>0.32807533338048356</v>
      </c>
      <c r="AK254" s="629">
        <v>0.33140391555311771</v>
      </c>
      <c r="AL254" s="629">
        <v>0.33427539474276252</v>
      </c>
      <c r="AM254" s="629">
        <v>0.3368307305356919</v>
      </c>
      <c r="AN254" s="629">
        <v>0.33928509010846342</v>
      </c>
      <c r="AO254" s="629">
        <v>0.34179073787781927</v>
      </c>
      <c r="AP254" s="629">
        <v>0.34441105459582011</v>
      </c>
      <c r="AQ254" s="629">
        <v>0.34646311616145636</v>
      </c>
      <c r="AR254" s="629">
        <v>0.34792443209838653</v>
      </c>
      <c r="AS254" s="629">
        <v>0.34938046563878317</v>
      </c>
      <c r="AT254" s="629">
        <v>0.35077785048303339</v>
      </c>
      <c r="AU254" s="629">
        <v>0.35213562678060223</v>
      </c>
      <c r="AV254" s="629">
        <v>0.35358326812991925</v>
      </c>
      <c r="AW254" s="629">
        <v>0.35512046544691489</v>
      </c>
      <c r="AX254" s="629">
        <v>0.35674659382923907</v>
      </c>
      <c r="AY254" s="629">
        <v>0.35849887812723952</v>
      </c>
      <c r="AZ254" s="629">
        <v>0.36034559528963456</v>
      </c>
      <c r="BA254" s="629">
        <v>0.36229475222200025</v>
      </c>
      <c r="BB254" s="629">
        <v>0.36435476878679568</v>
      </c>
      <c r="BC254" s="629">
        <v>0.36642553760899438</v>
      </c>
      <c r="BD254" s="629">
        <v>0.3684495059891788</v>
      </c>
      <c r="BE254" s="629">
        <v>0.37045131308876483</v>
      </c>
      <c r="BF254" s="629">
        <v>0.37241859883364331</v>
      </c>
      <c r="BG254" s="629">
        <v>0.37437219436753005</v>
      </c>
      <c r="BH254" s="629">
        <v>0.3763220972585698</v>
      </c>
      <c r="BI254" s="629">
        <v>0.37824719365351478</v>
      </c>
      <c r="BJ254" s="629">
        <v>0.38010914935092416</v>
      </c>
      <c r="BK254" s="629">
        <v>0.38192621968141505</v>
      </c>
      <c r="BL254" s="629">
        <v>0.38370724048143545</v>
      </c>
      <c r="BM254" s="629">
        <v>0.38540299545816664</v>
      </c>
      <c r="BN254" s="629">
        <v>0.38708756946902617</v>
      </c>
      <c r="BO254" s="629">
        <v>0.38879318208491337</v>
      </c>
      <c r="BP254" s="629">
        <v>0.3903865825230784</v>
      </c>
      <c r="BQ254" s="629">
        <v>0.39191013839798322</v>
      </c>
      <c r="BR254" s="629">
        <v>0.39349012021203034</v>
      </c>
      <c r="BS254" s="629">
        <v>0.3950920828375295</v>
      </c>
      <c r="BT254" s="629">
        <v>0.39666275710079829</v>
      </c>
      <c r="BU254" s="629"/>
      <c r="BV254" s="629"/>
      <c r="BW254" s="629"/>
      <c r="BX254" s="629"/>
      <c r="BY254" s="629"/>
      <c r="BZ254" s="629"/>
      <c r="CA254" s="629"/>
      <c r="CB254" s="629"/>
      <c r="CC254" s="629"/>
      <c r="CD254" s="629"/>
      <c r="CE254" s="629"/>
      <c r="CF254" s="629"/>
      <c r="CG254" s="629"/>
      <c r="CH254" s="629"/>
      <c r="CI254" s="630"/>
      <c r="CK254" s="1348"/>
    </row>
    <row r="255" spans="1:89" s="1347" customFormat="1" ht="28.5" x14ac:dyDescent="0.2">
      <c r="A255" s="1386"/>
      <c r="B255" s="898" t="s">
        <v>553</v>
      </c>
      <c r="C255" s="899" t="s">
        <v>554</v>
      </c>
      <c r="D255" s="897" t="s">
        <v>85</v>
      </c>
      <c r="E255" s="883" t="s">
        <v>339</v>
      </c>
      <c r="F255" s="884">
        <v>2</v>
      </c>
      <c r="G255" s="628"/>
      <c r="H255" s="628"/>
      <c r="I255" s="628">
        <v>5.718</v>
      </c>
      <c r="J255" s="628">
        <v>5.6436274095391896</v>
      </c>
      <c r="K255" s="628">
        <v>5.5451798000315513</v>
      </c>
      <c r="L255" s="628">
        <v>5.4355641090298548</v>
      </c>
      <c r="M255" s="629">
        <v>5.3236294387412304</v>
      </c>
      <c r="N255" s="629">
        <v>5.20937578916568</v>
      </c>
      <c r="O255" s="629">
        <v>5.095162004785375</v>
      </c>
      <c r="P255" s="629">
        <v>4.9809880856003153</v>
      </c>
      <c r="Q255" s="629">
        <v>4.8668141664152564</v>
      </c>
      <c r="R255" s="629">
        <v>4.7687457861096538</v>
      </c>
      <c r="S255" s="629">
        <v>4.6866234839025225</v>
      </c>
      <c r="T255" s="629">
        <v>4.604501181695392</v>
      </c>
      <c r="U255" s="629">
        <v>4.5223788794882616</v>
      </c>
      <c r="V255" s="629">
        <v>4.4403363076716227</v>
      </c>
      <c r="W255" s="629">
        <v>4.3557782420349493</v>
      </c>
      <c r="X255" s="629">
        <v>4.2712999067887685</v>
      </c>
      <c r="Y255" s="629">
        <v>4.189496526143607</v>
      </c>
      <c r="Z255" s="629">
        <v>4.1076931454984473</v>
      </c>
      <c r="AA255" s="629">
        <v>4.0258897648532859</v>
      </c>
      <c r="AB255" s="629">
        <v>3.946079643970434</v>
      </c>
      <c r="AC255" s="629">
        <v>3.8703357730026924</v>
      </c>
      <c r="AD255" s="629">
        <v>3.7986581519500611</v>
      </c>
      <c r="AE255" s="629">
        <v>3.7309670504220471</v>
      </c>
      <c r="AF255" s="629">
        <v>3.6672624684186506</v>
      </c>
      <c r="AG255" s="629">
        <v>3.6055511461775636</v>
      </c>
      <c r="AH255" s="629">
        <v>3.5438398239364761</v>
      </c>
      <c r="AI255" s="629">
        <v>3.4821285016953882</v>
      </c>
      <c r="AJ255" s="629">
        <v>3.4204171794543012</v>
      </c>
      <c r="AK255" s="629">
        <v>3.3587058572132138</v>
      </c>
      <c r="AL255" s="629">
        <v>3.306960833783672</v>
      </c>
      <c r="AM255" s="629">
        <v>3.2651821091656759</v>
      </c>
      <c r="AN255" s="629">
        <v>3.2234033845476797</v>
      </c>
      <c r="AO255" s="629">
        <v>3.1816246599296836</v>
      </c>
      <c r="AP255" s="629">
        <v>3.1399256657021799</v>
      </c>
      <c r="AQ255" s="629">
        <v>3.1141727495731479</v>
      </c>
      <c r="AR255" s="629">
        <v>3.1043659115425881</v>
      </c>
      <c r="AS255" s="629">
        <v>3.0945590735120279</v>
      </c>
      <c r="AT255" s="629">
        <v>3.0847522354814676</v>
      </c>
      <c r="AU255" s="629">
        <v>3.0749453974509078</v>
      </c>
      <c r="AV255" s="629">
        <v>3.065138559420348</v>
      </c>
      <c r="AW255" s="629">
        <v>3.0553317213897881</v>
      </c>
      <c r="AX255" s="629">
        <v>3.0455248833592283</v>
      </c>
      <c r="AY255" s="629">
        <v>3.0357180453286681</v>
      </c>
      <c r="AZ255" s="629">
        <v>3.0259112072981083</v>
      </c>
      <c r="BA255" s="629">
        <v>3.0161043692675484</v>
      </c>
      <c r="BB255" s="629">
        <v>3.0062975312369886</v>
      </c>
      <c r="BC255" s="629">
        <v>2.9964906932064288</v>
      </c>
      <c r="BD255" s="629">
        <v>2.9866838551758685</v>
      </c>
      <c r="BE255" s="629">
        <v>2.9768770171453087</v>
      </c>
      <c r="BF255" s="629">
        <v>2.9671499095052409</v>
      </c>
      <c r="BG255" s="629">
        <v>2.9574228018651727</v>
      </c>
      <c r="BH255" s="629">
        <v>2.9476956942251049</v>
      </c>
      <c r="BI255" s="629">
        <v>2.9379685865850371</v>
      </c>
      <c r="BJ255" s="629">
        <v>2.9282414789449689</v>
      </c>
      <c r="BK255" s="629">
        <v>2.9185143713049011</v>
      </c>
      <c r="BL255" s="629">
        <v>2.9087872636648329</v>
      </c>
      <c r="BM255" s="629">
        <v>2.8990601560247651</v>
      </c>
      <c r="BN255" s="629">
        <v>2.8893330483846973</v>
      </c>
      <c r="BO255" s="629">
        <v>2.8796059407446291</v>
      </c>
      <c r="BP255" s="629">
        <v>2.8738653526291791</v>
      </c>
      <c r="BQ255" s="629">
        <v>2.872111284038346</v>
      </c>
      <c r="BR255" s="629">
        <v>2.8703572154475134</v>
      </c>
      <c r="BS255" s="629">
        <v>2.8686031468566808</v>
      </c>
      <c r="BT255" s="629">
        <v>2.8668490782658478</v>
      </c>
      <c r="BU255" s="629"/>
      <c r="BV255" s="629"/>
      <c r="BW255" s="629"/>
      <c r="BX255" s="629"/>
      <c r="BY255" s="629"/>
      <c r="BZ255" s="629"/>
      <c r="CA255" s="629"/>
      <c r="CB255" s="629"/>
      <c r="CC255" s="629"/>
      <c r="CD255" s="629"/>
      <c r="CE255" s="629"/>
      <c r="CF255" s="629"/>
      <c r="CG255" s="629"/>
      <c r="CH255" s="629"/>
      <c r="CI255" s="630"/>
      <c r="CK255" s="1348"/>
    </row>
    <row r="256" spans="1:89" s="1347" customFormat="1" x14ac:dyDescent="0.2">
      <c r="A256" s="1386"/>
      <c r="B256" s="898" t="s">
        <v>555</v>
      </c>
      <c r="C256" s="899" t="s">
        <v>556</v>
      </c>
      <c r="D256" s="897" t="s">
        <v>85</v>
      </c>
      <c r="E256" s="883" t="s">
        <v>339</v>
      </c>
      <c r="F256" s="884">
        <v>2</v>
      </c>
      <c r="G256" s="628"/>
      <c r="H256" s="628"/>
      <c r="I256" s="628">
        <v>0.16900000000000001</v>
      </c>
      <c r="J256" s="628">
        <v>0.16773018524854233</v>
      </c>
      <c r="K256" s="628">
        <v>0.16480429475618247</v>
      </c>
      <c r="L256" s="628">
        <v>0.16154648575788028</v>
      </c>
      <c r="M256" s="629">
        <v>0.15821975604650509</v>
      </c>
      <c r="N256" s="629">
        <v>0.1548241056220569</v>
      </c>
      <c r="O256" s="629">
        <v>0.15142964000236253</v>
      </c>
      <c r="P256" s="629">
        <v>0.14803635918742197</v>
      </c>
      <c r="Q256" s="629">
        <v>0.14464307837248139</v>
      </c>
      <c r="R256" s="629">
        <v>0.14172845867808412</v>
      </c>
      <c r="S256" s="629">
        <v>0.13928776088521483</v>
      </c>
      <c r="T256" s="629">
        <v>0.13684706309234557</v>
      </c>
      <c r="U256" s="629">
        <v>0.13440636529947628</v>
      </c>
      <c r="V256" s="629">
        <v>0.13196803711611466</v>
      </c>
      <c r="W256" s="629">
        <v>0.12945494775278696</v>
      </c>
      <c r="X256" s="629">
        <v>0.1269442279989669</v>
      </c>
      <c r="Y256" s="629">
        <v>0.12451300864412819</v>
      </c>
      <c r="Z256" s="629">
        <v>0.12208178928928949</v>
      </c>
      <c r="AA256" s="629">
        <v>0.11965056993445079</v>
      </c>
      <c r="AB256" s="629">
        <v>0.11727859081730312</v>
      </c>
      <c r="AC256" s="629">
        <v>0.11502746178504505</v>
      </c>
      <c r="AD256" s="629">
        <v>0.11289718283767662</v>
      </c>
      <c r="AE256" s="629">
        <v>0.1108853843656902</v>
      </c>
      <c r="AF256" s="629">
        <v>0.10899206636908577</v>
      </c>
      <c r="AG256" s="629">
        <v>0.10715798861017234</v>
      </c>
      <c r="AH256" s="629">
        <v>0.1053239108512589</v>
      </c>
      <c r="AI256" s="629">
        <v>0.10348983309234547</v>
      </c>
      <c r="AJ256" s="629">
        <v>0.10165575533343203</v>
      </c>
      <c r="AK256" s="629">
        <v>9.9821677574518583E-2</v>
      </c>
      <c r="AL256" s="629">
        <v>9.8283801004060187E-2</v>
      </c>
      <c r="AM256" s="629">
        <v>9.7042125622056802E-2</v>
      </c>
      <c r="AN256" s="629">
        <v>9.5800450240053417E-2</v>
      </c>
      <c r="AO256" s="629">
        <v>9.4558774858050046E-2</v>
      </c>
      <c r="AP256" s="629">
        <v>9.3319469085554288E-2</v>
      </c>
      <c r="AQ256" s="629">
        <v>9.2554085214586551E-2</v>
      </c>
      <c r="AR256" s="629">
        <v>9.2262623245146835E-2</v>
      </c>
      <c r="AS256" s="629">
        <v>9.197116127570712E-2</v>
      </c>
      <c r="AT256" s="629">
        <v>9.167969930626739E-2</v>
      </c>
      <c r="AU256" s="629">
        <v>9.1388237336827688E-2</v>
      </c>
      <c r="AV256" s="629">
        <v>9.1096775367387958E-2</v>
      </c>
      <c r="AW256" s="629">
        <v>9.0805313397948242E-2</v>
      </c>
      <c r="AX256" s="629">
        <v>9.0513851428508527E-2</v>
      </c>
      <c r="AY256" s="629">
        <v>9.0222389459068811E-2</v>
      </c>
      <c r="AZ256" s="629">
        <v>8.9930927489629081E-2</v>
      </c>
      <c r="BA256" s="629">
        <v>8.9639465520189379E-2</v>
      </c>
      <c r="BB256" s="629">
        <v>8.934800355074965E-2</v>
      </c>
      <c r="BC256" s="629">
        <v>8.9056541581309934E-2</v>
      </c>
      <c r="BD256" s="629">
        <v>8.8765079611870218E-2</v>
      </c>
      <c r="BE256" s="629">
        <v>8.8473617642430502E-2</v>
      </c>
      <c r="BF256" s="629">
        <v>8.8184525282498413E-2</v>
      </c>
      <c r="BG256" s="629">
        <v>8.7895432922566311E-2</v>
      </c>
      <c r="BH256" s="629">
        <v>8.7606340562634236E-2</v>
      </c>
      <c r="BI256" s="629">
        <v>8.7317248202702147E-2</v>
      </c>
      <c r="BJ256" s="629">
        <v>8.7028155842770044E-2</v>
      </c>
      <c r="BK256" s="629">
        <v>8.6739063482837969E-2</v>
      </c>
      <c r="BL256" s="629">
        <v>8.644997112290588E-2</v>
      </c>
      <c r="BM256" s="629">
        <v>8.6160878762973778E-2</v>
      </c>
      <c r="BN256" s="629">
        <v>8.5871786403041703E-2</v>
      </c>
      <c r="BO256" s="629">
        <v>8.5582694043109614E-2</v>
      </c>
      <c r="BP256" s="629">
        <v>8.5412082158559513E-2</v>
      </c>
      <c r="BQ256" s="629">
        <v>8.53599507493914E-2</v>
      </c>
      <c r="BR256" s="629">
        <v>8.5307819340223287E-2</v>
      </c>
      <c r="BS256" s="629">
        <v>8.5255687931055188E-2</v>
      </c>
      <c r="BT256" s="629">
        <v>8.5203556521887075E-2</v>
      </c>
      <c r="BU256" s="629"/>
      <c r="BV256" s="629"/>
      <c r="BW256" s="629"/>
      <c r="BX256" s="629"/>
      <c r="BY256" s="629"/>
      <c r="BZ256" s="629"/>
      <c r="CA256" s="629"/>
      <c r="CB256" s="629"/>
      <c r="CC256" s="629"/>
      <c r="CD256" s="629"/>
      <c r="CE256" s="629"/>
      <c r="CF256" s="629"/>
      <c r="CG256" s="629"/>
      <c r="CH256" s="629"/>
      <c r="CI256" s="630"/>
      <c r="CK256" s="1348"/>
    </row>
    <row r="257" spans="1:89" s="1347" customFormat="1" ht="15" thickBot="1" x14ac:dyDescent="0.25">
      <c r="A257" s="1386"/>
      <c r="B257" s="900" t="s">
        <v>557</v>
      </c>
      <c r="C257" s="901" t="s">
        <v>558</v>
      </c>
      <c r="D257" s="902" t="s">
        <v>559</v>
      </c>
      <c r="E257" s="903" t="s">
        <v>339</v>
      </c>
      <c r="F257" s="904">
        <v>2</v>
      </c>
      <c r="G257" s="590">
        <f>SUM(G244:G247)+G254+G255+G256</f>
        <v>0</v>
      </c>
      <c r="H257" s="590">
        <f t="shared" ref="H257:BS257" si="309">SUM(H244:H247)+H254+H255+H256</f>
        <v>0</v>
      </c>
      <c r="I257" s="590">
        <f t="shared" si="309"/>
        <v>10.84</v>
      </c>
      <c r="J257" s="590">
        <f t="shared" si="309"/>
        <v>10.93561427149505</v>
      </c>
      <c r="K257" s="590">
        <f t="shared" si="309"/>
        <v>11.062576186488851</v>
      </c>
      <c r="L257" s="590">
        <f t="shared" si="309"/>
        <v>11.233788384589902</v>
      </c>
      <c r="M257" s="590">
        <f t="shared" si="309"/>
        <v>11.374616171711104</v>
      </c>
      <c r="N257" s="590">
        <f t="shared" si="309"/>
        <v>11.493776463422405</v>
      </c>
      <c r="O257" s="590">
        <f t="shared" si="309"/>
        <v>11.698979690978302</v>
      </c>
      <c r="P257" s="590">
        <f t="shared" si="309"/>
        <v>11.893689594967004</v>
      </c>
      <c r="Q257" s="590">
        <f t="shared" si="309"/>
        <v>12.081375933899553</v>
      </c>
      <c r="R257" s="590">
        <f t="shared" si="309"/>
        <v>12.261352350612306</v>
      </c>
      <c r="S257" s="590">
        <f t="shared" si="309"/>
        <v>12.383803597784281</v>
      </c>
      <c r="T257" s="590">
        <f t="shared" si="309"/>
        <v>12.446155345652929</v>
      </c>
      <c r="U257" s="590">
        <f t="shared" si="309"/>
        <v>12.529714451207806</v>
      </c>
      <c r="V257" s="590">
        <f t="shared" si="309"/>
        <v>12.612785522274281</v>
      </c>
      <c r="W257" s="590">
        <f t="shared" si="309"/>
        <v>12.710074460955754</v>
      </c>
      <c r="X257" s="590">
        <f t="shared" si="309"/>
        <v>12.839492569566803</v>
      </c>
      <c r="Y257" s="590">
        <f t="shared" si="309"/>
        <v>12.922136489142003</v>
      </c>
      <c r="Z257" s="590">
        <f t="shared" si="309"/>
        <v>12.998362749859631</v>
      </c>
      <c r="AA257" s="590">
        <f t="shared" si="309"/>
        <v>13.069602617491782</v>
      </c>
      <c r="AB257" s="590">
        <f t="shared" si="309"/>
        <v>13.136854315637581</v>
      </c>
      <c r="AC257" s="590">
        <f t="shared" si="309"/>
        <v>13.199466816375805</v>
      </c>
      <c r="AD257" s="590">
        <f t="shared" si="309"/>
        <v>13.256729392048056</v>
      </c>
      <c r="AE257" s="590">
        <f t="shared" si="309"/>
        <v>13.309187560341133</v>
      </c>
      <c r="AF257" s="590">
        <f t="shared" si="309"/>
        <v>13.357262161029983</v>
      </c>
      <c r="AG257" s="590">
        <f t="shared" si="309"/>
        <v>13.401368624732559</v>
      </c>
      <c r="AH257" s="590">
        <f t="shared" si="309"/>
        <v>13.442043232892932</v>
      </c>
      <c r="AI257" s="590">
        <f t="shared" si="309"/>
        <v>13.477902725178907</v>
      </c>
      <c r="AJ257" s="590">
        <f t="shared" si="309"/>
        <v>13.508613813702306</v>
      </c>
      <c r="AK257" s="590">
        <f t="shared" si="309"/>
        <v>13.536665356212204</v>
      </c>
      <c r="AL257" s="590">
        <f t="shared" si="309"/>
        <v>13.562812678898281</v>
      </c>
      <c r="AM257" s="590">
        <f t="shared" si="309"/>
        <v>13.59080770606753</v>
      </c>
      <c r="AN257" s="590">
        <f t="shared" si="309"/>
        <v>13.616115047036407</v>
      </c>
      <c r="AO257" s="590">
        <f t="shared" si="309"/>
        <v>13.642787527025007</v>
      </c>
      <c r="AP257" s="590">
        <f t="shared" si="309"/>
        <v>13.672594252859454</v>
      </c>
      <c r="AQ257" s="590">
        <f t="shared" si="309"/>
        <v>13.703695719212881</v>
      </c>
      <c r="AR257" s="590">
        <f t="shared" si="309"/>
        <v>13.735493296597978</v>
      </c>
      <c r="AS257" s="590">
        <f t="shared" si="309"/>
        <v>13.767150272322153</v>
      </c>
      <c r="AT257" s="590">
        <f t="shared" si="309"/>
        <v>13.797246194453155</v>
      </c>
      <c r="AU257" s="590">
        <f t="shared" si="309"/>
        <v>13.826287855054405</v>
      </c>
      <c r="AV257" s="590">
        <f t="shared" si="309"/>
        <v>13.857721455650053</v>
      </c>
      <c r="AW257" s="590">
        <f t="shared" si="309"/>
        <v>13.891538769342853</v>
      </c>
      <c r="AX257" s="590">
        <f t="shared" si="309"/>
        <v>13.927723163093653</v>
      </c>
      <c r="AY257" s="590">
        <f t="shared" si="309"/>
        <v>13.967265451536175</v>
      </c>
      <c r="AZ257" s="590">
        <f t="shared" si="309"/>
        <v>14.009321261539499</v>
      </c>
      <c r="BA257" s="590">
        <f t="shared" si="309"/>
        <v>14.0541037130797</v>
      </c>
      <c r="BB257" s="590">
        <f t="shared" si="309"/>
        <v>14.101836917815</v>
      </c>
      <c r="BC257" s="590">
        <f t="shared" si="309"/>
        <v>14.149856315614375</v>
      </c>
      <c r="BD257" s="590">
        <f t="shared" si="309"/>
        <v>14.196630025052901</v>
      </c>
      <c r="BE257" s="590">
        <f t="shared" si="309"/>
        <v>14.242813867214224</v>
      </c>
      <c r="BF257" s="590">
        <f t="shared" si="309"/>
        <v>14.288160953742798</v>
      </c>
      <c r="BG257" s="590">
        <f t="shared" si="309"/>
        <v>14.333143647634122</v>
      </c>
      <c r="BH257" s="590">
        <f t="shared" si="309"/>
        <v>14.378028054372225</v>
      </c>
      <c r="BI257" s="590">
        <f t="shared" si="309"/>
        <v>14.422252186075973</v>
      </c>
      <c r="BJ257" s="590">
        <f t="shared" si="309"/>
        <v>14.464795700489994</v>
      </c>
      <c r="BK257" s="590">
        <f t="shared" si="309"/>
        <v>14.506144500137744</v>
      </c>
      <c r="BL257" s="590">
        <f t="shared" si="309"/>
        <v>14.546533768665945</v>
      </c>
      <c r="BM257" s="590">
        <f t="shared" si="309"/>
        <v>14.58465351496149</v>
      </c>
      <c r="BN257" s="590">
        <f t="shared" si="309"/>
        <v>14.622475657250542</v>
      </c>
      <c r="BO257" s="590">
        <f t="shared" si="309"/>
        <v>14.660857784537241</v>
      </c>
      <c r="BP257" s="590">
        <f t="shared" si="309"/>
        <v>14.700358157902015</v>
      </c>
      <c r="BQ257" s="590">
        <f t="shared" si="309"/>
        <v>14.74210447704044</v>
      </c>
      <c r="BR257" s="590">
        <f t="shared" si="309"/>
        <v>14.785352686601563</v>
      </c>
      <c r="BS257" s="590">
        <f t="shared" si="309"/>
        <v>14.829185959888784</v>
      </c>
      <c r="BT257" s="590">
        <f t="shared" ref="BT257" si="310">SUM(BT244:BT247)+BT254+BT255+BT256</f>
        <v>14.872186430172812</v>
      </c>
      <c r="BU257" s="590"/>
      <c r="BV257" s="590"/>
      <c r="BW257" s="590"/>
      <c r="BX257" s="590"/>
      <c r="BY257" s="590"/>
      <c r="BZ257" s="590"/>
      <c r="CA257" s="590"/>
      <c r="CB257" s="590"/>
      <c r="CC257" s="590"/>
      <c r="CD257" s="590"/>
      <c r="CE257" s="590"/>
      <c r="CF257" s="590"/>
      <c r="CG257" s="590"/>
      <c r="CH257" s="590"/>
      <c r="CI257" s="590"/>
      <c r="CK257" s="1348"/>
    </row>
    <row r="258" spans="1:89" s="1347" customFormat="1" x14ac:dyDescent="0.2">
      <c r="A258" s="1386"/>
      <c r="B258" s="853" t="s">
        <v>560</v>
      </c>
      <c r="C258" s="854" t="s">
        <v>561</v>
      </c>
      <c r="D258" s="855" t="s">
        <v>85</v>
      </c>
      <c r="E258" s="905" t="s">
        <v>339</v>
      </c>
      <c r="F258" s="906">
        <v>2</v>
      </c>
      <c r="G258" s="624"/>
      <c r="H258" s="624"/>
      <c r="I258" s="624">
        <v>0.40148489420320899</v>
      </c>
      <c r="J258" s="624">
        <v>0.4091213402520133</v>
      </c>
      <c r="K258" s="624">
        <v>0.41665382811141149</v>
      </c>
      <c r="L258" s="624">
        <v>0.42392292799414871</v>
      </c>
      <c r="M258" s="625">
        <v>0.43017653994396832</v>
      </c>
      <c r="N258" s="625">
        <v>0.4362123411931354</v>
      </c>
      <c r="O258" s="625">
        <v>0.44613846431215548</v>
      </c>
      <c r="P258" s="625">
        <v>0.4575406003214747</v>
      </c>
      <c r="Q258" s="625">
        <v>0.46856819643577768</v>
      </c>
      <c r="R258" s="625">
        <v>0.47895150338355263</v>
      </c>
      <c r="S258" s="625">
        <v>0.49138956508635828</v>
      </c>
      <c r="T258" s="625">
        <v>0.50954382593924208</v>
      </c>
      <c r="U258" s="625">
        <v>0.52435023505156131</v>
      </c>
      <c r="V258" s="625">
        <v>0.5355758948927094</v>
      </c>
      <c r="W258" s="625">
        <v>0.54525361266196126</v>
      </c>
      <c r="X258" s="625">
        <v>0.55368168122992434</v>
      </c>
      <c r="Y258" s="625">
        <v>0.56145251832771337</v>
      </c>
      <c r="Z258" s="625">
        <v>0.56922377220480791</v>
      </c>
      <c r="AA258" s="625">
        <v>0.57724452025379513</v>
      </c>
      <c r="AB258" s="625">
        <v>0.58536960000297167</v>
      </c>
      <c r="AC258" s="625">
        <v>0.59455393124705591</v>
      </c>
      <c r="AD258" s="625">
        <v>0.60430166870931901</v>
      </c>
      <c r="AE258" s="625">
        <v>0.61458013791822952</v>
      </c>
      <c r="AF258" s="625">
        <v>0.6257409853229402</v>
      </c>
      <c r="AG258" s="625">
        <v>0.63721627568002759</v>
      </c>
      <c r="AH258" s="625">
        <v>0.64870783607624194</v>
      </c>
      <c r="AI258" s="625">
        <v>0.66049073392694679</v>
      </c>
      <c r="AJ258" s="625">
        <v>0.67144531793906748</v>
      </c>
      <c r="AK258" s="625">
        <v>0.68217970106145698</v>
      </c>
      <c r="AL258" s="625">
        <v>0.6926008713342664</v>
      </c>
      <c r="AM258" s="625">
        <v>0.70201436761401326</v>
      </c>
      <c r="AN258" s="625">
        <v>0.70984799325926018</v>
      </c>
      <c r="AO258" s="625">
        <v>0.71614400891237995</v>
      </c>
      <c r="AP258" s="625">
        <v>0.72145323952479545</v>
      </c>
      <c r="AQ258" s="625">
        <v>0.72613658617408183</v>
      </c>
      <c r="AR258" s="625">
        <v>0.73111760848046203</v>
      </c>
      <c r="AS258" s="625">
        <v>0.73389657007360998</v>
      </c>
      <c r="AT258" s="625">
        <v>0.73464695508029854</v>
      </c>
      <c r="AU258" s="625">
        <v>0.73481245725264177</v>
      </c>
      <c r="AV258" s="625">
        <v>0.73524245200467264</v>
      </c>
      <c r="AW258" s="625">
        <v>0.73497782213853391</v>
      </c>
      <c r="AX258" s="625">
        <v>0.73434459814763597</v>
      </c>
      <c r="AY258" s="625">
        <v>0.73548367426092265</v>
      </c>
      <c r="AZ258" s="625">
        <v>0.74011268203296088</v>
      </c>
      <c r="BA258" s="625">
        <v>0.74674015967747798</v>
      </c>
      <c r="BB258" s="625">
        <v>0.75323832948041303</v>
      </c>
      <c r="BC258" s="625">
        <v>0.76037165421886821</v>
      </c>
      <c r="BD258" s="625">
        <v>0.76736191123115127</v>
      </c>
      <c r="BE258" s="625">
        <v>0.77479565166046138</v>
      </c>
      <c r="BF258" s="625">
        <v>0.78334609373089004</v>
      </c>
      <c r="BG258" s="625">
        <v>0.79212033252747849</v>
      </c>
      <c r="BH258" s="625">
        <v>0.80114639909784535</v>
      </c>
      <c r="BI258" s="625">
        <v>0.80990633626099573</v>
      </c>
      <c r="BJ258" s="625">
        <v>0.81808770787836993</v>
      </c>
      <c r="BK258" s="625">
        <v>0.8262468746357704</v>
      </c>
      <c r="BL258" s="625">
        <v>0.8347310281419692</v>
      </c>
      <c r="BM258" s="625">
        <v>0.84232020701104027</v>
      </c>
      <c r="BN258" s="625">
        <v>0.84826675241665983</v>
      </c>
      <c r="BO258" s="625">
        <v>0.85358663437921267</v>
      </c>
      <c r="BP258" s="625">
        <v>0.85777192455597406</v>
      </c>
      <c r="BQ258" s="625">
        <v>0.86163127714782428</v>
      </c>
      <c r="BR258" s="625">
        <v>0.86535834533352629</v>
      </c>
      <c r="BS258" s="625">
        <v>0.86870536859420744</v>
      </c>
      <c r="BT258" s="625">
        <v>0.87186134784917191</v>
      </c>
      <c r="BU258" s="625"/>
      <c r="BV258" s="625"/>
      <c r="BW258" s="625"/>
      <c r="BX258" s="625"/>
      <c r="BY258" s="625"/>
      <c r="BZ258" s="625"/>
      <c r="CA258" s="625"/>
      <c r="CB258" s="625"/>
      <c r="CC258" s="625"/>
      <c r="CD258" s="625"/>
      <c r="CE258" s="625"/>
      <c r="CF258" s="625"/>
      <c r="CG258" s="625"/>
      <c r="CH258" s="625"/>
      <c r="CI258" s="626"/>
      <c r="CK258" s="1348"/>
    </row>
    <row r="259" spans="1:89" s="1347" customFormat="1" x14ac:dyDescent="0.2">
      <c r="A259" s="1386"/>
      <c r="B259" s="863" t="s">
        <v>562</v>
      </c>
      <c r="C259" s="864" t="s">
        <v>563</v>
      </c>
      <c r="D259" s="860" t="s">
        <v>85</v>
      </c>
      <c r="E259" s="907" t="s">
        <v>339</v>
      </c>
      <c r="F259" s="908">
        <v>2</v>
      </c>
      <c r="G259" s="628"/>
      <c r="H259" s="628"/>
      <c r="I259" s="628">
        <v>7.6416420167948029E-2</v>
      </c>
      <c r="J259" s="628">
        <v>7.7869899186164659E-2</v>
      </c>
      <c r="K259" s="628">
        <v>7.9303591376044202E-2</v>
      </c>
      <c r="L259" s="628">
        <v>8.068715175129676E-2</v>
      </c>
      <c r="M259" s="629">
        <v>8.1877429754839359E-2</v>
      </c>
      <c r="N259" s="629">
        <v>8.3026250871065799E-2</v>
      </c>
      <c r="O259" s="629">
        <v>8.4915534392945691E-2</v>
      </c>
      <c r="P259" s="629">
        <v>8.7085754066663301E-2</v>
      </c>
      <c r="Q259" s="629">
        <v>8.9184685882729264E-2</v>
      </c>
      <c r="R259" s="629">
        <v>9.1160987252743797E-2</v>
      </c>
      <c r="S259" s="629">
        <v>9.3528379308783161E-2</v>
      </c>
      <c r="T259" s="629">
        <v>9.6983761180436612E-2</v>
      </c>
      <c r="U259" s="629">
        <v>9.9801931418574852E-2</v>
      </c>
      <c r="V259" s="629">
        <v>0.10193856159188697</v>
      </c>
      <c r="W259" s="629">
        <v>0.10378056500969834</v>
      </c>
      <c r="X259" s="629">
        <v>0.10538471709161401</v>
      </c>
      <c r="Y259" s="629">
        <v>0.10686377536079206</v>
      </c>
      <c r="Z259" s="629">
        <v>0.10834291295744414</v>
      </c>
      <c r="AA259" s="629">
        <v>0.10986953789856191</v>
      </c>
      <c r="AB259" s="629">
        <v>0.11141602075999901</v>
      </c>
      <c r="AC259" s="629">
        <v>0.113164115708135</v>
      </c>
      <c r="AD259" s="629">
        <v>0.11501944628808491</v>
      </c>
      <c r="AE259" s="629">
        <v>0.11697579342117004</v>
      </c>
      <c r="AF259" s="629">
        <v>0.11910008755283674</v>
      </c>
      <c r="AG259" s="629">
        <v>0.12128423102158847</v>
      </c>
      <c r="AH259" s="629">
        <v>0.12347147123984181</v>
      </c>
      <c r="AI259" s="629">
        <v>0.12571416302216265</v>
      </c>
      <c r="AJ259" s="629">
        <v>0.12779919811743479</v>
      </c>
      <c r="AK259" s="629">
        <v>0.12984232138998575</v>
      </c>
      <c r="AL259" s="629">
        <v>0.13182582945643284</v>
      </c>
      <c r="AM259" s="629">
        <v>0.1336175424133802</v>
      </c>
      <c r="AN259" s="629">
        <v>0.13510855150833923</v>
      </c>
      <c r="AO259" s="629">
        <v>0.13630690039886872</v>
      </c>
      <c r="AP259" s="629">
        <v>0.13731743006786667</v>
      </c>
      <c r="AQ259" s="629">
        <v>0.13820883243570492</v>
      </c>
      <c r="AR259" s="629">
        <v>0.13915689274613252</v>
      </c>
      <c r="AS259" s="629">
        <v>0.13968582496699233</v>
      </c>
      <c r="AT259" s="629">
        <v>0.13982864911003423</v>
      </c>
      <c r="AU259" s="629">
        <v>0.13986014988060647</v>
      </c>
      <c r="AV259" s="629">
        <v>0.13994199270985264</v>
      </c>
      <c r="AW259" s="629">
        <v>0.13989162452083281</v>
      </c>
      <c r="AX259" s="629">
        <v>0.13977110015927519</v>
      </c>
      <c r="AY259" s="629">
        <v>0.13998790562352281</v>
      </c>
      <c r="AZ259" s="629">
        <v>0.14086896542919947</v>
      </c>
      <c r="BA259" s="629">
        <v>0.14213040296682389</v>
      </c>
      <c r="BB259" s="629">
        <v>0.14336722876314489</v>
      </c>
      <c r="BC259" s="629">
        <v>0.1447249464463719</v>
      </c>
      <c r="BD259" s="629">
        <v>0.14605543340776228</v>
      </c>
      <c r="BE259" s="629">
        <v>0.14747033055649061</v>
      </c>
      <c r="BF259" s="629">
        <v>0.14909777453585205</v>
      </c>
      <c r="BG259" s="629">
        <v>0.15076781474960588</v>
      </c>
      <c r="BH259" s="629">
        <v>0.15248578647273603</v>
      </c>
      <c r="BI259" s="629">
        <v>0.15415310459246911</v>
      </c>
      <c r="BJ259" s="629">
        <v>0.15571030173759248</v>
      </c>
      <c r="BK259" s="629">
        <v>0.15726327253215067</v>
      </c>
      <c r="BL259" s="629">
        <v>0.15887809951184495</v>
      </c>
      <c r="BM259" s="629">
        <v>0.16032258195579741</v>
      </c>
      <c r="BN259" s="629">
        <v>0.16145441460709908</v>
      </c>
      <c r="BO259" s="629">
        <v>0.1624669715953293</v>
      </c>
      <c r="BP259" s="629">
        <v>0.16326357664147162</v>
      </c>
      <c r="BQ259" s="629">
        <v>0.16399814452557693</v>
      </c>
      <c r="BR259" s="629">
        <v>0.16470753412549799</v>
      </c>
      <c r="BS259" s="629">
        <v>0.16534458807072228</v>
      </c>
      <c r="BT259" s="629">
        <v>0.1659452797536991</v>
      </c>
      <c r="BU259" s="629"/>
      <c r="BV259" s="629"/>
      <c r="BW259" s="629"/>
      <c r="BX259" s="629"/>
      <c r="BY259" s="629"/>
      <c r="BZ259" s="629"/>
      <c r="CA259" s="629"/>
      <c r="CB259" s="629"/>
      <c r="CC259" s="629"/>
      <c r="CD259" s="629"/>
      <c r="CE259" s="629"/>
      <c r="CF259" s="629"/>
      <c r="CG259" s="629"/>
      <c r="CH259" s="629"/>
      <c r="CI259" s="630"/>
      <c r="CK259" s="1348"/>
    </row>
    <row r="260" spans="1:89" s="1347" customFormat="1" x14ac:dyDescent="0.2">
      <c r="A260" s="1386"/>
      <c r="B260" s="858" t="s">
        <v>564</v>
      </c>
      <c r="C260" s="909" t="s">
        <v>565</v>
      </c>
      <c r="D260" s="860" t="s">
        <v>85</v>
      </c>
      <c r="E260" s="907" t="s">
        <v>339</v>
      </c>
      <c r="F260" s="908">
        <v>2</v>
      </c>
      <c r="G260" s="628"/>
      <c r="H260" s="628"/>
      <c r="I260" s="628">
        <v>7.0226950559246832</v>
      </c>
      <c r="J260" s="628">
        <v>7.3223672881909287</v>
      </c>
      <c r="K260" s="628">
        <v>7.7498916410485457</v>
      </c>
      <c r="L260" s="628">
        <v>8.2270307756052254</v>
      </c>
      <c r="M260" s="629">
        <v>8.6375950226790703</v>
      </c>
      <c r="N260" s="629">
        <v>9.0290974932491253</v>
      </c>
      <c r="O260" s="629">
        <v>9.5470477815849151</v>
      </c>
      <c r="P260" s="629">
        <v>10.034016665206098</v>
      </c>
      <c r="Q260" s="629">
        <v>10.493104846186647</v>
      </c>
      <c r="R260" s="629">
        <v>10.941993872043156</v>
      </c>
      <c r="S260" s="629">
        <v>11.290788871650911</v>
      </c>
      <c r="T260" s="629">
        <v>11.587415169847556</v>
      </c>
      <c r="U260" s="629">
        <v>11.933016981526887</v>
      </c>
      <c r="V260" s="629">
        <v>12.288808504491708</v>
      </c>
      <c r="W260" s="629">
        <v>12.661810562218228</v>
      </c>
      <c r="X260" s="629">
        <v>13.053729562452862</v>
      </c>
      <c r="Y260" s="629">
        <v>13.392081550986402</v>
      </c>
      <c r="Z260" s="629">
        <v>13.724096534562165</v>
      </c>
      <c r="AA260" s="629">
        <v>14.048739696426338</v>
      </c>
      <c r="AB260" s="629">
        <v>14.359181340455747</v>
      </c>
      <c r="AC260" s="629">
        <v>14.653691655157639</v>
      </c>
      <c r="AD260" s="629">
        <v>14.934663908034825</v>
      </c>
      <c r="AE260" s="629">
        <v>15.20002781988665</v>
      </c>
      <c r="AF260" s="629">
        <v>15.455976118484759</v>
      </c>
      <c r="AG260" s="629">
        <v>15.700604498751199</v>
      </c>
      <c r="AH260" s="629">
        <v>15.931840291087017</v>
      </c>
      <c r="AI260" s="629">
        <v>16.158181619178208</v>
      </c>
      <c r="AJ260" s="629">
        <v>16.382395973313933</v>
      </c>
      <c r="AK260" s="629">
        <v>16.601549259001231</v>
      </c>
      <c r="AL260" s="629">
        <v>16.797134037521573</v>
      </c>
      <c r="AM260" s="629">
        <v>16.977942686492241</v>
      </c>
      <c r="AN260" s="629">
        <v>17.15720375294265</v>
      </c>
      <c r="AO260" s="629">
        <v>17.336656163476036</v>
      </c>
      <c r="AP260" s="629">
        <v>17.515526551218116</v>
      </c>
      <c r="AQ260" s="629">
        <v>17.660844737672093</v>
      </c>
      <c r="AR260" s="629">
        <v>17.772556895622579</v>
      </c>
      <c r="AS260" s="629">
        <v>17.885054346686907</v>
      </c>
      <c r="AT260" s="629">
        <v>17.997305153679257</v>
      </c>
      <c r="AU260" s="629">
        <v>18.107428157436573</v>
      </c>
      <c r="AV260" s="629">
        <v>18.217154983286509</v>
      </c>
      <c r="AW260" s="629">
        <v>18.330231987539211</v>
      </c>
      <c r="AX260" s="629">
        <v>18.445565521104776</v>
      </c>
      <c r="AY260" s="629">
        <v>18.560984742363573</v>
      </c>
      <c r="AZ260" s="629">
        <v>18.673204752699725</v>
      </c>
      <c r="BA260" s="629">
        <v>18.784497751066326</v>
      </c>
      <c r="BB260" s="629">
        <v>18.898804874221739</v>
      </c>
      <c r="BC260" s="629">
        <v>19.013901780520108</v>
      </c>
      <c r="BD260" s="629">
        <v>19.129151594758603</v>
      </c>
      <c r="BE260" s="629">
        <v>19.244057734132213</v>
      </c>
      <c r="BF260" s="629">
        <v>19.357681933866285</v>
      </c>
      <c r="BG260" s="629">
        <v>19.471305244366881</v>
      </c>
      <c r="BH260" s="629">
        <v>19.584482335100581</v>
      </c>
      <c r="BI260" s="629">
        <v>19.697612459479394</v>
      </c>
      <c r="BJ260" s="629">
        <v>19.809842801571207</v>
      </c>
      <c r="BK260" s="629">
        <v>19.921595546990897</v>
      </c>
      <c r="BL260" s="629">
        <v>20.032035224495083</v>
      </c>
      <c r="BM260" s="629">
        <v>20.141612249083302</v>
      </c>
      <c r="BN260" s="629">
        <v>20.25107716899468</v>
      </c>
      <c r="BO260" s="629">
        <v>20.359416260656104</v>
      </c>
      <c r="BP260" s="629">
        <v>20.460147246161256</v>
      </c>
      <c r="BQ260" s="629">
        <v>20.552074731070242</v>
      </c>
      <c r="BR260" s="629">
        <v>20.64291919169969</v>
      </c>
      <c r="BS260" s="629">
        <v>20.732040534967403</v>
      </c>
      <c r="BT260" s="629">
        <v>20.819112132315013</v>
      </c>
      <c r="BU260" s="629"/>
      <c r="BV260" s="629"/>
      <c r="BW260" s="629"/>
      <c r="BX260" s="629"/>
      <c r="BY260" s="629"/>
      <c r="BZ260" s="629"/>
      <c r="CA260" s="629"/>
      <c r="CB260" s="629"/>
      <c r="CC260" s="629"/>
      <c r="CD260" s="629"/>
      <c r="CE260" s="629"/>
      <c r="CF260" s="629"/>
      <c r="CG260" s="629"/>
      <c r="CH260" s="629"/>
      <c r="CI260" s="630"/>
      <c r="CK260" s="1348"/>
    </row>
    <row r="261" spans="1:89" s="1347" customFormat="1" x14ac:dyDescent="0.2">
      <c r="A261" s="1386"/>
      <c r="B261" s="858" t="s">
        <v>566</v>
      </c>
      <c r="C261" s="909" t="s">
        <v>567</v>
      </c>
      <c r="D261" s="860" t="s">
        <v>85</v>
      </c>
      <c r="E261" s="907" t="s">
        <v>339</v>
      </c>
      <c r="F261" s="908">
        <v>2</v>
      </c>
      <c r="G261" s="628"/>
      <c r="H261" s="628"/>
      <c r="I261" s="628">
        <v>16.881952413895117</v>
      </c>
      <c r="J261" s="628">
        <v>16.6812586245753</v>
      </c>
      <c r="K261" s="628">
        <v>16.43296403160128</v>
      </c>
      <c r="L261" s="628">
        <v>16.160512140714726</v>
      </c>
      <c r="M261" s="629">
        <v>15.881331415487177</v>
      </c>
      <c r="N261" s="629">
        <v>15.596374131912203</v>
      </c>
      <c r="O261" s="629">
        <v>15.309974539892085</v>
      </c>
      <c r="P261" s="629">
        <v>15.022504991839925</v>
      </c>
      <c r="Q261" s="629">
        <v>14.733818053905651</v>
      </c>
      <c r="R261" s="629">
        <v>14.474892947201763</v>
      </c>
      <c r="S261" s="629">
        <v>14.244927707110634</v>
      </c>
      <c r="T261" s="629">
        <v>14.014293601765164</v>
      </c>
      <c r="U261" s="629">
        <v>13.783774652011509</v>
      </c>
      <c r="V261" s="629">
        <v>13.553409644980814</v>
      </c>
      <c r="W261" s="629">
        <v>13.318367243670142</v>
      </c>
      <c r="X261" s="629">
        <v>13.083377032744485</v>
      </c>
      <c r="Y261" s="629">
        <v>12.852932724487166</v>
      </c>
      <c r="Z261" s="629">
        <v>12.622689622212905</v>
      </c>
      <c r="AA261" s="629">
        <v>12.39272920378253</v>
      </c>
      <c r="AB261" s="629">
        <v>12.166906508025624</v>
      </c>
      <c r="AC261" s="629">
        <v>11.949064281057508</v>
      </c>
      <c r="AD261" s="629">
        <v>11.739286534061922</v>
      </c>
      <c r="AE261" s="629">
        <v>11.537686386788293</v>
      </c>
      <c r="AF261" s="629">
        <v>11.344341976959017</v>
      </c>
      <c r="AG261" s="629">
        <v>11.155521523537447</v>
      </c>
      <c r="AH261" s="629">
        <v>10.967399768291509</v>
      </c>
      <c r="AI261" s="629">
        <v>10.779923300673984</v>
      </c>
      <c r="AJ261" s="629">
        <v>10.593125895690013</v>
      </c>
      <c r="AK261" s="629">
        <v>10.407060432549686</v>
      </c>
      <c r="AL261" s="629">
        <v>10.241157340341148</v>
      </c>
      <c r="AM261" s="629">
        <v>10.095566820464631</v>
      </c>
      <c r="AN261" s="629">
        <v>9.9509289530391207</v>
      </c>
      <c r="AO261" s="629">
        <v>9.8072528990004102</v>
      </c>
      <c r="AP261" s="629">
        <v>9.6644997195535307</v>
      </c>
      <c r="AQ261" s="629">
        <v>9.5540608539065293</v>
      </c>
      <c r="AR261" s="629">
        <v>9.4761646650786684</v>
      </c>
      <c r="AS261" s="629">
        <v>9.3994338181390162</v>
      </c>
      <c r="AT261" s="629">
        <v>9.3238557874865844</v>
      </c>
      <c r="AU261" s="629">
        <v>9.2494310584796189</v>
      </c>
      <c r="AV261" s="629">
        <v>9.1761406697323054</v>
      </c>
      <c r="AW261" s="629">
        <v>9.1039297110954323</v>
      </c>
      <c r="AX261" s="629">
        <v>9.0327685698093649</v>
      </c>
      <c r="AY261" s="629">
        <v>8.962621867777516</v>
      </c>
      <c r="AZ261" s="629">
        <v>8.8934287099969893</v>
      </c>
      <c r="BA261" s="629">
        <v>8.8251216453100145</v>
      </c>
      <c r="BB261" s="629">
        <v>8.7576469274476736</v>
      </c>
      <c r="BC261" s="629">
        <v>8.6909738219856809</v>
      </c>
      <c r="BD261" s="629">
        <v>8.6250938041789578</v>
      </c>
      <c r="BE261" s="629">
        <v>8.5600141001793997</v>
      </c>
      <c r="BF261" s="629">
        <v>8.4957297653970016</v>
      </c>
      <c r="BG261" s="629">
        <v>8.4322375901843785</v>
      </c>
      <c r="BH261" s="629">
        <v>8.3695312458537767</v>
      </c>
      <c r="BI261" s="629">
        <v>8.3075983223663119</v>
      </c>
      <c r="BJ261" s="629">
        <v>8.2464357280790814</v>
      </c>
      <c r="BK261" s="629">
        <v>8.1860475937262898</v>
      </c>
      <c r="BL261" s="629">
        <v>8.1264338363955009</v>
      </c>
      <c r="BM261" s="629">
        <v>8.0675863221595776</v>
      </c>
      <c r="BN261" s="629">
        <v>8.009514989518177</v>
      </c>
      <c r="BO261" s="629">
        <v>7.9522095908230774</v>
      </c>
      <c r="BP261" s="629">
        <v>7.903895934149201</v>
      </c>
      <c r="BQ261" s="629">
        <v>7.8645862972864942</v>
      </c>
      <c r="BR261" s="629">
        <v>7.8259987177422943</v>
      </c>
      <c r="BS261" s="629">
        <v>7.7880966790830337</v>
      </c>
      <c r="BT261" s="629">
        <v>7.7508517997508228</v>
      </c>
      <c r="BU261" s="629"/>
      <c r="BV261" s="629"/>
      <c r="BW261" s="629"/>
      <c r="BX261" s="629"/>
      <c r="BY261" s="629"/>
      <c r="BZ261" s="629"/>
      <c r="CA261" s="629"/>
      <c r="CB261" s="629"/>
      <c r="CC261" s="629"/>
      <c r="CD261" s="629"/>
      <c r="CE261" s="629"/>
      <c r="CF261" s="629"/>
      <c r="CG261" s="629"/>
      <c r="CH261" s="629"/>
      <c r="CI261" s="630"/>
      <c r="CK261" s="1348"/>
    </row>
    <row r="262" spans="1:89" s="1347" customFormat="1" x14ac:dyDescent="0.2">
      <c r="A262" s="1386"/>
      <c r="B262" s="910" t="s">
        <v>568</v>
      </c>
      <c r="C262" s="909" t="s">
        <v>569</v>
      </c>
      <c r="D262" s="911" t="s">
        <v>570</v>
      </c>
      <c r="E262" s="907" t="s">
        <v>339</v>
      </c>
      <c r="F262" s="908">
        <v>2</v>
      </c>
      <c r="G262" s="578">
        <f>SUM(G258:G261)</f>
        <v>0</v>
      </c>
      <c r="H262" s="578">
        <f t="shared" ref="H262:BS262" si="311">SUM(H258:H261)</f>
        <v>0</v>
      </c>
      <c r="I262" s="578">
        <f t="shared" si="311"/>
        <v>24.382548784190959</v>
      </c>
      <c r="J262" s="578">
        <f t="shared" si="311"/>
        <v>24.490617152204408</v>
      </c>
      <c r="K262" s="578">
        <f t="shared" si="311"/>
        <v>24.678813092137283</v>
      </c>
      <c r="L262" s="578">
        <f t="shared" si="311"/>
        <v>24.892152996065398</v>
      </c>
      <c r="M262" s="583">
        <f t="shared" si="311"/>
        <v>25.030980407865055</v>
      </c>
      <c r="N262" s="583">
        <f t="shared" si="311"/>
        <v>25.14471021722553</v>
      </c>
      <c r="O262" s="583">
        <f t="shared" si="311"/>
        <v>25.388076320182101</v>
      </c>
      <c r="P262" s="583">
        <f t="shared" si="311"/>
        <v>25.601148011434162</v>
      </c>
      <c r="Q262" s="583">
        <f t="shared" si="311"/>
        <v>25.784675782410805</v>
      </c>
      <c r="R262" s="583">
        <f t="shared" si="311"/>
        <v>25.986999309881213</v>
      </c>
      <c r="S262" s="583">
        <f t="shared" si="311"/>
        <v>26.120634523156685</v>
      </c>
      <c r="T262" s="583">
        <f t="shared" si="311"/>
        <v>26.2082363587324</v>
      </c>
      <c r="U262" s="583">
        <f t="shared" si="311"/>
        <v>26.340943800008532</v>
      </c>
      <c r="V262" s="583">
        <f t="shared" si="311"/>
        <v>26.479732605957118</v>
      </c>
      <c r="W262" s="583">
        <f t="shared" si="311"/>
        <v>26.62921198356003</v>
      </c>
      <c r="X262" s="583">
        <f t="shared" si="311"/>
        <v>26.796172993518887</v>
      </c>
      <c r="Y262" s="583">
        <f t="shared" si="311"/>
        <v>26.913330569162074</v>
      </c>
      <c r="Z262" s="583">
        <f t="shared" si="311"/>
        <v>27.024352841937322</v>
      </c>
      <c r="AA262" s="583">
        <f t="shared" si="311"/>
        <v>27.128582958361225</v>
      </c>
      <c r="AB262" s="583">
        <f t="shared" si="311"/>
        <v>27.222873469244341</v>
      </c>
      <c r="AC262" s="583">
        <f t="shared" si="311"/>
        <v>27.31047398317034</v>
      </c>
      <c r="AD262" s="583">
        <f t="shared" si="311"/>
        <v>27.393271557094153</v>
      </c>
      <c r="AE262" s="583">
        <f t="shared" si="311"/>
        <v>27.469270138014345</v>
      </c>
      <c r="AF262" s="583">
        <f t="shared" si="311"/>
        <v>27.54515916831955</v>
      </c>
      <c r="AG262" s="583">
        <f t="shared" si="311"/>
        <v>27.614626528990264</v>
      </c>
      <c r="AH262" s="583">
        <f t="shared" si="311"/>
        <v>27.671419366694607</v>
      </c>
      <c r="AI262" s="583">
        <f t="shared" si="311"/>
        <v>27.724309816801302</v>
      </c>
      <c r="AJ262" s="583">
        <f t="shared" si="311"/>
        <v>27.774766385060452</v>
      </c>
      <c r="AK262" s="583">
        <f t="shared" si="311"/>
        <v>27.82063171400236</v>
      </c>
      <c r="AL262" s="583">
        <f t="shared" si="311"/>
        <v>27.862718078653423</v>
      </c>
      <c r="AM262" s="583">
        <f t="shared" si="311"/>
        <v>27.909141416984269</v>
      </c>
      <c r="AN262" s="583">
        <f t="shared" si="311"/>
        <v>27.953089250749368</v>
      </c>
      <c r="AO262" s="583">
        <f t="shared" si="311"/>
        <v>27.996359971787694</v>
      </c>
      <c r="AP262" s="583">
        <f t="shared" si="311"/>
        <v>28.038796940364307</v>
      </c>
      <c r="AQ262" s="583">
        <f t="shared" si="311"/>
        <v>28.079251010188408</v>
      </c>
      <c r="AR262" s="583">
        <f t="shared" si="311"/>
        <v>28.118996061927838</v>
      </c>
      <c r="AS262" s="583">
        <f t="shared" si="311"/>
        <v>28.158070559866527</v>
      </c>
      <c r="AT262" s="583">
        <f t="shared" si="311"/>
        <v>28.195636545356173</v>
      </c>
      <c r="AU262" s="583">
        <f t="shared" si="311"/>
        <v>28.231531823049441</v>
      </c>
      <c r="AV262" s="583">
        <f t="shared" si="311"/>
        <v>28.268480097733338</v>
      </c>
      <c r="AW262" s="583">
        <f t="shared" si="311"/>
        <v>28.309031145294011</v>
      </c>
      <c r="AX262" s="583">
        <f t="shared" si="311"/>
        <v>28.352449789221055</v>
      </c>
      <c r="AY262" s="583">
        <f t="shared" si="311"/>
        <v>28.399078190025534</v>
      </c>
      <c r="AZ262" s="583">
        <f t="shared" si="311"/>
        <v>28.447615110158875</v>
      </c>
      <c r="BA262" s="583">
        <f t="shared" si="311"/>
        <v>28.498489959020645</v>
      </c>
      <c r="BB262" s="583">
        <f t="shared" si="311"/>
        <v>28.55305735991297</v>
      </c>
      <c r="BC262" s="583">
        <f t="shared" si="311"/>
        <v>28.609972203171026</v>
      </c>
      <c r="BD262" s="583">
        <f t="shared" si="311"/>
        <v>28.667662743576471</v>
      </c>
      <c r="BE262" s="583">
        <f t="shared" si="311"/>
        <v>28.726337816528563</v>
      </c>
      <c r="BF262" s="583">
        <f t="shared" si="311"/>
        <v>28.785855567530028</v>
      </c>
      <c r="BG262" s="583">
        <f t="shared" si="311"/>
        <v>28.846430981828345</v>
      </c>
      <c r="BH262" s="583">
        <f t="shared" si="311"/>
        <v>28.907645766524936</v>
      </c>
      <c r="BI262" s="583">
        <f t="shared" si="311"/>
        <v>28.969270222699173</v>
      </c>
      <c r="BJ262" s="583">
        <f t="shared" si="311"/>
        <v>29.030076539266251</v>
      </c>
      <c r="BK262" s="583">
        <f t="shared" si="311"/>
        <v>29.091153287885106</v>
      </c>
      <c r="BL262" s="583">
        <f t="shared" si="311"/>
        <v>29.152078188544401</v>
      </c>
      <c r="BM262" s="583">
        <f t="shared" si="311"/>
        <v>29.211841360209718</v>
      </c>
      <c r="BN262" s="583">
        <f t="shared" si="311"/>
        <v>29.270313325536616</v>
      </c>
      <c r="BO262" s="583">
        <f t="shared" si="311"/>
        <v>29.327679457453723</v>
      </c>
      <c r="BP262" s="583">
        <f t="shared" si="311"/>
        <v>29.385078681507903</v>
      </c>
      <c r="BQ262" s="583">
        <f t="shared" si="311"/>
        <v>29.442290450030136</v>
      </c>
      <c r="BR262" s="583">
        <f t="shared" si="311"/>
        <v>29.498983788901008</v>
      </c>
      <c r="BS262" s="583">
        <f t="shared" si="311"/>
        <v>29.554187170715366</v>
      </c>
      <c r="BT262" s="583">
        <f t="shared" ref="BT262" si="312">SUM(BT258:BT261)</f>
        <v>29.607770559668708</v>
      </c>
      <c r="BU262" s="583"/>
      <c r="BV262" s="583"/>
      <c r="BW262" s="583"/>
      <c r="BX262" s="583"/>
      <c r="BY262" s="583"/>
      <c r="BZ262" s="583"/>
      <c r="CA262" s="583"/>
      <c r="CB262" s="583"/>
      <c r="CC262" s="583"/>
      <c r="CD262" s="583"/>
      <c r="CE262" s="583"/>
      <c r="CF262" s="583"/>
      <c r="CG262" s="583"/>
      <c r="CH262" s="583"/>
      <c r="CI262" s="579"/>
      <c r="CK262" s="1348"/>
    </row>
    <row r="263" spans="1:89" s="1347" customFormat="1" ht="28.5" x14ac:dyDescent="0.2">
      <c r="A263" s="1386"/>
      <c r="B263" s="910" t="s">
        <v>571</v>
      </c>
      <c r="C263" s="909" t="s">
        <v>572</v>
      </c>
      <c r="D263" s="911" t="s">
        <v>573</v>
      </c>
      <c r="E263" s="907" t="s">
        <v>574</v>
      </c>
      <c r="F263" s="908">
        <v>1</v>
      </c>
      <c r="G263" s="606" t="e">
        <f>(G261+G260)/(G247+G255)</f>
        <v>#DIV/0!</v>
      </c>
      <c r="H263" s="606" t="e">
        <f t="shared" ref="H263:BS263" si="313">(H261+H260)/(H247+H255)</f>
        <v>#DIV/0!</v>
      </c>
      <c r="I263" s="606">
        <f t="shared" si="313"/>
        <v>2.5607549512393999</v>
      </c>
      <c r="J263" s="606">
        <f t="shared" si="313"/>
        <v>2.5483942953800658</v>
      </c>
      <c r="K263" s="606">
        <f t="shared" si="313"/>
        <v>2.5353868930959798</v>
      </c>
      <c r="L263" s="606">
        <f t="shared" si="313"/>
        <v>2.5142744025882808</v>
      </c>
      <c r="M263" s="606">
        <f t="shared" si="313"/>
        <v>2.4934825865445323</v>
      </c>
      <c r="N263" s="606">
        <f t="shared" si="313"/>
        <v>2.476420782422061</v>
      </c>
      <c r="O263" s="606">
        <f t="shared" si="313"/>
        <v>2.4519730081466644</v>
      </c>
      <c r="P263" s="606">
        <f t="shared" si="313"/>
        <v>2.4277121224098512</v>
      </c>
      <c r="Q263" s="606">
        <f t="shared" si="313"/>
        <v>2.4030751038605933</v>
      </c>
      <c r="R263" s="606">
        <f t="shared" si="313"/>
        <v>2.3822807181777557</v>
      </c>
      <c r="S263" s="606">
        <f t="shared" si="313"/>
        <v>2.3676425506240064</v>
      </c>
      <c r="T263" s="606">
        <f t="shared" si="313"/>
        <v>2.3609965971351525</v>
      </c>
      <c r="U263" s="606">
        <f t="shared" si="313"/>
        <v>2.3547240328370878</v>
      </c>
      <c r="V263" s="606">
        <f t="shared" si="313"/>
        <v>2.3495807463493206</v>
      </c>
      <c r="W263" s="606">
        <f t="shared" si="313"/>
        <v>2.3427512385371361</v>
      </c>
      <c r="X263" s="606">
        <f t="shared" si="313"/>
        <v>2.3312816816422051</v>
      </c>
      <c r="Y263" s="606">
        <f t="shared" si="313"/>
        <v>2.3249634187846429</v>
      </c>
      <c r="Z263" s="606">
        <f t="shared" si="313"/>
        <v>2.3194512902498281</v>
      </c>
      <c r="AA263" s="606">
        <f t="shared" si="313"/>
        <v>2.3143588604014083</v>
      </c>
      <c r="AB263" s="606">
        <f t="shared" si="313"/>
        <v>2.3092168010574485</v>
      </c>
      <c r="AC263" s="606">
        <f t="shared" si="313"/>
        <v>2.3043251673936456</v>
      </c>
      <c r="AD263" s="606">
        <f t="shared" si="313"/>
        <v>2.3000238692167487</v>
      </c>
      <c r="AE263" s="606">
        <f t="shared" si="313"/>
        <v>2.296027796898831</v>
      </c>
      <c r="AF263" s="606">
        <f t="shared" si="313"/>
        <v>2.2927855343563501</v>
      </c>
      <c r="AG263" s="606">
        <f t="shared" si="313"/>
        <v>2.2897300619958951</v>
      </c>
      <c r="AH263" s="606">
        <f t="shared" si="313"/>
        <v>2.286258383442652</v>
      </c>
      <c r="AI263" s="606">
        <f t="shared" si="313"/>
        <v>2.2833448111212897</v>
      </c>
      <c r="AJ263" s="606">
        <f t="shared" si="313"/>
        <v>2.2812801582837361</v>
      </c>
      <c r="AK263" s="606">
        <f t="shared" si="313"/>
        <v>2.2795370893466842</v>
      </c>
      <c r="AL263" s="606">
        <f t="shared" si="313"/>
        <v>2.2778485192083266</v>
      </c>
      <c r="AM263" s="606">
        <f t="shared" si="313"/>
        <v>2.2762742145042525</v>
      </c>
      <c r="AN263" s="606">
        <f t="shared" si="313"/>
        <v>2.275150071591451</v>
      </c>
      <c r="AO263" s="606">
        <f t="shared" si="313"/>
        <v>2.2738762173740228</v>
      </c>
      <c r="AP263" s="606">
        <f t="shared" si="313"/>
        <v>2.2720624378604772</v>
      </c>
      <c r="AQ263" s="606">
        <f t="shared" si="313"/>
        <v>2.2698900789375225</v>
      </c>
      <c r="AR263" s="606">
        <f t="shared" si="313"/>
        <v>2.2674855223020716</v>
      </c>
      <c r="AS263" s="606">
        <f t="shared" si="313"/>
        <v>2.265279394824621</v>
      </c>
      <c r="AT263" s="606">
        <f t="shared" si="313"/>
        <v>2.2634400689067169</v>
      </c>
      <c r="AU263" s="606">
        <f t="shared" si="313"/>
        <v>2.2617177975535712</v>
      </c>
      <c r="AV263" s="606">
        <f t="shared" si="313"/>
        <v>2.2596343508902934</v>
      </c>
      <c r="AW263" s="606">
        <f t="shared" si="313"/>
        <v>2.2574985768898457</v>
      </c>
      <c r="AX263" s="606">
        <f t="shared" si="313"/>
        <v>2.2552228368657183</v>
      </c>
      <c r="AY263" s="606">
        <f t="shared" si="313"/>
        <v>2.2524531404788788</v>
      </c>
      <c r="AZ263" s="606">
        <f t="shared" si="313"/>
        <v>2.2490720721024346</v>
      </c>
      <c r="BA263" s="606">
        <f t="shared" si="313"/>
        <v>2.2452290639389996</v>
      </c>
      <c r="BB263" s="606">
        <f t="shared" si="313"/>
        <v>2.2412069285457248</v>
      </c>
      <c r="BC263" s="606">
        <f t="shared" si="313"/>
        <v>2.2372914538336488</v>
      </c>
      <c r="BD263" s="606">
        <f t="shared" si="313"/>
        <v>2.2336948596265018</v>
      </c>
      <c r="BE263" s="606">
        <f t="shared" si="313"/>
        <v>2.2302607048393295</v>
      </c>
      <c r="BF263" s="606">
        <f t="shared" si="313"/>
        <v>2.2269536743983593</v>
      </c>
      <c r="BG263" s="606">
        <f t="shared" si="313"/>
        <v>2.2237932916882235</v>
      </c>
      <c r="BH263" s="606">
        <f t="shared" si="313"/>
        <v>2.2206968203237656</v>
      </c>
      <c r="BI263" s="606">
        <f t="shared" si="313"/>
        <v>2.2177892038838198</v>
      </c>
      <c r="BJ263" s="606">
        <f t="shared" si="313"/>
        <v>2.2151723993798695</v>
      </c>
      <c r="BK263" s="606">
        <f t="shared" si="313"/>
        <v>2.212794893423506</v>
      </c>
      <c r="BL263" s="606">
        <f t="shared" si="313"/>
        <v>2.2105490912540384</v>
      </c>
      <c r="BM263" s="606">
        <f t="shared" si="313"/>
        <v>2.2086860287960346</v>
      </c>
      <c r="BN263" s="606">
        <f t="shared" si="313"/>
        <v>2.2069339964557786</v>
      </c>
      <c r="BO263" s="606">
        <f t="shared" si="313"/>
        <v>2.2050704910027377</v>
      </c>
      <c r="BP263" s="606">
        <f t="shared" si="313"/>
        <v>2.2031339964652643</v>
      </c>
      <c r="BQ263" s="606">
        <f t="shared" si="313"/>
        <v>2.2008489540943934</v>
      </c>
      <c r="BR263" s="606">
        <f t="shared" si="313"/>
        <v>2.1983037990580132</v>
      </c>
      <c r="BS263" s="606">
        <f t="shared" si="313"/>
        <v>2.1955987577773186</v>
      </c>
      <c r="BT263" s="606">
        <f t="shared" ref="BT263" si="314">(BT261+BT260)/(BT247+BT255)</f>
        <v>2.1929380494005115</v>
      </c>
      <c r="BU263" s="606"/>
      <c r="BV263" s="606"/>
      <c r="BW263" s="606"/>
      <c r="BX263" s="606"/>
      <c r="BY263" s="606"/>
      <c r="BZ263" s="606"/>
      <c r="CA263" s="606"/>
      <c r="CB263" s="606"/>
      <c r="CC263" s="606"/>
      <c r="CD263" s="606"/>
      <c r="CE263" s="606"/>
      <c r="CF263" s="606"/>
      <c r="CG263" s="606"/>
      <c r="CH263" s="606"/>
      <c r="CI263" s="606"/>
      <c r="CK263" s="1348"/>
    </row>
    <row r="264" spans="1:89" s="1347" customFormat="1" ht="28.5" x14ac:dyDescent="0.2">
      <c r="A264" s="1386"/>
      <c r="B264" s="910" t="s">
        <v>575</v>
      </c>
      <c r="C264" s="909" t="s">
        <v>576</v>
      </c>
      <c r="D264" s="911" t="s">
        <v>577</v>
      </c>
      <c r="E264" s="907" t="s">
        <v>370</v>
      </c>
      <c r="F264" s="908">
        <v>1</v>
      </c>
      <c r="G264" s="648" t="e">
        <f>G247/(G247+G255)</f>
        <v>#DIV/0!</v>
      </c>
      <c r="H264" s="648" t="e">
        <f t="shared" ref="H264:BS264" si="315">H247/(H247+H255)</f>
        <v>#DIV/0!</v>
      </c>
      <c r="I264" s="648">
        <f t="shared" si="315"/>
        <v>0.38746652383502944</v>
      </c>
      <c r="J264" s="648">
        <f t="shared" si="315"/>
        <v>0.40083269302780028</v>
      </c>
      <c r="K264" s="648">
        <f t="shared" si="315"/>
        <v>0.41863043905269054</v>
      </c>
      <c r="L264" s="648">
        <f t="shared" si="315"/>
        <v>0.4396114545095961</v>
      </c>
      <c r="M264" s="649">
        <f t="shared" si="315"/>
        <v>0.45860691184039126</v>
      </c>
      <c r="N264" s="649">
        <f t="shared" si="315"/>
        <v>0.47612753720603324</v>
      </c>
      <c r="O264" s="649">
        <f t="shared" si="315"/>
        <v>0.49739757456492312</v>
      </c>
      <c r="P264" s="649">
        <f t="shared" si="315"/>
        <v>0.5173948993199351</v>
      </c>
      <c r="Q264" s="649">
        <f t="shared" si="315"/>
        <v>0.53639530256043411</v>
      </c>
      <c r="R264" s="649">
        <f t="shared" si="315"/>
        <v>0.55303372844471965</v>
      </c>
      <c r="S264" s="649">
        <f t="shared" si="315"/>
        <v>0.56546160962366487</v>
      </c>
      <c r="T264" s="649">
        <f t="shared" si="315"/>
        <v>0.57537163950784209</v>
      </c>
      <c r="U264" s="649">
        <f t="shared" si="315"/>
        <v>0.585914355691318</v>
      </c>
      <c r="V264" s="649">
        <f t="shared" si="315"/>
        <v>0.59628354518654092</v>
      </c>
      <c r="W264" s="649">
        <f t="shared" si="315"/>
        <v>0.60721959073707144</v>
      </c>
      <c r="X264" s="649">
        <f t="shared" si="315"/>
        <v>0.61902427136573679</v>
      </c>
      <c r="Y264" s="649">
        <f t="shared" si="315"/>
        <v>0.62886565561856722</v>
      </c>
      <c r="Z264" s="649">
        <f t="shared" si="315"/>
        <v>0.63837736756265695</v>
      </c>
      <c r="AA264" s="649">
        <f t="shared" si="315"/>
        <v>0.64762344771950464</v>
      </c>
      <c r="AB264" s="649">
        <f t="shared" si="315"/>
        <v>0.65647578850610622</v>
      </c>
      <c r="AC264" s="649">
        <f t="shared" si="315"/>
        <v>0.6647523230533795</v>
      </c>
      <c r="AD264" s="649">
        <f t="shared" si="315"/>
        <v>0.67245180126408244</v>
      </c>
      <c r="AE264" s="649">
        <f t="shared" si="315"/>
        <v>0.67961344822273173</v>
      </c>
      <c r="AF264" s="649">
        <f t="shared" si="315"/>
        <v>0.68626318880492321</v>
      </c>
      <c r="AG264" s="649">
        <f t="shared" si="315"/>
        <v>0.69259382970519057</v>
      </c>
      <c r="AH264" s="649">
        <f t="shared" si="315"/>
        <v>0.69879693667301723</v>
      </c>
      <c r="AI264" s="649">
        <f t="shared" si="315"/>
        <v>0.70484560552200337</v>
      </c>
      <c r="AJ264" s="649">
        <f t="shared" si="315"/>
        <v>0.71074035629657928</v>
      </c>
      <c r="AK264" s="649">
        <f t="shared" si="315"/>
        <v>0.71652392843758339</v>
      </c>
      <c r="AL264" s="649">
        <f t="shared" si="315"/>
        <v>0.72140414743509185</v>
      </c>
      <c r="AM264" s="649">
        <f t="shared" si="315"/>
        <v>0.72547150420803119</v>
      </c>
      <c r="AN264" s="649">
        <f t="shared" si="315"/>
        <v>0.7294639759711854</v>
      </c>
      <c r="AO264" s="649">
        <f t="shared" si="315"/>
        <v>0.73347167387817735</v>
      </c>
      <c r="AP264" s="649">
        <f t="shared" si="315"/>
        <v>0.73752390480991847</v>
      </c>
      <c r="AQ264" s="649">
        <f t="shared" si="315"/>
        <v>0.74025888847687005</v>
      </c>
      <c r="AR264" s="649">
        <f t="shared" si="315"/>
        <v>0.74167210947236306</v>
      </c>
      <c r="AS264" s="649">
        <f t="shared" si="315"/>
        <v>0.74307596085561067</v>
      </c>
      <c r="AT264" s="649">
        <f t="shared" si="315"/>
        <v>0.74444161331672976</v>
      </c>
      <c r="AU264" s="649">
        <f t="shared" si="315"/>
        <v>0.74578007376395228</v>
      </c>
      <c r="AV264" s="649">
        <f t="shared" si="315"/>
        <v>0.74716104017439278</v>
      </c>
      <c r="AW264" s="649">
        <f t="shared" si="315"/>
        <v>0.74858327771294275</v>
      </c>
      <c r="AX264" s="649">
        <f t="shared" si="315"/>
        <v>0.75004535411535056</v>
      </c>
      <c r="AY264" s="649">
        <f t="shared" si="315"/>
        <v>0.75156552912329566</v>
      </c>
      <c r="AZ264" s="649">
        <f t="shared" si="315"/>
        <v>0.75312573447878006</v>
      </c>
      <c r="BA264" s="649">
        <f t="shared" si="315"/>
        <v>0.75472877432560026</v>
      </c>
      <c r="BB264" s="649">
        <f t="shared" si="315"/>
        <v>0.7563774664734273</v>
      </c>
      <c r="BC264" s="649">
        <f t="shared" si="315"/>
        <v>0.75802010030333944</v>
      </c>
      <c r="BD264" s="649">
        <f t="shared" si="315"/>
        <v>0.75962811170895028</v>
      </c>
      <c r="BE264" s="649">
        <f t="shared" si="315"/>
        <v>0.76121440506834759</v>
      </c>
      <c r="BF264" s="649">
        <f t="shared" si="315"/>
        <v>0.76276854466491695</v>
      </c>
      <c r="BG264" s="649">
        <f t="shared" si="315"/>
        <v>0.76430602284201576</v>
      </c>
      <c r="BH264" s="649">
        <f t="shared" si="315"/>
        <v>0.7658318925655947</v>
      </c>
      <c r="BI264" s="649">
        <f t="shared" si="315"/>
        <v>0.76733633381892119</v>
      </c>
      <c r="BJ264" s="649">
        <f t="shared" si="315"/>
        <v>0.76880184961012943</v>
      </c>
      <c r="BK264" s="649">
        <f t="shared" si="315"/>
        <v>0.77023780809813502</v>
      </c>
      <c r="BL264" s="649">
        <f t="shared" si="315"/>
        <v>0.77164891214642439</v>
      </c>
      <c r="BM264" s="649">
        <f t="shared" si="315"/>
        <v>0.77301327270677456</v>
      </c>
      <c r="BN264" s="649">
        <f t="shared" si="315"/>
        <v>0.7743654026852157</v>
      </c>
      <c r="BO264" s="649">
        <f t="shared" si="315"/>
        <v>0.7757199067633056</v>
      </c>
      <c r="BP264" s="649">
        <f t="shared" si="315"/>
        <v>0.77677687135816587</v>
      </c>
      <c r="BQ264" s="649">
        <f t="shared" si="315"/>
        <v>0.77755714827963973</v>
      </c>
      <c r="BR264" s="649">
        <f t="shared" si="315"/>
        <v>0.77835767444890813</v>
      </c>
      <c r="BS264" s="649">
        <f t="shared" si="315"/>
        <v>0.77916300126733695</v>
      </c>
      <c r="BT264" s="649">
        <f t="shared" ref="BT264" si="316">BT247/(BT247+BT255)</f>
        <v>0.7799499348138178</v>
      </c>
      <c r="BU264" s="649"/>
      <c r="BV264" s="649"/>
      <c r="BW264" s="649"/>
      <c r="BX264" s="649"/>
      <c r="BY264" s="649"/>
      <c r="BZ264" s="649"/>
      <c r="CA264" s="649"/>
      <c r="CB264" s="649"/>
      <c r="CC264" s="649"/>
      <c r="CD264" s="649"/>
      <c r="CE264" s="649"/>
      <c r="CF264" s="649"/>
      <c r="CG264" s="649"/>
      <c r="CH264" s="649"/>
      <c r="CI264" s="650"/>
      <c r="CK264" s="1348"/>
    </row>
    <row r="265" spans="1:89" s="1347" customFormat="1" ht="29.25" thickBot="1" x14ac:dyDescent="0.25">
      <c r="A265" s="1386"/>
      <c r="B265" s="912" t="s">
        <v>578</v>
      </c>
      <c r="C265" s="913" t="s">
        <v>579</v>
      </c>
      <c r="D265" s="914" t="s">
        <v>580</v>
      </c>
      <c r="E265" s="915" t="s">
        <v>370</v>
      </c>
      <c r="F265" s="916">
        <v>1</v>
      </c>
      <c r="G265" s="656" t="e">
        <f>(G247)/(G247+G256+G255+G254)</f>
        <v>#DIV/0!</v>
      </c>
      <c r="H265" s="656" t="e">
        <f t="shared" ref="H265:BS265" si="317">(H247)/(H247+H256+H255+H254)</f>
        <v>#DIV/0!</v>
      </c>
      <c r="I265" s="656">
        <f t="shared" si="317"/>
        <v>0.37505184570717542</v>
      </c>
      <c r="J265" s="656">
        <f t="shared" si="317"/>
        <v>0.38785711050634381</v>
      </c>
      <c r="K265" s="656">
        <f t="shared" si="317"/>
        <v>0.40501373477256375</v>
      </c>
      <c r="L265" s="656">
        <f t="shared" si="317"/>
        <v>0.42523189088154983</v>
      </c>
      <c r="M265" s="656">
        <f t="shared" si="317"/>
        <v>0.44353008961635187</v>
      </c>
      <c r="N265" s="656">
        <f t="shared" si="317"/>
        <v>0.46040204046520883</v>
      </c>
      <c r="O265" s="656">
        <f t="shared" si="317"/>
        <v>0.48087743080803586</v>
      </c>
      <c r="P265" s="656">
        <f t="shared" si="317"/>
        <v>0.50012050319357648</v>
      </c>
      <c r="Q265" s="656">
        <f t="shared" si="317"/>
        <v>0.51839783576780196</v>
      </c>
      <c r="R265" s="656">
        <f t="shared" si="317"/>
        <v>0.53439794231463822</v>
      </c>
      <c r="S265" s="656">
        <f t="shared" si="317"/>
        <v>0.54634591136533406</v>
      </c>
      <c r="T265" s="656">
        <f t="shared" si="317"/>
        <v>0.55587134237282265</v>
      </c>
      <c r="U265" s="656">
        <f t="shared" si="317"/>
        <v>0.56600304045951111</v>
      </c>
      <c r="V265" s="656">
        <f t="shared" si="317"/>
        <v>0.57596610173749541</v>
      </c>
      <c r="W265" s="656">
        <f t="shared" si="317"/>
        <v>0.58647180275614053</v>
      </c>
      <c r="X265" s="656">
        <f t="shared" si="317"/>
        <v>0.5978096370047894</v>
      </c>
      <c r="Y265" s="656">
        <f t="shared" si="317"/>
        <v>0.60725997782628915</v>
      </c>
      <c r="Z265" s="656">
        <f t="shared" si="317"/>
        <v>0.61639215564451466</v>
      </c>
      <c r="AA265" s="656">
        <f t="shared" si="317"/>
        <v>0.62526780309987939</v>
      </c>
      <c r="AB265" s="656">
        <f t="shared" si="317"/>
        <v>0.63376410264091054</v>
      </c>
      <c r="AC265" s="656">
        <f t="shared" si="317"/>
        <v>0.64170653119700805</v>
      </c>
      <c r="AD265" s="656">
        <f t="shared" si="317"/>
        <v>0.64909413643922087</v>
      </c>
      <c r="AE265" s="656">
        <f t="shared" si="317"/>
        <v>0.65596477741204229</v>
      </c>
      <c r="AF265" s="656">
        <f t="shared" si="317"/>
        <v>0.66234352053784251</v>
      </c>
      <c r="AG265" s="656">
        <f t="shared" si="317"/>
        <v>0.66841545955789261</v>
      </c>
      <c r="AH265" s="656">
        <f t="shared" si="317"/>
        <v>0.67436440589140545</v>
      </c>
      <c r="AI265" s="656">
        <f t="shared" si="317"/>
        <v>0.68016460298997683</v>
      </c>
      <c r="AJ265" s="656">
        <f t="shared" si="317"/>
        <v>0.68581659787778426</v>
      </c>
      <c r="AK265" s="656">
        <f t="shared" si="317"/>
        <v>0.69136141051530642</v>
      </c>
      <c r="AL265" s="656">
        <f t="shared" si="317"/>
        <v>0.69603971408275989</v>
      </c>
      <c r="AM265" s="656">
        <f t="shared" si="317"/>
        <v>0.69993847341559534</v>
      </c>
      <c r="AN265" s="656">
        <f t="shared" si="317"/>
        <v>0.70376517458890409</v>
      </c>
      <c r="AO265" s="656">
        <f t="shared" si="317"/>
        <v>0.70760619350238951</v>
      </c>
      <c r="AP265" s="656">
        <f t="shared" si="317"/>
        <v>0.71148961199820415</v>
      </c>
      <c r="AQ265" s="656">
        <f t="shared" si="317"/>
        <v>0.71411049873256216</v>
      </c>
      <c r="AR265" s="656">
        <f t="shared" si="317"/>
        <v>0.71546471306396808</v>
      </c>
      <c r="AS265" s="656">
        <f t="shared" si="317"/>
        <v>0.71680991493830548</v>
      </c>
      <c r="AT265" s="656">
        <f t="shared" si="317"/>
        <v>0.71811848117906274</v>
      </c>
      <c r="AU265" s="656">
        <f t="shared" si="317"/>
        <v>0.71940096090438665</v>
      </c>
      <c r="AV265" s="656">
        <f t="shared" si="317"/>
        <v>0.72072413645610456</v>
      </c>
      <c r="AW265" s="656">
        <f t="shared" si="317"/>
        <v>0.7220868216881895</v>
      </c>
      <c r="AX265" s="656">
        <f t="shared" si="317"/>
        <v>0.72348764133108745</v>
      </c>
      <c r="AY265" s="656">
        <f t="shared" si="317"/>
        <v>0.72494408638372454</v>
      </c>
      <c r="AZ265" s="656">
        <f t="shared" si="317"/>
        <v>0.72643884222353605</v>
      </c>
      <c r="BA265" s="656">
        <f t="shared" si="317"/>
        <v>0.72797459202306147</v>
      </c>
      <c r="BB265" s="656">
        <f t="shared" si="317"/>
        <v>0.72955403164642452</v>
      </c>
      <c r="BC265" s="656">
        <f t="shared" si="317"/>
        <v>0.73112762088828975</v>
      </c>
      <c r="BD265" s="656">
        <f t="shared" si="317"/>
        <v>0.73266799799087745</v>
      </c>
      <c r="BE265" s="656">
        <f t="shared" si="317"/>
        <v>0.73418752691104139</v>
      </c>
      <c r="BF265" s="656">
        <f t="shared" si="317"/>
        <v>0.73567621335772504</v>
      </c>
      <c r="BG265" s="656">
        <f t="shared" si="317"/>
        <v>0.73714889917585247</v>
      </c>
      <c r="BH265" s="656">
        <f t="shared" si="317"/>
        <v>0.73861042551460354</v>
      </c>
      <c r="BI265" s="656">
        <f t="shared" si="317"/>
        <v>0.74005138775137125</v>
      </c>
      <c r="BJ265" s="656">
        <f t="shared" si="317"/>
        <v>0.74145502950630537</v>
      </c>
      <c r="BK265" s="656">
        <f t="shared" si="317"/>
        <v>0.74283032601294197</v>
      </c>
      <c r="BL265" s="656">
        <f t="shared" si="317"/>
        <v>0.74418178348322284</v>
      </c>
      <c r="BM265" s="656">
        <f t="shared" si="317"/>
        <v>0.74548844070265696</v>
      </c>
      <c r="BN265" s="656">
        <f t="shared" si="317"/>
        <v>0.74678335300756937</v>
      </c>
      <c r="BO265" s="656">
        <f t="shared" si="317"/>
        <v>0.74808050740405863</v>
      </c>
      <c r="BP265" s="656">
        <f t="shared" si="317"/>
        <v>0.74909269820461766</v>
      </c>
      <c r="BQ265" s="656">
        <f t="shared" si="317"/>
        <v>0.74983990969051872</v>
      </c>
      <c r="BR265" s="656">
        <f t="shared" si="317"/>
        <v>0.7506065014437997</v>
      </c>
      <c r="BS265" s="656">
        <f t="shared" si="317"/>
        <v>0.75137767922007115</v>
      </c>
      <c r="BT265" s="656">
        <f t="shared" ref="BT265" si="318">(BT247)/(BT247+BT256+BT255+BT254)</f>
        <v>0.75213123289225603</v>
      </c>
      <c r="BU265" s="656"/>
      <c r="BV265" s="656"/>
      <c r="BW265" s="656"/>
      <c r="BX265" s="656"/>
      <c r="BY265" s="656"/>
      <c r="BZ265" s="656"/>
      <c r="CA265" s="656"/>
      <c r="CB265" s="656"/>
      <c r="CC265" s="656"/>
      <c r="CD265" s="656"/>
      <c r="CE265" s="656"/>
      <c r="CF265" s="656"/>
      <c r="CG265" s="656"/>
      <c r="CH265" s="656"/>
      <c r="CI265" s="656"/>
      <c r="CK265" s="1348"/>
    </row>
    <row r="266" spans="1:89" s="1347" customFormat="1" ht="29.25" thickBot="1" x14ac:dyDescent="0.25">
      <c r="A266" s="1386"/>
      <c r="B266" s="917" t="s">
        <v>581</v>
      </c>
      <c r="C266" s="918" t="s">
        <v>240</v>
      </c>
      <c r="D266" s="918" t="s">
        <v>582</v>
      </c>
      <c r="E266" s="918" t="s">
        <v>231</v>
      </c>
      <c r="F266" s="919">
        <v>2</v>
      </c>
      <c r="G266" s="660">
        <f>SUM(G226:G228)+G224+G235+G240+G241+G234</f>
        <v>0</v>
      </c>
      <c r="H266" s="660">
        <f t="shared" ref="H266:BS266" si="319">SUM(H226:H228)+H224+H235+H240+H241+H234</f>
        <v>0</v>
      </c>
      <c r="I266" s="660">
        <f t="shared" si="319"/>
        <v>7.990040979952405</v>
      </c>
      <c r="J266" s="660">
        <f t="shared" si="319"/>
        <v>7.9913323412707902</v>
      </c>
      <c r="K266" s="660">
        <f t="shared" si="319"/>
        <v>7.9919178236083814</v>
      </c>
      <c r="L266" s="660">
        <f t="shared" si="319"/>
        <v>7.9889736375927081</v>
      </c>
      <c r="M266" s="660">
        <f t="shared" si="319"/>
        <v>8.1513632735406389</v>
      </c>
      <c r="N266" s="660">
        <f t="shared" si="319"/>
        <v>8.1947160007399127</v>
      </c>
      <c r="O266" s="660">
        <f t="shared" si="319"/>
        <v>8.2151170166433545</v>
      </c>
      <c r="P266" s="660">
        <f t="shared" si="319"/>
        <v>8.232131296855588</v>
      </c>
      <c r="Q266" s="660">
        <f t="shared" si="319"/>
        <v>8.2452129460435266</v>
      </c>
      <c r="R266" s="660">
        <f t="shared" si="319"/>
        <v>8.2619504715007892</v>
      </c>
      <c r="S266" s="660">
        <f t="shared" si="319"/>
        <v>8.2696512102940822</v>
      </c>
      <c r="T266" s="660">
        <f t="shared" si="319"/>
        <v>8.2674982975562941</v>
      </c>
      <c r="U266" s="660">
        <f t="shared" si="319"/>
        <v>8.2722929553574094</v>
      </c>
      <c r="V266" s="660">
        <f t="shared" si="319"/>
        <v>8.2793313483298121</v>
      </c>
      <c r="W266" s="660">
        <f t="shared" si="319"/>
        <v>8.2901956831374974</v>
      </c>
      <c r="X266" s="660">
        <f t="shared" si="319"/>
        <v>8.3057183599372539</v>
      </c>
      <c r="Y266" s="660">
        <f t="shared" si="319"/>
        <v>8.3111078302641399</v>
      </c>
      <c r="Z266" s="660">
        <f t="shared" si="319"/>
        <v>8.3161532872526926</v>
      </c>
      <c r="AA266" s="660">
        <f t="shared" si="319"/>
        <v>8.319387038998487</v>
      </c>
      <c r="AB266" s="660">
        <f t="shared" si="319"/>
        <v>8.320843931854105</v>
      </c>
      <c r="AC266" s="660">
        <f t="shared" si="319"/>
        <v>8.3237135071205639</v>
      </c>
      <c r="AD266" s="660">
        <f t="shared" si="319"/>
        <v>8.3265974230470761</v>
      </c>
      <c r="AE266" s="660">
        <f t="shared" si="319"/>
        <v>8.3283926518132798</v>
      </c>
      <c r="AF266" s="660">
        <f t="shared" si="319"/>
        <v>8.3300875734631585</v>
      </c>
      <c r="AG266" s="660">
        <f t="shared" si="319"/>
        <v>8.3319282240164139</v>
      </c>
      <c r="AH266" s="660">
        <f t="shared" si="319"/>
        <v>8.3341318993222995</v>
      </c>
      <c r="AI266" s="660">
        <f t="shared" si="319"/>
        <v>8.3352400672874367</v>
      </c>
      <c r="AJ266" s="660">
        <f t="shared" si="319"/>
        <v>8.3358821426011325</v>
      </c>
      <c r="AK266" s="660">
        <f t="shared" si="319"/>
        <v>8.3355440561161984</v>
      </c>
      <c r="AL266" s="660">
        <f t="shared" si="319"/>
        <v>8.2856870102082514</v>
      </c>
      <c r="AM266" s="660">
        <f t="shared" si="319"/>
        <v>8.286624707615232</v>
      </c>
      <c r="AN266" s="660">
        <f t="shared" si="319"/>
        <v>8.2871990245834226</v>
      </c>
      <c r="AO266" s="660">
        <f t="shared" si="319"/>
        <v>8.2876308042317355</v>
      </c>
      <c r="AP266" s="660">
        <f t="shared" si="319"/>
        <v>8.289620531030419</v>
      </c>
      <c r="AQ266" s="660">
        <f t="shared" si="319"/>
        <v>8.2925392056294864</v>
      </c>
      <c r="AR266" s="660">
        <f t="shared" si="319"/>
        <v>8.297535468140536</v>
      </c>
      <c r="AS266" s="660">
        <f t="shared" si="319"/>
        <v>8.3024749328714478</v>
      </c>
      <c r="AT266" s="660">
        <f t="shared" si="319"/>
        <v>8.3081729281424455</v>
      </c>
      <c r="AU266" s="660">
        <f t="shared" si="319"/>
        <v>8.3134859836263129</v>
      </c>
      <c r="AV266" s="660">
        <f t="shared" si="319"/>
        <v>8.3191215048967457</v>
      </c>
      <c r="AW266" s="660">
        <f t="shared" si="319"/>
        <v>8.3249155094154084</v>
      </c>
      <c r="AX266" s="660">
        <f t="shared" si="319"/>
        <v>8.331482417119723</v>
      </c>
      <c r="AY266" s="660">
        <f t="shared" si="319"/>
        <v>8.3384566275097995</v>
      </c>
      <c r="AZ266" s="660">
        <f t="shared" si="319"/>
        <v>8.3454269597083552</v>
      </c>
      <c r="BA266" s="660">
        <f t="shared" si="319"/>
        <v>8.3526070691531515</v>
      </c>
      <c r="BB266" s="660">
        <f t="shared" si="319"/>
        <v>8.3604097318318153</v>
      </c>
      <c r="BC266" s="660">
        <f t="shared" si="319"/>
        <v>8.3684457916483144</v>
      </c>
      <c r="BD266" s="660">
        <f t="shared" si="319"/>
        <v>8.3762942814519512</v>
      </c>
      <c r="BE266" s="660">
        <f t="shared" si="319"/>
        <v>8.3838036744287976</v>
      </c>
      <c r="BF266" s="660">
        <f t="shared" si="319"/>
        <v>8.3909728003103954</v>
      </c>
      <c r="BG266" s="660">
        <f t="shared" si="319"/>
        <v>8.3980347960580151</v>
      </c>
      <c r="BH266" s="660">
        <f t="shared" si="319"/>
        <v>8.4047990308268705</v>
      </c>
      <c r="BI266" s="660">
        <f t="shared" si="319"/>
        <v>8.4112727726991405</v>
      </c>
      <c r="BJ266" s="660">
        <f t="shared" si="319"/>
        <v>8.4181500595732057</v>
      </c>
      <c r="BK266" s="660">
        <f t="shared" si="319"/>
        <v>8.4250286687316631</v>
      </c>
      <c r="BL266" s="660">
        <f t="shared" si="319"/>
        <v>8.4318379449627372</v>
      </c>
      <c r="BM266" s="660">
        <f t="shared" si="319"/>
        <v>8.4385388817618754</v>
      </c>
      <c r="BN266" s="660">
        <f t="shared" si="319"/>
        <v>8.4453480324132517</v>
      </c>
      <c r="BO266" s="660">
        <f t="shared" si="319"/>
        <v>8.452216900357401</v>
      </c>
      <c r="BP266" s="660">
        <f t="shared" si="319"/>
        <v>8.4597036094498677</v>
      </c>
      <c r="BQ266" s="660">
        <f t="shared" si="319"/>
        <v>8.467539390482381</v>
      </c>
      <c r="BR266" s="660">
        <f t="shared" si="319"/>
        <v>8.4759262887327473</v>
      </c>
      <c r="BS266" s="660">
        <f t="shared" si="319"/>
        <v>8.4840498688373511</v>
      </c>
      <c r="BT266" s="660">
        <f t="shared" ref="BT266" si="320">SUM(BT226:BT228)+BT224+BT235+BT240+BT241+BT234</f>
        <v>8.4920085766039737</v>
      </c>
      <c r="BU266" s="660"/>
      <c r="BV266" s="660"/>
      <c r="BW266" s="660"/>
      <c r="BX266" s="660"/>
      <c r="BY266" s="660"/>
      <c r="BZ266" s="660"/>
      <c r="CA266" s="660"/>
      <c r="CB266" s="660"/>
      <c r="CC266" s="660"/>
      <c r="CD266" s="660"/>
      <c r="CE266" s="660"/>
      <c r="CF266" s="660"/>
      <c r="CG266" s="660"/>
      <c r="CH266" s="660"/>
      <c r="CI266" s="660"/>
      <c r="CK266" s="1348"/>
    </row>
    <row r="267" spans="1:89" s="1347" customFormat="1" ht="28.5" x14ac:dyDescent="0.2">
      <c r="A267" s="1386"/>
      <c r="B267" s="920" t="s">
        <v>583</v>
      </c>
      <c r="C267" s="921" t="s">
        <v>584</v>
      </c>
      <c r="D267" s="855" t="s">
        <v>85</v>
      </c>
      <c r="E267" s="921" t="s">
        <v>231</v>
      </c>
      <c r="F267" s="922">
        <v>2</v>
      </c>
      <c r="G267" s="664"/>
      <c r="H267" s="664">
        <v>0</v>
      </c>
      <c r="I267" s="664">
        <v>0</v>
      </c>
      <c r="J267" s="664">
        <v>0</v>
      </c>
      <c r="K267" s="664">
        <v>0</v>
      </c>
      <c r="L267" s="664">
        <v>0</v>
      </c>
      <c r="M267" s="665">
        <v>0</v>
      </c>
      <c r="N267" s="665">
        <v>0</v>
      </c>
      <c r="O267" s="665">
        <v>0</v>
      </c>
      <c r="P267" s="665">
        <v>0</v>
      </c>
      <c r="Q267" s="665">
        <v>0</v>
      </c>
      <c r="R267" s="665">
        <v>0</v>
      </c>
      <c r="S267" s="665">
        <v>0</v>
      </c>
      <c r="T267" s="665">
        <v>0</v>
      </c>
      <c r="U267" s="665">
        <v>0</v>
      </c>
      <c r="V267" s="665">
        <v>0</v>
      </c>
      <c r="W267" s="665">
        <v>0</v>
      </c>
      <c r="X267" s="665">
        <v>0</v>
      </c>
      <c r="Y267" s="665">
        <v>0</v>
      </c>
      <c r="Z267" s="665">
        <v>0</v>
      </c>
      <c r="AA267" s="665">
        <v>0</v>
      </c>
      <c r="AB267" s="665">
        <v>0</v>
      </c>
      <c r="AC267" s="665">
        <v>0</v>
      </c>
      <c r="AD267" s="665">
        <v>0</v>
      </c>
      <c r="AE267" s="665">
        <v>0</v>
      </c>
      <c r="AF267" s="665">
        <v>0</v>
      </c>
      <c r="AG267" s="665">
        <v>0</v>
      </c>
      <c r="AH267" s="665">
        <v>0</v>
      </c>
      <c r="AI267" s="665">
        <v>0</v>
      </c>
      <c r="AJ267" s="665">
        <v>0</v>
      </c>
      <c r="AK267" s="665">
        <v>0</v>
      </c>
      <c r="AL267" s="665">
        <v>0</v>
      </c>
      <c r="AM267" s="665">
        <v>0</v>
      </c>
      <c r="AN267" s="665">
        <v>0</v>
      </c>
      <c r="AO267" s="665">
        <v>0</v>
      </c>
      <c r="AP267" s="665">
        <v>0</v>
      </c>
      <c r="AQ267" s="665">
        <v>0</v>
      </c>
      <c r="AR267" s="665">
        <v>0</v>
      </c>
      <c r="AS267" s="665">
        <v>0</v>
      </c>
      <c r="AT267" s="665">
        <v>0</v>
      </c>
      <c r="AU267" s="665">
        <v>0</v>
      </c>
      <c r="AV267" s="665">
        <v>0</v>
      </c>
      <c r="AW267" s="665">
        <v>0</v>
      </c>
      <c r="AX267" s="665">
        <v>0</v>
      </c>
      <c r="AY267" s="665">
        <v>0</v>
      </c>
      <c r="AZ267" s="665">
        <v>0</v>
      </c>
      <c r="BA267" s="665">
        <v>0</v>
      </c>
      <c r="BB267" s="665">
        <v>0</v>
      </c>
      <c r="BC267" s="665">
        <v>0</v>
      </c>
      <c r="BD267" s="665">
        <v>0</v>
      </c>
      <c r="BE267" s="665">
        <v>0</v>
      </c>
      <c r="BF267" s="665">
        <v>0</v>
      </c>
      <c r="BG267" s="665">
        <v>0</v>
      </c>
      <c r="BH267" s="665">
        <v>0</v>
      </c>
      <c r="BI267" s="665">
        <v>0</v>
      </c>
      <c r="BJ267" s="665">
        <v>0</v>
      </c>
      <c r="BK267" s="665">
        <v>0</v>
      </c>
      <c r="BL267" s="665">
        <v>0</v>
      </c>
      <c r="BM267" s="665">
        <v>0</v>
      </c>
      <c r="BN267" s="665">
        <v>0</v>
      </c>
      <c r="BO267" s="665">
        <v>0</v>
      </c>
      <c r="BP267" s="665">
        <v>0</v>
      </c>
      <c r="BQ267" s="665">
        <v>0</v>
      </c>
      <c r="BR267" s="665">
        <v>0</v>
      </c>
      <c r="BS267" s="665">
        <v>0</v>
      </c>
      <c r="BT267" s="665">
        <v>0</v>
      </c>
      <c r="BU267" s="665"/>
      <c r="BV267" s="665"/>
      <c r="BW267" s="665"/>
      <c r="BX267" s="665"/>
      <c r="BY267" s="665"/>
      <c r="BZ267" s="665"/>
      <c r="CA267" s="665"/>
      <c r="CB267" s="665"/>
      <c r="CC267" s="665"/>
      <c r="CD267" s="665"/>
      <c r="CE267" s="665"/>
      <c r="CF267" s="665"/>
      <c r="CG267" s="665"/>
      <c r="CH267" s="665"/>
      <c r="CI267" s="666"/>
    </row>
    <row r="268" spans="1:89" s="1347" customFormat="1" x14ac:dyDescent="0.2">
      <c r="A268" s="1386"/>
      <c r="B268" s="923" t="s">
        <v>585</v>
      </c>
      <c r="C268" s="924" t="s">
        <v>586</v>
      </c>
      <c r="D268" s="860" t="s">
        <v>85</v>
      </c>
      <c r="E268" s="924" t="s">
        <v>231</v>
      </c>
      <c r="F268" s="925">
        <v>2</v>
      </c>
      <c r="G268" s="670"/>
      <c r="H268" s="670">
        <v>0.50131855463573805</v>
      </c>
      <c r="I268" s="670">
        <v>0.52894180331193397</v>
      </c>
      <c r="J268" s="670">
        <v>0.53244096350641901</v>
      </c>
      <c r="K268" s="670">
        <v>0.53647057611172799</v>
      </c>
      <c r="L268" s="670">
        <v>0.54150641133472899</v>
      </c>
      <c r="M268" s="671">
        <v>0.532913098460709</v>
      </c>
      <c r="N268" s="671">
        <v>0.52603523361479398</v>
      </c>
      <c r="O268" s="671">
        <v>0.519790358848364</v>
      </c>
      <c r="P268" s="671">
        <v>0.51390921683045498</v>
      </c>
      <c r="Q268" s="671">
        <v>0.50911167816776604</v>
      </c>
      <c r="R268" s="671">
        <v>0.50565407099126902</v>
      </c>
      <c r="S268" s="671">
        <v>0.50076396590424699</v>
      </c>
      <c r="T268" s="671">
        <v>0.49645571756635898</v>
      </c>
      <c r="U268" s="671">
        <v>0.49199505344376299</v>
      </c>
      <c r="V268" s="671">
        <v>0.489124031942615</v>
      </c>
      <c r="W268" s="671">
        <v>0.48542389958418403</v>
      </c>
      <c r="X268" s="671">
        <v>0.48161858392499002</v>
      </c>
      <c r="Y268" s="671">
        <v>0.47768636606317599</v>
      </c>
      <c r="Z268" s="671">
        <v>0.47659165689434002</v>
      </c>
      <c r="AA268" s="671">
        <v>0.47189219071188798</v>
      </c>
      <c r="AB268" s="671">
        <v>0.46867365254426502</v>
      </c>
      <c r="AC268" s="671">
        <v>0.46697500899510402</v>
      </c>
      <c r="AD268" s="671">
        <v>0.464183959505726</v>
      </c>
      <c r="AE268" s="671">
        <v>0.46313433049163799</v>
      </c>
      <c r="AF268" s="671">
        <v>0.45911638200273902</v>
      </c>
      <c r="AG268" s="671">
        <v>0.45686160652352698</v>
      </c>
      <c r="AH268" s="671">
        <v>0.45127761810023298</v>
      </c>
      <c r="AI268" s="671">
        <v>0.45253874529638199</v>
      </c>
      <c r="AJ268" s="671">
        <v>0.45102659608516099</v>
      </c>
      <c r="AK268" s="671">
        <v>0.44796603873172097</v>
      </c>
      <c r="AL268" s="671">
        <v>0.44796603873172097</v>
      </c>
      <c r="AM268" s="671">
        <v>0.44796603873172097</v>
      </c>
      <c r="AN268" s="671">
        <v>0.44796603873172097</v>
      </c>
      <c r="AO268" s="671">
        <v>0.44796603873172097</v>
      </c>
      <c r="AP268" s="671">
        <v>0.44796603873172097</v>
      </c>
      <c r="AQ268" s="671">
        <v>0.44796603873172097</v>
      </c>
      <c r="AR268" s="671">
        <v>0.44796603873172097</v>
      </c>
      <c r="AS268" s="671">
        <v>0.44796603873172097</v>
      </c>
      <c r="AT268" s="671">
        <v>0.44796603873172097</v>
      </c>
      <c r="AU268" s="671">
        <v>0.44796603873172097</v>
      </c>
      <c r="AV268" s="671">
        <v>0.44796603873172097</v>
      </c>
      <c r="AW268" s="671">
        <v>0.44796603873172097</v>
      </c>
      <c r="AX268" s="671">
        <v>0.44796603873172097</v>
      </c>
      <c r="AY268" s="671">
        <v>0.44796603873172097</v>
      </c>
      <c r="AZ268" s="671">
        <v>0.44796603873172097</v>
      </c>
      <c r="BA268" s="671">
        <v>0.44796603873172097</v>
      </c>
      <c r="BB268" s="671">
        <v>0.44796603873172097</v>
      </c>
      <c r="BC268" s="671">
        <v>0.44796603873172097</v>
      </c>
      <c r="BD268" s="671">
        <v>0.44796603873172097</v>
      </c>
      <c r="BE268" s="671">
        <v>0.44796603873172097</v>
      </c>
      <c r="BF268" s="671">
        <v>0.44796603873172097</v>
      </c>
      <c r="BG268" s="671">
        <v>0.44796603873172097</v>
      </c>
      <c r="BH268" s="671">
        <v>0.44796603873172097</v>
      </c>
      <c r="BI268" s="671">
        <v>0.44796603873172097</v>
      </c>
      <c r="BJ268" s="671">
        <v>0.44796603873172097</v>
      </c>
      <c r="BK268" s="671">
        <v>0.44796603873172097</v>
      </c>
      <c r="BL268" s="671">
        <v>0.44796603873172097</v>
      </c>
      <c r="BM268" s="671">
        <v>0.44796603873172097</v>
      </c>
      <c r="BN268" s="671">
        <v>0.44796603873172097</v>
      </c>
      <c r="BO268" s="671">
        <v>0.44796603873172097</v>
      </c>
      <c r="BP268" s="671">
        <v>0.44796603873172097</v>
      </c>
      <c r="BQ268" s="671">
        <v>0.44796603873172097</v>
      </c>
      <c r="BR268" s="671">
        <v>0.44796603873172097</v>
      </c>
      <c r="BS268" s="671">
        <v>0.44796603873172097</v>
      </c>
      <c r="BT268" s="671">
        <v>0.44796603873172097</v>
      </c>
      <c r="BU268" s="671"/>
      <c r="BV268" s="671"/>
      <c r="BW268" s="671"/>
      <c r="BX268" s="671"/>
      <c r="BY268" s="671"/>
      <c r="BZ268" s="671"/>
      <c r="CA268" s="671"/>
      <c r="CB268" s="671"/>
      <c r="CC268" s="671"/>
      <c r="CD268" s="671"/>
      <c r="CE268" s="671"/>
      <c r="CF268" s="671"/>
      <c r="CG268" s="671"/>
      <c r="CH268" s="671"/>
      <c r="CI268" s="672"/>
    </row>
    <row r="269" spans="1:89" s="1347" customFormat="1" x14ac:dyDescent="0.2">
      <c r="A269" s="1386"/>
      <c r="B269" s="923" t="s">
        <v>587</v>
      </c>
      <c r="C269" s="924" t="s">
        <v>379</v>
      </c>
      <c r="D269" s="860" t="s">
        <v>588</v>
      </c>
      <c r="E269" s="924" t="s">
        <v>231</v>
      </c>
      <c r="F269" s="925">
        <v>2</v>
      </c>
      <c r="G269" s="673">
        <f>G267+G268</f>
        <v>0</v>
      </c>
      <c r="H269" s="673">
        <f t="shared" ref="H269:BS269" si="321">H267+H268</f>
        <v>0.50131855463573805</v>
      </c>
      <c r="I269" s="673">
        <f t="shared" si="321"/>
        <v>0.52894180331193397</v>
      </c>
      <c r="J269" s="673">
        <f t="shared" si="321"/>
        <v>0.53244096350641901</v>
      </c>
      <c r="K269" s="673">
        <f t="shared" si="321"/>
        <v>0.53647057611172799</v>
      </c>
      <c r="L269" s="673">
        <f t="shared" si="321"/>
        <v>0.54150641133472899</v>
      </c>
      <c r="M269" s="674">
        <f t="shared" si="321"/>
        <v>0.532913098460709</v>
      </c>
      <c r="N269" s="674">
        <f t="shared" si="321"/>
        <v>0.52603523361479398</v>
      </c>
      <c r="O269" s="674">
        <f t="shared" si="321"/>
        <v>0.519790358848364</v>
      </c>
      <c r="P269" s="674">
        <f t="shared" si="321"/>
        <v>0.51390921683045498</v>
      </c>
      <c r="Q269" s="674">
        <f t="shared" si="321"/>
        <v>0.50911167816776604</v>
      </c>
      <c r="R269" s="674">
        <f t="shared" si="321"/>
        <v>0.50565407099126902</v>
      </c>
      <c r="S269" s="674">
        <f t="shared" si="321"/>
        <v>0.50076396590424699</v>
      </c>
      <c r="T269" s="674">
        <f t="shared" si="321"/>
        <v>0.49645571756635898</v>
      </c>
      <c r="U269" s="674">
        <f t="shared" si="321"/>
        <v>0.49199505344376299</v>
      </c>
      <c r="V269" s="674">
        <f t="shared" si="321"/>
        <v>0.489124031942615</v>
      </c>
      <c r="W269" s="674">
        <f t="shared" si="321"/>
        <v>0.48542389958418403</v>
      </c>
      <c r="X269" s="674">
        <f t="shared" si="321"/>
        <v>0.48161858392499002</v>
      </c>
      <c r="Y269" s="674">
        <f t="shared" si="321"/>
        <v>0.47768636606317599</v>
      </c>
      <c r="Z269" s="674">
        <f t="shared" si="321"/>
        <v>0.47659165689434002</v>
      </c>
      <c r="AA269" s="674">
        <f t="shared" si="321"/>
        <v>0.47189219071188798</v>
      </c>
      <c r="AB269" s="674">
        <f t="shared" si="321"/>
        <v>0.46867365254426502</v>
      </c>
      <c r="AC269" s="674">
        <f t="shared" si="321"/>
        <v>0.46697500899510402</v>
      </c>
      <c r="AD269" s="674">
        <f t="shared" si="321"/>
        <v>0.464183959505726</v>
      </c>
      <c r="AE269" s="674">
        <f t="shared" si="321"/>
        <v>0.46313433049163799</v>
      </c>
      <c r="AF269" s="674">
        <f t="shared" si="321"/>
        <v>0.45911638200273902</v>
      </c>
      <c r="AG269" s="674">
        <f t="shared" si="321"/>
        <v>0.45686160652352698</v>
      </c>
      <c r="AH269" s="674">
        <f t="shared" si="321"/>
        <v>0.45127761810023298</v>
      </c>
      <c r="AI269" s="674">
        <f t="shared" si="321"/>
        <v>0.45253874529638199</v>
      </c>
      <c r="AJ269" s="674">
        <f t="shared" si="321"/>
        <v>0.45102659608516099</v>
      </c>
      <c r="AK269" s="674">
        <f t="shared" si="321"/>
        <v>0.44796603873172097</v>
      </c>
      <c r="AL269" s="674">
        <f t="shared" si="321"/>
        <v>0.44796603873172097</v>
      </c>
      <c r="AM269" s="674">
        <f t="shared" si="321"/>
        <v>0.44796603873172097</v>
      </c>
      <c r="AN269" s="674">
        <f t="shared" si="321"/>
        <v>0.44796603873172097</v>
      </c>
      <c r="AO269" s="674">
        <f t="shared" si="321"/>
        <v>0.44796603873172097</v>
      </c>
      <c r="AP269" s="674">
        <f t="shared" si="321"/>
        <v>0.44796603873172097</v>
      </c>
      <c r="AQ269" s="674">
        <f t="shared" si="321"/>
        <v>0.44796603873172097</v>
      </c>
      <c r="AR269" s="674">
        <f t="shared" si="321"/>
        <v>0.44796603873172097</v>
      </c>
      <c r="AS269" s="674">
        <f t="shared" si="321"/>
        <v>0.44796603873172097</v>
      </c>
      <c r="AT269" s="674">
        <f t="shared" si="321"/>
        <v>0.44796603873172097</v>
      </c>
      <c r="AU269" s="674">
        <f t="shared" si="321"/>
        <v>0.44796603873172097</v>
      </c>
      <c r="AV269" s="674">
        <f t="shared" si="321"/>
        <v>0.44796603873172097</v>
      </c>
      <c r="AW269" s="674">
        <f t="shared" si="321"/>
        <v>0.44796603873172097</v>
      </c>
      <c r="AX269" s="674">
        <f t="shared" si="321"/>
        <v>0.44796603873172097</v>
      </c>
      <c r="AY269" s="674">
        <f t="shared" si="321"/>
        <v>0.44796603873172097</v>
      </c>
      <c r="AZ269" s="674">
        <f t="shared" si="321"/>
        <v>0.44796603873172097</v>
      </c>
      <c r="BA269" s="674">
        <f t="shared" si="321"/>
        <v>0.44796603873172097</v>
      </c>
      <c r="BB269" s="674">
        <f t="shared" si="321"/>
        <v>0.44796603873172097</v>
      </c>
      <c r="BC269" s="674">
        <f t="shared" si="321"/>
        <v>0.44796603873172097</v>
      </c>
      <c r="BD269" s="674">
        <f t="shared" si="321"/>
        <v>0.44796603873172097</v>
      </c>
      <c r="BE269" s="674">
        <f t="shared" si="321"/>
        <v>0.44796603873172097</v>
      </c>
      <c r="BF269" s="674">
        <f t="shared" si="321"/>
        <v>0.44796603873172097</v>
      </c>
      <c r="BG269" s="674">
        <f t="shared" si="321"/>
        <v>0.44796603873172097</v>
      </c>
      <c r="BH269" s="674">
        <f t="shared" si="321"/>
        <v>0.44796603873172097</v>
      </c>
      <c r="BI269" s="674">
        <f t="shared" si="321"/>
        <v>0.44796603873172097</v>
      </c>
      <c r="BJ269" s="674">
        <f t="shared" si="321"/>
        <v>0.44796603873172097</v>
      </c>
      <c r="BK269" s="674">
        <f t="shared" si="321"/>
        <v>0.44796603873172097</v>
      </c>
      <c r="BL269" s="674">
        <f t="shared" si="321"/>
        <v>0.44796603873172097</v>
      </c>
      <c r="BM269" s="674">
        <f t="shared" si="321"/>
        <v>0.44796603873172097</v>
      </c>
      <c r="BN269" s="674">
        <f t="shared" si="321"/>
        <v>0.44796603873172097</v>
      </c>
      <c r="BO269" s="674">
        <f t="shared" si="321"/>
        <v>0.44796603873172097</v>
      </c>
      <c r="BP269" s="674">
        <f t="shared" si="321"/>
        <v>0.44796603873172097</v>
      </c>
      <c r="BQ269" s="674">
        <f t="shared" si="321"/>
        <v>0.44796603873172097</v>
      </c>
      <c r="BR269" s="674">
        <f t="shared" si="321"/>
        <v>0.44796603873172097</v>
      </c>
      <c r="BS269" s="674">
        <f t="shared" si="321"/>
        <v>0.44796603873172097</v>
      </c>
      <c r="BT269" s="674">
        <f t="shared" ref="BT269" si="322">BT267+BT268</f>
        <v>0.44796603873172097</v>
      </c>
      <c r="BU269" s="674"/>
      <c r="BV269" s="674"/>
      <c r="BW269" s="674"/>
      <c r="BX269" s="674"/>
      <c r="BY269" s="674"/>
      <c r="BZ269" s="674"/>
      <c r="CA269" s="674"/>
      <c r="CB269" s="674"/>
      <c r="CC269" s="674"/>
      <c r="CD269" s="674"/>
      <c r="CE269" s="674"/>
      <c r="CF269" s="674"/>
      <c r="CG269" s="674"/>
      <c r="CH269" s="674"/>
      <c r="CI269" s="675"/>
    </row>
    <row r="270" spans="1:89" s="1347" customFormat="1" x14ac:dyDescent="0.2">
      <c r="A270" s="1386"/>
      <c r="B270" s="1102" t="s">
        <v>589</v>
      </c>
      <c r="C270" s="1103" t="s">
        <v>590</v>
      </c>
      <c r="D270" s="1104" t="s">
        <v>591</v>
      </c>
      <c r="E270" s="1103" t="s">
        <v>231</v>
      </c>
      <c r="F270" s="1105">
        <v>2</v>
      </c>
      <c r="G270" s="1111">
        <f>G223-G266</f>
        <v>0</v>
      </c>
      <c r="H270" s="673">
        <f t="shared" ref="H270:BS270" si="323">H223-H266</f>
        <v>0</v>
      </c>
      <c r="I270" s="673">
        <f t="shared" si="323"/>
        <v>1.8166362334108319</v>
      </c>
      <c r="J270" s="673">
        <f t="shared" si="323"/>
        <v>1.8152570595227973</v>
      </c>
      <c r="K270" s="673">
        <f t="shared" si="323"/>
        <v>1.8146317643862497</v>
      </c>
      <c r="L270" s="673">
        <f t="shared" si="323"/>
        <v>1.8177761550509883</v>
      </c>
      <c r="M270" s="674">
        <f t="shared" si="323"/>
        <v>1.6443440238585971</v>
      </c>
      <c r="N270" s="674">
        <f t="shared" si="323"/>
        <v>1.5980433112097732</v>
      </c>
      <c r="O270" s="674">
        <f t="shared" si="323"/>
        <v>1.056255026224898</v>
      </c>
      <c r="P270" s="674">
        <f t="shared" si="323"/>
        <v>1.038083774958233</v>
      </c>
      <c r="Q270" s="674">
        <f t="shared" si="323"/>
        <v>1.0241125736255139</v>
      </c>
      <c r="R270" s="674">
        <f t="shared" si="323"/>
        <v>1.0062368964371586</v>
      </c>
      <c r="S270" s="674">
        <f t="shared" si="323"/>
        <v>0.99801250740592096</v>
      </c>
      <c r="T270" s="674">
        <f t="shared" si="323"/>
        <v>1.0003118182098785</v>
      </c>
      <c r="U270" s="674">
        <f t="shared" si="323"/>
        <v>0.99519112367828733</v>
      </c>
      <c r="V270" s="674">
        <f t="shared" si="323"/>
        <v>0.98767411998376176</v>
      </c>
      <c r="W270" s="674">
        <f t="shared" si="323"/>
        <v>0.97607101040915367</v>
      </c>
      <c r="X270" s="674">
        <f t="shared" si="323"/>
        <v>0.95949279158701373</v>
      </c>
      <c r="Y270" s="674">
        <f t="shared" si="323"/>
        <v>0.9537368372778996</v>
      </c>
      <c r="Z270" s="674">
        <f t="shared" si="323"/>
        <v>0.94834828921412573</v>
      </c>
      <c r="AA270" s="674">
        <f t="shared" si="323"/>
        <v>0.94489464234961673</v>
      </c>
      <c r="AB270" s="674">
        <f t="shared" si="323"/>
        <v>0.9433386807798172</v>
      </c>
      <c r="AC270" s="674">
        <f t="shared" si="323"/>
        <v>0.94027397439523774</v>
      </c>
      <c r="AD270" s="674">
        <f t="shared" si="323"/>
        <v>0.93719395218572288</v>
      </c>
      <c r="AE270" s="674">
        <f t="shared" si="323"/>
        <v>0.93527664786341802</v>
      </c>
      <c r="AF270" s="674">
        <f t="shared" si="323"/>
        <v>0.93346647154134743</v>
      </c>
      <c r="AG270" s="674">
        <f t="shared" si="323"/>
        <v>0.93150065675047067</v>
      </c>
      <c r="AH270" s="674">
        <f t="shared" si="323"/>
        <v>0.92914713152378425</v>
      </c>
      <c r="AI270" s="674">
        <f t="shared" si="323"/>
        <v>0.92796360813701817</v>
      </c>
      <c r="AJ270" s="674">
        <f t="shared" si="323"/>
        <v>0.92727787170199072</v>
      </c>
      <c r="AK270" s="674">
        <f t="shared" si="323"/>
        <v>0.92763894806790148</v>
      </c>
      <c r="AL270" s="674">
        <f t="shared" si="323"/>
        <v>0.98088627309758891</v>
      </c>
      <c r="AM270" s="674">
        <f t="shared" si="323"/>
        <v>0.97988481226693303</v>
      </c>
      <c r="AN270" s="674">
        <f t="shared" si="323"/>
        <v>0.97927144174490621</v>
      </c>
      <c r="AO270" s="674">
        <f t="shared" si="323"/>
        <v>0.97881030108050737</v>
      </c>
      <c r="AP270" s="674">
        <f t="shared" si="323"/>
        <v>0.97668527285951257</v>
      </c>
      <c r="AQ270" s="674">
        <f t="shared" si="323"/>
        <v>0.97356812838770956</v>
      </c>
      <c r="AR270" s="674">
        <f t="shared" si="323"/>
        <v>0.96823212002590786</v>
      </c>
      <c r="AS270" s="674">
        <f t="shared" si="323"/>
        <v>0.9629567716932943</v>
      </c>
      <c r="AT270" s="674">
        <f t="shared" si="323"/>
        <v>0.9568713127438695</v>
      </c>
      <c r="AU270" s="674">
        <f t="shared" si="323"/>
        <v>0.95119696948709809</v>
      </c>
      <c r="AV270" s="674">
        <f t="shared" si="323"/>
        <v>0.94517823277027624</v>
      </c>
      <c r="AW270" s="674">
        <f t="shared" si="323"/>
        <v>0.93899023594434539</v>
      </c>
      <c r="AX270" s="674">
        <f t="shared" si="323"/>
        <v>0.93197677851613747</v>
      </c>
      <c r="AY270" s="674">
        <f t="shared" si="323"/>
        <v>0.92452832181953504</v>
      </c>
      <c r="AZ270" s="674">
        <f t="shared" si="323"/>
        <v>0.91708400703147674</v>
      </c>
      <c r="BA270" s="674">
        <f t="shared" si="323"/>
        <v>0.90941565014443526</v>
      </c>
      <c r="BB270" s="674">
        <f t="shared" si="323"/>
        <v>0.90108240640362069</v>
      </c>
      <c r="BC270" s="674">
        <f t="shared" si="323"/>
        <v>0.89249989451960055</v>
      </c>
      <c r="BD270" s="674">
        <f t="shared" si="323"/>
        <v>0.88411770740931672</v>
      </c>
      <c r="BE270" s="674">
        <f t="shared" si="323"/>
        <v>0.87609767571004404</v>
      </c>
      <c r="BF270" s="674">
        <f t="shared" si="323"/>
        <v>0.86844104926849752</v>
      </c>
      <c r="BG270" s="674">
        <f t="shared" si="323"/>
        <v>0.86089883781004062</v>
      </c>
      <c r="BH270" s="674">
        <f t="shared" si="323"/>
        <v>0.85367463507690289</v>
      </c>
      <c r="BI270" s="674">
        <f t="shared" si="323"/>
        <v>0.84676067875731853</v>
      </c>
      <c r="BJ270" s="674">
        <f t="shared" si="323"/>
        <v>0.83941573637581612</v>
      </c>
      <c r="BK270" s="674">
        <f t="shared" si="323"/>
        <v>0.83206938179458412</v>
      </c>
      <c r="BL270" s="674">
        <f t="shared" si="323"/>
        <v>0.8247970747797968</v>
      </c>
      <c r="BM270" s="674">
        <f t="shared" si="323"/>
        <v>0.81764047427831699</v>
      </c>
      <c r="BN270" s="674">
        <f t="shared" si="323"/>
        <v>0.81036830138264726</v>
      </c>
      <c r="BO270" s="674">
        <f t="shared" si="323"/>
        <v>0.80303235041829701</v>
      </c>
      <c r="BP270" s="674">
        <f t="shared" si="323"/>
        <v>0.79503654510754274</v>
      </c>
      <c r="BQ270" s="674">
        <f t="shared" si="323"/>
        <v>0.78666793096481769</v>
      </c>
      <c r="BR270" s="674">
        <f t="shared" si="323"/>
        <v>0.77771072363342597</v>
      </c>
      <c r="BS270" s="674">
        <f t="shared" si="323"/>
        <v>0.76903474008170924</v>
      </c>
      <c r="BT270" s="674">
        <f t="shared" ref="BT270" si="324">BT223-BT266</f>
        <v>0.76053484018695805</v>
      </c>
      <c r="BU270" s="674"/>
      <c r="BV270" s="674"/>
      <c r="BW270" s="674"/>
      <c r="BX270" s="674"/>
      <c r="BY270" s="674"/>
      <c r="BZ270" s="674"/>
      <c r="CA270" s="674"/>
      <c r="CB270" s="674"/>
      <c r="CC270" s="674"/>
      <c r="CD270" s="674"/>
      <c r="CE270" s="674"/>
      <c r="CF270" s="674"/>
      <c r="CG270" s="674"/>
      <c r="CH270" s="674"/>
      <c r="CI270" s="675"/>
    </row>
    <row r="271" spans="1:89" s="1347" customFormat="1" ht="15" thickBot="1" x14ac:dyDescent="0.25">
      <c r="A271" s="1386"/>
      <c r="B271" s="1102" t="s">
        <v>592</v>
      </c>
      <c r="C271" s="1103" t="s">
        <v>593</v>
      </c>
      <c r="D271" s="1104" t="s">
        <v>594</v>
      </c>
      <c r="E271" s="1103" t="s">
        <v>231</v>
      </c>
      <c r="F271" s="1105">
        <v>2</v>
      </c>
      <c r="G271" s="1112">
        <f>G206-G225</f>
        <v>0</v>
      </c>
      <c r="H271" s="1113">
        <f t="shared" ref="H271:BS271" si="325">H206-H225</f>
        <v>0</v>
      </c>
      <c r="I271" s="1113">
        <f t="shared" si="325"/>
        <v>0</v>
      </c>
      <c r="J271" s="1113">
        <f t="shared" si="325"/>
        <v>0</v>
      </c>
      <c r="K271" s="1113">
        <f t="shared" si="325"/>
        <v>0</v>
      </c>
      <c r="L271" s="1113">
        <f t="shared" si="325"/>
        <v>0</v>
      </c>
      <c r="M271" s="1113">
        <f t="shared" si="325"/>
        <v>0</v>
      </c>
      <c r="N271" s="1113">
        <f t="shared" si="325"/>
        <v>0</v>
      </c>
      <c r="O271" s="1113">
        <f t="shared" si="325"/>
        <v>0</v>
      </c>
      <c r="P271" s="1113">
        <f t="shared" si="325"/>
        <v>0</v>
      </c>
      <c r="Q271" s="1113">
        <f t="shared" si="325"/>
        <v>0</v>
      </c>
      <c r="R271" s="1113">
        <f t="shared" si="325"/>
        <v>0</v>
      </c>
      <c r="S271" s="1113">
        <f t="shared" si="325"/>
        <v>0</v>
      </c>
      <c r="T271" s="1113">
        <f t="shared" si="325"/>
        <v>0</v>
      </c>
      <c r="U271" s="1113">
        <f t="shared" si="325"/>
        <v>0</v>
      </c>
      <c r="V271" s="1113">
        <f t="shared" si="325"/>
        <v>0</v>
      </c>
      <c r="W271" s="1113">
        <f t="shared" si="325"/>
        <v>0</v>
      </c>
      <c r="X271" s="1113">
        <f t="shared" si="325"/>
        <v>0</v>
      </c>
      <c r="Y271" s="1113">
        <f t="shared" si="325"/>
        <v>0</v>
      </c>
      <c r="Z271" s="1113">
        <f t="shared" si="325"/>
        <v>0</v>
      </c>
      <c r="AA271" s="1113">
        <f t="shared" si="325"/>
        <v>0</v>
      </c>
      <c r="AB271" s="1113">
        <f t="shared" si="325"/>
        <v>0</v>
      </c>
      <c r="AC271" s="1113">
        <f t="shared" si="325"/>
        <v>0</v>
      </c>
      <c r="AD271" s="1113">
        <f t="shared" si="325"/>
        <v>0</v>
      </c>
      <c r="AE271" s="1113">
        <f t="shared" si="325"/>
        <v>0</v>
      </c>
      <c r="AF271" s="1113">
        <f t="shared" si="325"/>
        <v>0</v>
      </c>
      <c r="AG271" s="1113">
        <f t="shared" si="325"/>
        <v>0</v>
      </c>
      <c r="AH271" s="1113">
        <f t="shared" si="325"/>
        <v>0</v>
      </c>
      <c r="AI271" s="1113">
        <f t="shared" si="325"/>
        <v>0</v>
      </c>
      <c r="AJ271" s="1113">
        <f t="shared" si="325"/>
        <v>0</v>
      </c>
      <c r="AK271" s="1113">
        <f t="shared" si="325"/>
        <v>0</v>
      </c>
      <c r="AL271" s="1113">
        <f t="shared" si="325"/>
        <v>0</v>
      </c>
      <c r="AM271" s="1113">
        <f t="shared" si="325"/>
        <v>0</v>
      </c>
      <c r="AN271" s="1113">
        <f t="shared" si="325"/>
        <v>0</v>
      </c>
      <c r="AO271" s="1113">
        <f t="shared" si="325"/>
        <v>0</v>
      </c>
      <c r="AP271" s="1113">
        <f t="shared" si="325"/>
        <v>0</v>
      </c>
      <c r="AQ271" s="1113">
        <f t="shared" si="325"/>
        <v>0</v>
      </c>
      <c r="AR271" s="1113">
        <f t="shared" si="325"/>
        <v>0</v>
      </c>
      <c r="AS271" s="1113">
        <f t="shared" si="325"/>
        <v>0</v>
      </c>
      <c r="AT271" s="1113">
        <f t="shared" si="325"/>
        <v>0</v>
      </c>
      <c r="AU271" s="1113">
        <f t="shared" si="325"/>
        <v>0</v>
      </c>
      <c r="AV271" s="1113">
        <f t="shared" si="325"/>
        <v>0</v>
      </c>
      <c r="AW271" s="1113">
        <f t="shared" si="325"/>
        <v>0</v>
      </c>
      <c r="AX271" s="1113">
        <f t="shared" si="325"/>
        <v>0</v>
      </c>
      <c r="AY271" s="1113">
        <f t="shared" si="325"/>
        <v>0</v>
      </c>
      <c r="AZ271" s="1113">
        <f t="shared" si="325"/>
        <v>0</v>
      </c>
      <c r="BA271" s="1113">
        <f t="shared" si="325"/>
        <v>0</v>
      </c>
      <c r="BB271" s="1113">
        <f t="shared" si="325"/>
        <v>0</v>
      </c>
      <c r="BC271" s="1113">
        <f t="shared" si="325"/>
        <v>0</v>
      </c>
      <c r="BD271" s="1113">
        <f t="shared" si="325"/>
        <v>0</v>
      </c>
      <c r="BE271" s="1113">
        <f t="shared" si="325"/>
        <v>0</v>
      </c>
      <c r="BF271" s="1113">
        <f t="shared" si="325"/>
        <v>0</v>
      </c>
      <c r="BG271" s="1113">
        <f t="shared" si="325"/>
        <v>0</v>
      </c>
      <c r="BH271" s="1113">
        <f t="shared" si="325"/>
        <v>0</v>
      </c>
      <c r="BI271" s="1113">
        <f t="shared" si="325"/>
        <v>0</v>
      </c>
      <c r="BJ271" s="1113">
        <f t="shared" si="325"/>
        <v>0</v>
      </c>
      <c r="BK271" s="1113">
        <f t="shared" si="325"/>
        <v>0</v>
      </c>
      <c r="BL271" s="1113">
        <f t="shared" si="325"/>
        <v>0</v>
      </c>
      <c r="BM271" s="1113">
        <f t="shared" si="325"/>
        <v>0</v>
      </c>
      <c r="BN271" s="1113">
        <f t="shared" si="325"/>
        <v>0</v>
      </c>
      <c r="BO271" s="1113">
        <f t="shared" si="325"/>
        <v>0</v>
      </c>
      <c r="BP271" s="1113">
        <f t="shared" si="325"/>
        <v>0</v>
      </c>
      <c r="BQ271" s="1113">
        <f t="shared" si="325"/>
        <v>0</v>
      </c>
      <c r="BR271" s="1113">
        <f t="shared" si="325"/>
        <v>0</v>
      </c>
      <c r="BS271" s="1113">
        <f t="shared" si="325"/>
        <v>0</v>
      </c>
      <c r="BT271" s="1113">
        <f t="shared" ref="BT271" si="326">BT206-BT225</f>
        <v>0</v>
      </c>
      <c r="BU271" s="1113"/>
      <c r="BV271" s="1113"/>
      <c r="BW271" s="1113"/>
      <c r="BX271" s="1113"/>
      <c r="BY271" s="1113"/>
      <c r="BZ271" s="1113"/>
      <c r="CA271" s="1113"/>
      <c r="CB271" s="1113"/>
      <c r="CC271" s="1113"/>
      <c r="CD271" s="1113"/>
      <c r="CE271" s="1113"/>
      <c r="CF271" s="1113"/>
      <c r="CG271" s="1113"/>
      <c r="CH271" s="1113"/>
      <c r="CI271" s="1113"/>
    </row>
    <row r="272" spans="1:89" s="1347" customFormat="1" ht="15" thickBot="1" x14ac:dyDescent="0.25">
      <c r="A272" s="1386"/>
      <c r="B272" s="926" t="s">
        <v>595</v>
      </c>
      <c r="C272" s="927" t="s">
        <v>388</v>
      </c>
      <c r="D272" s="928" t="s">
        <v>777</v>
      </c>
      <c r="E272" s="927" t="s">
        <v>231</v>
      </c>
      <c r="F272" s="929">
        <v>2</v>
      </c>
      <c r="G272" s="683">
        <f>G270-G269</f>
        <v>0</v>
      </c>
      <c r="H272" s="683">
        <f t="shared" ref="H272:BS272" si="327">H270-H269</f>
        <v>-0.50131855463573805</v>
      </c>
      <c r="I272" s="683">
        <f t="shared" si="327"/>
        <v>1.2876944300988979</v>
      </c>
      <c r="J272" s="683">
        <f t="shared" si="327"/>
        <v>1.2828160960163784</v>
      </c>
      <c r="K272" s="683">
        <f t="shared" si="327"/>
        <v>1.2781611882745216</v>
      </c>
      <c r="L272" s="683">
        <f t="shared" si="327"/>
        <v>1.2762697437162593</v>
      </c>
      <c r="M272" s="684">
        <f t="shared" si="327"/>
        <v>1.111430925397888</v>
      </c>
      <c r="N272" s="684">
        <f t="shared" si="327"/>
        <v>1.0720080775949792</v>
      </c>
      <c r="O272" s="684">
        <f t="shared" si="327"/>
        <v>0.53646466737653398</v>
      </c>
      <c r="P272" s="684">
        <f t="shared" si="327"/>
        <v>0.52417455812777802</v>
      </c>
      <c r="Q272" s="684">
        <f t="shared" si="327"/>
        <v>0.51500089545774785</v>
      </c>
      <c r="R272" s="684">
        <f t="shared" si="327"/>
        <v>0.50058282544588961</v>
      </c>
      <c r="S272" s="684">
        <f t="shared" si="327"/>
        <v>0.49724854150167397</v>
      </c>
      <c r="T272" s="684">
        <f t="shared" si="327"/>
        <v>0.50385610064351949</v>
      </c>
      <c r="U272" s="684">
        <f t="shared" si="327"/>
        <v>0.5031960702345244</v>
      </c>
      <c r="V272" s="684">
        <f t="shared" si="327"/>
        <v>0.49855008804114676</v>
      </c>
      <c r="W272" s="684">
        <f t="shared" si="327"/>
        <v>0.49064711082496965</v>
      </c>
      <c r="X272" s="684">
        <f t="shared" si="327"/>
        <v>0.47787420766202371</v>
      </c>
      <c r="Y272" s="684">
        <f t="shared" si="327"/>
        <v>0.4760504712147236</v>
      </c>
      <c r="Z272" s="684">
        <f t="shared" si="327"/>
        <v>0.47175663231978571</v>
      </c>
      <c r="AA272" s="684">
        <f t="shared" si="327"/>
        <v>0.47300245163772875</v>
      </c>
      <c r="AB272" s="684">
        <f t="shared" si="327"/>
        <v>0.47466502823555218</v>
      </c>
      <c r="AC272" s="684">
        <f t="shared" si="327"/>
        <v>0.47329896540013372</v>
      </c>
      <c r="AD272" s="684">
        <f t="shared" si="327"/>
        <v>0.47300999267999688</v>
      </c>
      <c r="AE272" s="684">
        <f t="shared" si="327"/>
        <v>0.47214231737178003</v>
      </c>
      <c r="AF272" s="684">
        <f t="shared" si="327"/>
        <v>0.47435008953860841</v>
      </c>
      <c r="AG272" s="684">
        <f t="shared" si="327"/>
        <v>0.47463905022694369</v>
      </c>
      <c r="AH272" s="684">
        <f t="shared" si="327"/>
        <v>0.47786951342355127</v>
      </c>
      <c r="AI272" s="684">
        <f t="shared" si="327"/>
        <v>0.47542486284063618</v>
      </c>
      <c r="AJ272" s="684">
        <f t="shared" si="327"/>
        <v>0.47625127561682973</v>
      </c>
      <c r="AK272" s="684">
        <f t="shared" si="327"/>
        <v>0.47967290933618051</v>
      </c>
      <c r="AL272" s="684">
        <f t="shared" si="327"/>
        <v>0.53292023436586788</v>
      </c>
      <c r="AM272" s="684">
        <f t="shared" si="327"/>
        <v>0.531918773535212</v>
      </c>
      <c r="AN272" s="684">
        <f t="shared" si="327"/>
        <v>0.53130540301318518</v>
      </c>
      <c r="AO272" s="684">
        <f t="shared" si="327"/>
        <v>0.53084426234878634</v>
      </c>
      <c r="AP272" s="684">
        <f t="shared" si="327"/>
        <v>0.52871923412779154</v>
      </c>
      <c r="AQ272" s="684">
        <f t="shared" si="327"/>
        <v>0.52560208965598854</v>
      </c>
      <c r="AR272" s="684">
        <f t="shared" si="327"/>
        <v>0.52026608129418683</v>
      </c>
      <c r="AS272" s="684">
        <f t="shared" si="327"/>
        <v>0.51499073296157327</v>
      </c>
      <c r="AT272" s="684">
        <f t="shared" si="327"/>
        <v>0.50890527401214847</v>
      </c>
      <c r="AU272" s="684">
        <f t="shared" si="327"/>
        <v>0.50323093075537706</v>
      </c>
      <c r="AV272" s="684">
        <f t="shared" si="327"/>
        <v>0.49721219403855527</v>
      </c>
      <c r="AW272" s="684">
        <f t="shared" si="327"/>
        <v>0.49102419721262441</v>
      </c>
      <c r="AX272" s="684">
        <f t="shared" si="327"/>
        <v>0.4840107397844165</v>
      </c>
      <c r="AY272" s="684">
        <f t="shared" si="327"/>
        <v>0.47656228308781406</v>
      </c>
      <c r="AZ272" s="684">
        <f t="shared" si="327"/>
        <v>0.46911796829975577</v>
      </c>
      <c r="BA272" s="684">
        <f t="shared" si="327"/>
        <v>0.46144961141271429</v>
      </c>
      <c r="BB272" s="684">
        <f t="shared" si="327"/>
        <v>0.45311636767189972</v>
      </c>
      <c r="BC272" s="684">
        <f t="shared" si="327"/>
        <v>0.44453385578787957</v>
      </c>
      <c r="BD272" s="684">
        <f t="shared" si="327"/>
        <v>0.43615166867759575</v>
      </c>
      <c r="BE272" s="684">
        <f t="shared" si="327"/>
        <v>0.42813163697832307</v>
      </c>
      <c r="BF272" s="684">
        <f t="shared" si="327"/>
        <v>0.42047501053677655</v>
      </c>
      <c r="BG272" s="684">
        <f t="shared" si="327"/>
        <v>0.41293279907831965</v>
      </c>
      <c r="BH272" s="684">
        <f t="shared" si="327"/>
        <v>0.40570859634518192</v>
      </c>
      <c r="BI272" s="684">
        <f t="shared" si="327"/>
        <v>0.39879464002559756</v>
      </c>
      <c r="BJ272" s="684">
        <f t="shared" si="327"/>
        <v>0.39144969764409515</v>
      </c>
      <c r="BK272" s="684">
        <f t="shared" si="327"/>
        <v>0.38410334306286315</v>
      </c>
      <c r="BL272" s="684">
        <f t="shared" si="327"/>
        <v>0.37683103604807583</v>
      </c>
      <c r="BM272" s="684">
        <f t="shared" si="327"/>
        <v>0.36967443554659601</v>
      </c>
      <c r="BN272" s="684">
        <f t="shared" si="327"/>
        <v>0.36240226265092629</v>
      </c>
      <c r="BO272" s="684">
        <f t="shared" si="327"/>
        <v>0.35506631168657604</v>
      </c>
      <c r="BP272" s="684">
        <f t="shared" si="327"/>
        <v>0.34707050637582176</v>
      </c>
      <c r="BQ272" s="684">
        <f t="shared" si="327"/>
        <v>0.33870189223309671</v>
      </c>
      <c r="BR272" s="684">
        <f t="shared" si="327"/>
        <v>0.329744684901705</v>
      </c>
      <c r="BS272" s="684">
        <f t="shared" si="327"/>
        <v>0.32106870134998827</v>
      </c>
      <c r="BT272" s="684">
        <f t="shared" ref="BT272" si="328">BT270-BT269</f>
        <v>0.31256880145523708</v>
      </c>
      <c r="BU272" s="684"/>
      <c r="BV272" s="684"/>
      <c r="BW272" s="684"/>
      <c r="BX272" s="684"/>
      <c r="BY272" s="684"/>
      <c r="BZ272" s="684"/>
      <c r="CA272" s="684"/>
      <c r="CB272" s="684"/>
      <c r="CC272" s="684"/>
      <c r="CD272" s="684"/>
      <c r="CE272" s="684"/>
      <c r="CF272" s="684"/>
      <c r="CG272" s="684"/>
      <c r="CH272" s="684"/>
      <c r="CI272" s="685"/>
    </row>
    <row r="273" spans="2:87" ht="15" thickBot="1" x14ac:dyDescent="0.25">
      <c r="B273" s="686"/>
      <c r="C273" s="687"/>
      <c r="D273" s="52"/>
      <c r="E273" s="687"/>
      <c r="F273" s="688"/>
      <c r="G273" s="689"/>
      <c r="H273" s="689"/>
      <c r="I273" s="689"/>
      <c r="J273" s="689"/>
      <c r="K273" s="689"/>
      <c r="L273" s="689"/>
      <c r="M273" s="689"/>
      <c r="N273" s="689"/>
      <c r="O273" s="689"/>
      <c r="P273" s="689"/>
      <c r="Q273" s="689"/>
      <c r="R273" s="689"/>
      <c r="S273" s="689"/>
      <c r="T273" s="689"/>
      <c r="U273" s="689"/>
      <c r="V273" s="689"/>
      <c r="W273" s="689"/>
      <c r="X273" s="689"/>
      <c r="Y273" s="689"/>
      <c r="Z273" s="689"/>
      <c r="AA273" s="689"/>
      <c r="AB273" s="689"/>
      <c r="AC273" s="689"/>
      <c r="AD273" s="689"/>
      <c r="AE273" s="689"/>
      <c r="AF273" s="689"/>
      <c r="AG273" s="689"/>
      <c r="AH273" s="689"/>
      <c r="AI273" s="689"/>
      <c r="AJ273" s="689"/>
      <c r="AK273" s="689"/>
      <c r="AL273" s="689"/>
      <c r="AM273" s="689"/>
      <c r="AN273" s="689"/>
      <c r="AO273" s="689"/>
      <c r="AP273" s="689"/>
      <c r="AQ273" s="689"/>
      <c r="AR273" s="689"/>
      <c r="AS273" s="689"/>
      <c r="AT273" s="689"/>
      <c r="AU273" s="689"/>
      <c r="AV273" s="689"/>
      <c r="AW273" s="689"/>
      <c r="AX273" s="689"/>
      <c r="AY273" s="689"/>
      <c r="AZ273" s="689"/>
      <c r="BA273" s="689"/>
      <c r="BB273" s="689"/>
      <c r="BC273" s="689"/>
      <c r="BD273" s="689"/>
      <c r="BE273" s="689"/>
      <c r="BF273" s="689"/>
      <c r="BG273" s="689"/>
      <c r="BH273" s="689"/>
      <c r="BI273" s="689"/>
      <c r="BJ273" s="689"/>
      <c r="BK273" s="689"/>
      <c r="BL273" s="689"/>
      <c r="BM273" s="689"/>
      <c r="BN273" s="689"/>
      <c r="BO273" s="689"/>
      <c r="BP273" s="689"/>
      <c r="BQ273" s="689"/>
      <c r="BR273" s="689"/>
      <c r="BS273" s="689"/>
      <c r="BT273" s="689"/>
      <c r="BU273" s="689"/>
      <c r="BV273" s="689"/>
      <c r="BW273" s="689"/>
      <c r="BX273" s="689"/>
      <c r="BY273" s="689"/>
      <c r="BZ273" s="689"/>
      <c r="CA273" s="689"/>
      <c r="CB273" s="689"/>
      <c r="CC273" s="689"/>
      <c r="CD273" s="689"/>
      <c r="CE273" s="689"/>
      <c r="CF273" s="689"/>
      <c r="CG273" s="689"/>
      <c r="CH273" s="689"/>
      <c r="CI273" s="689"/>
    </row>
    <row r="274" spans="2:87" ht="15.75" thickBot="1" x14ac:dyDescent="0.25">
      <c r="B274" s="930" t="s">
        <v>437</v>
      </c>
      <c r="C274" s="1363" t="s">
        <v>196</v>
      </c>
      <c r="D274" s="52"/>
      <c r="E274" s="687"/>
      <c r="F274" s="688"/>
      <c r="G274" s="689"/>
      <c r="H274" s="689"/>
      <c r="I274" s="689"/>
      <c r="J274" s="689"/>
      <c r="K274" s="689"/>
      <c r="L274" s="689"/>
      <c r="M274" s="689"/>
      <c r="N274" s="689"/>
      <c r="O274" s="689"/>
      <c r="P274" s="689"/>
      <c r="Q274" s="689"/>
      <c r="R274" s="689"/>
      <c r="S274" s="689"/>
      <c r="T274" s="689"/>
      <c r="U274" s="689"/>
      <c r="V274" s="689"/>
      <c r="W274" s="689"/>
      <c r="X274" s="689"/>
      <c r="Y274" s="689"/>
      <c r="Z274" s="689"/>
      <c r="AA274" s="689"/>
      <c r="AB274" s="689"/>
      <c r="AC274" s="689"/>
      <c r="AD274" s="689"/>
      <c r="AE274" s="689"/>
      <c r="AF274" s="689"/>
      <c r="AG274" s="689"/>
      <c r="AH274" s="689"/>
      <c r="AI274" s="689"/>
      <c r="AJ274" s="689"/>
      <c r="AK274" s="689"/>
      <c r="AL274" s="689"/>
      <c r="AM274" s="689"/>
      <c r="AN274" s="689"/>
      <c r="AO274" s="689"/>
      <c r="AP274" s="689"/>
      <c r="AQ274" s="689"/>
      <c r="AR274" s="689"/>
      <c r="AS274" s="689"/>
      <c r="AT274" s="689"/>
      <c r="AU274" s="689"/>
      <c r="AV274" s="689"/>
      <c r="AW274" s="689"/>
      <c r="AX274" s="689"/>
      <c r="AY274" s="689"/>
      <c r="AZ274" s="689"/>
      <c r="BA274" s="689"/>
      <c r="BB274" s="689"/>
      <c r="BC274" s="689"/>
      <c r="BD274" s="689"/>
      <c r="BE274" s="689"/>
      <c r="BF274" s="689"/>
      <c r="BG274" s="689"/>
      <c r="BH274" s="689"/>
      <c r="BI274" s="689"/>
      <c r="BJ274" s="689"/>
      <c r="BK274" s="689"/>
      <c r="BL274" s="689"/>
      <c r="BM274" s="689"/>
      <c r="BN274" s="689"/>
      <c r="BO274" s="689"/>
      <c r="BP274" s="689"/>
      <c r="BQ274" s="689"/>
      <c r="BR274" s="689"/>
      <c r="BS274" s="689"/>
      <c r="BT274" s="689"/>
      <c r="BU274" s="689"/>
      <c r="BV274" s="689"/>
      <c r="BW274" s="689"/>
      <c r="BX274" s="689"/>
      <c r="BY274" s="689"/>
      <c r="BZ274" s="689"/>
      <c r="CA274" s="689"/>
      <c r="CB274" s="689"/>
      <c r="CC274" s="689"/>
      <c r="CD274" s="689"/>
      <c r="CE274" s="689"/>
      <c r="CF274" s="689"/>
      <c r="CG274" s="689"/>
      <c r="CH274" s="689"/>
      <c r="CI274" s="689"/>
    </row>
    <row r="275" spans="2:87" ht="15.75" thickBot="1" x14ac:dyDescent="0.25">
      <c r="B275" s="931" t="s">
        <v>440</v>
      </c>
      <c r="C275" s="932" t="s">
        <v>597</v>
      </c>
      <c r="D275" s="932" t="s">
        <v>598</v>
      </c>
      <c r="E275" s="932" t="s">
        <v>198</v>
      </c>
      <c r="F275" s="933" t="s">
        <v>199</v>
      </c>
      <c r="G275" s="934" t="s">
        <v>200</v>
      </c>
      <c r="H275" s="934" t="s">
        <v>201</v>
      </c>
      <c r="I275" s="934" t="s">
        <v>202</v>
      </c>
      <c r="J275" s="934" t="s">
        <v>203</v>
      </c>
      <c r="K275" s="934" t="s">
        <v>204</v>
      </c>
      <c r="L275" s="934" t="s">
        <v>205</v>
      </c>
      <c r="M275" s="932" t="s">
        <v>206</v>
      </c>
      <c r="N275" s="932" t="s">
        <v>207</v>
      </c>
      <c r="O275" s="932" t="s">
        <v>208</v>
      </c>
      <c r="P275" s="932" t="s">
        <v>209</v>
      </c>
      <c r="Q275" s="932" t="s">
        <v>210</v>
      </c>
      <c r="R275" s="932" t="s">
        <v>242</v>
      </c>
      <c r="S275" s="932" t="s">
        <v>243</v>
      </c>
      <c r="T275" s="932" t="s">
        <v>244</v>
      </c>
      <c r="U275" s="932" t="s">
        <v>245</v>
      </c>
      <c r="V275" s="932" t="s">
        <v>211</v>
      </c>
      <c r="W275" s="932" t="s">
        <v>246</v>
      </c>
      <c r="X275" s="932" t="s">
        <v>247</v>
      </c>
      <c r="Y275" s="932" t="s">
        <v>248</v>
      </c>
      <c r="Z275" s="932" t="s">
        <v>249</v>
      </c>
      <c r="AA275" s="932" t="s">
        <v>212</v>
      </c>
      <c r="AB275" s="932" t="s">
        <v>250</v>
      </c>
      <c r="AC275" s="932" t="s">
        <v>251</v>
      </c>
      <c r="AD275" s="932" t="s">
        <v>252</v>
      </c>
      <c r="AE275" s="932" t="s">
        <v>253</v>
      </c>
      <c r="AF275" s="932" t="s">
        <v>213</v>
      </c>
      <c r="AG275" s="932" t="s">
        <v>254</v>
      </c>
      <c r="AH275" s="932" t="s">
        <v>255</v>
      </c>
      <c r="AI275" s="932" t="s">
        <v>256</v>
      </c>
      <c r="AJ275" s="932" t="s">
        <v>257</v>
      </c>
      <c r="AK275" s="932" t="s">
        <v>214</v>
      </c>
      <c r="AL275" s="932" t="s">
        <v>258</v>
      </c>
      <c r="AM275" s="932" t="s">
        <v>259</v>
      </c>
      <c r="AN275" s="932" t="s">
        <v>260</v>
      </c>
      <c r="AO275" s="932" t="s">
        <v>261</v>
      </c>
      <c r="AP275" s="932" t="s">
        <v>215</v>
      </c>
      <c r="AQ275" s="932" t="s">
        <v>262</v>
      </c>
      <c r="AR275" s="932" t="s">
        <v>263</v>
      </c>
      <c r="AS275" s="932" t="s">
        <v>264</v>
      </c>
      <c r="AT275" s="932" t="s">
        <v>265</v>
      </c>
      <c r="AU275" s="932" t="s">
        <v>216</v>
      </c>
      <c r="AV275" s="932" t="s">
        <v>266</v>
      </c>
      <c r="AW275" s="932" t="s">
        <v>267</v>
      </c>
      <c r="AX275" s="932" t="s">
        <v>268</v>
      </c>
      <c r="AY275" s="932" t="s">
        <v>269</v>
      </c>
      <c r="AZ275" s="932" t="s">
        <v>217</v>
      </c>
      <c r="BA275" s="932" t="s">
        <v>270</v>
      </c>
      <c r="BB275" s="932" t="s">
        <v>271</v>
      </c>
      <c r="BC275" s="932" t="s">
        <v>272</v>
      </c>
      <c r="BD275" s="932" t="s">
        <v>273</v>
      </c>
      <c r="BE275" s="932" t="s">
        <v>218</v>
      </c>
      <c r="BF275" s="932" t="s">
        <v>274</v>
      </c>
      <c r="BG275" s="932" t="s">
        <v>275</v>
      </c>
      <c r="BH275" s="932" t="s">
        <v>276</v>
      </c>
      <c r="BI275" s="932" t="s">
        <v>277</v>
      </c>
      <c r="BJ275" s="932" t="s">
        <v>219</v>
      </c>
      <c r="BK275" s="932" t="s">
        <v>278</v>
      </c>
      <c r="BL275" s="932" t="s">
        <v>279</v>
      </c>
      <c r="BM275" s="932" t="s">
        <v>280</v>
      </c>
      <c r="BN275" s="932" t="s">
        <v>281</v>
      </c>
      <c r="BO275" s="932" t="s">
        <v>220</v>
      </c>
      <c r="BP275" s="932" t="s">
        <v>282</v>
      </c>
      <c r="BQ275" s="932" t="s">
        <v>283</v>
      </c>
      <c r="BR275" s="932" t="s">
        <v>284</v>
      </c>
      <c r="BS275" s="932" t="s">
        <v>285</v>
      </c>
      <c r="BT275" s="932" t="s">
        <v>221</v>
      </c>
      <c r="BU275" s="932" t="s">
        <v>286</v>
      </c>
      <c r="BV275" s="932" t="s">
        <v>287</v>
      </c>
      <c r="BW275" s="932" t="s">
        <v>288</v>
      </c>
      <c r="BX275" s="932" t="s">
        <v>289</v>
      </c>
      <c r="BY275" s="932" t="s">
        <v>222</v>
      </c>
      <c r="BZ275" s="932" t="s">
        <v>290</v>
      </c>
      <c r="CA275" s="932" t="s">
        <v>291</v>
      </c>
      <c r="CB275" s="932" t="s">
        <v>292</v>
      </c>
      <c r="CC275" s="932" t="s">
        <v>293</v>
      </c>
      <c r="CD275" s="932" t="s">
        <v>223</v>
      </c>
      <c r="CE275" s="932" t="s">
        <v>294</v>
      </c>
      <c r="CF275" s="932" t="s">
        <v>295</v>
      </c>
      <c r="CG275" s="932" t="s">
        <v>296</v>
      </c>
      <c r="CH275" s="932" t="s">
        <v>297</v>
      </c>
      <c r="CI275" s="935" t="s">
        <v>224</v>
      </c>
    </row>
    <row r="276" spans="2:87" ht="28.5" x14ac:dyDescent="0.2">
      <c r="B276" s="939" t="s">
        <v>599</v>
      </c>
      <c r="C276" s="940" t="s">
        <v>600</v>
      </c>
      <c r="D276" s="940" t="s">
        <v>601</v>
      </c>
      <c r="E276" s="940" t="s">
        <v>231</v>
      </c>
      <c r="F276" s="941">
        <v>2</v>
      </c>
      <c r="G276" s="706"/>
      <c r="H276" s="707"/>
      <c r="I276" s="707">
        <v>0</v>
      </c>
      <c r="J276" s="707">
        <v>0</v>
      </c>
      <c r="K276" s="707">
        <v>0</v>
      </c>
      <c r="L276" s="707">
        <v>0</v>
      </c>
      <c r="M276" s="701">
        <v>0</v>
      </c>
      <c r="N276" s="701">
        <v>0</v>
      </c>
      <c r="O276" s="701">
        <v>0</v>
      </c>
      <c r="P276" s="701">
        <v>0</v>
      </c>
      <c r="Q276" s="701">
        <v>0</v>
      </c>
      <c r="R276" s="701">
        <v>0</v>
      </c>
      <c r="S276" s="701">
        <v>0</v>
      </c>
      <c r="T276" s="701">
        <v>0</v>
      </c>
      <c r="U276" s="701">
        <v>0</v>
      </c>
      <c r="V276" s="701">
        <v>0</v>
      </c>
      <c r="W276" s="701">
        <v>0</v>
      </c>
      <c r="X276" s="701">
        <v>0</v>
      </c>
      <c r="Y276" s="701">
        <v>0</v>
      </c>
      <c r="Z276" s="701">
        <v>0</v>
      </c>
      <c r="AA276" s="701">
        <v>0</v>
      </c>
      <c r="AB276" s="701">
        <v>0</v>
      </c>
      <c r="AC276" s="701">
        <v>0</v>
      </c>
      <c r="AD276" s="701">
        <v>0</v>
      </c>
      <c r="AE276" s="701">
        <v>0</v>
      </c>
      <c r="AF276" s="701">
        <v>0</v>
      </c>
      <c r="AG276" s="701">
        <v>0</v>
      </c>
      <c r="AH276" s="701">
        <v>0</v>
      </c>
      <c r="AI276" s="701">
        <v>0</v>
      </c>
      <c r="AJ276" s="701">
        <v>0</v>
      </c>
      <c r="AK276" s="701">
        <v>0</v>
      </c>
      <c r="AL276" s="701">
        <v>140</v>
      </c>
      <c r="AM276" s="701">
        <v>140</v>
      </c>
      <c r="AN276" s="701">
        <v>140</v>
      </c>
      <c r="AO276" s="701">
        <v>140</v>
      </c>
      <c r="AP276" s="701">
        <v>140</v>
      </c>
      <c r="AQ276" s="701">
        <v>140</v>
      </c>
      <c r="AR276" s="701">
        <v>140</v>
      </c>
      <c r="AS276" s="701">
        <v>140</v>
      </c>
      <c r="AT276" s="701">
        <v>140</v>
      </c>
      <c r="AU276" s="701">
        <v>140</v>
      </c>
      <c r="AV276" s="701">
        <v>140</v>
      </c>
      <c r="AW276" s="701">
        <v>140</v>
      </c>
      <c r="AX276" s="701">
        <v>140</v>
      </c>
      <c r="AY276" s="701">
        <v>140</v>
      </c>
      <c r="AZ276" s="701">
        <v>140</v>
      </c>
      <c r="BA276" s="701">
        <v>140</v>
      </c>
      <c r="BB276" s="701">
        <v>140</v>
      </c>
      <c r="BC276" s="701">
        <v>140</v>
      </c>
      <c r="BD276" s="701">
        <v>140</v>
      </c>
      <c r="BE276" s="701">
        <v>140</v>
      </c>
      <c r="BF276" s="701">
        <v>140</v>
      </c>
      <c r="BG276" s="701">
        <v>140</v>
      </c>
      <c r="BH276" s="701">
        <v>140</v>
      </c>
      <c r="BI276" s="701">
        <v>140</v>
      </c>
      <c r="BJ276" s="701">
        <v>140</v>
      </c>
      <c r="BK276" s="701">
        <v>140</v>
      </c>
      <c r="BL276" s="701">
        <v>140</v>
      </c>
      <c r="BM276" s="701">
        <v>140</v>
      </c>
      <c r="BN276" s="701">
        <v>140</v>
      </c>
      <c r="BO276" s="701">
        <v>140</v>
      </c>
      <c r="BP276" s="701">
        <v>140</v>
      </c>
      <c r="BQ276" s="701">
        <v>140</v>
      </c>
      <c r="BR276" s="701">
        <v>140</v>
      </c>
      <c r="BS276" s="701">
        <v>140</v>
      </c>
      <c r="BT276" s="701">
        <v>140</v>
      </c>
      <c r="BU276" s="701"/>
      <c r="BV276" s="701"/>
      <c r="BW276" s="701"/>
      <c r="BX276" s="701"/>
      <c r="BY276" s="701"/>
      <c r="BZ276" s="701"/>
      <c r="CA276" s="701"/>
      <c r="CB276" s="701"/>
      <c r="CC276" s="701"/>
      <c r="CD276" s="701"/>
      <c r="CE276" s="701"/>
      <c r="CF276" s="701"/>
      <c r="CG276" s="701"/>
      <c r="CH276" s="701"/>
      <c r="CI276" s="702"/>
    </row>
    <row r="277" spans="2:87" x14ac:dyDescent="0.2">
      <c r="B277" s="936" t="s">
        <v>602</v>
      </c>
      <c r="C277" s="937" t="s">
        <v>778</v>
      </c>
      <c r="D277" s="937" t="s">
        <v>604</v>
      </c>
      <c r="E277" s="937" t="s">
        <v>231</v>
      </c>
      <c r="F277" s="938">
        <v>2</v>
      </c>
      <c r="G277" s="706"/>
      <c r="H277" s="707"/>
      <c r="I277" s="707">
        <v>0</v>
      </c>
      <c r="J277" s="707">
        <v>0</v>
      </c>
      <c r="K277" s="707">
        <v>0</v>
      </c>
      <c r="L277" s="707">
        <v>0</v>
      </c>
      <c r="M277" s="701">
        <v>0</v>
      </c>
      <c r="N277" s="701">
        <v>0</v>
      </c>
      <c r="O277" s="701">
        <v>0</v>
      </c>
      <c r="P277" s="701">
        <v>0</v>
      </c>
      <c r="Q277" s="701">
        <v>0</v>
      </c>
      <c r="R277" s="701">
        <v>0</v>
      </c>
      <c r="S277" s="701">
        <v>0</v>
      </c>
      <c r="T277" s="701">
        <v>0</v>
      </c>
      <c r="U277" s="701">
        <v>0</v>
      </c>
      <c r="V277" s="701">
        <v>0</v>
      </c>
      <c r="W277" s="701">
        <v>0</v>
      </c>
      <c r="X277" s="701">
        <v>0</v>
      </c>
      <c r="Y277" s="701">
        <v>0</v>
      </c>
      <c r="Z277" s="701">
        <v>0</v>
      </c>
      <c r="AA277" s="701">
        <v>0</v>
      </c>
      <c r="AB277" s="701">
        <v>0</v>
      </c>
      <c r="AC277" s="701">
        <v>0</v>
      </c>
      <c r="AD277" s="701">
        <v>0</v>
      </c>
      <c r="AE277" s="701">
        <v>0</v>
      </c>
      <c r="AF277" s="701">
        <v>0</v>
      </c>
      <c r="AG277" s="701">
        <v>0</v>
      </c>
      <c r="AH277" s="701">
        <v>0</v>
      </c>
      <c r="AI277" s="701">
        <v>0</v>
      </c>
      <c r="AJ277" s="701">
        <v>0</v>
      </c>
      <c r="AK277" s="701">
        <v>0</v>
      </c>
      <c r="AL277" s="701">
        <v>0</v>
      </c>
      <c r="AM277" s="701">
        <v>0</v>
      </c>
      <c r="AN277" s="701">
        <v>0</v>
      </c>
      <c r="AO277" s="701">
        <v>0</v>
      </c>
      <c r="AP277" s="701">
        <v>0</v>
      </c>
      <c r="AQ277" s="701">
        <v>0</v>
      </c>
      <c r="AR277" s="701">
        <v>0</v>
      </c>
      <c r="AS277" s="701">
        <v>0</v>
      </c>
      <c r="AT277" s="701">
        <v>0</v>
      </c>
      <c r="AU277" s="701">
        <v>0</v>
      </c>
      <c r="AV277" s="701">
        <v>0</v>
      </c>
      <c r="AW277" s="701">
        <v>0</v>
      </c>
      <c r="AX277" s="701">
        <v>0</v>
      </c>
      <c r="AY277" s="701">
        <v>0</v>
      </c>
      <c r="AZ277" s="701">
        <v>0</v>
      </c>
      <c r="BA277" s="701">
        <v>0</v>
      </c>
      <c r="BB277" s="701">
        <v>0</v>
      </c>
      <c r="BC277" s="701">
        <v>0</v>
      </c>
      <c r="BD277" s="701">
        <v>0</v>
      </c>
      <c r="BE277" s="701">
        <v>0</v>
      </c>
      <c r="BF277" s="701">
        <v>0</v>
      </c>
      <c r="BG277" s="701">
        <v>0</v>
      </c>
      <c r="BH277" s="701">
        <v>0</v>
      </c>
      <c r="BI277" s="701">
        <v>0</v>
      </c>
      <c r="BJ277" s="701">
        <v>0</v>
      </c>
      <c r="BK277" s="701">
        <v>0</v>
      </c>
      <c r="BL277" s="701">
        <v>0</v>
      </c>
      <c r="BM277" s="701">
        <v>0</v>
      </c>
      <c r="BN277" s="701">
        <v>0</v>
      </c>
      <c r="BO277" s="701">
        <v>0</v>
      </c>
      <c r="BP277" s="701">
        <v>0</v>
      </c>
      <c r="BQ277" s="701">
        <v>0</v>
      </c>
      <c r="BR277" s="701">
        <v>0</v>
      </c>
      <c r="BS277" s="701">
        <v>0</v>
      </c>
      <c r="BT277" s="701">
        <v>0</v>
      </c>
      <c r="BU277" s="701"/>
      <c r="BV277" s="701"/>
      <c r="BW277" s="701"/>
      <c r="BX277" s="701"/>
      <c r="BY277" s="701"/>
      <c r="BZ277" s="701"/>
      <c r="CA277" s="701"/>
      <c r="CB277" s="701"/>
      <c r="CC277" s="701"/>
      <c r="CD277" s="701"/>
      <c r="CE277" s="701"/>
      <c r="CF277" s="701"/>
      <c r="CG277" s="701"/>
      <c r="CH277" s="701"/>
      <c r="CI277" s="702"/>
    </row>
    <row r="278" spans="2:87" x14ac:dyDescent="0.2">
      <c r="B278" s="939" t="s">
        <v>605</v>
      </c>
      <c r="C278" s="940" t="s">
        <v>606</v>
      </c>
      <c r="D278" s="940" t="s">
        <v>607</v>
      </c>
      <c r="E278" s="940" t="s">
        <v>231</v>
      </c>
      <c r="F278" s="941">
        <v>2</v>
      </c>
      <c r="G278" s="706"/>
      <c r="H278" s="707"/>
      <c r="I278" s="707">
        <v>0</v>
      </c>
      <c r="J278" s="707">
        <v>0</v>
      </c>
      <c r="K278" s="707">
        <v>0</v>
      </c>
      <c r="L278" s="707">
        <v>0</v>
      </c>
      <c r="M278" s="701">
        <v>0</v>
      </c>
      <c r="N278" s="701">
        <v>0</v>
      </c>
      <c r="O278" s="701">
        <v>0</v>
      </c>
      <c r="P278" s="701">
        <v>0</v>
      </c>
      <c r="Q278" s="701">
        <v>0</v>
      </c>
      <c r="R278" s="701">
        <v>0</v>
      </c>
      <c r="S278" s="701">
        <v>0</v>
      </c>
      <c r="T278" s="701">
        <v>0</v>
      </c>
      <c r="U278" s="701">
        <v>0</v>
      </c>
      <c r="V278" s="701">
        <v>0</v>
      </c>
      <c r="W278" s="701">
        <v>0</v>
      </c>
      <c r="X278" s="701">
        <v>0</v>
      </c>
      <c r="Y278" s="701">
        <v>0</v>
      </c>
      <c r="Z278" s="701">
        <v>0</v>
      </c>
      <c r="AA278" s="701">
        <v>0</v>
      </c>
      <c r="AB278" s="701">
        <v>0</v>
      </c>
      <c r="AC278" s="701">
        <v>0</v>
      </c>
      <c r="AD278" s="701">
        <v>0</v>
      </c>
      <c r="AE278" s="701">
        <v>0</v>
      </c>
      <c r="AF278" s="701">
        <v>0</v>
      </c>
      <c r="AG278" s="701">
        <v>0</v>
      </c>
      <c r="AH278" s="701">
        <v>0</v>
      </c>
      <c r="AI278" s="701">
        <v>0</v>
      </c>
      <c r="AJ278" s="701">
        <v>0</v>
      </c>
      <c r="AK278" s="701">
        <v>0</v>
      </c>
      <c r="AL278" s="701">
        <v>0</v>
      </c>
      <c r="AM278" s="701">
        <v>0</v>
      </c>
      <c r="AN278" s="701">
        <v>0</v>
      </c>
      <c r="AO278" s="701">
        <v>0</v>
      </c>
      <c r="AP278" s="701">
        <v>0</v>
      </c>
      <c r="AQ278" s="701">
        <v>0</v>
      </c>
      <c r="AR278" s="701">
        <v>0</v>
      </c>
      <c r="AS278" s="701">
        <v>0</v>
      </c>
      <c r="AT278" s="701">
        <v>0</v>
      </c>
      <c r="AU278" s="701">
        <v>0</v>
      </c>
      <c r="AV278" s="701">
        <v>0</v>
      </c>
      <c r="AW278" s="701">
        <v>0</v>
      </c>
      <c r="AX278" s="701">
        <v>0</v>
      </c>
      <c r="AY278" s="701">
        <v>0</v>
      </c>
      <c r="AZ278" s="701">
        <v>0</v>
      </c>
      <c r="BA278" s="701">
        <v>0</v>
      </c>
      <c r="BB278" s="701">
        <v>0</v>
      </c>
      <c r="BC278" s="701">
        <v>0</v>
      </c>
      <c r="BD278" s="701">
        <v>0</v>
      </c>
      <c r="BE278" s="701">
        <v>0</v>
      </c>
      <c r="BF278" s="701">
        <v>0</v>
      </c>
      <c r="BG278" s="701">
        <v>0</v>
      </c>
      <c r="BH278" s="701">
        <v>0</v>
      </c>
      <c r="BI278" s="701">
        <v>0</v>
      </c>
      <c r="BJ278" s="701">
        <v>0</v>
      </c>
      <c r="BK278" s="701">
        <v>0</v>
      </c>
      <c r="BL278" s="701">
        <v>0</v>
      </c>
      <c r="BM278" s="701">
        <v>0</v>
      </c>
      <c r="BN278" s="701">
        <v>0</v>
      </c>
      <c r="BO278" s="701">
        <v>0</v>
      </c>
      <c r="BP278" s="701">
        <v>0</v>
      </c>
      <c r="BQ278" s="701">
        <v>0</v>
      </c>
      <c r="BR278" s="701">
        <v>0</v>
      </c>
      <c r="BS278" s="701">
        <v>0</v>
      </c>
      <c r="BT278" s="701">
        <v>0</v>
      </c>
      <c r="BU278" s="701"/>
      <c r="BV278" s="701"/>
      <c r="BW278" s="701"/>
      <c r="BX278" s="701"/>
      <c r="BY278" s="701"/>
      <c r="BZ278" s="701"/>
      <c r="CA278" s="701"/>
      <c r="CB278" s="701"/>
      <c r="CC278" s="701"/>
      <c r="CD278" s="701"/>
      <c r="CE278" s="701"/>
      <c r="CF278" s="701"/>
      <c r="CG278" s="701"/>
      <c r="CH278" s="701"/>
      <c r="CI278" s="701"/>
    </row>
    <row r="279" spans="2:87" ht="28.5" x14ac:dyDescent="0.2">
      <c r="B279" s="939" t="s">
        <v>608</v>
      </c>
      <c r="C279" s="940" t="s">
        <v>609</v>
      </c>
      <c r="D279" s="940" t="s">
        <v>610</v>
      </c>
      <c r="E279" s="940" t="s">
        <v>231</v>
      </c>
      <c r="F279" s="941">
        <v>2</v>
      </c>
      <c r="G279" s="706"/>
      <c r="H279" s="707"/>
      <c r="I279" s="707">
        <v>0</v>
      </c>
      <c r="J279" s="707">
        <v>0</v>
      </c>
      <c r="K279" s="707">
        <v>0</v>
      </c>
      <c r="L279" s="707">
        <v>0</v>
      </c>
      <c r="M279" s="701">
        <v>0</v>
      </c>
      <c r="N279" s="701">
        <v>0</v>
      </c>
      <c r="O279" s="701">
        <v>0</v>
      </c>
      <c r="P279" s="701">
        <v>0</v>
      </c>
      <c r="Q279" s="701">
        <v>0</v>
      </c>
      <c r="R279" s="701">
        <v>0</v>
      </c>
      <c r="S279" s="701">
        <v>0</v>
      </c>
      <c r="T279" s="701">
        <v>0</v>
      </c>
      <c r="U279" s="701">
        <v>0</v>
      </c>
      <c r="V279" s="701">
        <v>0</v>
      </c>
      <c r="W279" s="701">
        <v>0</v>
      </c>
      <c r="X279" s="701">
        <v>0</v>
      </c>
      <c r="Y279" s="701">
        <v>0</v>
      </c>
      <c r="Z279" s="701">
        <v>0</v>
      </c>
      <c r="AA279" s="701">
        <v>0</v>
      </c>
      <c r="AB279" s="701">
        <v>0</v>
      </c>
      <c r="AC279" s="701">
        <v>0</v>
      </c>
      <c r="AD279" s="701">
        <v>0</v>
      </c>
      <c r="AE279" s="701">
        <v>0</v>
      </c>
      <c r="AF279" s="701">
        <v>0</v>
      </c>
      <c r="AG279" s="701">
        <v>0</v>
      </c>
      <c r="AH279" s="701">
        <v>0</v>
      </c>
      <c r="AI279" s="701">
        <v>0</v>
      </c>
      <c r="AJ279" s="701">
        <v>0</v>
      </c>
      <c r="AK279" s="701">
        <v>0</v>
      </c>
      <c r="AL279" s="701">
        <v>0</v>
      </c>
      <c r="AM279" s="701">
        <v>0</v>
      </c>
      <c r="AN279" s="701">
        <v>0</v>
      </c>
      <c r="AO279" s="701">
        <v>0</v>
      </c>
      <c r="AP279" s="701">
        <v>0</v>
      </c>
      <c r="AQ279" s="701">
        <v>0</v>
      </c>
      <c r="AR279" s="701">
        <v>0</v>
      </c>
      <c r="AS279" s="701">
        <v>0</v>
      </c>
      <c r="AT279" s="701">
        <v>0</v>
      </c>
      <c r="AU279" s="701">
        <v>0</v>
      </c>
      <c r="AV279" s="701">
        <v>0</v>
      </c>
      <c r="AW279" s="701">
        <v>0</v>
      </c>
      <c r="AX279" s="701">
        <v>0</v>
      </c>
      <c r="AY279" s="701">
        <v>0</v>
      </c>
      <c r="AZ279" s="701">
        <v>0</v>
      </c>
      <c r="BA279" s="701">
        <v>0</v>
      </c>
      <c r="BB279" s="701">
        <v>0</v>
      </c>
      <c r="BC279" s="701">
        <v>0</v>
      </c>
      <c r="BD279" s="701">
        <v>0</v>
      </c>
      <c r="BE279" s="701">
        <v>0</v>
      </c>
      <c r="BF279" s="701">
        <v>0</v>
      </c>
      <c r="BG279" s="701">
        <v>0</v>
      </c>
      <c r="BH279" s="701">
        <v>0</v>
      </c>
      <c r="BI279" s="701">
        <v>0</v>
      </c>
      <c r="BJ279" s="701">
        <v>0</v>
      </c>
      <c r="BK279" s="701">
        <v>0</v>
      </c>
      <c r="BL279" s="701">
        <v>0</v>
      </c>
      <c r="BM279" s="701">
        <v>0</v>
      </c>
      <c r="BN279" s="701">
        <v>0</v>
      </c>
      <c r="BO279" s="701">
        <v>0</v>
      </c>
      <c r="BP279" s="701">
        <v>0</v>
      </c>
      <c r="BQ279" s="701">
        <v>0</v>
      </c>
      <c r="BR279" s="701">
        <v>0</v>
      </c>
      <c r="BS279" s="701">
        <v>0</v>
      </c>
      <c r="BT279" s="701">
        <v>0</v>
      </c>
      <c r="BU279" s="701"/>
      <c r="BV279" s="701"/>
      <c r="BW279" s="701"/>
      <c r="BX279" s="701"/>
      <c r="BY279" s="701"/>
      <c r="BZ279" s="701"/>
      <c r="CA279" s="701"/>
      <c r="CB279" s="701"/>
      <c r="CC279" s="701"/>
      <c r="CD279" s="701"/>
      <c r="CE279" s="701"/>
      <c r="CF279" s="701"/>
      <c r="CG279" s="701"/>
      <c r="CH279" s="701"/>
      <c r="CI279" s="701"/>
    </row>
    <row r="280" spans="2:87" ht="28.5" x14ac:dyDescent="0.2">
      <c r="B280" s="939" t="s">
        <v>611</v>
      </c>
      <c r="C280" s="940" t="s">
        <v>612</v>
      </c>
      <c r="D280" s="940" t="s">
        <v>613</v>
      </c>
      <c r="E280" s="940" t="s">
        <v>231</v>
      </c>
      <c r="F280" s="941">
        <v>2</v>
      </c>
      <c r="G280" s="706"/>
      <c r="H280" s="707"/>
      <c r="I280" s="707">
        <v>0</v>
      </c>
      <c r="J280" s="707">
        <v>0</v>
      </c>
      <c r="K280" s="707">
        <v>0</v>
      </c>
      <c r="L280" s="707">
        <v>0</v>
      </c>
      <c r="M280" s="701">
        <v>0</v>
      </c>
      <c r="N280" s="701">
        <v>0</v>
      </c>
      <c r="O280" s="701">
        <v>0</v>
      </c>
      <c r="P280" s="701">
        <v>0</v>
      </c>
      <c r="Q280" s="701">
        <v>0</v>
      </c>
      <c r="R280" s="701">
        <v>0</v>
      </c>
      <c r="S280" s="701">
        <v>0</v>
      </c>
      <c r="T280" s="701">
        <v>0</v>
      </c>
      <c r="U280" s="701">
        <v>0</v>
      </c>
      <c r="V280" s="701">
        <v>0</v>
      </c>
      <c r="W280" s="701">
        <v>0</v>
      </c>
      <c r="X280" s="701">
        <v>0</v>
      </c>
      <c r="Y280" s="701">
        <v>0</v>
      </c>
      <c r="Z280" s="701">
        <v>0</v>
      </c>
      <c r="AA280" s="701">
        <v>0</v>
      </c>
      <c r="AB280" s="701">
        <v>0</v>
      </c>
      <c r="AC280" s="701">
        <v>0</v>
      </c>
      <c r="AD280" s="701">
        <v>0</v>
      </c>
      <c r="AE280" s="701">
        <v>0</v>
      </c>
      <c r="AF280" s="701">
        <v>0</v>
      </c>
      <c r="AG280" s="701">
        <v>0</v>
      </c>
      <c r="AH280" s="701">
        <v>0</v>
      </c>
      <c r="AI280" s="701">
        <v>0</v>
      </c>
      <c r="AJ280" s="701">
        <v>0</v>
      </c>
      <c r="AK280" s="701">
        <v>0</v>
      </c>
      <c r="AL280" s="701">
        <v>0</v>
      </c>
      <c r="AM280" s="701">
        <v>0</v>
      </c>
      <c r="AN280" s="701">
        <v>0</v>
      </c>
      <c r="AO280" s="701">
        <v>0</v>
      </c>
      <c r="AP280" s="701">
        <v>0</v>
      </c>
      <c r="AQ280" s="701">
        <v>0</v>
      </c>
      <c r="AR280" s="701">
        <v>0</v>
      </c>
      <c r="AS280" s="701">
        <v>0</v>
      </c>
      <c r="AT280" s="701">
        <v>0</v>
      </c>
      <c r="AU280" s="701">
        <v>0</v>
      </c>
      <c r="AV280" s="701">
        <v>0</v>
      </c>
      <c r="AW280" s="701">
        <v>0</v>
      </c>
      <c r="AX280" s="701">
        <v>0</v>
      </c>
      <c r="AY280" s="701">
        <v>0</v>
      </c>
      <c r="AZ280" s="701">
        <v>0</v>
      </c>
      <c r="BA280" s="701">
        <v>0</v>
      </c>
      <c r="BB280" s="701">
        <v>0</v>
      </c>
      <c r="BC280" s="701">
        <v>0</v>
      </c>
      <c r="BD280" s="701">
        <v>0</v>
      </c>
      <c r="BE280" s="701">
        <v>0</v>
      </c>
      <c r="BF280" s="701">
        <v>0</v>
      </c>
      <c r="BG280" s="701">
        <v>0</v>
      </c>
      <c r="BH280" s="701">
        <v>0</v>
      </c>
      <c r="BI280" s="701">
        <v>0</v>
      </c>
      <c r="BJ280" s="701">
        <v>0</v>
      </c>
      <c r="BK280" s="701">
        <v>0</v>
      </c>
      <c r="BL280" s="701">
        <v>0</v>
      </c>
      <c r="BM280" s="701">
        <v>0</v>
      </c>
      <c r="BN280" s="701">
        <v>0</v>
      </c>
      <c r="BO280" s="701">
        <v>0</v>
      </c>
      <c r="BP280" s="701">
        <v>0</v>
      </c>
      <c r="BQ280" s="701">
        <v>0</v>
      </c>
      <c r="BR280" s="701">
        <v>0</v>
      </c>
      <c r="BS280" s="701">
        <v>0</v>
      </c>
      <c r="BT280" s="701">
        <v>0</v>
      </c>
      <c r="BU280" s="701"/>
      <c r="BV280" s="701"/>
      <c r="BW280" s="701"/>
      <c r="BX280" s="701"/>
      <c r="BY280" s="701"/>
      <c r="BZ280" s="701"/>
      <c r="CA280" s="701"/>
      <c r="CB280" s="701"/>
      <c r="CC280" s="701"/>
      <c r="CD280" s="701"/>
      <c r="CE280" s="701"/>
      <c r="CF280" s="701"/>
      <c r="CG280" s="701"/>
      <c r="CH280" s="701"/>
      <c r="CI280" s="701"/>
    </row>
    <row r="281" spans="2:87" ht="28.5" x14ac:dyDescent="0.2">
      <c r="B281" s="942" t="s">
        <v>614</v>
      </c>
      <c r="C281" s="943" t="s">
        <v>615</v>
      </c>
      <c r="D281" s="943" t="s">
        <v>616</v>
      </c>
      <c r="E281" s="943" t="s">
        <v>231</v>
      </c>
      <c r="F281" s="941">
        <v>2</v>
      </c>
      <c r="G281" s="706"/>
      <c r="H281" s="707"/>
      <c r="I281" s="707">
        <v>0</v>
      </c>
      <c r="J281" s="707">
        <v>0</v>
      </c>
      <c r="K281" s="707">
        <v>0</v>
      </c>
      <c r="L281" s="707">
        <v>0</v>
      </c>
      <c r="M281" s="701">
        <v>0</v>
      </c>
      <c r="N281" s="701">
        <v>0</v>
      </c>
      <c r="O281" s="701">
        <v>0</v>
      </c>
      <c r="P281" s="701">
        <v>0</v>
      </c>
      <c r="Q281" s="701">
        <v>0</v>
      </c>
      <c r="R281" s="701">
        <v>0</v>
      </c>
      <c r="S281" s="701">
        <v>0</v>
      </c>
      <c r="T281" s="701">
        <v>0</v>
      </c>
      <c r="U281" s="701">
        <v>0</v>
      </c>
      <c r="V281" s="701">
        <v>0</v>
      </c>
      <c r="W281" s="701">
        <v>0</v>
      </c>
      <c r="X281" s="701">
        <v>0</v>
      </c>
      <c r="Y281" s="701">
        <v>0</v>
      </c>
      <c r="Z281" s="701">
        <v>0</v>
      </c>
      <c r="AA281" s="701">
        <v>0</v>
      </c>
      <c r="AB281" s="701">
        <v>0</v>
      </c>
      <c r="AC281" s="701">
        <v>0</v>
      </c>
      <c r="AD281" s="701">
        <v>0</v>
      </c>
      <c r="AE281" s="701">
        <v>0</v>
      </c>
      <c r="AF281" s="701">
        <v>0</v>
      </c>
      <c r="AG281" s="701">
        <v>0</v>
      </c>
      <c r="AH281" s="701">
        <v>0</v>
      </c>
      <c r="AI281" s="701">
        <v>0</v>
      </c>
      <c r="AJ281" s="701">
        <v>0</v>
      </c>
      <c r="AK281" s="701">
        <v>0</v>
      </c>
      <c r="AL281" s="701">
        <v>0</v>
      </c>
      <c r="AM281" s="701">
        <v>0</v>
      </c>
      <c r="AN281" s="701">
        <v>0</v>
      </c>
      <c r="AO281" s="701">
        <v>0</v>
      </c>
      <c r="AP281" s="701">
        <v>0</v>
      </c>
      <c r="AQ281" s="701">
        <v>0</v>
      </c>
      <c r="AR281" s="701">
        <v>0</v>
      </c>
      <c r="AS281" s="701">
        <v>0</v>
      </c>
      <c r="AT281" s="701">
        <v>0</v>
      </c>
      <c r="AU281" s="701">
        <v>0</v>
      </c>
      <c r="AV281" s="701">
        <v>0</v>
      </c>
      <c r="AW281" s="701">
        <v>0</v>
      </c>
      <c r="AX281" s="701">
        <v>0</v>
      </c>
      <c r="AY281" s="701">
        <v>0</v>
      </c>
      <c r="AZ281" s="701">
        <v>0</v>
      </c>
      <c r="BA281" s="701">
        <v>0</v>
      </c>
      <c r="BB281" s="701">
        <v>0</v>
      </c>
      <c r="BC281" s="701">
        <v>0</v>
      </c>
      <c r="BD281" s="701">
        <v>0</v>
      </c>
      <c r="BE281" s="701">
        <v>0</v>
      </c>
      <c r="BF281" s="701">
        <v>0</v>
      </c>
      <c r="BG281" s="701">
        <v>0</v>
      </c>
      <c r="BH281" s="701">
        <v>0</v>
      </c>
      <c r="BI281" s="701">
        <v>0</v>
      </c>
      <c r="BJ281" s="701">
        <v>0</v>
      </c>
      <c r="BK281" s="701">
        <v>0</v>
      </c>
      <c r="BL281" s="701">
        <v>0</v>
      </c>
      <c r="BM281" s="701">
        <v>0</v>
      </c>
      <c r="BN281" s="701">
        <v>0</v>
      </c>
      <c r="BO281" s="701">
        <v>0</v>
      </c>
      <c r="BP281" s="701">
        <v>0</v>
      </c>
      <c r="BQ281" s="701">
        <v>0</v>
      </c>
      <c r="BR281" s="701">
        <v>0</v>
      </c>
      <c r="BS281" s="701">
        <v>0</v>
      </c>
      <c r="BT281" s="701">
        <v>0</v>
      </c>
      <c r="BU281" s="701"/>
      <c r="BV281" s="701"/>
      <c r="BW281" s="701"/>
      <c r="BX281" s="701"/>
      <c r="BY281" s="701"/>
      <c r="BZ281" s="701"/>
      <c r="CA281" s="701"/>
      <c r="CB281" s="701"/>
      <c r="CC281" s="701"/>
      <c r="CD281" s="701"/>
      <c r="CE281" s="701"/>
      <c r="CF281" s="701"/>
      <c r="CG281" s="701"/>
      <c r="CH281" s="701"/>
      <c r="CI281" s="702"/>
    </row>
    <row r="282" spans="2:87" x14ac:dyDescent="0.2">
      <c r="B282" s="939" t="s">
        <v>617</v>
      </c>
      <c r="C282" s="940" t="s">
        <v>618</v>
      </c>
      <c r="D282" s="940" t="s">
        <v>619</v>
      </c>
      <c r="E282" s="940" t="s">
        <v>231</v>
      </c>
      <c r="F282" s="941">
        <v>2</v>
      </c>
      <c r="G282" s="706"/>
      <c r="H282" s="707"/>
      <c r="I282" s="707">
        <v>0</v>
      </c>
      <c r="J282" s="707">
        <v>0</v>
      </c>
      <c r="K282" s="707">
        <v>0</v>
      </c>
      <c r="L282" s="707">
        <v>0</v>
      </c>
      <c r="M282" s="701">
        <v>0</v>
      </c>
      <c r="N282" s="701">
        <v>0</v>
      </c>
      <c r="O282" s="701">
        <v>0</v>
      </c>
      <c r="P282" s="701">
        <v>0</v>
      </c>
      <c r="Q282" s="701">
        <v>0</v>
      </c>
      <c r="R282" s="701">
        <v>0</v>
      </c>
      <c r="S282" s="701">
        <v>0</v>
      </c>
      <c r="T282" s="701">
        <v>0</v>
      </c>
      <c r="U282" s="701">
        <v>0</v>
      </c>
      <c r="V282" s="701">
        <v>0</v>
      </c>
      <c r="W282" s="701">
        <v>0</v>
      </c>
      <c r="X282" s="701">
        <v>0</v>
      </c>
      <c r="Y282" s="701">
        <v>0</v>
      </c>
      <c r="Z282" s="701">
        <v>0</v>
      </c>
      <c r="AA282" s="701">
        <v>0</v>
      </c>
      <c r="AB282" s="701">
        <v>0</v>
      </c>
      <c r="AC282" s="701">
        <v>0</v>
      </c>
      <c r="AD282" s="701">
        <v>0</v>
      </c>
      <c r="AE282" s="701">
        <v>0</v>
      </c>
      <c r="AF282" s="701">
        <v>0</v>
      </c>
      <c r="AG282" s="701">
        <v>0</v>
      </c>
      <c r="AH282" s="701">
        <v>0</v>
      </c>
      <c r="AI282" s="701">
        <v>0</v>
      </c>
      <c r="AJ282" s="701">
        <v>0</v>
      </c>
      <c r="AK282" s="701">
        <v>0</v>
      </c>
      <c r="AL282" s="701">
        <v>0</v>
      </c>
      <c r="AM282" s="701">
        <v>0</v>
      </c>
      <c r="AN282" s="701">
        <v>0</v>
      </c>
      <c r="AO282" s="701">
        <v>0</v>
      </c>
      <c r="AP282" s="701">
        <v>0</v>
      </c>
      <c r="AQ282" s="701">
        <v>0</v>
      </c>
      <c r="AR282" s="701">
        <v>0</v>
      </c>
      <c r="AS282" s="701">
        <v>0</v>
      </c>
      <c r="AT282" s="701">
        <v>0</v>
      </c>
      <c r="AU282" s="701">
        <v>0</v>
      </c>
      <c r="AV282" s="701">
        <v>0</v>
      </c>
      <c r="AW282" s="701">
        <v>0</v>
      </c>
      <c r="AX282" s="701">
        <v>0</v>
      </c>
      <c r="AY282" s="701">
        <v>0</v>
      </c>
      <c r="AZ282" s="701">
        <v>0</v>
      </c>
      <c r="BA282" s="701">
        <v>0</v>
      </c>
      <c r="BB282" s="701">
        <v>0</v>
      </c>
      <c r="BC282" s="701">
        <v>0</v>
      </c>
      <c r="BD282" s="701">
        <v>0</v>
      </c>
      <c r="BE282" s="701">
        <v>0</v>
      </c>
      <c r="BF282" s="701">
        <v>0</v>
      </c>
      <c r="BG282" s="701">
        <v>0</v>
      </c>
      <c r="BH282" s="701">
        <v>0</v>
      </c>
      <c r="BI282" s="701">
        <v>0</v>
      </c>
      <c r="BJ282" s="701">
        <v>0</v>
      </c>
      <c r="BK282" s="701">
        <v>0</v>
      </c>
      <c r="BL282" s="701">
        <v>0</v>
      </c>
      <c r="BM282" s="701">
        <v>0</v>
      </c>
      <c r="BN282" s="701">
        <v>0</v>
      </c>
      <c r="BO282" s="701">
        <v>0</v>
      </c>
      <c r="BP282" s="701">
        <v>0</v>
      </c>
      <c r="BQ282" s="701">
        <v>0</v>
      </c>
      <c r="BR282" s="701">
        <v>0</v>
      </c>
      <c r="BS282" s="701">
        <v>0</v>
      </c>
      <c r="BT282" s="701">
        <v>0</v>
      </c>
      <c r="BU282" s="701"/>
      <c r="BV282" s="701"/>
      <c r="BW282" s="701"/>
      <c r="BX282" s="701"/>
      <c r="BY282" s="701"/>
      <c r="BZ282" s="701"/>
      <c r="CA282" s="701"/>
      <c r="CB282" s="701"/>
      <c r="CC282" s="701"/>
      <c r="CD282" s="701"/>
      <c r="CE282" s="701"/>
      <c r="CF282" s="701"/>
      <c r="CG282" s="701"/>
      <c r="CH282" s="701"/>
      <c r="CI282" s="702"/>
    </row>
    <row r="283" spans="2:87" ht="30.6" customHeight="1" x14ac:dyDescent="0.2">
      <c r="B283" s="944" t="s">
        <v>620</v>
      </c>
      <c r="C283" s="945" t="s">
        <v>621</v>
      </c>
      <c r="D283" s="946" t="s">
        <v>622</v>
      </c>
      <c r="E283" s="945" t="s">
        <v>231</v>
      </c>
      <c r="F283" s="947">
        <v>2</v>
      </c>
      <c r="G283" s="706"/>
      <c r="H283" s="707"/>
      <c r="I283" s="707">
        <v>0</v>
      </c>
      <c r="J283" s="707">
        <v>0</v>
      </c>
      <c r="K283" s="707">
        <v>0</v>
      </c>
      <c r="L283" s="707">
        <v>0</v>
      </c>
      <c r="M283" s="701">
        <v>0</v>
      </c>
      <c r="N283" s="701">
        <v>0</v>
      </c>
      <c r="O283" s="701">
        <v>0</v>
      </c>
      <c r="P283" s="701">
        <v>0</v>
      </c>
      <c r="Q283" s="701">
        <v>0</v>
      </c>
      <c r="R283" s="701">
        <v>0</v>
      </c>
      <c r="S283" s="701">
        <v>0</v>
      </c>
      <c r="T283" s="701">
        <v>0</v>
      </c>
      <c r="U283" s="701">
        <v>0</v>
      </c>
      <c r="V283" s="701">
        <v>0</v>
      </c>
      <c r="W283" s="701">
        <v>0</v>
      </c>
      <c r="X283" s="701">
        <v>0</v>
      </c>
      <c r="Y283" s="701">
        <v>0</v>
      </c>
      <c r="Z283" s="701">
        <v>0</v>
      </c>
      <c r="AA283" s="701">
        <v>0</v>
      </c>
      <c r="AB283" s="701">
        <v>0</v>
      </c>
      <c r="AC283" s="701">
        <v>0</v>
      </c>
      <c r="AD283" s="701">
        <v>0</v>
      </c>
      <c r="AE283" s="701">
        <v>0</v>
      </c>
      <c r="AF283" s="701">
        <v>0</v>
      </c>
      <c r="AG283" s="701">
        <v>0</v>
      </c>
      <c r="AH283" s="701">
        <v>0</v>
      </c>
      <c r="AI283" s="701">
        <v>0</v>
      </c>
      <c r="AJ283" s="701">
        <v>0</v>
      </c>
      <c r="AK283" s="701">
        <v>0</v>
      </c>
      <c r="AL283" s="701">
        <v>0</v>
      </c>
      <c r="AM283" s="701">
        <v>0</v>
      </c>
      <c r="AN283" s="701">
        <v>0</v>
      </c>
      <c r="AO283" s="701">
        <v>0</v>
      </c>
      <c r="AP283" s="701">
        <v>0</v>
      </c>
      <c r="AQ283" s="701">
        <v>0</v>
      </c>
      <c r="AR283" s="701">
        <v>0</v>
      </c>
      <c r="AS283" s="701">
        <v>0</v>
      </c>
      <c r="AT283" s="701">
        <v>0</v>
      </c>
      <c r="AU283" s="701">
        <v>0</v>
      </c>
      <c r="AV283" s="701">
        <v>0</v>
      </c>
      <c r="AW283" s="701">
        <v>0</v>
      </c>
      <c r="AX283" s="701">
        <v>0</v>
      </c>
      <c r="AY283" s="701">
        <v>0</v>
      </c>
      <c r="AZ283" s="701">
        <v>0</v>
      </c>
      <c r="BA283" s="701">
        <v>0</v>
      </c>
      <c r="BB283" s="701">
        <v>0</v>
      </c>
      <c r="BC283" s="701">
        <v>0</v>
      </c>
      <c r="BD283" s="701">
        <v>0</v>
      </c>
      <c r="BE283" s="701">
        <v>0</v>
      </c>
      <c r="BF283" s="701">
        <v>0</v>
      </c>
      <c r="BG283" s="701">
        <v>0</v>
      </c>
      <c r="BH283" s="701">
        <v>0</v>
      </c>
      <c r="BI283" s="701">
        <v>0</v>
      </c>
      <c r="BJ283" s="701">
        <v>0</v>
      </c>
      <c r="BK283" s="701">
        <v>0</v>
      </c>
      <c r="BL283" s="701">
        <v>0</v>
      </c>
      <c r="BM283" s="701">
        <v>0</v>
      </c>
      <c r="BN283" s="701">
        <v>0</v>
      </c>
      <c r="BO283" s="701">
        <v>0</v>
      </c>
      <c r="BP283" s="701">
        <v>0</v>
      </c>
      <c r="BQ283" s="701">
        <v>0</v>
      </c>
      <c r="BR283" s="701">
        <v>0</v>
      </c>
      <c r="BS283" s="701">
        <v>0</v>
      </c>
      <c r="BT283" s="701">
        <v>0</v>
      </c>
      <c r="BU283" s="701"/>
      <c r="BV283" s="701"/>
      <c r="BW283" s="701"/>
      <c r="BX283" s="701"/>
      <c r="BY283" s="701"/>
      <c r="BZ283" s="701"/>
      <c r="CA283" s="701"/>
      <c r="CB283" s="701"/>
      <c r="CC283" s="701"/>
      <c r="CD283" s="701"/>
      <c r="CE283" s="701"/>
      <c r="CF283" s="701"/>
      <c r="CG283" s="701"/>
      <c r="CH283" s="701"/>
      <c r="CI283" s="702"/>
    </row>
    <row r="284" spans="2:87" ht="30.6" customHeight="1" x14ac:dyDescent="0.2">
      <c r="B284" s="944" t="s">
        <v>623</v>
      </c>
      <c r="C284" s="945" t="s">
        <v>779</v>
      </c>
      <c r="D284" s="946" t="s">
        <v>625</v>
      </c>
      <c r="E284" s="945" t="s">
        <v>231</v>
      </c>
      <c r="F284" s="947">
        <v>2</v>
      </c>
      <c r="G284" s="706"/>
      <c r="H284" s="707"/>
      <c r="I284" s="707">
        <v>0</v>
      </c>
      <c r="J284" s="707">
        <v>0</v>
      </c>
      <c r="K284" s="707">
        <v>0</v>
      </c>
      <c r="L284" s="707">
        <v>0</v>
      </c>
      <c r="M284" s="701">
        <v>0</v>
      </c>
      <c r="N284" s="701">
        <v>0</v>
      </c>
      <c r="O284" s="701">
        <v>0</v>
      </c>
      <c r="P284" s="701">
        <v>0</v>
      </c>
      <c r="Q284" s="701">
        <v>0</v>
      </c>
      <c r="R284" s="701">
        <v>0</v>
      </c>
      <c r="S284" s="701">
        <v>0</v>
      </c>
      <c r="T284" s="701">
        <v>0</v>
      </c>
      <c r="U284" s="701">
        <v>0</v>
      </c>
      <c r="V284" s="701">
        <v>0</v>
      </c>
      <c r="W284" s="701">
        <v>0</v>
      </c>
      <c r="X284" s="701">
        <v>0</v>
      </c>
      <c r="Y284" s="701">
        <v>0</v>
      </c>
      <c r="Z284" s="701">
        <v>0</v>
      </c>
      <c r="AA284" s="701">
        <v>0</v>
      </c>
      <c r="AB284" s="701">
        <v>0</v>
      </c>
      <c r="AC284" s="701">
        <v>0</v>
      </c>
      <c r="AD284" s="701">
        <v>0</v>
      </c>
      <c r="AE284" s="701">
        <v>0</v>
      </c>
      <c r="AF284" s="701">
        <v>0</v>
      </c>
      <c r="AG284" s="701">
        <v>0</v>
      </c>
      <c r="AH284" s="701">
        <v>0</v>
      </c>
      <c r="AI284" s="701">
        <v>0</v>
      </c>
      <c r="AJ284" s="701">
        <v>0</v>
      </c>
      <c r="AK284" s="701">
        <v>0</v>
      </c>
      <c r="AL284" s="701">
        <v>0</v>
      </c>
      <c r="AM284" s="701">
        <v>0</v>
      </c>
      <c r="AN284" s="701">
        <v>0</v>
      </c>
      <c r="AO284" s="701">
        <v>0</v>
      </c>
      <c r="AP284" s="701">
        <v>0</v>
      </c>
      <c r="AQ284" s="701">
        <v>0</v>
      </c>
      <c r="AR284" s="701">
        <v>0</v>
      </c>
      <c r="AS284" s="701">
        <v>0</v>
      </c>
      <c r="AT284" s="701">
        <v>0</v>
      </c>
      <c r="AU284" s="701">
        <v>0</v>
      </c>
      <c r="AV284" s="701">
        <v>0</v>
      </c>
      <c r="AW284" s="701">
        <v>0</v>
      </c>
      <c r="AX284" s="701">
        <v>0</v>
      </c>
      <c r="AY284" s="701">
        <v>0</v>
      </c>
      <c r="AZ284" s="701">
        <v>0</v>
      </c>
      <c r="BA284" s="701">
        <v>0</v>
      </c>
      <c r="BB284" s="701">
        <v>0</v>
      </c>
      <c r="BC284" s="701">
        <v>0</v>
      </c>
      <c r="BD284" s="701">
        <v>0</v>
      </c>
      <c r="BE284" s="701">
        <v>0</v>
      </c>
      <c r="BF284" s="701">
        <v>0</v>
      </c>
      <c r="BG284" s="701">
        <v>0</v>
      </c>
      <c r="BH284" s="701">
        <v>0</v>
      </c>
      <c r="BI284" s="701">
        <v>0</v>
      </c>
      <c r="BJ284" s="701">
        <v>0</v>
      </c>
      <c r="BK284" s="701">
        <v>0</v>
      </c>
      <c r="BL284" s="701">
        <v>0</v>
      </c>
      <c r="BM284" s="701">
        <v>0</v>
      </c>
      <c r="BN284" s="701">
        <v>0</v>
      </c>
      <c r="BO284" s="701">
        <v>0</v>
      </c>
      <c r="BP284" s="701">
        <v>0</v>
      </c>
      <c r="BQ284" s="701">
        <v>0</v>
      </c>
      <c r="BR284" s="701">
        <v>0</v>
      </c>
      <c r="BS284" s="701">
        <v>0</v>
      </c>
      <c r="BT284" s="701">
        <v>0</v>
      </c>
      <c r="BU284" s="701"/>
      <c r="BV284" s="701"/>
      <c r="BW284" s="701"/>
      <c r="BX284" s="701"/>
      <c r="BY284" s="701"/>
      <c r="BZ284" s="701"/>
      <c r="CA284" s="701"/>
      <c r="CB284" s="701"/>
      <c r="CC284" s="701"/>
      <c r="CD284" s="701"/>
      <c r="CE284" s="701"/>
      <c r="CF284" s="701"/>
      <c r="CG284" s="701"/>
      <c r="CH284" s="701"/>
      <c r="CI284" s="702"/>
    </row>
    <row r="285" spans="2:87" ht="28.5" x14ac:dyDescent="0.2">
      <c r="B285" s="939" t="s">
        <v>626</v>
      </c>
      <c r="C285" s="940" t="s">
        <v>627</v>
      </c>
      <c r="D285" s="940" t="s">
        <v>628</v>
      </c>
      <c r="E285" s="940" t="s">
        <v>231</v>
      </c>
      <c r="F285" s="941">
        <v>2</v>
      </c>
      <c r="G285" s="706"/>
      <c r="H285" s="707"/>
      <c r="I285" s="707">
        <v>0</v>
      </c>
      <c r="J285" s="707">
        <v>0</v>
      </c>
      <c r="K285" s="707">
        <v>0</v>
      </c>
      <c r="L285" s="707">
        <v>0</v>
      </c>
      <c r="M285" s="701">
        <v>0</v>
      </c>
      <c r="N285" s="701">
        <v>0</v>
      </c>
      <c r="O285" s="701">
        <v>0</v>
      </c>
      <c r="P285" s="701">
        <v>0</v>
      </c>
      <c r="Q285" s="701">
        <v>0</v>
      </c>
      <c r="R285" s="701">
        <v>0</v>
      </c>
      <c r="S285" s="701">
        <v>0</v>
      </c>
      <c r="T285" s="701">
        <v>0</v>
      </c>
      <c r="U285" s="701">
        <v>0</v>
      </c>
      <c r="V285" s="701">
        <v>0</v>
      </c>
      <c r="W285" s="701">
        <v>0</v>
      </c>
      <c r="X285" s="701">
        <v>0</v>
      </c>
      <c r="Y285" s="701">
        <v>0</v>
      </c>
      <c r="Z285" s="701">
        <v>0</v>
      </c>
      <c r="AA285" s="701">
        <v>0</v>
      </c>
      <c r="AB285" s="701">
        <v>0</v>
      </c>
      <c r="AC285" s="701">
        <v>0</v>
      </c>
      <c r="AD285" s="701">
        <v>0</v>
      </c>
      <c r="AE285" s="701">
        <v>0</v>
      </c>
      <c r="AF285" s="701">
        <v>0</v>
      </c>
      <c r="AG285" s="701">
        <v>0</v>
      </c>
      <c r="AH285" s="701">
        <v>0</v>
      </c>
      <c r="AI285" s="701">
        <v>0</v>
      </c>
      <c r="AJ285" s="701">
        <v>0</v>
      </c>
      <c r="AK285" s="701">
        <v>0</v>
      </c>
      <c r="AL285" s="701">
        <v>0</v>
      </c>
      <c r="AM285" s="701">
        <v>0</v>
      </c>
      <c r="AN285" s="701">
        <v>0</v>
      </c>
      <c r="AO285" s="701">
        <v>0</v>
      </c>
      <c r="AP285" s="701">
        <v>0</v>
      </c>
      <c r="AQ285" s="701">
        <v>0</v>
      </c>
      <c r="AR285" s="701">
        <v>0</v>
      </c>
      <c r="AS285" s="701">
        <v>0</v>
      </c>
      <c r="AT285" s="701">
        <v>0</v>
      </c>
      <c r="AU285" s="701">
        <v>0</v>
      </c>
      <c r="AV285" s="701">
        <v>0</v>
      </c>
      <c r="AW285" s="701">
        <v>0</v>
      </c>
      <c r="AX285" s="701">
        <v>0</v>
      </c>
      <c r="AY285" s="701">
        <v>0</v>
      </c>
      <c r="AZ285" s="701">
        <v>0</v>
      </c>
      <c r="BA285" s="701">
        <v>0</v>
      </c>
      <c r="BB285" s="701">
        <v>0</v>
      </c>
      <c r="BC285" s="701">
        <v>0</v>
      </c>
      <c r="BD285" s="701">
        <v>0</v>
      </c>
      <c r="BE285" s="701">
        <v>0</v>
      </c>
      <c r="BF285" s="701">
        <v>0</v>
      </c>
      <c r="BG285" s="701">
        <v>0</v>
      </c>
      <c r="BH285" s="701">
        <v>0</v>
      </c>
      <c r="BI285" s="701">
        <v>0</v>
      </c>
      <c r="BJ285" s="701">
        <v>0</v>
      </c>
      <c r="BK285" s="701">
        <v>0</v>
      </c>
      <c r="BL285" s="701">
        <v>0</v>
      </c>
      <c r="BM285" s="701">
        <v>0</v>
      </c>
      <c r="BN285" s="701">
        <v>0</v>
      </c>
      <c r="BO285" s="701">
        <v>0</v>
      </c>
      <c r="BP285" s="701">
        <v>0</v>
      </c>
      <c r="BQ285" s="701">
        <v>0</v>
      </c>
      <c r="BR285" s="701">
        <v>0</v>
      </c>
      <c r="BS285" s="701">
        <v>0</v>
      </c>
      <c r="BT285" s="701">
        <v>0</v>
      </c>
      <c r="BU285" s="701"/>
      <c r="BV285" s="701"/>
      <c r="BW285" s="701"/>
      <c r="BX285" s="701"/>
      <c r="BY285" s="701"/>
      <c r="BZ285" s="701"/>
      <c r="CA285" s="701"/>
      <c r="CB285" s="701"/>
      <c r="CC285" s="701"/>
      <c r="CD285" s="701"/>
      <c r="CE285" s="701"/>
      <c r="CF285" s="701"/>
      <c r="CG285" s="701"/>
      <c r="CH285" s="701"/>
      <c r="CI285" s="702"/>
    </row>
    <row r="286" spans="2:87" x14ac:dyDescent="0.2">
      <c r="B286" s="939" t="s">
        <v>629</v>
      </c>
      <c r="C286" s="940" t="s">
        <v>630</v>
      </c>
      <c r="D286" s="940" t="s">
        <v>631</v>
      </c>
      <c r="E286" s="940" t="s">
        <v>231</v>
      </c>
      <c r="F286" s="941">
        <v>2</v>
      </c>
      <c r="G286" s="706"/>
      <c r="H286" s="707"/>
      <c r="I286" s="707">
        <v>0</v>
      </c>
      <c r="J286" s="707">
        <v>0</v>
      </c>
      <c r="K286" s="707">
        <v>0</v>
      </c>
      <c r="L286" s="707">
        <v>0</v>
      </c>
      <c r="M286" s="701">
        <v>0</v>
      </c>
      <c r="N286" s="701">
        <v>0</v>
      </c>
      <c r="O286" s="701">
        <v>0</v>
      </c>
      <c r="P286" s="701">
        <v>0</v>
      </c>
      <c r="Q286" s="701">
        <v>0</v>
      </c>
      <c r="R286" s="701">
        <v>0</v>
      </c>
      <c r="S286" s="701">
        <v>0</v>
      </c>
      <c r="T286" s="701">
        <v>0</v>
      </c>
      <c r="U286" s="701">
        <v>0</v>
      </c>
      <c r="V286" s="701">
        <v>0</v>
      </c>
      <c r="W286" s="701">
        <v>0</v>
      </c>
      <c r="X286" s="701">
        <v>0</v>
      </c>
      <c r="Y286" s="701">
        <v>0</v>
      </c>
      <c r="Z286" s="701">
        <v>0</v>
      </c>
      <c r="AA286" s="701">
        <v>0</v>
      </c>
      <c r="AB286" s="701">
        <v>0</v>
      </c>
      <c r="AC286" s="701">
        <v>0</v>
      </c>
      <c r="AD286" s="701">
        <v>0</v>
      </c>
      <c r="AE286" s="701">
        <v>0</v>
      </c>
      <c r="AF286" s="701">
        <v>0</v>
      </c>
      <c r="AG286" s="701">
        <v>0</v>
      </c>
      <c r="AH286" s="701">
        <v>0</v>
      </c>
      <c r="AI286" s="701">
        <v>0</v>
      </c>
      <c r="AJ286" s="701">
        <v>0</v>
      </c>
      <c r="AK286" s="701">
        <v>0</v>
      </c>
      <c r="AL286" s="701">
        <v>0</v>
      </c>
      <c r="AM286" s="701">
        <v>0</v>
      </c>
      <c r="AN286" s="701">
        <v>0</v>
      </c>
      <c r="AO286" s="701">
        <v>0</v>
      </c>
      <c r="AP286" s="701">
        <v>0</v>
      </c>
      <c r="AQ286" s="701">
        <v>0</v>
      </c>
      <c r="AR286" s="701">
        <v>0</v>
      </c>
      <c r="AS286" s="701">
        <v>0</v>
      </c>
      <c r="AT286" s="701">
        <v>0</v>
      </c>
      <c r="AU286" s="701">
        <v>0</v>
      </c>
      <c r="AV286" s="701">
        <v>0</v>
      </c>
      <c r="AW286" s="701">
        <v>0</v>
      </c>
      <c r="AX286" s="701">
        <v>0</v>
      </c>
      <c r="AY286" s="701">
        <v>0</v>
      </c>
      <c r="AZ286" s="701">
        <v>0</v>
      </c>
      <c r="BA286" s="701">
        <v>0</v>
      </c>
      <c r="BB286" s="701">
        <v>0</v>
      </c>
      <c r="BC286" s="701">
        <v>0</v>
      </c>
      <c r="BD286" s="701">
        <v>0</v>
      </c>
      <c r="BE286" s="701">
        <v>0</v>
      </c>
      <c r="BF286" s="701">
        <v>0</v>
      </c>
      <c r="BG286" s="701">
        <v>0</v>
      </c>
      <c r="BH286" s="701">
        <v>0</v>
      </c>
      <c r="BI286" s="701">
        <v>0</v>
      </c>
      <c r="BJ286" s="701">
        <v>0</v>
      </c>
      <c r="BK286" s="701">
        <v>0</v>
      </c>
      <c r="BL286" s="701">
        <v>0</v>
      </c>
      <c r="BM286" s="701">
        <v>0</v>
      </c>
      <c r="BN286" s="701">
        <v>0</v>
      </c>
      <c r="BO286" s="701">
        <v>0</v>
      </c>
      <c r="BP286" s="701">
        <v>0</v>
      </c>
      <c r="BQ286" s="701">
        <v>0</v>
      </c>
      <c r="BR286" s="701">
        <v>0</v>
      </c>
      <c r="BS286" s="701">
        <v>0</v>
      </c>
      <c r="BT286" s="701">
        <v>0</v>
      </c>
      <c r="BU286" s="701"/>
      <c r="BV286" s="701"/>
      <c r="BW286" s="701"/>
      <c r="BX286" s="701"/>
      <c r="BY286" s="701"/>
      <c r="BZ286" s="701"/>
      <c r="CA286" s="701"/>
      <c r="CB286" s="701"/>
      <c r="CC286" s="701"/>
      <c r="CD286" s="701"/>
      <c r="CE286" s="701"/>
      <c r="CF286" s="701"/>
      <c r="CG286" s="701"/>
      <c r="CH286" s="701"/>
      <c r="CI286" s="702"/>
    </row>
    <row r="287" spans="2:87" ht="15" thickBot="1" x14ac:dyDescent="0.25">
      <c r="B287" s="948" t="s">
        <v>632</v>
      </c>
      <c r="C287" s="949" t="s">
        <v>633</v>
      </c>
      <c r="D287" s="949" t="s">
        <v>634</v>
      </c>
      <c r="E287" s="949" t="s">
        <v>231</v>
      </c>
      <c r="F287" s="950">
        <v>2</v>
      </c>
      <c r="G287" s="717"/>
      <c r="H287" s="718"/>
      <c r="I287" s="718">
        <v>0</v>
      </c>
      <c r="J287" s="718">
        <v>0</v>
      </c>
      <c r="K287" s="718">
        <v>0</v>
      </c>
      <c r="L287" s="718">
        <v>0</v>
      </c>
      <c r="M287" s="719">
        <v>0</v>
      </c>
      <c r="N287" s="719">
        <v>0</v>
      </c>
      <c r="O287" s="719">
        <v>0</v>
      </c>
      <c r="P287" s="719">
        <v>0</v>
      </c>
      <c r="Q287" s="719">
        <v>0</v>
      </c>
      <c r="R287" s="719">
        <v>0</v>
      </c>
      <c r="S287" s="719">
        <v>0</v>
      </c>
      <c r="T287" s="719">
        <v>0</v>
      </c>
      <c r="U287" s="719">
        <v>0</v>
      </c>
      <c r="V287" s="719">
        <v>0</v>
      </c>
      <c r="W287" s="719">
        <v>0</v>
      </c>
      <c r="X287" s="719">
        <v>0</v>
      </c>
      <c r="Y287" s="719">
        <v>0</v>
      </c>
      <c r="Z287" s="719">
        <v>0</v>
      </c>
      <c r="AA287" s="719">
        <v>0</v>
      </c>
      <c r="AB287" s="719">
        <v>0</v>
      </c>
      <c r="AC287" s="719">
        <v>0</v>
      </c>
      <c r="AD287" s="719">
        <v>0</v>
      </c>
      <c r="AE287" s="719">
        <v>0</v>
      </c>
      <c r="AF287" s="719">
        <v>0</v>
      </c>
      <c r="AG287" s="719">
        <v>0</v>
      </c>
      <c r="AH287" s="719">
        <v>0</v>
      </c>
      <c r="AI287" s="719">
        <v>0</v>
      </c>
      <c r="AJ287" s="719">
        <v>0</v>
      </c>
      <c r="AK287" s="719">
        <v>0</v>
      </c>
      <c r="AL287" s="719">
        <v>0</v>
      </c>
      <c r="AM287" s="719">
        <v>0</v>
      </c>
      <c r="AN287" s="719">
        <v>0</v>
      </c>
      <c r="AO287" s="719">
        <v>0</v>
      </c>
      <c r="AP287" s="719">
        <v>0</v>
      </c>
      <c r="AQ287" s="719">
        <v>0</v>
      </c>
      <c r="AR287" s="719">
        <v>0</v>
      </c>
      <c r="AS287" s="719">
        <v>0</v>
      </c>
      <c r="AT287" s="719">
        <v>0</v>
      </c>
      <c r="AU287" s="719">
        <v>0</v>
      </c>
      <c r="AV287" s="719">
        <v>0</v>
      </c>
      <c r="AW287" s="719">
        <v>0</v>
      </c>
      <c r="AX287" s="719">
        <v>0</v>
      </c>
      <c r="AY287" s="719">
        <v>0</v>
      </c>
      <c r="AZ287" s="719">
        <v>0</v>
      </c>
      <c r="BA287" s="719">
        <v>0</v>
      </c>
      <c r="BB287" s="719">
        <v>0</v>
      </c>
      <c r="BC287" s="719">
        <v>0</v>
      </c>
      <c r="BD287" s="719">
        <v>0</v>
      </c>
      <c r="BE287" s="719">
        <v>0</v>
      </c>
      <c r="BF287" s="719">
        <v>0</v>
      </c>
      <c r="BG287" s="719">
        <v>0</v>
      </c>
      <c r="BH287" s="719">
        <v>0</v>
      </c>
      <c r="BI287" s="719">
        <v>0</v>
      </c>
      <c r="BJ287" s="719">
        <v>0</v>
      </c>
      <c r="BK287" s="719">
        <v>0</v>
      </c>
      <c r="BL287" s="719">
        <v>0</v>
      </c>
      <c r="BM287" s="719">
        <v>0</v>
      </c>
      <c r="BN287" s="719">
        <v>0</v>
      </c>
      <c r="BO287" s="719">
        <v>0</v>
      </c>
      <c r="BP287" s="719">
        <v>0</v>
      </c>
      <c r="BQ287" s="719">
        <v>0</v>
      </c>
      <c r="BR287" s="719">
        <v>0</v>
      </c>
      <c r="BS287" s="719">
        <v>0</v>
      </c>
      <c r="BT287" s="719">
        <v>0</v>
      </c>
      <c r="BU287" s="719"/>
      <c r="BV287" s="719"/>
      <c r="BW287" s="719"/>
      <c r="BX287" s="719"/>
      <c r="BY287" s="719"/>
      <c r="BZ287" s="719"/>
      <c r="CA287" s="719"/>
      <c r="CB287" s="719"/>
      <c r="CC287" s="719"/>
      <c r="CD287" s="719"/>
      <c r="CE287" s="719"/>
      <c r="CF287" s="719"/>
      <c r="CG287" s="719"/>
      <c r="CH287" s="719"/>
      <c r="CI287" s="720"/>
    </row>
    <row r="288" spans="2:87" ht="57" x14ac:dyDescent="0.2">
      <c r="B288" s="951" t="s">
        <v>635</v>
      </c>
      <c r="C288" s="952" t="s">
        <v>636</v>
      </c>
      <c r="D288" s="953" t="s">
        <v>637</v>
      </c>
      <c r="E288" s="952" t="s">
        <v>231</v>
      </c>
      <c r="F288" s="954">
        <v>2</v>
      </c>
      <c r="G288" s="699"/>
      <c r="H288" s="707"/>
      <c r="I288" s="707">
        <v>0</v>
      </c>
      <c r="J288" s="707">
        <v>0</v>
      </c>
      <c r="K288" s="707">
        <v>0</v>
      </c>
      <c r="L288" s="707">
        <v>0</v>
      </c>
      <c r="M288" s="700">
        <v>3.6398535379422725E-4</v>
      </c>
      <c r="N288" s="700">
        <v>6.9694890796112574E-4</v>
      </c>
      <c r="O288" s="700">
        <v>1.300575774765278E-4</v>
      </c>
      <c r="P288" s="700">
        <v>-4.380829529928576E-4</v>
      </c>
      <c r="Q288" s="700">
        <v>-1.0074726834465864E-3</v>
      </c>
      <c r="R288" s="700">
        <v>-1.7018423438805996E-3</v>
      </c>
      <c r="S288" s="700">
        <v>-2.3970448043049153E-3</v>
      </c>
      <c r="T288" s="700">
        <v>-3.0930800647186452E-3</v>
      </c>
      <c r="U288" s="700">
        <v>-3.7899481251235656E-3</v>
      </c>
      <c r="V288" s="700">
        <v>-4.4876489855170121E-3</v>
      </c>
      <c r="W288" s="700">
        <v>-5.2835021362369616E-3</v>
      </c>
      <c r="X288" s="700">
        <v>-6.0801880869472136E-3</v>
      </c>
      <c r="Y288" s="700">
        <v>-6.8777068376468797E-3</v>
      </c>
      <c r="Z288" s="700">
        <v>-7.1338495836492655E-3</v>
      </c>
      <c r="AA288" s="700">
        <v>-7.3908251296428418E-3</v>
      </c>
      <c r="AB288" s="700">
        <v>-7.7401131419558844E-3</v>
      </c>
      <c r="AC288" s="700">
        <v>-8.0905367987291754E-3</v>
      </c>
      <c r="AD288" s="700">
        <v>-8.4420960999613825E-3</v>
      </c>
      <c r="AE288" s="700">
        <v>-8.794791045653394E-3</v>
      </c>
      <c r="AF288" s="700">
        <v>-9.1486216358047656E-3</v>
      </c>
      <c r="AG288" s="700">
        <v>-9.5035878704150534E-3</v>
      </c>
      <c r="AH288" s="700">
        <v>-9.8596897494842572E-3</v>
      </c>
      <c r="AI288" s="700">
        <v>-1.0216927273013265E-2</v>
      </c>
      <c r="AJ288" s="700">
        <v>-1.0575300441002078E-2</v>
      </c>
      <c r="AK288" s="700">
        <v>-1.0940771364560398E-2</v>
      </c>
      <c r="AL288" s="700">
        <v>-1.0958657697892171E-2</v>
      </c>
      <c r="AM288" s="700">
        <v>-1.0976544031223501E-2</v>
      </c>
      <c r="AN288" s="700">
        <v>-1.0994430364555274E-2</v>
      </c>
      <c r="AO288" s="700">
        <v>-1.1012316697887048E-2</v>
      </c>
      <c r="AP288" s="700">
        <v>-1.1030203031219266E-2</v>
      </c>
      <c r="AQ288" s="700">
        <v>-1.1048089364551039E-2</v>
      </c>
      <c r="AR288" s="700">
        <v>-1.1065975697882369E-2</v>
      </c>
      <c r="AS288" s="700">
        <v>-1.108386203121503E-2</v>
      </c>
      <c r="AT288" s="700">
        <v>-1.110174836454636E-2</v>
      </c>
      <c r="AU288" s="700">
        <v>-1.1119634697878134E-2</v>
      </c>
      <c r="AV288" s="700">
        <v>-1.1137521031209907E-2</v>
      </c>
      <c r="AW288" s="700">
        <v>-1.1155407364542569E-2</v>
      </c>
      <c r="AX288" s="700">
        <v>-1.1173293697874342E-2</v>
      </c>
      <c r="AY288" s="700">
        <v>-1.1191180031205672E-2</v>
      </c>
      <c r="AZ288" s="700">
        <v>-1.1209066364537446E-2</v>
      </c>
      <c r="BA288" s="700">
        <v>-1.1226952697869663E-2</v>
      </c>
      <c r="BB288" s="700">
        <v>-1.1244839031201437E-2</v>
      </c>
      <c r="BC288" s="700">
        <v>-1.1262725364534099E-2</v>
      </c>
      <c r="BD288" s="700">
        <v>-1.1280611697865872E-2</v>
      </c>
      <c r="BE288" s="700">
        <v>-1.1298498031197646E-2</v>
      </c>
      <c r="BF288" s="700">
        <v>-1.1316384364528975E-2</v>
      </c>
      <c r="BG288" s="700">
        <v>-1.1334270697861193E-2</v>
      </c>
      <c r="BH288" s="700">
        <v>-1.1352157031192966E-2</v>
      </c>
      <c r="BI288" s="700">
        <v>-1.137004336452474E-2</v>
      </c>
      <c r="BJ288" s="700">
        <v>-1.1387929697856514E-2</v>
      </c>
      <c r="BK288" s="700">
        <v>-1.1405816031188731E-2</v>
      </c>
      <c r="BL288" s="700">
        <v>-1.1423702364520949E-2</v>
      </c>
      <c r="BM288" s="700">
        <v>-1.1441588697853167E-2</v>
      </c>
      <c r="BN288" s="700">
        <v>-1.1459475031184496E-2</v>
      </c>
      <c r="BO288" s="700">
        <v>-1.147736136451627E-2</v>
      </c>
      <c r="BP288" s="700">
        <v>-1.1495247697848487E-2</v>
      </c>
      <c r="BQ288" s="700">
        <v>-1.1513134031180261E-2</v>
      </c>
      <c r="BR288" s="700">
        <v>-1.1531020364512479E-2</v>
      </c>
      <c r="BS288" s="700">
        <v>-1.1548906697844696E-2</v>
      </c>
      <c r="BT288" s="700">
        <v>-1.156679303117647E-2</v>
      </c>
      <c r="BU288" s="700"/>
      <c r="BV288" s="700"/>
      <c r="BW288" s="700"/>
      <c r="BX288" s="700"/>
      <c r="BY288" s="700"/>
      <c r="BZ288" s="700"/>
      <c r="CA288" s="700"/>
      <c r="CB288" s="700"/>
      <c r="CC288" s="700"/>
      <c r="CD288" s="700"/>
      <c r="CE288" s="700"/>
      <c r="CF288" s="700"/>
      <c r="CG288" s="700"/>
      <c r="CH288" s="700"/>
      <c r="CI288" s="700"/>
    </row>
    <row r="289" spans="2:89" ht="57" x14ac:dyDescent="0.2">
      <c r="B289" s="955" t="s">
        <v>638</v>
      </c>
      <c r="C289" s="956" t="s">
        <v>639</v>
      </c>
      <c r="D289" s="957" t="s">
        <v>640</v>
      </c>
      <c r="E289" s="956" t="s">
        <v>231</v>
      </c>
      <c r="F289" s="958">
        <v>2</v>
      </c>
      <c r="G289" s="706"/>
      <c r="H289" s="707"/>
      <c r="I289" s="707">
        <v>0</v>
      </c>
      <c r="J289" s="707">
        <v>0</v>
      </c>
      <c r="K289" s="707">
        <v>0</v>
      </c>
      <c r="L289" s="707">
        <v>0</v>
      </c>
      <c r="M289" s="701">
        <v>-4.0919981592935875E-2</v>
      </c>
      <c r="N289" s="701">
        <v>-8.1793739746852778E-2</v>
      </c>
      <c r="O289" s="701">
        <v>-8.1804367963575542E-2</v>
      </c>
      <c r="P289" s="701">
        <v>-8.1814996180298319E-2</v>
      </c>
      <c r="Q289" s="701">
        <v>-8.1825624397021096E-2</v>
      </c>
      <c r="R289" s="701">
        <v>-8.1834313168750061E-2</v>
      </c>
      <c r="S289" s="701">
        <v>-8.1842355458814409E-2</v>
      </c>
      <c r="T289" s="701">
        <v>-8.1849751267214194E-2</v>
      </c>
      <c r="U289" s="701">
        <v>-8.1859409761440072E-2</v>
      </c>
      <c r="V289" s="701">
        <v>-8.1869068255665936E-2</v>
      </c>
      <c r="W289" s="701">
        <v>-8.1878726749891814E-2</v>
      </c>
      <c r="X289" s="701">
        <v>-8.1888385244117678E-2</v>
      </c>
      <c r="Y289" s="701">
        <v>-8.1898043738343557E-2</v>
      </c>
      <c r="Z289" s="701">
        <v>-8.1907702232569421E-2</v>
      </c>
      <c r="AA289" s="701">
        <v>-8.1917360726795299E-2</v>
      </c>
      <c r="AB289" s="701">
        <v>-8.1930531494789044E-2</v>
      </c>
      <c r="AC289" s="701">
        <v>-8.1943702262782775E-2</v>
      </c>
      <c r="AD289" s="701">
        <v>-8.195687303077652E-2</v>
      </c>
      <c r="AE289" s="701">
        <v>-8.1970043798770265E-2</v>
      </c>
      <c r="AF289" s="701">
        <v>-8.1983214566763996E-2</v>
      </c>
      <c r="AG289" s="701">
        <v>-8.199638533475774E-2</v>
      </c>
      <c r="AH289" s="701">
        <v>-8.2009556102751485E-2</v>
      </c>
      <c r="AI289" s="701">
        <v>-8.2022726870745216E-2</v>
      </c>
      <c r="AJ289" s="701">
        <v>-8.2035897638738961E-2</v>
      </c>
      <c r="AK289" s="701">
        <v>-8.2049068406732706E-2</v>
      </c>
      <c r="AL289" s="701">
        <v>-8.2049068406732706E-2</v>
      </c>
      <c r="AM289" s="701">
        <v>-8.2049068406732706E-2</v>
      </c>
      <c r="AN289" s="701">
        <v>-8.2049068406732706E-2</v>
      </c>
      <c r="AO289" s="701">
        <v>-8.2049068406732706E-2</v>
      </c>
      <c r="AP289" s="701">
        <v>-8.2049068406732706E-2</v>
      </c>
      <c r="AQ289" s="701">
        <v>-8.2049068406732706E-2</v>
      </c>
      <c r="AR289" s="701">
        <v>-8.2049068406732706E-2</v>
      </c>
      <c r="AS289" s="701">
        <v>-8.2049068406732706E-2</v>
      </c>
      <c r="AT289" s="701">
        <v>-8.2049068406732706E-2</v>
      </c>
      <c r="AU289" s="701">
        <v>-8.2049068406732706E-2</v>
      </c>
      <c r="AV289" s="701">
        <v>-8.2049068406732706E-2</v>
      </c>
      <c r="AW289" s="701">
        <v>-8.2049068406732706E-2</v>
      </c>
      <c r="AX289" s="701">
        <v>-8.2049068406732706E-2</v>
      </c>
      <c r="AY289" s="701">
        <v>-8.2049068406732706E-2</v>
      </c>
      <c r="AZ289" s="701">
        <v>-8.2049068406732706E-2</v>
      </c>
      <c r="BA289" s="701">
        <v>-8.2049068406732706E-2</v>
      </c>
      <c r="BB289" s="701">
        <v>-8.2049068406732706E-2</v>
      </c>
      <c r="BC289" s="701">
        <v>-8.2049068406732706E-2</v>
      </c>
      <c r="BD289" s="701">
        <v>-8.2049068406732706E-2</v>
      </c>
      <c r="BE289" s="701">
        <v>-8.2049068406732706E-2</v>
      </c>
      <c r="BF289" s="701">
        <v>-8.2049068406732706E-2</v>
      </c>
      <c r="BG289" s="701">
        <v>-8.2049068406732706E-2</v>
      </c>
      <c r="BH289" s="701">
        <v>-8.2049068406732706E-2</v>
      </c>
      <c r="BI289" s="701">
        <v>-8.2049068406732706E-2</v>
      </c>
      <c r="BJ289" s="701">
        <v>-8.2049068406732706E-2</v>
      </c>
      <c r="BK289" s="701">
        <v>-8.2049068406732706E-2</v>
      </c>
      <c r="BL289" s="701">
        <v>-8.2049068406732706E-2</v>
      </c>
      <c r="BM289" s="701">
        <v>-8.2049068406732706E-2</v>
      </c>
      <c r="BN289" s="701">
        <v>-8.2049068406732706E-2</v>
      </c>
      <c r="BO289" s="701">
        <v>-8.2049068406732706E-2</v>
      </c>
      <c r="BP289" s="701">
        <v>-8.2049068406732706E-2</v>
      </c>
      <c r="BQ289" s="701">
        <v>-8.2049068406732706E-2</v>
      </c>
      <c r="BR289" s="701">
        <v>-8.2049068406732706E-2</v>
      </c>
      <c r="BS289" s="701">
        <v>-8.2049068406732706E-2</v>
      </c>
      <c r="BT289" s="701">
        <v>-8.2049068406732706E-2</v>
      </c>
      <c r="BU289" s="701"/>
      <c r="BV289" s="701"/>
      <c r="BW289" s="701"/>
      <c r="BX289" s="701"/>
      <c r="BY289" s="701"/>
      <c r="BZ289" s="701"/>
      <c r="CA289" s="701"/>
      <c r="CB289" s="701"/>
      <c r="CC289" s="701"/>
      <c r="CD289" s="701"/>
      <c r="CE289" s="701"/>
      <c r="CF289" s="701"/>
      <c r="CG289" s="701"/>
      <c r="CH289" s="701"/>
      <c r="CI289" s="701"/>
    </row>
    <row r="290" spans="2:89" ht="57" x14ac:dyDescent="0.2">
      <c r="B290" s="955" t="s">
        <v>641</v>
      </c>
      <c r="C290" s="956" t="s">
        <v>642</v>
      </c>
      <c r="D290" s="957" t="s">
        <v>643</v>
      </c>
      <c r="E290" s="956" t="s">
        <v>231</v>
      </c>
      <c r="F290" s="958">
        <v>2</v>
      </c>
      <c r="G290" s="706"/>
      <c r="H290" s="707"/>
      <c r="I290" s="707">
        <v>0</v>
      </c>
      <c r="J290" s="707">
        <v>0</v>
      </c>
      <c r="K290" s="707">
        <v>0</v>
      </c>
      <c r="L290" s="707">
        <v>0</v>
      </c>
      <c r="M290" s="701">
        <v>-6.2751169975994836E-2</v>
      </c>
      <c r="N290" s="701">
        <v>1.762883209352184E-2</v>
      </c>
      <c r="O290" s="701">
        <v>7.8594040988914982E-2</v>
      </c>
      <c r="P290" s="701">
        <v>8.9681603184984304E-2</v>
      </c>
      <c r="Q290" s="701">
        <v>8.2532132223400057E-2</v>
      </c>
      <c r="R290" s="701">
        <v>7.0288377071426877E-2</v>
      </c>
      <c r="S290" s="701">
        <v>5.7269170638667877E-2</v>
      </c>
      <c r="T290" s="701">
        <v>4.3247615784901106E-2</v>
      </c>
      <c r="U290" s="701">
        <v>2.3940133610618197E-2</v>
      </c>
      <c r="V290" s="701">
        <v>3.533615575447957E-3</v>
      </c>
      <c r="W290" s="701">
        <v>-2.8464129796217374E-2</v>
      </c>
      <c r="X290" s="701">
        <v>-6.2476344803341632E-2</v>
      </c>
      <c r="Y290" s="701">
        <v>-8.8193605974749678E-2</v>
      </c>
      <c r="Z290" s="701">
        <v>-0.11466543404884422</v>
      </c>
      <c r="AA290" s="701">
        <v>-0.14190435717888006</v>
      </c>
      <c r="AB290" s="701">
        <v>-0.16978004602646601</v>
      </c>
      <c r="AC290" s="701">
        <v>-0.19805076590872739</v>
      </c>
      <c r="AD290" s="701">
        <v>-0.22680121192949176</v>
      </c>
      <c r="AE290" s="701">
        <v>-0.24976224220369048</v>
      </c>
      <c r="AF290" s="701">
        <v>-0.26095706204596913</v>
      </c>
      <c r="AG290" s="701">
        <v>-0.27201089827901015</v>
      </c>
      <c r="AH290" s="701">
        <v>-0.28272159692664323</v>
      </c>
      <c r="AI290" s="701">
        <v>-0.29366625496765408</v>
      </c>
      <c r="AJ290" s="701">
        <v>-0.30495498639530494</v>
      </c>
      <c r="AK290" s="701">
        <v>-0.31639224751525896</v>
      </c>
      <c r="AL290" s="701">
        <v>-0.30244744722501338</v>
      </c>
      <c r="AM290" s="701">
        <v>-0.30627277770115002</v>
      </c>
      <c r="AN290" s="701">
        <v>-0.31020836065903401</v>
      </c>
      <c r="AO290" s="701">
        <v>-0.31404865857025843</v>
      </c>
      <c r="AP290" s="701">
        <v>-0.31752270819692496</v>
      </c>
      <c r="AQ290" s="701">
        <v>-0.31971720108757706</v>
      </c>
      <c r="AR290" s="701">
        <v>-0.32058624088544629</v>
      </c>
      <c r="AS290" s="701">
        <v>-0.32151918797751167</v>
      </c>
      <c r="AT290" s="701">
        <v>-0.32250434480804913</v>
      </c>
      <c r="AU290" s="701">
        <v>-0.32349048795731727</v>
      </c>
      <c r="AV290" s="701">
        <v>-0.32427713363710176</v>
      </c>
      <c r="AW290" s="701">
        <v>-0.32503864543836514</v>
      </c>
      <c r="AX290" s="701">
        <v>-0.32572058453141262</v>
      </c>
      <c r="AY290" s="701">
        <v>-0.32615957155794728</v>
      </c>
      <c r="AZ290" s="701">
        <v>-0.32629146621762262</v>
      </c>
      <c r="BA290" s="701">
        <v>-0.32620136366755759</v>
      </c>
      <c r="BB290" s="701">
        <v>-0.32603801736044113</v>
      </c>
      <c r="BC290" s="701">
        <v>-0.3259092076050516</v>
      </c>
      <c r="BD290" s="701">
        <v>-0.32592754460365381</v>
      </c>
      <c r="BE290" s="701">
        <v>-0.32603536465659744</v>
      </c>
      <c r="BF290" s="701">
        <v>-0.32620567987292137</v>
      </c>
      <c r="BG290" s="701">
        <v>-0.32641855273189835</v>
      </c>
      <c r="BH290" s="701">
        <v>-0.32670074769102309</v>
      </c>
      <c r="BI290" s="701">
        <v>-0.32703422666043602</v>
      </c>
      <c r="BJ290" s="701">
        <v>-0.32748245023259326</v>
      </c>
      <c r="BK290" s="701">
        <v>-0.32800890461281673</v>
      </c>
      <c r="BL290" s="701">
        <v>-0.32855959274681412</v>
      </c>
      <c r="BM290" s="701">
        <v>-0.32924938925015246</v>
      </c>
      <c r="BN290" s="701">
        <v>-0.32995616248467741</v>
      </c>
      <c r="BO290" s="701">
        <v>-0.33057440029695639</v>
      </c>
      <c r="BP290" s="701">
        <v>-0.33084447900114622</v>
      </c>
      <c r="BQ290" s="701">
        <v>-0.33065695539176776</v>
      </c>
      <c r="BR290" s="701">
        <v>-0.33028931997217592</v>
      </c>
      <c r="BS290" s="701">
        <v>-0.32984415934296996</v>
      </c>
      <c r="BT290" s="701">
        <v>-0.32939940727240691</v>
      </c>
      <c r="BU290" s="701"/>
      <c r="BV290" s="701"/>
      <c r="BW290" s="701"/>
      <c r="BX290" s="701"/>
      <c r="BY290" s="701"/>
      <c r="BZ290" s="701"/>
      <c r="CA290" s="701"/>
      <c r="CB290" s="701"/>
      <c r="CC290" s="701"/>
      <c r="CD290" s="701"/>
      <c r="CE290" s="701"/>
      <c r="CF290" s="701"/>
      <c r="CG290" s="701"/>
      <c r="CH290" s="701"/>
      <c r="CI290" s="701"/>
    </row>
    <row r="291" spans="2:89" ht="57" x14ac:dyDescent="0.2">
      <c r="B291" s="955" t="s">
        <v>644</v>
      </c>
      <c r="C291" s="956" t="s">
        <v>645</v>
      </c>
      <c r="D291" s="957" t="s">
        <v>646</v>
      </c>
      <c r="E291" s="956" t="s">
        <v>231</v>
      </c>
      <c r="F291" s="958">
        <v>2</v>
      </c>
      <c r="G291" s="706"/>
      <c r="H291" s="707"/>
      <c r="I291" s="707">
        <v>0</v>
      </c>
      <c r="J291" s="707">
        <v>0</v>
      </c>
      <c r="K291" s="707">
        <v>0</v>
      </c>
      <c r="L291" s="707">
        <v>0</v>
      </c>
      <c r="M291" s="701">
        <v>-7.8747270891356802E-2</v>
      </c>
      <c r="N291" s="701">
        <v>-0.19684231826734155</v>
      </c>
      <c r="O291" s="701">
        <v>-0.34078508151578957</v>
      </c>
      <c r="P291" s="701">
        <v>-0.3994047133057923</v>
      </c>
      <c r="Q291" s="701">
        <v>-0.43459393148990877</v>
      </c>
      <c r="R291" s="701">
        <v>-0.46167124352507694</v>
      </c>
      <c r="S291" s="701">
        <v>-0.48731295952495524</v>
      </c>
      <c r="T291" s="701">
        <v>-0.51197012279946241</v>
      </c>
      <c r="U291" s="701">
        <v>-0.54102045894917827</v>
      </c>
      <c r="V291" s="701">
        <v>-0.56891393865831152</v>
      </c>
      <c r="W291" s="701">
        <v>-0.5800626486366629</v>
      </c>
      <c r="X291" s="701">
        <v>-0.587708955980764</v>
      </c>
      <c r="Y291" s="701">
        <v>-0.60617394114032308</v>
      </c>
      <c r="Z291" s="701">
        <v>-0.62365845226530148</v>
      </c>
      <c r="AA291" s="701">
        <v>-0.64004226247741447</v>
      </c>
      <c r="AB291" s="701">
        <v>-0.65574743380268297</v>
      </c>
      <c r="AC291" s="701">
        <v>-0.67080391117357219</v>
      </c>
      <c r="AD291" s="701">
        <v>-0.68525899240473342</v>
      </c>
      <c r="AE291" s="701">
        <v>-0.69349055418666339</v>
      </c>
      <c r="AF291" s="701">
        <v>-0.69079789802939451</v>
      </c>
      <c r="AG291" s="701">
        <v>-0.68819162218365881</v>
      </c>
      <c r="AH291" s="701">
        <v>-0.68559987324955673</v>
      </c>
      <c r="AI291" s="701">
        <v>-0.68281000273382442</v>
      </c>
      <c r="AJ291" s="701">
        <v>-0.67985136925081147</v>
      </c>
      <c r="AK291" s="701">
        <v>-0.67670078400732492</v>
      </c>
      <c r="AL291" s="701">
        <v>-0.6728950258098465</v>
      </c>
      <c r="AM291" s="701">
        <v>-0.66741300467361997</v>
      </c>
      <c r="AN291" s="701">
        <v>-0.66195476601138559</v>
      </c>
      <c r="AO291" s="701">
        <v>-0.65649252351806542</v>
      </c>
      <c r="AP291" s="701">
        <v>-0.65119281024134246</v>
      </c>
      <c r="AQ291" s="701">
        <v>-0.64728542560790836</v>
      </c>
      <c r="AR291" s="701">
        <v>-0.6449131481246444</v>
      </c>
      <c r="AS291" s="701">
        <v>-0.64255133060764935</v>
      </c>
      <c r="AT291" s="701">
        <v>-0.64029094470282444</v>
      </c>
      <c r="AU291" s="701">
        <v>-0.63804192144429694</v>
      </c>
      <c r="AV291" s="701">
        <v>-0.63583414663299553</v>
      </c>
      <c r="AW291" s="701">
        <v>-0.63363308925349648</v>
      </c>
      <c r="AX291" s="701">
        <v>-0.63146871520734527</v>
      </c>
      <c r="AY291" s="701">
        <v>-0.62933942065208526</v>
      </c>
      <c r="AZ291" s="701">
        <v>-0.6272418510103992</v>
      </c>
      <c r="BA291" s="701">
        <v>-0.62517216583396373</v>
      </c>
      <c r="BB291" s="701">
        <v>-0.62312741092920398</v>
      </c>
      <c r="BC291" s="701">
        <v>-0.62110616190721579</v>
      </c>
      <c r="BD291" s="701">
        <v>-0.61907439578656143</v>
      </c>
      <c r="BE291" s="701">
        <v>-0.61701462558695064</v>
      </c>
      <c r="BF291" s="701">
        <v>-0.61494330189824953</v>
      </c>
      <c r="BG291" s="701">
        <v>-0.61289136491707907</v>
      </c>
      <c r="BH291" s="701">
        <v>-0.61078794007135395</v>
      </c>
      <c r="BI291" s="701">
        <v>-0.60870860144842576</v>
      </c>
      <c r="BJ291" s="701">
        <v>-0.60665380369317046</v>
      </c>
      <c r="BK291" s="701">
        <v>-0.60462451591628774</v>
      </c>
      <c r="BL291" s="701">
        <v>-0.60262140427677102</v>
      </c>
      <c r="BM291" s="701">
        <v>-0.60064455042735854</v>
      </c>
      <c r="BN291" s="701">
        <v>-0.5986953356473208</v>
      </c>
      <c r="BO291" s="701">
        <v>-0.59677368311824386</v>
      </c>
      <c r="BP291" s="701">
        <v>-0.59524637557690485</v>
      </c>
      <c r="BQ291" s="701">
        <v>-0.5940885873685785</v>
      </c>
      <c r="BR291" s="701">
        <v>-0.59300644538972003</v>
      </c>
      <c r="BS291" s="701">
        <v>-0.59192196339206538</v>
      </c>
      <c r="BT291" s="701">
        <v>-0.59085906396769705</v>
      </c>
      <c r="BU291" s="701"/>
      <c r="BV291" s="701"/>
      <c r="BW291" s="701"/>
      <c r="BX291" s="701"/>
      <c r="BY291" s="701"/>
      <c r="BZ291" s="701"/>
      <c r="CA291" s="701"/>
      <c r="CB291" s="701"/>
      <c r="CC291" s="701"/>
      <c r="CD291" s="701"/>
      <c r="CE291" s="701"/>
      <c r="CF291" s="701"/>
      <c r="CG291" s="701"/>
      <c r="CH291" s="701"/>
      <c r="CI291" s="701"/>
    </row>
    <row r="292" spans="2:89" ht="28.5" x14ac:dyDescent="0.2">
      <c r="B292" s="955" t="s">
        <v>647</v>
      </c>
      <c r="C292" s="956" t="s">
        <v>648</v>
      </c>
      <c r="D292" s="957" t="s">
        <v>649</v>
      </c>
      <c r="E292" s="956" t="s">
        <v>231</v>
      </c>
      <c r="F292" s="958">
        <v>2</v>
      </c>
      <c r="G292" s="706"/>
      <c r="H292" s="707"/>
      <c r="I292" s="707">
        <v>0</v>
      </c>
      <c r="J292" s="707">
        <v>0</v>
      </c>
      <c r="K292" s="707">
        <v>0</v>
      </c>
      <c r="L292" s="707">
        <v>0</v>
      </c>
      <c r="M292" s="701">
        <v>1.5188168149939119E-4</v>
      </c>
      <c r="N292" s="701">
        <v>2.4044279779060485E-4</v>
      </c>
      <c r="O292" s="701">
        <v>1.5922744595163463E-4</v>
      </c>
      <c r="P292" s="701">
        <v>1.3479431733438851E-4</v>
      </c>
      <c r="Q292" s="701">
        <v>1.2550311490960864E-4</v>
      </c>
      <c r="R292" s="701">
        <v>1.2061338535392097E-4</v>
      </c>
      <c r="S292" s="701">
        <v>1.1633964711921241E-4</v>
      </c>
      <c r="T292" s="701">
        <v>1.1206590888450385E-4</v>
      </c>
      <c r="U292" s="701">
        <v>1.0779217064980917E-4</v>
      </c>
      <c r="V292" s="701">
        <v>1.0351843241508674E-4</v>
      </c>
      <c r="W292" s="701">
        <v>1.1098490499905633E-4</v>
      </c>
      <c r="X292" s="701">
        <v>1.2058824670037327E-4</v>
      </c>
      <c r="Y292" s="701">
        <v>1.2058824670035939E-4</v>
      </c>
      <c r="Z292" s="701">
        <v>1.2058824670037327E-4</v>
      </c>
      <c r="AA292" s="701">
        <v>1.2058824670037327E-4</v>
      </c>
      <c r="AB292" s="701">
        <v>1.2058824670035939E-4</v>
      </c>
      <c r="AC292" s="701">
        <v>1.2058824670035939E-4</v>
      </c>
      <c r="AD292" s="701">
        <v>1.2058824670035939E-4</v>
      </c>
      <c r="AE292" s="701">
        <v>1.2058824670035939E-4</v>
      </c>
      <c r="AF292" s="701">
        <v>1.2058824670035939E-4</v>
      </c>
      <c r="AG292" s="701">
        <v>1.2058824670035939E-4</v>
      </c>
      <c r="AH292" s="701">
        <v>1.2058824670035939E-4</v>
      </c>
      <c r="AI292" s="701">
        <v>1.2058824670037327E-4</v>
      </c>
      <c r="AJ292" s="701">
        <v>1.2058824670035939E-4</v>
      </c>
      <c r="AK292" s="701">
        <v>1.2058824670035939E-4</v>
      </c>
      <c r="AL292" s="701">
        <v>1.2058824670035939E-4</v>
      </c>
      <c r="AM292" s="701">
        <v>1.2058824670037327E-4</v>
      </c>
      <c r="AN292" s="701">
        <v>1.2058824670035939E-4</v>
      </c>
      <c r="AO292" s="701">
        <v>1.2058824670035939E-4</v>
      </c>
      <c r="AP292" s="701">
        <v>1.2058824670035939E-4</v>
      </c>
      <c r="AQ292" s="701">
        <v>1.2058824670037327E-4</v>
      </c>
      <c r="AR292" s="701">
        <v>1.2058824670035939E-4</v>
      </c>
      <c r="AS292" s="701">
        <v>1.2058824670035939E-4</v>
      </c>
      <c r="AT292" s="701">
        <v>1.2058824670035939E-4</v>
      </c>
      <c r="AU292" s="701">
        <v>1.2058824670035939E-4</v>
      </c>
      <c r="AV292" s="701">
        <v>1.2058824670035939E-4</v>
      </c>
      <c r="AW292" s="701">
        <v>1.2058824670035939E-4</v>
      </c>
      <c r="AX292" s="701">
        <v>1.2058824670037327E-4</v>
      </c>
      <c r="AY292" s="701">
        <v>1.2058824670035939E-4</v>
      </c>
      <c r="AZ292" s="701">
        <v>1.2058824670035939E-4</v>
      </c>
      <c r="BA292" s="701">
        <v>1.2058824670035939E-4</v>
      </c>
      <c r="BB292" s="701">
        <v>1.2058824670035939E-4</v>
      </c>
      <c r="BC292" s="701">
        <v>1.2058824670035939E-4</v>
      </c>
      <c r="BD292" s="701">
        <v>1.2058824670037327E-4</v>
      </c>
      <c r="BE292" s="701">
        <v>1.2058824670035939E-4</v>
      </c>
      <c r="BF292" s="701">
        <v>1.2058824670035939E-4</v>
      </c>
      <c r="BG292" s="701">
        <v>1.2058824670035939E-4</v>
      </c>
      <c r="BH292" s="701">
        <v>1.2058824670035939E-4</v>
      </c>
      <c r="BI292" s="701">
        <v>1.2058824670035939E-4</v>
      </c>
      <c r="BJ292" s="701">
        <v>1.2058824670037327E-4</v>
      </c>
      <c r="BK292" s="701">
        <v>1.2058824670035939E-4</v>
      </c>
      <c r="BL292" s="701">
        <v>1.2058824670034551E-4</v>
      </c>
      <c r="BM292" s="701">
        <v>1.2058824670035939E-4</v>
      </c>
      <c r="BN292" s="701">
        <v>1.2058824670035939E-4</v>
      </c>
      <c r="BO292" s="701">
        <v>1.2058824670035939E-4</v>
      </c>
      <c r="BP292" s="701">
        <v>1.2058824670037327E-4</v>
      </c>
      <c r="BQ292" s="701">
        <v>1.2058824670035939E-4</v>
      </c>
      <c r="BR292" s="701">
        <v>1.2058824670035939E-4</v>
      </c>
      <c r="BS292" s="701">
        <v>1.2058824670037327E-4</v>
      </c>
      <c r="BT292" s="701">
        <v>1.2058824670035939E-4</v>
      </c>
      <c r="BU292" s="701"/>
      <c r="BV292" s="701"/>
      <c r="BW292" s="701"/>
      <c r="BX292" s="701"/>
      <c r="BY292" s="701"/>
      <c r="BZ292" s="701"/>
      <c r="CA292" s="701"/>
      <c r="CB292" s="701"/>
      <c r="CC292" s="701"/>
      <c r="CD292" s="701"/>
      <c r="CE292" s="701"/>
      <c r="CF292" s="701"/>
      <c r="CG292" s="701"/>
      <c r="CH292" s="701"/>
      <c r="CI292" s="701"/>
    </row>
    <row r="293" spans="2:89" ht="29.25" thickBot="1" x14ac:dyDescent="0.25">
      <c r="B293" s="959" t="s">
        <v>650</v>
      </c>
      <c r="C293" s="960" t="s">
        <v>651</v>
      </c>
      <c r="D293" s="960" t="s">
        <v>652</v>
      </c>
      <c r="E293" s="960" t="s">
        <v>231</v>
      </c>
      <c r="F293" s="961">
        <v>2</v>
      </c>
      <c r="G293" s="732"/>
      <c r="H293" s="718"/>
      <c r="I293" s="718">
        <v>0</v>
      </c>
      <c r="J293" s="718">
        <v>0</v>
      </c>
      <c r="K293" s="718">
        <v>0</v>
      </c>
      <c r="L293" s="718">
        <v>0</v>
      </c>
      <c r="M293" s="733">
        <v>0</v>
      </c>
      <c r="N293" s="733">
        <v>0</v>
      </c>
      <c r="O293" s="733">
        <v>0</v>
      </c>
      <c r="P293" s="733">
        <v>0</v>
      </c>
      <c r="Q293" s="733">
        <v>0</v>
      </c>
      <c r="R293" s="733">
        <v>0</v>
      </c>
      <c r="S293" s="733">
        <v>0</v>
      </c>
      <c r="T293" s="733">
        <v>0</v>
      </c>
      <c r="U293" s="733">
        <v>0</v>
      </c>
      <c r="V293" s="733">
        <v>0</v>
      </c>
      <c r="W293" s="733">
        <v>0</v>
      </c>
      <c r="X293" s="733">
        <v>0</v>
      </c>
      <c r="Y293" s="733">
        <v>0</v>
      </c>
      <c r="Z293" s="733">
        <v>0</v>
      </c>
      <c r="AA293" s="733">
        <v>0</v>
      </c>
      <c r="AB293" s="733">
        <v>0</v>
      </c>
      <c r="AC293" s="733">
        <v>0</v>
      </c>
      <c r="AD293" s="733">
        <v>0</v>
      </c>
      <c r="AE293" s="733">
        <v>0</v>
      </c>
      <c r="AF293" s="733">
        <v>0</v>
      </c>
      <c r="AG293" s="733">
        <v>0</v>
      </c>
      <c r="AH293" s="733">
        <v>0</v>
      </c>
      <c r="AI293" s="733">
        <v>0</v>
      </c>
      <c r="AJ293" s="733">
        <v>0</v>
      </c>
      <c r="AK293" s="733">
        <v>0</v>
      </c>
      <c r="AL293" s="733">
        <v>0</v>
      </c>
      <c r="AM293" s="733">
        <v>0</v>
      </c>
      <c r="AN293" s="733">
        <v>0</v>
      </c>
      <c r="AO293" s="733">
        <v>0</v>
      </c>
      <c r="AP293" s="733">
        <v>0</v>
      </c>
      <c r="AQ293" s="733">
        <v>0</v>
      </c>
      <c r="AR293" s="733">
        <v>0</v>
      </c>
      <c r="AS293" s="733">
        <v>0</v>
      </c>
      <c r="AT293" s="733">
        <v>0</v>
      </c>
      <c r="AU293" s="733">
        <v>0</v>
      </c>
      <c r="AV293" s="733">
        <v>0</v>
      </c>
      <c r="AW293" s="733">
        <v>0</v>
      </c>
      <c r="AX293" s="733">
        <v>0</v>
      </c>
      <c r="AY293" s="733">
        <v>0</v>
      </c>
      <c r="AZ293" s="733">
        <v>0</v>
      </c>
      <c r="BA293" s="733">
        <v>0</v>
      </c>
      <c r="BB293" s="733">
        <v>0</v>
      </c>
      <c r="BC293" s="733">
        <v>0</v>
      </c>
      <c r="BD293" s="733">
        <v>0</v>
      </c>
      <c r="BE293" s="733">
        <v>0</v>
      </c>
      <c r="BF293" s="733">
        <v>0</v>
      </c>
      <c r="BG293" s="733">
        <v>0</v>
      </c>
      <c r="BH293" s="733">
        <v>0</v>
      </c>
      <c r="BI293" s="733">
        <v>0</v>
      </c>
      <c r="BJ293" s="733">
        <v>0</v>
      </c>
      <c r="BK293" s="733">
        <v>0</v>
      </c>
      <c r="BL293" s="733">
        <v>0</v>
      </c>
      <c r="BM293" s="733">
        <v>0</v>
      </c>
      <c r="BN293" s="733">
        <v>0</v>
      </c>
      <c r="BO293" s="733">
        <v>0</v>
      </c>
      <c r="BP293" s="733">
        <v>0</v>
      </c>
      <c r="BQ293" s="733">
        <v>0</v>
      </c>
      <c r="BR293" s="733">
        <v>0</v>
      </c>
      <c r="BS293" s="733">
        <v>0</v>
      </c>
      <c r="BT293" s="733">
        <v>0</v>
      </c>
      <c r="BU293" s="733"/>
      <c r="BV293" s="733"/>
      <c r="BW293" s="733"/>
      <c r="BX293" s="733"/>
      <c r="BY293" s="733"/>
      <c r="BZ293" s="733"/>
      <c r="CA293" s="733"/>
      <c r="CB293" s="733"/>
      <c r="CC293" s="733"/>
      <c r="CD293" s="733"/>
      <c r="CE293" s="733"/>
      <c r="CF293" s="733"/>
      <c r="CG293" s="733"/>
      <c r="CH293" s="733"/>
      <c r="CI293" s="733"/>
    </row>
    <row r="294" spans="2:89" ht="28.5" x14ac:dyDescent="0.2">
      <c r="B294" s="962" t="s">
        <v>653</v>
      </c>
      <c r="C294" s="963" t="s">
        <v>654</v>
      </c>
      <c r="D294" s="964" t="s">
        <v>655</v>
      </c>
      <c r="E294" s="963" t="s">
        <v>231</v>
      </c>
      <c r="F294" s="965">
        <v>2</v>
      </c>
      <c r="G294" s="699"/>
      <c r="H294" s="707"/>
      <c r="I294" s="707">
        <v>0</v>
      </c>
      <c r="J294" s="707">
        <v>0</v>
      </c>
      <c r="K294" s="707">
        <v>0</v>
      </c>
      <c r="L294" s="707">
        <v>0</v>
      </c>
      <c r="M294" s="700">
        <v>5.560119822473307E-4</v>
      </c>
      <c r="N294" s="700">
        <v>1.0868029891890063E-3</v>
      </c>
      <c r="O294" s="700">
        <v>8.8600465901566249E-4</v>
      </c>
      <c r="P294" s="700">
        <v>6.8419071909846946E-4</v>
      </c>
      <c r="Q294" s="700">
        <v>4.8136116943742722E-4</v>
      </c>
      <c r="R294" s="700">
        <v>2.7853161977638152E-4</v>
      </c>
      <c r="S294" s="700">
        <v>7.5024996952766793E-5</v>
      </c>
      <c r="T294" s="700">
        <v>-1.2915869903341176E-4</v>
      </c>
      <c r="U294" s="700">
        <v>-3.3401946818216108E-4</v>
      </c>
      <c r="V294" s="700">
        <v>-5.3955731049347769E-4</v>
      </c>
      <c r="W294" s="700">
        <v>-7.4577222596736679E-4</v>
      </c>
      <c r="X294" s="700">
        <v>-9.5266421460381973E-4</v>
      </c>
      <c r="Y294" s="700">
        <v>-1.1602332764028399E-3</v>
      </c>
      <c r="Z294" s="700">
        <v>-1.3684794113644275E-3</v>
      </c>
      <c r="AA294" s="700">
        <v>-1.5774026194885857E-3</v>
      </c>
      <c r="AB294" s="700">
        <v>-1.8613766132395959E-3</v>
      </c>
      <c r="AC294" s="700">
        <v>-2.1462738951689118E-3</v>
      </c>
      <c r="AD294" s="700">
        <v>-2.4320944652765318E-3</v>
      </c>
      <c r="AE294" s="700">
        <v>-2.7188383235624558E-3</v>
      </c>
      <c r="AF294" s="700">
        <v>-3.0065054700266873E-3</v>
      </c>
      <c r="AG294" s="700">
        <v>-3.2950959046692194E-3</v>
      </c>
      <c r="AH294" s="700">
        <v>-3.5846096274900589E-3</v>
      </c>
      <c r="AI294" s="700">
        <v>-3.8750466384892025E-3</v>
      </c>
      <c r="AJ294" s="700">
        <v>-4.1664069376666519E-3</v>
      </c>
      <c r="AK294" s="700">
        <v>-4.4635377698277945E-3</v>
      </c>
      <c r="AL294" s="700">
        <v>-4.4780795042439689E-3</v>
      </c>
      <c r="AM294" s="700">
        <v>-4.4926212386601451E-3</v>
      </c>
      <c r="AN294" s="700">
        <v>-4.5071629730763221E-3</v>
      </c>
      <c r="AO294" s="700">
        <v>-4.5217047074924957E-3</v>
      </c>
      <c r="AP294" s="700">
        <v>-4.5362464419086753E-3</v>
      </c>
      <c r="AQ294" s="700">
        <v>-4.5507881763248523E-3</v>
      </c>
      <c r="AR294" s="700">
        <v>-4.5653299107410276E-3</v>
      </c>
      <c r="AS294" s="700">
        <v>-4.5798716451572047E-3</v>
      </c>
      <c r="AT294" s="700">
        <v>-4.59441337957338E-3</v>
      </c>
      <c r="AU294" s="700">
        <v>-4.608955113989557E-3</v>
      </c>
      <c r="AV294" s="700">
        <v>-4.6234968484057332E-3</v>
      </c>
      <c r="AW294" s="700">
        <v>-4.6380385828219094E-3</v>
      </c>
      <c r="AX294" s="700">
        <v>-4.6525803172380855E-3</v>
      </c>
      <c r="AY294" s="700">
        <v>-4.6671220516542643E-3</v>
      </c>
      <c r="AZ294" s="700">
        <v>-4.6816637860704396E-3</v>
      </c>
      <c r="BA294" s="700">
        <v>-4.6962055204866158E-3</v>
      </c>
      <c r="BB294" s="700">
        <v>-4.7107472549027902E-3</v>
      </c>
      <c r="BC294" s="700">
        <v>-4.7252889893189681E-3</v>
      </c>
      <c r="BD294" s="700">
        <v>-4.739830723735146E-3</v>
      </c>
      <c r="BE294" s="700">
        <v>-4.7543724581513222E-3</v>
      </c>
      <c r="BF294" s="700">
        <v>-4.7689141925674984E-3</v>
      </c>
      <c r="BG294" s="700">
        <v>-4.7834559269836728E-3</v>
      </c>
      <c r="BH294" s="700">
        <v>-4.7979976613998498E-3</v>
      </c>
      <c r="BI294" s="700">
        <v>-4.8125393958160269E-3</v>
      </c>
      <c r="BJ294" s="700">
        <v>-4.8270811302322031E-3</v>
      </c>
      <c r="BK294" s="700">
        <v>-4.8416228646483784E-3</v>
      </c>
      <c r="BL294" s="700">
        <v>-4.8561645990645571E-3</v>
      </c>
      <c r="BM294" s="700">
        <v>-4.8707063334807324E-3</v>
      </c>
      <c r="BN294" s="700">
        <v>-4.8852480678969095E-3</v>
      </c>
      <c r="BO294" s="700">
        <v>-4.899789802313083E-3</v>
      </c>
      <c r="BP294" s="700">
        <v>-4.9143315367292627E-3</v>
      </c>
      <c r="BQ294" s="700">
        <v>-4.9288732711454371E-3</v>
      </c>
      <c r="BR294" s="700">
        <v>-4.9434150055616133E-3</v>
      </c>
      <c r="BS294" s="700">
        <v>-4.9579567399777921E-3</v>
      </c>
      <c r="BT294" s="700">
        <v>-4.9724984743939691E-3</v>
      </c>
      <c r="BU294" s="700"/>
      <c r="BV294" s="700"/>
      <c r="BW294" s="700"/>
      <c r="BX294" s="700"/>
      <c r="BY294" s="700"/>
      <c r="BZ294" s="700"/>
      <c r="CA294" s="700"/>
      <c r="CB294" s="700"/>
      <c r="CC294" s="700"/>
      <c r="CD294" s="700"/>
      <c r="CE294" s="700"/>
      <c r="CF294" s="700"/>
      <c r="CG294" s="700"/>
      <c r="CH294" s="700"/>
      <c r="CI294" s="700"/>
    </row>
    <row r="295" spans="2:89" ht="28.5" x14ac:dyDescent="0.2">
      <c r="B295" s="944" t="s">
        <v>656</v>
      </c>
      <c r="C295" s="945" t="s">
        <v>657</v>
      </c>
      <c r="D295" s="946" t="s">
        <v>658</v>
      </c>
      <c r="E295" s="945" t="s">
        <v>231</v>
      </c>
      <c r="F295" s="947">
        <v>2</v>
      </c>
      <c r="G295" s="706"/>
      <c r="H295" s="707"/>
      <c r="I295" s="707">
        <v>0</v>
      </c>
      <c r="J295" s="707">
        <v>0</v>
      </c>
      <c r="K295" s="707">
        <v>0</v>
      </c>
      <c r="L295" s="707">
        <v>0</v>
      </c>
      <c r="M295" s="701">
        <v>-1.4519815929358729E-3</v>
      </c>
      <c r="N295" s="701">
        <v>-2.8577397468527712E-3</v>
      </c>
      <c r="O295" s="701">
        <v>-2.8683679635755437E-3</v>
      </c>
      <c r="P295" s="701">
        <v>-2.8789961802983162E-3</v>
      </c>
      <c r="Q295" s="701">
        <v>-2.8896243970210882E-3</v>
      </c>
      <c r="R295" s="701">
        <v>-2.8983131687500573E-3</v>
      </c>
      <c r="S295" s="701">
        <v>-2.9063554588144259E-3</v>
      </c>
      <c r="T295" s="701">
        <v>-2.9137512672141935E-3</v>
      </c>
      <c r="U295" s="701">
        <v>-2.9234097614400643E-3</v>
      </c>
      <c r="V295" s="701">
        <v>-2.9330682556659355E-3</v>
      </c>
      <c r="W295" s="701">
        <v>-2.9427267498918063E-3</v>
      </c>
      <c r="X295" s="701">
        <v>-2.9523852441176771E-3</v>
      </c>
      <c r="Y295" s="701">
        <v>-2.9620437383435483E-3</v>
      </c>
      <c r="Z295" s="701">
        <v>-2.9717022325694191E-3</v>
      </c>
      <c r="AA295" s="701">
        <v>-2.9813607267952899E-3</v>
      </c>
      <c r="AB295" s="701">
        <v>-2.9945314947890309E-3</v>
      </c>
      <c r="AC295" s="701">
        <v>-3.0077022627827718E-3</v>
      </c>
      <c r="AD295" s="701">
        <v>-3.0208730307765127E-3</v>
      </c>
      <c r="AE295" s="701">
        <v>-3.0340437987702532E-3</v>
      </c>
      <c r="AF295" s="701">
        <v>-3.0472145667639942E-3</v>
      </c>
      <c r="AG295" s="701">
        <v>-3.0603853347577347E-3</v>
      </c>
      <c r="AH295" s="701">
        <v>-3.0735561027514756E-3</v>
      </c>
      <c r="AI295" s="701">
        <v>-3.0867268707452161E-3</v>
      </c>
      <c r="AJ295" s="701">
        <v>-3.099897638738957E-3</v>
      </c>
      <c r="AK295" s="701">
        <v>-3.1130684067326975E-3</v>
      </c>
      <c r="AL295" s="701">
        <v>-3.1130684067326975E-3</v>
      </c>
      <c r="AM295" s="701">
        <v>-3.1130684067326975E-3</v>
      </c>
      <c r="AN295" s="701">
        <v>-3.1130684067326975E-3</v>
      </c>
      <c r="AO295" s="701">
        <v>-3.1130684067326975E-3</v>
      </c>
      <c r="AP295" s="701">
        <v>-3.1130684067326975E-3</v>
      </c>
      <c r="AQ295" s="701">
        <v>-3.1130684067326975E-3</v>
      </c>
      <c r="AR295" s="701">
        <v>-3.1130684067326975E-3</v>
      </c>
      <c r="AS295" s="701">
        <v>-3.1130684067326975E-3</v>
      </c>
      <c r="AT295" s="701">
        <v>-3.1130684067326975E-3</v>
      </c>
      <c r="AU295" s="701">
        <v>-3.1130684067326975E-3</v>
      </c>
      <c r="AV295" s="701">
        <v>-3.1130684067326975E-3</v>
      </c>
      <c r="AW295" s="701">
        <v>-3.1130684067326975E-3</v>
      </c>
      <c r="AX295" s="701">
        <v>-3.1130684067326975E-3</v>
      </c>
      <c r="AY295" s="701">
        <v>-3.1130684067326975E-3</v>
      </c>
      <c r="AZ295" s="701">
        <v>-3.1130684067326975E-3</v>
      </c>
      <c r="BA295" s="701">
        <v>-3.1130684067326975E-3</v>
      </c>
      <c r="BB295" s="701">
        <v>-3.1130684067326975E-3</v>
      </c>
      <c r="BC295" s="701">
        <v>-3.1130684067326975E-3</v>
      </c>
      <c r="BD295" s="701">
        <v>-3.1130684067326975E-3</v>
      </c>
      <c r="BE295" s="701">
        <v>-3.1130684067326975E-3</v>
      </c>
      <c r="BF295" s="701">
        <v>-3.1130684067326975E-3</v>
      </c>
      <c r="BG295" s="701">
        <v>-3.1130684067326975E-3</v>
      </c>
      <c r="BH295" s="701">
        <v>-3.1130684067326975E-3</v>
      </c>
      <c r="BI295" s="701">
        <v>-3.1130684067326975E-3</v>
      </c>
      <c r="BJ295" s="701">
        <v>-3.1130684067326975E-3</v>
      </c>
      <c r="BK295" s="701">
        <v>-3.1130684067326975E-3</v>
      </c>
      <c r="BL295" s="701">
        <v>-3.1130684067326975E-3</v>
      </c>
      <c r="BM295" s="701">
        <v>-3.1130684067326975E-3</v>
      </c>
      <c r="BN295" s="701">
        <v>-3.1130684067326975E-3</v>
      </c>
      <c r="BO295" s="701">
        <v>-3.1130684067326975E-3</v>
      </c>
      <c r="BP295" s="701">
        <v>-3.1130684067326975E-3</v>
      </c>
      <c r="BQ295" s="701">
        <v>-3.1130684067326975E-3</v>
      </c>
      <c r="BR295" s="701">
        <v>-3.1130684067326975E-3</v>
      </c>
      <c r="BS295" s="701">
        <v>-3.1130684067326975E-3</v>
      </c>
      <c r="BT295" s="701">
        <v>-3.1130684067326975E-3</v>
      </c>
      <c r="BU295" s="701"/>
      <c r="BV295" s="701"/>
      <c r="BW295" s="701"/>
      <c r="BX295" s="701"/>
      <c r="BY295" s="701"/>
      <c r="BZ295" s="701"/>
      <c r="CA295" s="701"/>
      <c r="CB295" s="701"/>
      <c r="CC295" s="701"/>
      <c r="CD295" s="701"/>
      <c r="CE295" s="701"/>
      <c r="CF295" s="701"/>
      <c r="CG295" s="701"/>
      <c r="CH295" s="701"/>
      <c r="CI295" s="701"/>
    </row>
    <row r="296" spans="2:89" ht="28.5" x14ac:dyDescent="0.2">
      <c r="B296" s="944" t="s">
        <v>659</v>
      </c>
      <c r="C296" s="945" t="s">
        <v>660</v>
      </c>
      <c r="D296" s="946" t="s">
        <v>661</v>
      </c>
      <c r="E296" s="945" t="s">
        <v>231</v>
      </c>
      <c r="F296" s="947">
        <v>2</v>
      </c>
      <c r="G296" s="706"/>
      <c r="H296" s="707"/>
      <c r="I296" s="707">
        <v>0</v>
      </c>
      <c r="J296" s="707">
        <v>0</v>
      </c>
      <c r="K296" s="707">
        <v>0</v>
      </c>
      <c r="L296" s="707">
        <v>0</v>
      </c>
      <c r="M296" s="701">
        <v>-8.7070724226617074E-4</v>
      </c>
      <c r="N296" s="701">
        <v>1.4426473398946732E-3</v>
      </c>
      <c r="O296" s="701">
        <v>4.2735994390405568E-3</v>
      </c>
      <c r="P296" s="701">
        <v>4.004416059260052E-3</v>
      </c>
      <c r="Q296" s="701">
        <v>2.8341456145042909E-3</v>
      </c>
      <c r="R296" s="701">
        <v>1.344493064472721E-3</v>
      </c>
      <c r="S296" s="701">
        <v>-1.9313924495931167E-4</v>
      </c>
      <c r="T296" s="701">
        <v>-1.7297705447795741E-3</v>
      </c>
      <c r="U296" s="701">
        <v>-3.3653785667508429E-3</v>
      </c>
      <c r="V296" s="701">
        <v>-5.0728478723733872E-3</v>
      </c>
      <c r="W296" s="701">
        <v>-7.4089506794176446E-3</v>
      </c>
      <c r="X296" s="701">
        <v>-9.9673513968315253E-3</v>
      </c>
      <c r="Y296" s="701">
        <v>-1.206319747044067E-2</v>
      </c>
      <c r="Z296" s="701">
        <v>-1.4207414579724506E-2</v>
      </c>
      <c r="AA296" s="701">
        <v>-1.6400410337501684E-2</v>
      </c>
      <c r="AB296" s="701">
        <v>-1.9289002880240491E-2</v>
      </c>
      <c r="AC296" s="701">
        <v>-2.2226470455811581E-2</v>
      </c>
      <c r="AD296" s="701">
        <v>-2.5203211266597553E-2</v>
      </c>
      <c r="AE296" s="701">
        <v>-2.8213958317296561E-2</v>
      </c>
      <c r="AF296" s="701">
        <v>-3.1253243842593426E-2</v>
      </c>
      <c r="AG296" s="701">
        <v>-3.4326015412684707E-2</v>
      </c>
      <c r="AH296" s="701">
        <v>-3.7440542972551102E-2</v>
      </c>
      <c r="AI296" s="701">
        <v>-4.0587622951868449E-2</v>
      </c>
      <c r="AJ296" s="701">
        <v>-4.376194264700986E-2</v>
      </c>
      <c r="AK296" s="701">
        <v>-4.696748183981253E-2</v>
      </c>
      <c r="AL296" s="701">
        <v>-4.7407021116925213E-2</v>
      </c>
      <c r="AM296" s="701">
        <v>-4.7794466555721712E-2</v>
      </c>
      <c r="AN296" s="701">
        <v>-4.8167715080770626E-2</v>
      </c>
      <c r="AO296" s="701">
        <v>-4.8548181511075497E-2</v>
      </c>
      <c r="AP296" s="701">
        <v>-4.8944780795106418E-2</v>
      </c>
      <c r="AQ296" s="701">
        <v>-4.9249242667074603E-2</v>
      </c>
      <c r="AR296" s="701">
        <v>-4.9458401519717504E-2</v>
      </c>
      <c r="AS296" s="701">
        <v>-4.96668211232488E-2</v>
      </c>
      <c r="AT296" s="701">
        <v>-4.9866994986260793E-2</v>
      </c>
      <c r="AU296" s="701">
        <v>-5.0061600834133926E-2</v>
      </c>
      <c r="AV296" s="701">
        <v>-5.0268850474056243E-2</v>
      </c>
      <c r="AW296" s="701">
        <v>-5.0488701113149959E-2</v>
      </c>
      <c r="AX296" s="701">
        <v>-5.0721065564018342E-2</v>
      </c>
      <c r="AY296" s="701">
        <v>-5.0971181061455761E-2</v>
      </c>
      <c r="AZ296" s="701">
        <v>-5.1234586106807187E-2</v>
      </c>
      <c r="BA296" s="701">
        <v>-5.1512407976533919E-2</v>
      </c>
      <c r="BB296" s="701">
        <v>-5.1805832190363957E-2</v>
      </c>
      <c r="BC296" s="701">
        <v>-5.2100776167598423E-2</v>
      </c>
      <c r="BD296" s="701">
        <v>-5.2389142896877988E-2</v>
      </c>
      <c r="BE296" s="701">
        <v>-5.2674398356142876E-2</v>
      </c>
      <c r="BF296" s="701">
        <v>-5.2954803243528636E-2</v>
      </c>
      <c r="BG296" s="701">
        <v>-5.3233288057747893E-2</v>
      </c>
      <c r="BH296" s="701">
        <v>-5.3511259269679215E-2</v>
      </c>
      <c r="BI296" s="701">
        <v>-5.378574597056883E-2</v>
      </c>
      <c r="BJ296" s="701">
        <v>-5.4051353984100117E-2</v>
      </c>
      <c r="BK296" s="701">
        <v>-5.4310651401918861E-2</v>
      </c>
      <c r="BL296" s="701">
        <v>-5.4564881103391499E-2</v>
      </c>
      <c r="BM296" s="701">
        <v>-5.4807117310040065E-2</v>
      </c>
      <c r="BN296" s="701">
        <v>-5.5047784297596894E-2</v>
      </c>
      <c r="BO296" s="701">
        <v>-5.5291415848647926E-2</v>
      </c>
      <c r="BP296" s="701">
        <v>-5.5516206460451981E-2</v>
      </c>
      <c r="BQ296" s="701">
        <v>-5.5728117882054173E-2</v>
      </c>
      <c r="BR296" s="701">
        <v>-5.5947974091256611E-2</v>
      </c>
      <c r="BS296" s="701">
        <v>-5.6170928056970382E-2</v>
      </c>
      <c r="BT296" s="701">
        <v>-5.6389483216396932E-2</v>
      </c>
      <c r="BU296" s="701"/>
      <c r="BV296" s="701"/>
      <c r="BW296" s="701"/>
      <c r="BX296" s="701"/>
      <c r="BY296" s="701"/>
      <c r="BZ296" s="701"/>
      <c r="CA296" s="701"/>
      <c r="CB296" s="701"/>
      <c r="CC296" s="701"/>
      <c r="CD296" s="701"/>
      <c r="CE296" s="701"/>
      <c r="CF296" s="701"/>
      <c r="CG296" s="701"/>
      <c r="CH296" s="701"/>
      <c r="CI296" s="701"/>
    </row>
    <row r="297" spans="2:89" ht="28.5" x14ac:dyDescent="0.2">
      <c r="B297" s="944" t="s">
        <v>662</v>
      </c>
      <c r="C297" s="945" t="s">
        <v>663</v>
      </c>
      <c r="D297" s="946" t="s">
        <v>664</v>
      </c>
      <c r="E297" s="945" t="s">
        <v>231</v>
      </c>
      <c r="F297" s="947">
        <v>2</v>
      </c>
      <c r="G297" s="706"/>
      <c r="H297" s="707"/>
      <c r="I297" s="707">
        <v>0</v>
      </c>
      <c r="J297" s="707">
        <v>0</v>
      </c>
      <c r="K297" s="707">
        <v>0</v>
      </c>
      <c r="L297" s="707">
        <v>0</v>
      </c>
      <c r="M297" s="701">
        <v>-2.4241223965889569E-3</v>
      </c>
      <c r="N297" s="701">
        <v>-1.0924676711956821E-2</v>
      </c>
      <c r="O297" s="701">
        <v>-2.0568193108211605E-2</v>
      </c>
      <c r="P297" s="701">
        <v>-2.4499265173727608E-2</v>
      </c>
      <c r="Q297" s="701">
        <v>-2.6855111508453752E-2</v>
      </c>
      <c r="R297" s="701">
        <v>-2.8726708152118641E-2</v>
      </c>
      <c r="S297" s="701">
        <v>-3.0493047709992449E-2</v>
      </c>
      <c r="T297" s="701">
        <v>-3.2178976533873013E-2</v>
      </c>
      <c r="U297" s="701">
        <v>-3.3784494623760347E-2</v>
      </c>
      <c r="V297" s="701">
        <v>-3.5309924131126769E-2</v>
      </c>
      <c r="W297" s="701">
        <v>-3.5772057156590195E-2</v>
      </c>
      <c r="X297" s="701">
        <v>-3.6017424360063E-2</v>
      </c>
      <c r="Y297" s="701">
        <v>-3.7003470391138993E-2</v>
      </c>
      <c r="Z297" s="701">
        <v>-3.7923410940103139E-2</v>
      </c>
      <c r="AA297" s="701">
        <v>-3.8777246006955458E-2</v>
      </c>
      <c r="AB297" s="701">
        <v>-4.0044901821869011E-2</v>
      </c>
      <c r="AC297" s="701">
        <v>-4.1253735110574917E-2</v>
      </c>
      <c r="AD297" s="701">
        <v>-4.2410467172239973E-2</v>
      </c>
      <c r="AE297" s="701">
        <v>-4.3521160358583034E-2</v>
      </c>
      <c r="AF297" s="701">
        <v>-4.4592404178591206E-2</v>
      </c>
      <c r="AG297" s="701">
        <v>-4.561211795205404E-2</v>
      </c>
      <c r="AH297" s="701">
        <v>-4.6563827992769584E-2</v>
      </c>
      <c r="AI297" s="701">
        <v>-4.7447534300737837E-2</v>
      </c>
      <c r="AJ297" s="701">
        <v>-4.8263236875958807E-2</v>
      </c>
      <c r="AK297" s="701">
        <v>-4.9010935718432465E-2</v>
      </c>
      <c r="AL297" s="701">
        <v>-4.8412215171324359E-2</v>
      </c>
      <c r="AM297" s="701">
        <v>-4.7928810600161562E-2</v>
      </c>
      <c r="AN297" s="701">
        <v>-4.7445406028998778E-2</v>
      </c>
      <c r="AO297" s="701">
        <v>-4.6962001457836001E-2</v>
      </c>
      <c r="AP297" s="701">
        <v>-4.6479519414480766E-2</v>
      </c>
      <c r="AQ297" s="701">
        <v>-4.618154293263807E-2</v>
      </c>
      <c r="AR297" s="701">
        <v>-4.6068072012307879E-2</v>
      </c>
      <c r="AS297" s="701">
        <v>-4.5954601091977673E-2</v>
      </c>
      <c r="AT297" s="701">
        <v>-4.5841130171647475E-2</v>
      </c>
      <c r="AU297" s="701">
        <v>-4.572765925131729E-2</v>
      </c>
      <c r="AV297" s="701">
        <v>-4.5614188330987092E-2</v>
      </c>
      <c r="AW297" s="701">
        <v>-4.5500717410656893E-2</v>
      </c>
      <c r="AX297" s="701">
        <v>-4.5387246490326702E-2</v>
      </c>
      <c r="AY297" s="701">
        <v>-4.5273775569996524E-2</v>
      </c>
      <c r="AZ297" s="701">
        <v>-4.5160304649666319E-2</v>
      </c>
      <c r="BA297" s="701">
        <v>-4.5046833729336128E-2</v>
      </c>
      <c r="BB297" s="701">
        <v>-4.4933362809005943E-2</v>
      </c>
      <c r="BC297" s="701">
        <v>-4.4819891888675745E-2</v>
      </c>
      <c r="BD297" s="701">
        <v>-4.4706420968345553E-2</v>
      </c>
      <c r="BE297" s="701">
        <v>-4.4592950048015362E-2</v>
      </c>
      <c r="BF297" s="701">
        <v>-4.4480401655492718E-2</v>
      </c>
      <c r="BG297" s="701">
        <v>-4.4367853262970103E-2</v>
      </c>
      <c r="BH297" s="701">
        <v>-4.4255304870447459E-2</v>
      </c>
      <c r="BI297" s="701">
        <v>-4.4142756477924809E-2</v>
      </c>
      <c r="BJ297" s="701">
        <v>-4.4030208085402187E-2</v>
      </c>
      <c r="BK297" s="701">
        <v>-4.3917659692879543E-2</v>
      </c>
      <c r="BL297" s="701">
        <v>-4.3805111300356907E-2</v>
      </c>
      <c r="BM297" s="701">
        <v>-4.369256290783427E-2</v>
      </c>
      <c r="BN297" s="701">
        <v>-4.3580014515311634E-2</v>
      </c>
      <c r="BO297" s="701">
        <v>-4.3467466122788997E-2</v>
      </c>
      <c r="BP297" s="701">
        <v>-4.3401044120644501E-2</v>
      </c>
      <c r="BQ297" s="701">
        <v>-4.3380748508878103E-2</v>
      </c>
      <c r="BR297" s="701">
        <v>-4.3360452897111705E-2</v>
      </c>
      <c r="BS297" s="701">
        <v>-4.3340157285345335E-2</v>
      </c>
      <c r="BT297" s="701">
        <v>-4.3319861673578944E-2</v>
      </c>
      <c r="BU297" s="701"/>
      <c r="BV297" s="701"/>
      <c r="BW297" s="701"/>
      <c r="BX297" s="701"/>
      <c r="BY297" s="701"/>
      <c r="BZ297" s="701"/>
      <c r="CA297" s="701"/>
      <c r="CB297" s="701"/>
      <c r="CC297" s="701"/>
      <c r="CD297" s="701"/>
      <c r="CE297" s="701"/>
      <c r="CF297" s="701"/>
      <c r="CG297" s="701"/>
      <c r="CH297" s="701"/>
      <c r="CI297" s="701"/>
    </row>
    <row r="298" spans="2:89" ht="28.5" x14ac:dyDescent="0.2">
      <c r="B298" s="944" t="s">
        <v>665</v>
      </c>
      <c r="C298" s="945" t="s">
        <v>666</v>
      </c>
      <c r="D298" s="946" t="s">
        <v>667</v>
      </c>
      <c r="E298" s="945" t="s">
        <v>231</v>
      </c>
      <c r="F298" s="947">
        <v>2</v>
      </c>
      <c r="G298" s="706"/>
      <c r="H298" s="707"/>
      <c r="I298" s="707">
        <v>0</v>
      </c>
      <c r="J298" s="707">
        <v>0</v>
      </c>
      <c r="K298" s="707">
        <v>0</v>
      </c>
      <c r="L298" s="707">
        <v>0</v>
      </c>
      <c r="M298" s="701">
        <v>-1.5188168149939292E-4</v>
      </c>
      <c r="N298" s="701">
        <v>-2.4044279779060485E-4</v>
      </c>
      <c r="O298" s="701">
        <v>-1.5922744595163116E-4</v>
      </c>
      <c r="P298" s="701">
        <v>-1.3479431733439198E-4</v>
      </c>
      <c r="Q298" s="701">
        <v>-1.2550311490960517E-4</v>
      </c>
      <c r="R298" s="701">
        <v>-1.2061338535391923E-4</v>
      </c>
      <c r="S298" s="701">
        <v>-1.1633964711921241E-4</v>
      </c>
      <c r="T298" s="701">
        <v>-1.1206590888450732E-4</v>
      </c>
      <c r="U298" s="701">
        <v>-1.077921706498057E-4</v>
      </c>
      <c r="V298" s="701">
        <v>-1.0351843241509368E-4</v>
      </c>
      <c r="W298" s="701">
        <v>-1.1098490499905286E-4</v>
      </c>
      <c r="X298" s="701">
        <v>-1.2058824670036286E-4</v>
      </c>
      <c r="Y298" s="701">
        <v>-1.2058824670035939E-4</v>
      </c>
      <c r="Z298" s="701">
        <v>-1.2058824670036286E-4</v>
      </c>
      <c r="AA298" s="701">
        <v>-1.2058824670036633E-4</v>
      </c>
      <c r="AB298" s="701">
        <v>-1.2058824670035939E-4</v>
      </c>
      <c r="AC298" s="701">
        <v>-1.2058824670036286E-4</v>
      </c>
      <c r="AD298" s="701">
        <v>-1.2058824670035939E-4</v>
      </c>
      <c r="AE298" s="701">
        <v>-1.2058824670035939E-4</v>
      </c>
      <c r="AF298" s="701">
        <v>-1.2058824670035939E-4</v>
      </c>
      <c r="AG298" s="701">
        <v>-1.2058824670036633E-4</v>
      </c>
      <c r="AH298" s="701">
        <v>-1.2058824670035939E-4</v>
      </c>
      <c r="AI298" s="701">
        <v>-1.2058824670036286E-4</v>
      </c>
      <c r="AJ298" s="701">
        <v>-1.2058824670035592E-4</v>
      </c>
      <c r="AK298" s="701">
        <v>-1.2058824670035939E-4</v>
      </c>
      <c r="AL298" s="701">
        <v>-1.2058824670035939E-4</v>
      </c>
      <c r="AM298" s="701">
        <v>-1.2058824670036286E-4</v>
      </c>
      <c r="AN298" s="701">
        <v>-1.2058824670035939E-4</v>
      </c>
      <c r="AO298" s="701">
        <v>-1.2058824670035939E-4</v>
      </c>
      <c r="AP298" s="701">
        <v>-1.2058824670035939E-4</v>
      </c>
      <c r="AQ298" s="701">
        <v>-1.2058824670036286E-4</v>
      </c>
      <c r="AR298" s="701">
        <v>-1.2058824670036633E-4</v>
      </c>
      <c r="AS298" s="701">
        <v>-1.2058824670036286E-4</v>
      </c>
      <c r="AT298" s="701">
        <v>-1.2058824670036286E-4</v>
      </c>
      <c r="AU298" s="701">
        <v>-1.2058824670035939E-4</v>
      </c>
      <c r="AV298" s="701">
        <v>-1.2058824670036286E-4</v>
      </c>
      <c r="AW298" s="701">
        <v>-1.2058824670036286E-4</v>
      </c>
      <c r="AX298" s="701">
        <v>-1.2058824670036286E-4</v>
      </c>
      <c r="AY298" s="701">
        <v>-1.2058824670035939E-4</v>
      </c>
      <c r="AZ298" s="701">
        <v>-1.2058824670036286E-4</v>
      </c>
      <c r="BA298" s="701">
        <v>-1.2058824670036286E-4</v>
      </c>
      <c r="BB298" s="701">
        <v>-1.2058824670035939E-4</v>
      </c>
      <c r="BC298" s="701">
        <v>-1.2058824670035939E-4</v>
      </c>
      <c r="BD298" s="701">
        <v>-1.2058824670036633E-4</v>
      </c>
      <c r="BE298" s="701">
        <v>-1.2058824670035939E-4</v>
      </c>
      <c r="BF298" s="701">
        <v>-1.2058824670035939E-4</v>
      </c>
      <c r="BG298" s="701">
        <v>-1.2058824670035592E-4</v>
      </c>
      <c r="BH298" s="701">
        <v>-1.2058824670035939E-4</v>
      </c>
      <c r="BI298" s="701">
        <v>-1.2058824670036286E-4</v>
      </c>
      <c r="BJ298" s="701">
        <v>-1.2058824670036286E-4</v>
      </c>
      <c r="BK298" s="701">
        <v>-1.2058824670035939E-4</v>
      </c>
      <c r="BL298" s="701">
        <v>-1.2058824670035592E-4</v>
      </c>
      <c r="BM298" s="701">
        <v>-1.2058824670035939E-4</v>
      </c>
      <c r="BN298" s="701">
        <v>-1.2058824670035592E-4</v>
      </c>
      <c r="BO298" s="701">
        <v>-1.2058824670036633E-4</v>
      </c>
      <c r="BP298" s="701">
        <v>-1.2058824670036286E-4</v>
      </c>
      <c r="BQ298" s="701">
        <v>-1.2058824670036286E-4</v>
      </c>
      <c r="BR298" s="701">
        <v>-1.2058824670035939E-4</v>
      </c>
      <c r="BS298" s="701">
        <v>-1.2058824670036286E-4</v>
      </c>
      <c r="BT298" s="701">
        <v>-1.2058824670036286E-4</v>
      </c>
      <c r="BU298" s="701"/>
      <c r="BV298" s="701"/>
      <c r="BW298" s="701"/>
      <c r="BX298" s="701"/>
      <c r="BY298" s="701"/>
      <c r="BZ298" s="701"/>
      <c r="CA298" s="701"/>
      <c r="CB298" s="701"/>
      <c r="CC298" s="701"/>
      <c r="CD298" s="701"/>
      <c r="CE298" s="701"/>
      <c r="CF298" s="701"/>
      <c r="CG298" s="701"/>
      <c r="CH298" s="701"/>
      <c r="CI298" s="701"/>
    </row>
    <row r="299" spans="2:89" ht="15" thickBot="1" x14ac:dyDescent="0.25">
      <c r="B299" s="966" t="s">
        <v>668</v>
      </c>
      <c r="C299" s="967" t="s">
        <v>669</v>
      </c>
      <c r="D299" s="967" t="s">
        <v>670</v>
      </c>
      <c r="E299" s="967" t="s">
        <v>231</v>
      </c>
      <c r="F299" s="968">
        <v>2</v>
      </c>
      <c r="G299" s="732"/>
      <c r="H299" s="718"/>
      <c r="I299" s="718">
        <v>0</v>
      </c>
      <c r="J299" s="718">
        <v>0</v>
      </c>
      <c r="K299" s="718">
        <v>0</v>
      </c>
      <c r="L299" s="718">
        <v>0</v>
      </c>
      <c r="M299" s="733">
        <v>-2.0491079068956752E-2</v>
      </c>
      <c r="N299" s="733">
        <v>-3.8174111072483363E-2</v>
      </c>
      <c r="O299" s="733">
        <v>-5.6065095580317248E-2</v>
      </c>
      <c r="P299" s="733">
        <v>-7.6510591106997872E-2</v>
      </c>
      <c r="Q299" s="733">
        <v>-9.7614067763556855E-2</v>
      </c>
      <c r="R299" s="733">
        <v>-0.1188799499780262</v>
      </c>
      <c r="S299" s="733">
        <v>-0.14020246293606675</v>
      </c>
      <c r="T299" s="733">
        <v>-0.16160635704621473</v>
      </c>
      <c r="U299" s="733">
        <v>-0.18298874540921606</v>
      </c>
      <c r="V299" s="733">
        <v>-0.20437868399792447</v>
      </c>
      <c r="W299" s="733">
        <v>-0.22619086828313306</v>
      </c>
      <c r="X299" s="733">
        <v>-0.24799470653768285</v>
      </c>
      <c r="Y299" s="733">
        <v>-0.26952934687697283</v>
      </c>
      <c r="Z299" s="733">
        <v>-0.2910810445895371</v>
      </c>
      <c r="AA299" s="733">
        <v>-0.3126493920625576</v>
      </c>
      <c r="AB299" s="733">
        <v>-0.34206045894316062</v>
      </c>
      <c r="AC299" s="733">
        <v>-0.37148055002896074</v>
      </c>
      <c r="AD299" s="733">
        <v>-0.40091254581840841</v>
      </c>
      <c r="AE299" s="733">
        <v>-0.43035565095508699</v>
      </c>
      <c r="AF299" s="733">
        <v>-0.4598087436953241</v>
      </c>
      <c r="AG299" s="733">
        <v>-0.48927895714913372</v>
      </c>
      <c r="AH299" s="733">
        <v>-0.51877449505773754</v>
      </c>
      <c r="AI299" s="733">
        <v>-0.54830456099145908</v>
      </c>
      <c r="AJ299" s="733">
        <v>-0.57787446765392558</v>
      </c>
      <c r="AK299" s="733">
        <v>-0.6074753880184941</v>
      </c>
      <c r="AL299" s="733">
        <v>-0.60762002755407329</v>
      </c>
      <c r="AM299" s="733">
        <v>-0.60770144495202338</v>
      </c>
      <c r="AN299" s="733">
        <v>-0.60779705926372107</v>
      </c>
      <c r="AO299" s="733">
        <v>-0.60788545567016294</v>
      </c>
      <c r="AP299" s="733">
        <v>-0.60795679669507097</v>
      </c>
      <c r="AQ299" s="733">
        <v>-0.60793576957052931</v>
      </c>
      <c r="AR299" s="733">
        <v>-0.6078255399038005</v>
      </c>
      <c r="AS299" s="733">
        <v>-0.60771604948618307</v>
      </c>
      <c r="AT299" s="733">
        <v>-0.60761480480908525</v>
      </c>
      <c r="AU299" s="733">
        <v>-0.60751912814712616</v>
      </c>
      <c r="AV299" s="733">
        <v>-0.60741080769311795</v>
      </c>
      <c r="AW299" s="733">
        <v>-0.60728988623993818</v>
      </c>
      <c r="AX299" s="733">
        <v>-0.60715645097498372</v>
      </c>
      <c r="AY299" s="733">
        <v>-0.60700526466346039</v>
      </c>
      <c r="AZ299" s="733">
        <v>-0.60684078880402303</v>
      </c>
      <c r="BA299" s="733">
        <v>-0.60666189612021038</v>
      </c>
      <c r="BB299" s="733">
        <v>-0.60646740109229413</v>
      </c>
      <c r="BC299" s="733">
        <v>-0.60627138630097377</v>
      </c>
      <c r="BD299" s="733">
        <v>-0.60608194875760812</v>
      </c>
      <c r="BE299" s="733">
        <v>-0.60589562248425732</v>
      </c>
      <c r="BF299" s="733">
        <v>-0.60571322425497809</v>
      </c>
      <c r="BG299" s="733">
        <v>-0.6055327460988652</v>
      </c>
      <c r="BH299" s="733">
        <v>-0.60535278154504035</v>
      </c>
      <c r="BI299" s="733">
        <v>-0.60517630150225732</v>
      </c>
      <c r="BJ299" s="733">
        <v>-0.60500870014683228</v>
      </c>
      <c r="BK299" s="733">
        <v>-0.60484740938712012</v>
      </c>
      <c r="BL299" s="733">
        <v>-0.60469118634375407</v>
      </c>
      <c r="BM299" s="733">
        <v>-0.60454695679521187</v>
      </c>
      <c r="BN299" s="733">
        <v>-0.60440429646576144</v>
      </c>
      <c r="BO299" s="733">
        <v>-0.60425867157281687</v>
      </c>
      <c r="BP299" s="733">
        <v>-0.60408576122874125</v>
      </c>
      <c r="BQ299" s="733">
        <v>-0.60387960368448912</v>
      </c>
      <c r="BR299" s="733">
        <v>-0.60366550135263708</v>
      </c>
      <c r="BS299" s="733">
        <v>-0.60344830126427351</v>
      </c>
      <c r="BT299" s="733">
        <v>-0.60323549998219705</v>
      </c>
      <c r="BU299" s="733"/>
      <c r="BV299" s="733"/>
      <c r="BW299" s="733"/>
      <c r="BX299" s="733"/>
      <c r="BY299" s="733"/>
      <c r="BZ299" s="733"/>
      <c r="CA299" s="733"/>
      <c r="CB299" s="733"/>
      <c r="CC299" s="733"/>
      <c r="CD299" s="733"/>
      <c r="CE299" s="733"/>
      <c r="CF299" s="733"/>
      <c r="CG299" s="733"/>
      <c r="CH299" s="733"/>
      <c r="CI299" s="733"/>
    </row>
    <row r="300" spans="2:89" ht="15.75" thickBot="1" x14ac:dyDescent="0.25">
      <c r="B300" s="741"/>
      <c r="C300" s="741"/>
      <c r="D300" s="741"/>
      <c r="E300" s="741"/>
      <c r="F300" s="688"/>
      <c r="G300" s="689"/>
      <c r="H300" s="689"/>
      <c r="I300" s="689"/>
      <c r="J300" s="689"/>
      <c r="K300" s="689"/>
      <c r="L300" s="689"/>
      <c r="M300" s="689"/>
      <c r="N300" s="689"/>
      <c r="O300" s="689"/>
      <c r="P300" s="689"/>
      <c r="Q300" s="689"/>
      <c r="R300" s="689"/>
      <c r="S300" s="689"/>
      <c r="T300" s="689"/>
      <c r="U300" s="689"/>
      <c r="V300" s="689"/>
      <c r="W300" s="689"/>
      <c r="X300" s="689"/>
      <c r="Y300" s="689"/>
      <c r="Z300" s="689"/>
      <c r="AA300" s="689"/>
      <c r="AB300" s="689"/>
      <c r="AC300" s="689"/>
      <c r="AD300" s="689"/>
      <c r="AE300" s="689"/>
      <c r="AF300" s="689"/>
      <c r="AG300" s="689"/>
      <c r="AH300" s="689"/>
      <c r="AI300" s="689"/>
      <c r="AJ300" s="689"/>
      <c r="AK300" s="689"/>
      <c r="AL300" s="689"/>
      <c r="AM300" s="689"/>
      <c r="AN300" s="689"/>
      <c r="AO300" s="689"/>
      <c r="AP300" s="689"/>
      <c r="AQ300" s="689"/>
      <c r="AR300" s="689"/>
      <c r="AS300" s="689"/>
      <c r="AT300" s="689"/>
      <c r="AU300" s="689"/>
      <c r="AV300" s="689"/>
      <c r="AW300" s="689"/>
      <c r="AX300" s="689"/>
      <c r="AY300" s="689"/>
      <c r="AZ300" s="689"/>
      <c r="BA300" s="689"/>
      <c r="BB300" s="689"/>
      <c r="BC300" s="689"/>
      <c r="BD300" s="689"/>
      <c r="BE300" s="689"/>
      <c r="BF300" s="689"/>
      <c r="BG300" s="689"/>
      <c r="BH300" s="689"/>
      <c r="BI300" s="689"/>
      <c r="BJ300" s="689"/>
      <c r="BK300" s="689"/>
      <c r="BL300" s="689"/>
      <c r="BM300" s="689"/>
      <c r="BN300" s="689"/>
      <c r="BO300" s="689"/>
      <c r="BP300" s="689"/>
      <c r="BQ300" s="689"/>
      <c r="BR300" s="689"/>
      <c r="BS300" s="689"/>
      <c r="BT300" s="689"/>
      <c r="BU300" s="689"/>
      <c r="BV300" s="689"/>
      <c r="BW300" s="689"/>
      <c r="BX300" s="689"/>
      <c r="BY300" s="689"/>
      <c r="BZ300" s="689"/>
      <c r="CA300" s="689"/>
      <c r="CB300" s="689"/>
      <c r="CC300" s="689"/>
      <c r="CD300" s="689"/>
      <c r="CE300" s="689"/>
      <c r="CF300" s="689"/>
      <c r="CG300" s="689"/>
      <c r="CH300" s="689"/>
      <c r="CI300" s="689"/>
      <c r="CJ300" s="1110"/>
    </row>
    <row r="301" spans="2:89" ht="15.75" thickBot="1" x14ac:dyDescent="0.25">
      <c r="B301" s="930" t="s">
        <v>438</v>
      </c>
      <c r="C301" s="1362" t="s">
        <v>196</v>
      </c>
      <c r="D301" s="554"/>
      <c r="E301" s="554"/>
      <c r="F301" s="554"/>
      <c r="G301" s="554"/>
      <c r="H301" s="554"/>
      <c r="I301" s="554"/>
      <c r="J301" s="554"/>
      <c r="K301" s="554"/>
      <c r="L301" s="554"/>
      <c r="M301" s="1471"/>
      <c r="N301" s="1471"/>
      <c r="O301" s="1471"/>
      <c r="P301" s="1471"/>
      <c r="Q301" s="1471"/>
      <c r="R301" s="1471"/>
      <c r="S301" s="1471"/>
      <c r="T301" s="1471"/>
      <c r="U301" s="1471"/>
      <c r="V301" s="1471"/>
      <c r="W301" s="1471"/>
      <c r="X301" s="1471"/>
      <c r="Y301" s="1471"/>
      <c r="Z301" s="1471"/>
      <c r="AA301" s="1471"/>
      <c r="AB301" s="1471"/>
      <c r="AC301" s="1471"/>
      <c r="AD301" s="1471"/>
      <c r="AE301" s="1471"/>
      <c r="AF301" s="1471"/>
      <c r="AG301" s="1471"/>
      <c r="AH301" s="1471"/>
      <c r="AI301" s="1471"/>
      <c r="AJ301" s="1471"/>
      <c r="AK301" s="1471"/>
      <c r="AL301" s="1471"/>
      <c r="AM301" s="1471"/>
      <c r="AN301" s="1471"/>
      <c r="AO301" s="1471"/>
      <c r="AP301" s="1471"/>
      <c r="AQ301" s="1471"/>
      <c r="AR301" s="1471"/>
      <c r="AS301" s="1471"/>
      <c r="AT301" s="1471"/>
      <c r="AU301" s="1471"/>
      <c r="AV301" s="1471"/>
      <c r="AW301" s="1471"/>
      <c r="AX301" s="1471"/>
      <c r="AY301" s="1471"/>
      <c r="AZ301" s="1471"/>
      <c r="BA301" s="1471"/>
      <c r="BB301" s="1471"/>
      <c r="BC301" s="554"/>
      <c r="BD301" s="554"/>
      <c r="BE301" s="554"/>
      <c r="BF301" s="554"/>
      <c r="BG301" s="554"/>
      <c r="BH301" s="554"/>
      <c r="BI301" s="554"/>
      <c r="BJ301" s="554"/>
      <c r="BK301" s="554"/>
      <c r="BL301" s="554"/>
      <c r="BM301" s="554"/>
      <c r="BN301" s="554"/>
      <c r="BO301" s="554"/>
      <c r="BP301" s="554"/>
      <c r="BQ301" s="554"/>
      <c r="BR301" s="554"/>
      <c r="BS301" s="554"/>
      <c r="BT301" s="554"/>
      <c r="BU301" s="554"/>
      <c r="BV301" s="554"/>
      <c r="BW301" s="554"/>
      <c r="BX301" s="554"/>
      <c r="BY301" s="554"/>
      <c r="BZ301" s="554"/>
      <c r="CA301" s="554"/>
      <c r="CB301" s="554"/>
      <c r="CC301" s="554"/>
      <c r="CD301" s="554"/>
      <c r="CE301" s="554"/>
      <c r="CF301" s="554"/>
      <c r="CG301" s="554"/>
      <c r="CH301" s="554"/>
      <c r="CI301" s="554"/>
    </row>
    <row r="302" spans="2:89" ht="15.75" thickBot="1" x14ac:dyDescent="0.25">
      <c r="B302" s="969" t="s">
        <v>440</v>
      </c>
      <c r="C302" s="970" t="s">
        <v>197</v>
      </c>
      <c r="D302" s="970" t="s">
        <v>70</v>
      </c>
      <c r="E302" s="970" t="s">
        <v>198</v>
      </c>
      <c r="F302" s="971" t="s">
        <v>199</v>
      </c>
      <c r="G302" s="969" t="s">
        <v>200</v>
      </c>
      <c r="H302" s="969" t="s">
        <v>201</v>
      </c>
      <c r="I302" s="969" t="s">
        <v>202</v>
      </c>
      <c r="J302" s="969" t="s">
        <v>203</v>
      </c>
      <c r="K302" s="969" t="s">
        <v>204</v>
      </c>
      <c r="L302" s="969" t="s">
        <v>205</v>
      </c>
      <c r="M302" s="970" t="s">
        <v>206</v>
      </c>
      <c r="N302" s="970" t="s">
        <v>207</v>
      </c>
      <c r="O302" s="970" t="s">
        <v>208</v>
      </c>
      <c r="P302" s="970" t="s">
        <v>209</v>
      </c>
      <c r="Q302" s="970" t="s">
        <v>210</v>
      </c>
      <c r="R302" s="970" t="s">
        <v>242</v>
      </c>
      <c r="S302" s="970" t="s">
        <v>243</v>
      </c>
      <c r="T302" s="970" t="s">
        <v>244</v>
      </c>
      <c r="U302" s="970" t="s">
        <v>245</v>
      </c>
      <c r="V302" s="970" t="s">
        <v>211</v>
      </c>
      <c r="W302" s="970" t="s">
        <v>246</v>
      </c>
      <c r="X302" s="970" t="s">
        <v>247</v>
      </c>
      <c r="Y302" s="970" t="s">
        <v>248</v>
      </c>
      <c r="Z302" s="970" t="s">
        <v>249</v>
      </c>
      <c r="AA302" s="970" t="s">
        <v>212</v>
      </c>
      <c r="AB302" s="970" t="s">
        <v>250</v>
      </c>
      <c r="AC302" s="970" t="s">
        <v>251</v>
      </c>
      <c r="AD302" s="970" t="s">
        <v>252</v>
      </c>
      <c r="AE302" s="970" t="s">
        <v>253</v>
      </c>
      <c r="AF302" s="970" t="s">
        <v>213</v>
      </c>
      <c r="AG302" s="970" t="s">
        <v>254</v>
      </c>
      <c r="AH302" s="970" t="s">
        <v>255</v>
      </c>
      <c r="AI302" s="970" t="s">
        <v>256</v>
      </c>
      <c r="AJ302" s="970" t="s">
        <v>257</v>
      </c>
      <c r="AK302" s="970" t="s">
        <v>214</v>
      </c>
      <c r="AL302" s="970" t="s">
        <v>258</v>
      </c>
      <c r="AM302" s="970" t="s">
        <v>259</v>
      </c>
      <c r="AN302" s="970" t="s">
        <v>260</v>
      </c>
      <c r="AO302" s="970" t="s">
        <v>261</v>
      </c>
      <c r="AP302" s="970" t="s">
        <v>215</v>
      </c>
      <c r="AQ302" s="970" t="s">
        <v>262</v>
      </c>
      <c r="AR302" s="970" t="s">
        <v>263</v>
      </c>
      <c r="AS302" s="970" t="s">
        <v>264</v>
      </c>
      <c r="AT302" s="970" t="s">
        <v>265</v>
      </c>
      <c r="AU302" s="970" t="s">
        <v>216</v>
      </c>
      <c r="AV302" s="970" t="s">
        <v>266</v>
      </c>
      <c r="AW302" s="970" t="s">
        <v>267</v>
      </c>
      <c r="AX302" s="970" t="s">
        <v>268</v>
      </c>
      <c r="AY302" s="970" t="s">
        <v>269</v>
      </c>
      <c r="AZ302" s="970" t="s">
        <v>217</v>
      </c>
      <c r="BA302" s="970" t="s">
        <v>270</v>
      </c>
      <c r="BB302" s="970" t="s">
        <v>271</v>
      </c>
      <c r="BC302" s="970" t="s">
        <v>272</v>
      </c>
      <c r="BD302" s="970" t="s">
        <v>273</v>
      </c>
      <c r="BE302" s="970" t="s">
        <v>218</v>
      </c>
      <c r="BF302" s="970" t="s">
        <v>274</v>
      </c>
      <c r="BG302" s="970" t="s">
        <v>275</v>
      </c>
      <c r="BH302" s="970" t="s">
        <v>276</v>
      </c>
      <c r="BI302" s="970" t="s">
        <v>277</v>
      </c>
      <c r="BJ302" s="970" t="s">
        <v>219</v>
      </c>
      <c r="BK302" s="970" t="s">
        <v>278</v>
      </c>
      <c r="BL302" s="970" t="s">
        <v>279</v>
      </c>
      <c r="BM302" s="970" t="s">
        <v>280</v>
      </c>
      <c r="BN302" s="970" t="s">
        <v>281</v>
      </c>
      <c r="BO302" s="970" t="s">
        <v>220</v>
      </c>
      <c r="BP302" s="970" t="s">
        <v>282</v>
      </c>
      <c r="BQ302" s="970" t="s">
        <v>283</v>
      </c>
      <c r="BR302" s="970" t="s">
        <v>284</v>
      </c>
      <c r="BS302" s="970" t="s">
        <v>285</v>
      </c>
      <c r="BT302" s="970" t="s">
        <v>221</v>
      </c>
      <c r="BU302" s="970" t="s">
        <v>286</v>
      </c>
      <c r="BV302" s="970" t="s">
        <v>287</v>
      </c>
      <c r="BW302" s="970" t="s">
        <v>288</v>
      </c>
      <c r="BX302" s="970" t="s">
        <v>289</v>
      </c>
      <c r="BY302" s="970" t="s">
        <v>222</v>
      </c>
      <c r="BZ302" s="970" t="s">
        <v>290</v>
      </c>
      <c r="CA302" s="970" t="s">
        <v>291</v>
      </c>
      <c r="CB302" s="970" t="s">
        <v>292</v>
      </c>
      <c r="CC302" s="970" t="s">
        <v>293</v>
      </c>
      <c r="CD302" s="970" t="s">
        <v>223</v>
      </c>
      <c r="CE302" s="970" t="s">
        <v>294</v>
      </c>
      <c r="CF302" s="970" t="s">
        <v>295</v>
      </c>
      <c r="CG302" s="970" t="s">
        <v>296</v>
      </c>
      <c r="CH302" s="970" t="s">
        <v>297</v>
      </c>
      <c r="CI302" s="971" t="s">
        <v>224</v>
      </c>
      <c r="CK302" s="1351"/>
    </row>
    <row r="303" spans="2:89" x14ac:dyDescent="0.2">
      <c r="B303" s="972" t="s">
        <v>671</v>
      </c>
      <c r="C303" s="973" t="s">
        <v>442</v>
      </c>
      <c r="D303" s="964" t="s">
        <v>85</v>
      </c>
      <c r="E303" s="974" t="s">
        <v>231</v>
      </c>
      <c r="F303" s="975">
        <v>2</v>
      </c>
      <c r="G303" s="563"/>
      <c r="H303" s="563"/>
      <c r="I303" s="563">
        <f>I310+I356</f>
        <v>8.5333637665891686</v>
      </c>
      <c r="J303" s="563">
        <f t="shared" ref="J303:BT303" si="329">J310+J356</f>
        <v>8.5347429404772033</v>
      </c>
      <c r="K303" s="563">
        <f t="shared" si="329"/>
        <v>8.5353682356137508</v>
      </c>
      <c r="L303" s="563">
        <f t="shared" si="329"/>
        <v>8.5322238449490122</v>
      </c>
      <c r="M303" s="1445">
        <f t="shared" si="329"/>
        <v>8.5031104599659528</v>
      </c>
      <c r="N303" s="1445">
        <f t="shared" si="329"/>
        <v>8.4534723007050339</v>
      </c>
      <c r="O303" s="1445">
        <f t="shared" si="329"/>
        <v>8.3738145272818123</v>
      </c>
      <c r="P303" s="1445">
        <f t="shared" si="329"/>
        <v>8.32342944468067</v>
      </c>
      <c r="Q303" s="1445">
        <f t="shared" si="329"/>
        <v>8.2733784622639543</v>
      </c>
      <c r="R303" s="1445">
        <f t="shared" si="329"/>
        <v>8.2299641316185355</v>
      </c>
      <c r="S303" s="1445">
        <f t="shared" si="329"/>
        <v>8.1775018405086062</v>
      </c>
      <c r="T303" s="1445">
        <f t="shared" si="329"/>
        <v>8.1144164863974133</v>
      </c>
      <c r="U303" s="1445">
        <f t="shared" si="329"/>
        <v>8.049090447687373</v>
      </c>
      <c r="V303" s="1445">
        <f t="shared" si="329"/>
        <v>7.9862101556942671</v>
      </c>
      <c r="W303" s="1445">
        <f t="shared" si="329"/>
        <v>7.9320491139887048</v>
      </c>
      <c r="X303" s="1445">
        <f t="shared" si="329"/>
        <v>7.8843586277601343</v>
      </c>
      <c r="Y303" s="1445">
        <f t="shared" si="329"/>
        <v>7.8235905181540657</v>
      </c>
      <c r="Z303" s="1445">
        <f t="shared" si="329"/>
        <v>7.763205228065976</v>
      </c>
      <c r="AA303" s="1445">
        <f t="shared" si="329"/>
        <v>7.7012011600750938</v>
      </c>
      <c r="AB303" s="1445">
        <f t="shared" si="329"/>
        <v>7.62940273581113</v>
      </c>
      <c r="AC303" s="1445">
        <f t="shared" si="329"/>
        <v>7.5593565594319898</v>
      </c>
      <c r="AD303" s="1445">
        <f t="shared" si="329"/>
        <v>7.4894343285309048</v>
      </c>
      <c r="AE303" s="1445">
        <f t="shared" si="329"/>
        <v>7.4303500699467175</v>
      </c>
      <c r="AF303" s="1445">
        <f t="shared" si="329"/>
        <v>7.393837988485398</v>
      </c>
      <c r="AG303" s="1445">
        <f t="shared" si="329"/>
        <v>7.3575178924325559</v>
      </c>
      <c r="AH303" s="1445">
        <f t="shared" si="329"/>
        <v>7.3218876573900413</v>
      </c>
      <c r="AI303" s="1445">
        <f t="shared" si="329"/>
        <v>7.2850159190262849</v>
      </c>
      <c r="AJ303" s="1445">
        <f t="shared" si="329"/>
        <v>7.2474301069182259</v>
      </c>
      <c r="AK303" s="1445">
        <f t="shared" si="329"/>
        <v>7.2088027926197293</v>
      </c>
      <c r="AL303" s="1445">
        <f t="shared" si="329"/>
        <v>7.1731435002088544</v>
      </c>
      <c r="AM303" s="1445">
        <f t="shared" si="329"/>
        <v>7.1757023479683184</v>
      </c>
      <c r="AN303" s="1445">
        <f t="shared" si="329"/>
        <v>7.1777248735496668</v>
      </c>
      <c r="AO303" s="1445">
        <f t="shared" si="329"/>
        <v>7.1797016760563874</v>
      </c>
      <c r="AP303" s="1445">
        <f t="shared" si="329"/>
        <v>7.1835631405691958</v>
      </c>
      <c r="AQ303" s="1445">
        <f t="shared" si="329"/>
        <v>7.1883963175749948</v>
      </c>
      <c r="AR303" s="1445">
        <f t="shared" si="329"/>
        <v>7.1953279069555869</v>
      </c>
      <c r="AS303" s="1445">
        <f t="shared" si="329"/>
        <v>7.202123729797413</v>
      </c>
      <c r="AT303" s="1445">
        <f t="shared" si="329"/>
        <v>7.2095677761648949</v>
      </c>
      <c r="AU303" s="1445">
        <f t="shared" si="329"/>
        <v>7.2165827898595509</v>
      </c>
      <c r="AV303" s="1445">
        <f t="shared" si="329"/>
        <v>7.2241130898285677</v>
      </c>
      <c r="AW303" s="1445">
        <f t="shared" si="329"/>
        <v>7.2318436673525799</v>
      </c>
      <c r="AX303" s="1445">
        <f t="shared" si="329"/>
        <v>7.2404551086655156</v>
      </c>
      <c r="AY303" s="1445">
        <f t="shared" si="329"/>
        <v>7.2497271728690347</v>
      </c>
      <c r="AZ303" s="1445">
        <f t="shared" si="329"/>
        <v>7.2592837521652083</v>
      </c>
      <c r="BA303" s="1445">
        <f t="shared" si="329"/>
        <v>7.2692729031292318</v>
      </c>
      <c r="BB303" s="1445">
        <f t="shared" si="329"/>
        <v>7.2799908567765037</v>
      </c>
      <c r="BC303" s="1445">
        <f t="shared" si="329"/>
        <v>7.2909015558958927</v>
      </c>
      <c r="BD303" s="1445">
        <f t="shared" si="329"/>
        <v>7.3014687233382602</v>
      </c>
      <c r="BE303" s="1445">
        <f t="shared" si="329"/>
        <v>7.31160914512422</v>
      </c>
      <c r="BF303" s="1445">
        <f t="shared" si="329"/>
        <v>7.3213312919340909</v>
      </c>
      <c r="BG303" s="1445">
        <f t="shared" si="329"/>
        <v>7.3308751593375234</v>
      </c>
      <c r="BH303" s="1445">
        <f t="shared" si="329"/>
        <v>7.3400826701777548</v>
      </c>
      <c r="BI303" s="1445">
        <f t="shared" si="329"/>
        <v>7.3489010798603038</v>
      </c>
      <c r="BJ303" s="1445">
        <f t="shared" si="329"/>
        <v>7.3580023114469988</v>
      </c>
      <c r="BK303" s="1445">
        <f t="shared" si="329"/>
        <v>7.3669949038512712</v>
      </c>
      <c r="BL303" s="1445">
        <f t="shared" si="329"/>
        <v>7.3758579710816115</v>
      </c>
      <c r="BM303" s="1445">
        <f t="shared" si="329"/>
        <v>7.3844279721443735</v>
      </c>
      <c r="BN303" s="1445">
        <f t="shared" si="329"/>
        <v>7.3930673605816777</v>
      </c>
      <c r="BO303" s="1445">
        <f t="shared" si="329"/>
        <v>7.4018344648224392</v>
      </c>
      <c r="BP303" s="1445">
        <f t="shared" si="329"/>
        <v>7.4112425229810848</v>
      </c>
      <c r="BQ303" s="1445">
        <f t="shared" si="329"/>
        <v>7.4211447201524336</v>
      </c>
      <c r="BR303" s="1445">
        <f t="shared" si="329"/>
        <v>7.4317479208807962</v>
      </c>
      <c r="BS303" s="1445">
        <f t="shared" si="329"/>
        <v>7.4421528608144021</v>
      </c>
      <c r="BT303" s="1445">
        <f t="shared" si="329"/>
        <v>7.4523553271528344</v>
      </c>
      <c r="BU303" s="564"/>
      <c r="BV303" s="750"/>
      <c r="BW303" s="750"/>
      <c r="BX303" s="750"/>
      <c r="BY303" s="750"/>
      <c r="BZ303" s="750"/>
      <c r="CA303" s="750"/>
      <c r="CB303" s="750"/>
      <c r="CC303" s="750"/>
      <c r="CD303" s="750"/>
      <c r="CE303" s="750"/>
      <c r="CF303" s="750"/>
      <c r="CG303" s="750"/>
      <c r="CH303" s="750"/>
      <c r="CI303" s="751"/>
      <c r="CK303" s="1351"/>
    </row>
    <row r="304" spans="2:89" x14ac:dyDescent="0.2">
      <c r="B304" s="976" t="s">
        <v>672</v>
      </c>
      <c r="C304" s="943" t="s">
        <v>673</v>
      </c>
      <c r="D304" s="946" t="s">
        <v>674</v>
      </c>
      <c r="E304" s="977" t="s">
        <v>231</v>
      </c>
      <c r="F304" s="978">
        <v>2</v>
      </c>
      <c r="G304" s="837">
        <f t="shared" ref="G304:BR307" si="330">G206+G276</f>
        <v>0</v>
      </c>
      <c r="H304" s="837">
        <f t="shared" si="330"/>
        <v>0</v>
      </c>
      <c r="I304" s="837">
        <f t="shared" si="330"/>
        <v>0</v>
      </c>
      <c r="J304" s="837">
        <f t="shared" si="330"/>
        <v>0</v>
      </c>
      <c r="K304" s="837">
        <f t="shared" si="330"/>
        <v>0</v>
      </c>
      <c r="L304" s="837">
        <f t="shared" si="330"/>
        <v>0</v>
      </c>
      <c r="M304" s="837">
        <f t="shared" si="330"/>
        <v>0</v>
      </c>
      <c r="N304" s="837">
        <f t="shared" si="330"/>
        <v>0</v>
      </c>
      <c r="O304" s="837">
        <f t="shared" si="330"/>
        <v>0</v>
      </c>
      <c r="P304" s="837">
        <f t="shared" si="330"/>
        <v>0</v>
      </c>
      <c r="Q304" s="837">
        <f t="shared" si="330"/>
        <v>0</v>
      </c>
      <c r="R304" s="837">
        <f t="shared" si="330"/>
        <v>0</v>
      </c>
      <c r="S304" s="837">
        <f t="shared" si="330"/>
        <v>0</v>
      </c>
      <c r="T304" s="837">
        <f t="shared" si="330"/>
        <v>0</v>
      </c>
      <c r="U304" s="837">
        <f t="shared" si="330"/>
        <v>0</v>
      </c>
      <c r="V304" s="837">
        <f t="shared" si="330"/>
        <v>0</v>
      </c>
      <c r="W304" s="837">
        <f t="shared" si="330"/>
        <v>0</v>
      </c>
      <c r="X304" s="837">
        <f t="shared" si="330"/>
        <v>0</v>
      </c>
      <c r="Y304" s="837">
        <f t="shared" si="330"/>
        <v>0</v>
      </c>
      <c r="Z304" s="837">
        <f t="shared" si="330"/>
        <v>0</v>
      </c>
      <c r="AA304" s="837">
        <f t="shared" si="330"/>
        <v>0</v>
      </c>
      <c r="AB304" s="837">
        <f t="shared" si="330"/>
        <v>0</v>
      </c>
      <c r="AC304" s="837">
        <f t="shared" si="330"/>
        <v>0</v>
      </c>
      <c r="AD304" s="837">
        <f t="shared" si="330"/>
        <v>0</v>
      </c>
      <c r="AE304" s="837">
        <f t="shared" si="330"/>
        <v>0</v>
      </c>
      <c r="AF304" s="837">
        <f t="shared" si="330"/>
        <v>0</v>
      </c>
      <c r="AG304" s="837">
        <f t="shared" si="330"/>
        <v>0</v>
      </c>
      <c r="AH304" s="837">
        <f t="shared" si="330"/>
        <v>0</v>
      </c>
      <c r="AI304" s="837">
        <f t="shared" si="330"/>
        <v>0</v>
      </c>
      <c r="AJ304" s="837">
        <f t="shared" si="330"/>
        <v>0</v>
      </c>
      <c r="AK304" s="837">
        <f t="shared" si="330"/>
        <v>0</v>
      </c>
      <c r="AL304" s="837">
        <f t="shared" si="330"/>
        <v>140</v>
      </c>
      <c r="AM304" s="837">
        <f t="shared" si="330"/>
        <v>140</v>
      </c>
      <c r="AN304" s="837">
        <f t="shared" si="330"/>
        <v>140</v>
      </c>
      <c r="AO304" s="837">
        <f t="shared" si="330"/>
        <v>140</v>
      </c>
      <c r="AP304" s="837">
        <f t="shared" si="330"/>
        <v>140</v>
      </c>
      <c r="AQ304" s="837">
        <f t="shared" si="330"/>
        <v>140</v>
      </c>
      <c r="AR304" s="837">
        <f t="shared" si="330"/>
        <v>140</v>
      </c>
      <c r="AS304" s="837">
        <f t="shared" si="330"/>
        <v>140</v>
      </c>
      <c r="AT304" s="837">
        <f t="shared" si="330"/>
        <v>140</v>
      </c>
      <c r="AU304" s="837">
        <f t="shared" si="330"/>
        <v>140</v>
      </c>
      <c r="AV304" s="837">
        <f t="shared" si="330"/>
        <v>140</v>
      </c>
      <c r="AW304" s="837">
        <f t="shared" si="330"/>
        <v>140</v>
      </c>
      <c r="AX304" s="837">
        <f t="shared" si="330"/>
        <v>140</v>
      </c>
      <c r="AY304" s="837">
        <f t="shared" si="330"/>
        <v>140</v>
      </c>
      <c r="AZ304" s="837">
        <f t="shared" si="330"/>
        <v>140</v>
      </c>
      <c r="BA304" s="837">
        <f t="shared" si="330"/>
        <v>140</v>
      </c>
      <c r="BB304" s="837">
        <f t="shared" si="330"/>
        <v>140</v>
      </c>
      <c r="BC304" s="837">
        <f t="shared" si="330"/>
        <v>140</v>
      </c>
      <c r="BD304" s="837">
        <f t="shared" si="330"/>
        <v>140</v>
      </c>
      <c r="BE304" s="837">
        <f t="shared" si="330"/>
        <v>140</v>
      </c>
      <c r="BF304" s="837">
        <f t="shared" si="330"/>
        <v>140</v>
      </c>
      <c r="BG304" s="837">
        <f t="shared" si="330"/>
        <v>140</v>
      </c>
      <c r="BH304" s="837">
        <f t="shared" si="330"/>
        <v>140</v>
      </c>
      <c r="BI304" s="837">
        <f t="shared" si="330"/>
        <v>140</v>
      </c>
      <c r="BJ304" s="837">
        <f t="shared" si="330"/>
        <v>140</v>
      </c>
      <c r="BK304" s="837">
        <f t="shared" si="330"/>
        <v>140</v>
      </c>
      <c r="BL304" s="837">
        <f t="shared" si="330"/>
        <v>140</v>
      </c>
      <c r="BM304" s="837">
        <f t="shared" si="330"/>
        <v>140</v>
      </c>
      <c r="BN304" s="837">
        <f t="shared" si="330"/>
        <v>140</v>
      </c>
      <c r="BO304" s="837">
        <f t="shared" si="330"/>
        <v>140</v>
      </c>
      <c r="BP304" s="837">
        <f t="shared" si="330"/>
        <v>140</v>
      </c>
      <c r="BQ304" s="837">
        <f t="shared" si="330"/>
        <v>140</v>
      </c>
      <c r="BR304" s="837">
        <f t="shared" si="330"/>
        <v>140</v>
      </c>
      <c r="BS304" s="837">
        <f t="shared" ref="BS304:BT308" si="331">BS206+BS276</f>
        <v>140</v>
      </c>
      <c r="BT304" s="837">
        <f>BT206+BT276</f>
        <v>140</v>
      </c>
      <c r="BU304" s="837"/>
      <c r="BV304" s="837"/>
      <c r="BW304" s="837"/>
      <c r="BX304" s="837"/>
      <c r="BY304" s="837"/>
      <c r="BZ304" s="837"/>
      <c r="CA304" s="837"/>
      <c r="CB304" s="837"/>
      <c r="CC304" s="837"/>
      <c r="CD304" s="837"/>
      <c r="CE304" s="837"/>
      <c r="CF304" s="837"/>
      <c r="CG304" s="837"/>
      <c r="CH304" s="837"/>
      <c r="CI304" s="758"/>
      <c r="CK304" s="1351"/>
    </row>
    <row r="305" spans="2:89" x14ac:dyDescent="0.2">
      <c r="B305" s="976" t="s">
        <v>675</v>
      </c>
      <c r="C305" s="943" t="s">
        <v>446</v>
      </c>
      <c r="D305" s="946" t="s">
        <v>676</v>
      </c>
      <c r="E305" s="977" t="s">
        <v>231</v>
      </c>
      <c r="F305" s="978">
        <v>2</v>
      </c>
      <c r="G305" s="600">
        <f t="shared" si="330"/>
        <v>0</v>
      </c>
      <c r="H305" s="600">
        <f t="shared" si="330"/>
        <v>0</v>
      </c>
      <c r="I305" s="600">
        <f t="shared" si="330"/>
        <v>0</v>
      </c>
      <c r="J305" s="600">
        <f t="shared" si="330"/>
        <v>0</v>
      </c>
      <c r="K305" s="600">
        <f t="shared" si="330"/>
        <v>0</v>
      </c>
      <c r="L305" s="600">
        <f t="shared" si="330"/>
        <v>0</v>
      </c>
      <c r="M305" s="757">
        <f t="shared" si="330"/>
        <v>0</v>
      </c>
      <c r="N305" s="757">
        <f t="shared" si="330"/>
        <v>0</v>
      </c>
      <c r="O305" s="757">
        <f t="shared" si="330"/>
        <v>0</v>
      </c>
      <c r="P305" s="757">
        <f t="shared" si="330"/>
        <v>0</v>
      </c>
      <c r="Q305" s="757">
        <f t="shared" si="330"/>
        <v>0</v>
      </c>
      <c r="R305" s="757">
        <f t="shared" si="330"/>
        <v>0</v>
      </c>
      <c r="S305" s="757">
        <f t="shared" si="330"/>
        <v>0</v>
      </c>
      <c r="T305" s="757">
        <f t="shared" si="330"/>
        <v>0</v>
      </c>
      <c r="U305" s="757">
        <f t="shared" si="330"/>
        <v>0</v>
      </c>
      <c r="V305" s="757">
        <f t="shared" si="330"/>
        <v>0</v>
      </c>
      <c r="W305" s="757">
        <f t="shared" si="330"/>
        <v>0</v>
      </c>
      <c r="X305" s="757">
        <f t="shared" si="330"/>
        <v>0</v>
      </c>
      <c r="Y305" s="757">
        <f t="shared" si="330"/>
        <v>0</v>
      </c>
      <c r="Z305" s="757">
        <f t="shared" si="330"/>
        <v>0</v>
      </c>
      <c r="AA305" s="757">
        <f t="shared" si="330"/>
        <v>0</v>
      </c>
      <c r="AB305" s="757">
        <f t="shared" si="330"/>
        <v>0</v>
      </c>
      <c r="AC305" s="757">
        <f t="shared" si="330"/>
        <v>0</v>
      </c>
      <c r="AD305" s="757">
        <f t="shared" si="330"/>
        <v>0</v>
      </c>
      <c r="AE305" s="757">
        <f t="shared" si="330"/>
        <v>0</v>
      </c>
      <c r="AF305" s="757">
        <f t="shared" si="330"/>
        <v>0</v>
      </c>
      <c r="AG305" s="757">
        <f t="shared" si="330"/>
        <v>0</v>
      </c>
      <c r="AH305" s="757">
        <f t="shared" si="330"/>
        <v>0</v>
      </c>
      <c r="AI305" s="757">
        <f t="shared" si="330"/>
        <v>0</v>
      </c>
      <c r="AJ305" s="757">
        <f t="shared" si="330"/>
        <v>0</v>
      </c>
      <c r="AK305" s="757">
        <f t="shared" si="330"/>
        <v>0</v>
      </c>
      <c r="AL305" s="757">
        <f t="shared" si="330"/>
        <v>0</v>
      </c>
      <c r="AM305" s="757">
        <f t="shared" si="330"/>
        <v>0</v>
      </c>
      <c r="AN305" s="757">
        <f t="shared" si="330"/>
        <v>0</v>
      </c>
      <c r="AO305" s="757">
        <f t="shared" si="330"/>
        <v>0</v>
      </c>
      <c r="AP305" s="757">
        <f t="shared" si="330"/>
        <v>0</v>
      </c>
      <c r="AQ305" s="757">
        <f t="shared" si="330"/>
        <v>0</v>
      </c>
      <c r="AR305" s="757">
        <f t="shared" si="330"/>
        <v>0</v>
      </c>
      <c r="AS305" s="757">
        <f t="shared" si="330"/>
        <v>0</v>
      </c>
      <c r="AT305" s="757">
        <f t="shared" si="330"/>
        <v>0</v>
      </c>
      <c r="AU305" s="757">
        <f t="shared" si="330"/>
        <v>0</v>
      </c>
      <c r="AV305" s="757">
        <f t="shared" si="330"/>
        <v>0</v>
      </c>
      <c r="AW305" s="757">
        <f t="shared" si="330"/>
        <v>0</v>
      </c>
      <c r="AX305" s="757">
        <f t="shared" si="330"/>
        <v>0</v>
      </c>
      <c r="AY305" s="757">
        <f t="shared" si="330"/>
        <v>0</v>
      </c>
      <c r="AZ305" s="757">
        <f t="shared" si="330"/>
        <v>0</v>
      </c>
      <c r="BA305" s="757">
        <f t="shared" si="330"/>
        <v>0</v>
      </c>
      <c r="BB305" s="757">
        <f t="shared" si="330"/>
        <v>0</v>
      </c>
      <c r="BC305" s="757">
        <f t="shared" si="330"/>
        <v>0</v>
      </c>
      <c r="BD305" s="757">
        <f t="shared" si="330"/>
        <v>0</v>
      </c>
      <c r="BE305" s="757">
        <f t="shared" si="330"/>
        <v>0</v>
      </c>
      <c r="BF305" s="757">
        <f t="shared" si="330"/>
        <v>0</v>
      </c>
      <c r="BG305" s="757">
        <f t="shared" si="330"/>
        <v>0</v>
      </c>
      <c r="BH305" s="757">
        <f t="shared" si="330"/>
        <v>0</v>
      </c>
      <c r="BI305" s="757">
        <f t="shared" si="330"/>
        <v>0</v>
      </c>
      <c r="BJ305" s="757">
        <f t="shared" si="330"/>
        <v>0</v>
      </c>
      <c r="BK305" s="757">
        <f t="shared" si="330"/>
        <v>0</v>
      </c>
      <c r="BL305" s="757">
        <f t="shared" si="330"/>
        <v>0</v>
      </c>
      <c r="BM305" s="757">
        <f t="shared" si="330"/>
        <v>0</v>
      </c>
      <c r="BN305" s="757">
        <f t="shared" si="330"/>
        <v>0</v>
      </c>
      <c r="BO305" s="757">
        <f t="shared" si="330"/>
        <v>0</v>
      </c>
      <c r="BP305" s="757">
        <f t="shared" si="330"/>
        <v>0</v>
      </c>
      <c r="BQ305" s="757">
        <f t="shared" si="330"/>
        <v>0</v>
      </c>
      <c r="BR305" s="757">
        <f t="shared" si="330"/>
        <v>0</v>
      </c>
      <c r="BS305" s="757">
        <f t="shared" si="331"/>
        <v>0</v>
      </c>
      <c r="BT305" s="757">
        <f t="shared" si="331"/>
        <v>0</v>
      </c>
      <c r="BU305" s="757"/>
      <c r="BV305" s="757"/>
      <c r="BW305" s="757"/>
      <c r="BX305" s="757"/>
      <c r="BY305" s="757"/>
      <c r="BZ305" s="757"/>
      <c r="CA305" s="757"/>
      <c r="CB305" s="757"/>
      <c r="CC305" s="757"/>
      <c r="CD305" s="757"/>
      <c r="CE305" s="757"/>
      <c r="CF305" s="757"/>
      <c r="CG305" s="757"/>
      <c r="CH305" s="757"/>
      <c r="CI305" s="758"/>
      <c r="CK305" s="1351"/>
    </row>
    <row r="306" spans="2:89" x14ac:dyDescent="0.2">
      <c r="B306" s="976" t="s">
        <v>677</v>
      </c>
      <c r="C306" s="943" t="s">
        <v>448</v>
      </c>
      <c r="D306" s="946" t="s">
        <v>678</v>
      </c>
      <c r="E306" s="977" t="s">
        <v>231</v>
      </c>
      <c r="F306" s="978">
        <v>2</v>
      </c>
      <c r="G306" s="600">
        <f t="shared" si="330"/>
        <v>0</v>
      </c>
      <c r="H306" s="600">
        <f t="shared" si="330"/>
        <v>0</v>
      </c>
      <c r="I306" s="600">
        <f t="shared" si="330"/>
        <v>0</v>
      </c>
      <c r="J306" s="600">
        <f t="shared" si="330"/>
        <v>0</v>
      </c>
      <c r="K306" s="600">
        <f t="shared" si="330"/>
        <v>0</v>
      </c>
      <c r="L306" s="600">
        <f t="shared" si="330"/>
        <v>0</v>
      </c>
      <c r="M306" s="757">
        <f t="shared" si="330"/>
        <v>0</v>
      </c>
      <c r="N306" s="757">
        <f t="shared" si="330"/>
        <v>0</v>
      </c>
      <c r="O306" s="757">
        <f t="shared" si="330"/>
        <v>0</v>
      </c>
      <c r="P306" s="757">
        <f t="shared" si="330"/>
        <v>0</v>
      </c>
      <c r="Q306" s="757">
        <f t="shared" si="330"/>
        <v>0</v>
      </c>
      <c r="R306" s="757">
        <f t="shared" si="330"/>
        <v>0</v>
      </c>
      <c r="S306" s="757">
        <f t="shared" si="330"/>
        <v>0</v>
      </c>
      <c r="T306" s="757">
        <f t="shared" si="330"/>
        <v>0</v>
      </c>
      <c r="U306" s="757">
        <f t="shared" si="330"/>
        <v>0</v>
      </c>
      <c r="V306" s="757">
        <f t="shared" si="330"/>
        <v>0</v>
      </c>
      <c r="W306" s="757">
        <f t="shared" si="330"/>
        <v>0</v>
      </c>
      <c r="X306" s="757">
        <f t="shared" si="330"/>
        <v>0</v>
      </c>
      <c r="Y306" s="757">
        <f t="shared" si="330"/>
        <v>0</v>
      </c>
      <c r="Z306" s="757">
        <f t="shared" si="330"/>
        <v>0</v>
      </c>
      <c r="AA306" s="757">
        <f t="shared" si="330"/>
        <v>0</v>
      </c>
      <c r="AB306" s="757">
        <f t="shared" si="330"/>
        <v>0</v>
      </c>
      <c r="AC306" s="757">
        <f t="shared" si="330"/>
        <v>0</v>
      </c>
      <c r="AD306" s="757">
        <f t="shared" si="330"/>
        <v>0</v>
      </c>
      <c r="AE306" s="757">
        <f t="shared" si="330"/>
        <v>0</v>
      </c>
      <c r="AF306" s="757">
        <f t="shared" si="330"/>
        <v>0</v>
      </c>
      <c r="AG306" s="757">
        <f t="shared" si="330"/>
        <v>0</v>
      </c>
      <c r="AH306" s="757">
        <f t="shared" si="330"/>
        <v>0</v>
      </c>
      <c r="AI306" s="757">
        <f t="shared" si="330"/>
        <v>0</v>
      </c>
      <c r="AJ306" s="757">
        <f t="shared" si="330"/>
        <v>0</v>
      </c>
      <c r="AK306" s="757">
        <f t="shared" si="330"/>
        <v>0</v>
      </c>
      <c r="AL306" s="757">
        <f t="shared" si="330"/>
        <v>0</v>
      </c>
      <c r="AM306" s="757">
        <f t="shared" si="330"/>
        <v>0</v>
      </c>
      <c r="AN306" s="757">
        <f t="shared" si="330"/>
        <v>0</v>
      </c>
      <c r="AO306" s="757">
        <f t="shared" si="330"/>
        <v>0</v>
      </c>
      <c r="AP306" s="757">
        <f t="shared" si="330"/>
        <v>0</v>
      </c>
      <c r="AQ306" s="757">
        <f t="shared" si="330"/>
        <v>0</v>
      </c>
      <c r="AR306" s="757">
        <f t="shared" si="330"/>
        <v>0</v>
      </c>
      <c r="AS306" s="757">
        <f t="shared" si="330"/>
        <v>0</v>
      </c>
      <c r="AT306" s="757">
        <f t="shared" si="330"/>
        <v>0</v>
      </c>
      <c r="AU306" s="757">
        <f t="shared" si="330"/>
        <v>0</v>
      </c>
      <c r="AV306" s="757">
        <f t="shared" si="330"/>
        <v>0</v>
      </c>
      <c r="AW306" s="757">
        <f t="shared" si="330"/>
        <v>0</v>
      </c>
      <c r="AX306" s="757">
        <f t="shared" si="330"/>
        <v>0</v>
      </c>
      <c r="AY306" s="757">
        <f t="shared" si="330"/>
        <v>0</v>
      </c>
      <c r="AZ306" s="757">
        <f t="shared" si="330"/>
        <v>0</v>
      </c>
      <c r="BA306" s="757">
        <f t="shared" si="330"/>
        <v>0</v>
      </c>
      <c r="BB306" s="757">
        <f t="shared" si="330"/>
        <v>0</v>
      </c>
      <c r="BC306" s="757">
        <f t="shared" si="330"/>
        <v>0</v>
      </c>
      <c r="BD306" s="757">
        <f t="shared" si="330"/>
        <v>0</v>
      </c>
      <c r="BE306" s="757">
        <f t="shared" si="330"/>
        <v>0</v>
      </c>
      <c r="BF306" s="757">
        <f t="shared" si="330"/>
        <v>0</v>
      </c>
      <c r="BG306" s="757">
        <f t="shared" si="330"/>
        <v>0</v>
      </c>
      <c r="BH306" s="757">
        <f t="shared" si="330"/>
        <v>0</v>
      </c>
      <c r="BI306" s="757">
        <f t="shared" si="330"/>
        <v>0</v>
      </c>
      <c r="BJ306" s="757">
        <f t="shared" si="330"/>
        <v>0</v>
      </c>
      <c r="BK306" s="757">
        <f t="shared" si="330"/>
        <v>0</v>
      </c>
      <c r="BL306" s="757">
        <f t="shared" si="330"/>
        <v>0</v>
      </c>
      <c r="BM306" s="757">
        <f t="shared" si="330"/>
        <v>0</v>
      </c>
      <c r="BN306" s="757">
        <f t="shared" si="330"/>
        <v>0</v>
      </c>
      <c r="BO306" s="757">
        <f t="shared" si="330"/>
        <v>0</v>
      </c>
      <c r="BP306" s="757">
        <f t="shared" si="330"/>
        <v>0</v>
      </c>
      <c r="BQ306" s="757">
        <f t="shared" si="330"/>
        <v>0</v>
      </c>
      <c r="BR306" s="757">
        <f t="shared" si="330"/>
        <v>0</v>
      </c>
      <c r="BS306" s="757">
        <f t="shared" si="331"/>
        <v>0</v>
      </c>
      <c r="BT306" s="757">
        <f t="shared" si="331"/>
        <v>0</v>
      </c>
      <c r="BU306" s="757"/>
      <c r="BV306" s="757"/>
      <c r="BW306" s="757"/>
      <c r="BX306" s="757"/>
      <c r="BY306" s="757"/>
      <c r="BZ306" s="757"/>
      <c r="CA306" s="757"/>
      <c r="CB306" s="757"/>
      <c r="CC306" s="757"/>
      <c r="CD306" s="757"/>
      <c r="CE306" s="757"/>
      <c r="CF306" s="757"/>
      <c r="CG306" s="757"/>
      <c r="CH306" s="757"/>
      <c r="CI306" s="758"/>
      <c r="CK306" s="1351"/>
    </row>
    <row r="307" spans="2:89" x14ac:dyDescent="0.2">
      <c r="B307" s="979" t="s">
        <v>679</v>
      </c>
      <c r="C307" s="943" t="s">
        <v>450</v>
      </c>
      <c r="D307" s="946" t="s">
        <v>680</v>
      </c>
      <c r="E307" s="977" t="s">
        <v>231</v>
      </c>
      <c r="F307" s="978">
        <v>2</v>
      </c>
      <c r="G307" s="600">
        <f>G209+G279</f>
        <v>0</v>
      </c>
      <c r="H307" s="600">
        <f t="shared" si="330"/>
        <v>0</v>
      </c>
      <c r="I307" s="600">
        <f t="shared" si="330"/>
        <v>0</v>
      </c>
      <c r="J307" s="600">
        <f t="shared" si="330"/>
        <v>0</v>
      </c>
      <c r="K307" s="600">
        <f t="shared" si="330"/>
        <v>0</v>
      </c>
      <c r="L307" s="600">
        <f t="shared" si="330"/>
        <v>0</v>
      </c>
      <c r="M307" s="600">
        <f t="shared" si="330"/>
        <v>0</v>
      </c>
      <c r="N307" s="600">
        <f t="shared" si="330"/>
        <v>0</v>
      </c>
      <c r="O307" s="600">
        <f t="shared" si="330"/>
        <v>0</v>
      </c>
      <c r="P307" s="600">
        <f t="shared" si="330"/>
        <v>0</v>
      </c>
      <c r="Q307" s="600">
        <f t="shared" si="330"/>
        <v>0</v>
      </c>
      <c r="R307" s="600">
        <f t="shared" si="330"/>
        <v>0</v>
      </c>
      <c r="S307" s="600">
        <f t="shared" si="330"/>
        <v>0</v>
      </c>
      <c r="T307" s="600">
        <f t="shared" si="330"/>
        <v>0</v>
      </c>
      <c r="U307" s="600">
        <f t="shared" si="330"/>
        <v>0</v>
      </c>
      <c r="V307" s="600">
        <f t="shared" si="330"/>
        <v>0</v>
      </c>
      <c r="W307" s="600">
        <f t="shared" si="330"/>
        <v>0</v>
      </c>
      <c r="X307" s="600">
        <f t="shared" si="330"/>
        <v>0</v>
      </c>
      <c r="Y307" s="600">
        <f t="shared" si="330"/>
        <v>0</v>
      </c>
      <c r="Z307" s="600">
        <f t="shared" si="330"/>
        <v>0</v>
      </c>
      <c r="AA307" s="600">
        <f t="shared" si="330"/>
        <v>0</v>
      </c>
      <c r="AB307" s="600">
        <f t="shared" si="330"/>
        <v>0</v>
      </c>
      <c r="AC307" s="600">
        <f t="shared" si="330"/>
        <v>0</v>
      </c>
      <c r="AD307" s="600">
        <f t="shared" si="330"/>
        <v>0</v>
      </c>
      <c r="AE307" s="600">
        <f t="shared" si="330"/>
        <v>0</v>
      </c>
      <c r="AF307" s="600">
        <f t="shared" si="330"/>
        <v>0</v>
      </c>
      <c r="AG307" s="600">
        <f t="shared" si="330"/>
        <v>0</v>
      </c>
      <c r="AH307" s="600">
        <f t="shared" si="330"/>
        <v>0</v>
      </c>
      <c r="AI307" s="600">
        <f t="shared" si="330"/>
        <v>0</v>
      </c>
      <c r="AJ307" s="600">
        <f t="shared" si="330"/>
        <v>0</v>
      </c>
      <c r="AK307" s="600">
        <f t="shared" si="330"/>
        <v>0</v>
      </c>
      <c r="AL307" s="600">
        <f t="shared" si="330"/>
        <v>0</v>
      </c>
      <c r="AM307" s="600">
        <f t="shared" si="330"/>
        <v>0</v>
      </c>
      <c r="AN307" s="600">
        <f t="shared" si="330"/>
        <v>0</v>
      </c>
      <c r="AO307" s="600">
        <f t="shared" si="330"/>
        <v>0</v>
      </c>
      <c r="AP307" s="600">
        <f t="shared" si="330"/>
        <v>0</v>
      </c>
      <c r="AQ307" s="600">
        <f t="shared" si="330"/>
        <v>0</v>
      </c>
      <c r="AR307" s="600">
        <f t="shared" si="330"/>
        <v>0</v>
      </c>
      <c r="AS307" s="600">
        <f t="shared" si="330"/>
        <v>0</v>
      </c>
      <c r="AT307" s="600">
        <f t="shared" si="330"/>
        <v>0</v>
      </c>
      <c r="AU307" s="600">
        <f t="shared" si="330"/>
        <v>0</v>
      </c>
      <c r="AV307" s="600">
        <f t="shared" si="330"/>
        <v>0</v>
      </c>
      <c r="AW307" s="600">
        <f t="shared" si="330"/>
        <v>0</v>
      </c>
      <c r="AX307" s="600">
        <f t="shared" si="330"/>
        <v>0</v>
      </c>
      <c r="AY307" s="600">
        <f t="shared" si="330"/>
        <v>0</v>
      </c>
      <c r="AZ307" s="600">
        <f t="shared" si="330"/>
        <v>0</v>
      </c>
      <c r="BA307" s="600">
        <f t="shared" si="330"/>
        <v>0</v>
      </c>
      <c r="BB307" s="600">
        <f t="shared" si="330"/>
        <v>0</v>
      </c>
      <c r="BC307" s="600">
        <f t="shared" si="330"/>
        <v>0</v>
      </c>
      <c r="BD307" s="600">
        <f t="shared" si="330"/>
        <v>0</v>
      </c>
      <c r="BE307" s="600">
        <f t="shared" si="330"/>
        <v>0</v>
      </c>
      <c r="BF307" s="600">
        <f t="shared" si="330"/>
        <v>0</v>
      </c>
      <c r="BG307" s="600">
        <f t="shared" si="330"/>
        <v>0</v>
      </c>
      <c r="BH307" s="600">
        <f t="shared" si="330"/>
        <v>0</v>
      </c>
      <c r="BI307" s="600">
        <f t="shared" si="330"/>
        <v>0</v>
      </c>
      <c r="BJ307" s="600">
        <f t="shared" si="330"/>
        <v>0</v>
      </c>
      <c r="BK307" s="600">
        <f t="shared" si="330"/>
        <v>0</v>
      </c>
      <c r="BL307" s="600">
        <f t="shared" si="330"/>
        <v>0</v>
      </c>
      <c r="BM307" s="600">
        <f t="shared" si="330"/>
        <v>0</v>
      </c>
      <c r="BN307" s="600">
        <f t="shared" si="330"/>
        <v>0</v>
      </c>
      <c r="BO307" s="600">
        <f t="shared" si="330"/>
        <v>0</v>
      </c>
      <c r="BP307" s="600">
        <f t="shared" si="330"/>
        <v>0</v>
      </c>
      <c r="BQ307" s="600">
        <f t="shared" si="330"/>
        <v>0</v>
      </c>
      <c r="BR307" s="600">
        <f t="shared" si="330"/>
        <v>0</v>
      </c>
      <c r="BS307" s="600">
        <f t="shared" si="331"/>
        <v>0</v>
      </c>
      <c r="BT307" s="600">
        <f t="shared" si="331"/>
        <v>0</v>
      </c>
      <c r="BU307" s="600"/>
      <c r="BV307" s="600"/>
      <c r="BW307" s="600"/>
      <c r="BX307" s="600"/>
      <c r="BY307" s="600"/>
      <c r="BZ307" s="600"/>
      <c r="CA307" s="600"/>
      <c r="CB307" s="600"/>
      <c r="CC307" s="600"/>
      <c r="CD307" s="600"/>
      <c r="CE307" s="600"/>
      <c r="CF307" s="600"/>
      <c r="CG307" s="600"/>
      <c r="CH307" s="600"/>
      <c r="CI307" s="758"/>
      <c r="CK307" s="1351"/>
    </row>
    <row r="308" spans="2:89" x14ac:dyDescent="0.2">
      <c r="B308" s="979" t="s">
        <v>681</v>
      </c>
      <c r="C308" s="943" t="s">
        <v>452</v>
      </c>
      <c r="D308" s="946" t="s">
        <v>682</v>
      </c>
      <c r="E308" s="977" t="s">
        <v>231</v>
      </c>
      <c r="F308" s="978">
        <v>2</v>
      </c>
      <c r="G308" s="600">
        <f>G210+G280</f>
        <v>0</v>
      </c>
      <c r="H308" s="600">
        <f t="shared" ref="H308:BS308" si="332">H210+H280</f>
        <v>0</v>
      </c>
      <c r="I308" s="600">
        <f t="shared" si="332"/>
        <v>0</v>
      </c>
      <c r="J308" s="600">
        <f t="shared" si="332"/>
        <v>0</v>
      </c>
      <c r="K308" s="600">
        <f t="shared" si="332"/>
        <v>0</v>
      </c>
      <c r="L308" s="600">
        <f t="shared" si="332"/>
        <v>0</v>
      </c>
      <c r="M308" s="757">
        <f t="shared" si="332"/>
        <v>0</v>
      </c>
      <c r="N308" s="757">
        <f t="shared" si="332"/>
        <v>0</v>
      </c>
      <c r="O308" s="757">
        <f t="shared" si="332"/>
        <v>0</v>
      </c>
      <c r="P308" s="757">
        <f t="shared" si="332"/>
        <v>0</v>
      </c>
      <c r="Q308" s="757">
        <f t="shared" si="332"/>
        <v>0</v>
      </c>
      <c r="R308" s="757">
        <f t="shared" si="332"/>
        <v>0</v>
      </c>
      <c r="S308" s="757">
        <f t="shared" si="332"/>
        <v>0</v>
      </c>
      <c r="T308" s="757">
        <f t="shared" si="332"/>
        <v>0</v>
      </c>
      <c r="U308" s="757">
        <f t="shared" si="332"/>
        <v>0</v>
      </c>
      <c r="V308" s="757">
        <f t="shared" si="332"/>
        <v>0</v>
      </c>
      <c r="W308" s="757">
        <f t="shared" si="332"/>
        <v>0</v>
      </c>
      <c r="X308" s="757">
        <f t="shared" si="332"/>
        <v>0</v>
      </c>
      <c r="Y308" s="757">
        <f t="shared" si="332"/>
        <v>0</v>
      </c>
      <c r="Z308" s="757">
        <f t="shared" si="332"/>
        <v>0</v>
      </c>
      <c r="AA308" s="757">
        <f t="shared" si="332"/>
        <v>0</v>
      </c>
      <c r="AB308" s="757">
        <f t="shared" si="332"/>
        <v>0</v>
      </c>
      <c r="AC308" s="757">
        <f t="shared" si="332"/>
        <v>0</v>
      </c>
      <c r="AD308" s="757">
        <f t="shared" si="332"/>
        <v>0</v>
      </c>
      <c r="AE308" s="757">
        <f t="shared" si="332"/>
        <v>0</v>
      </c>
      <c r="AF308" s="757">
        <f t="shared" si="332"/>
        <v>0</v>
      </c>
      <c r="AG308" s="757">
        <f t="shared" si="332"/>
        <v>0</v>
      </c>
      <c r="AH308" s="757">
        <f t="shared" si="332"/>
        <v>0</v>
      </c>
      <c r="AI308" s="757">
        <f t="shared" si="332"/>
        <v>0</v>
      </c>
      <c r="AJ308" s="757">
        <f t="shared" si="332"/>
        <v>0</v>
      </c>
      <c r="AK308" s="757">
        <f t="shared" si="332"/>
        <v>0</v>
      </c>
      <c r="AL308" s="757">
        <f t="shared" si="332"/>
        <v>0</v>
      </c>
      <c r="AM308" s="757">
        <f t="shared" si="332"/>
        <v>0</v>
      </c>
      <c r="AN308" s="757">
        <f t="shared" si="332"/>
        <v>0</v>
      </c>
      <c r="AO308" s="757">
        <f t="shared" si="332"/>
        <v>0</v>
      </c>
      <c r="AP308" s="757">
        <f t="shared" si="332"/>
        <v>0</v>
      </c>
      <c r="AQ308" s="757">
        <f t="shared" si="332"/>
        <v>0</v>
      </c>
      <c r="AR308" s="757">
        <f t="shared" si="332"/>
        <v>0</v>
      </c>
      <c r="AS308" s="757">
        <f t="shared" si="332"/>
        <v>0</v>
      </c>
      <c r="AT308" s="757">
        <f t="shared" si="332"/>
        <v>0</v>
      </c>
      <c r="AU308" s="757">
        <f t="shared" si="332"/>
        <v>0</v>
      </c>
      <c r="AV308" s="757">
        <f t="shared" si="332"/>
        <v>0</v>
      </c>
      <c r="AW308" s="757">
        <f t="shared" si="332"/>
        <v>0</v>
      </c>
      <c r="AX308" s="757">
        <f t="shared" si="332"/>
        <v>0</v>
      </c>
      <c r="AY308" s="757">
        <f t="shared" si="332"/>
        <v>0</v>
      </c>
      <c r="AZ308" s="757">
        <f t="shared" si="332"/>
        <v>0</v>
      </c>
      <c r="BA308" s="757">
        <f t="shared" si="332"/>
        <v>0</v>
      </c>
      <c r="BB308" s="757">
        <f t="shared" si="332"/>
        <v>0</v>
      </c>
      <c r="BC308" s="757">
        <f t="shared" si="332"/>
        <v>0</v>
      </c>
      <c r="BD308" s="757">
        <f t="shared" si="332"/>
        <v>0</v>
      </c>
      <c r="BE308" s="757">
        <f t="shared" si="332"/>
        <v>0</v>
      </c>
      <c r="BF308" s="757">
        <f t="shared" si="332"/>
        <v>0</v>
      </c>
      <c r="BG308" s="757">
        <f t="shared" si="332"/>
        <v>0</v>
      </c>
      <c r="BH308" s="757">
        <f t="shared" si="332"/>
        <v>0</v>
      </c>
      <c r="BI308" s="757">
        <f t="shared" si="332"/>
        <v>0</v>
      </c>
      <c r="BJ308" s="757">
        <f t="shared" si="332"/>
        <v>0</v>
      </c>
      <c r="BK308" s="757">
        <f t="shared" si="332"/>
        <v>0</v>
      </c>
      <c r="BL308" s="757">
        <f t="shared" si="332"/>
        <v>0</v>
      </c>
      <c r="BM308" s="757">
        <f t="shared" si="332"/>
        <v>0</v>
      </c>
      <c r="BN308" s="757">
        <f t="shared" si="332"/>
        <v>0</v>
      </c>
      <c r="BO308" s="757">
        <f t="shared" si="332"/>
        <v>0</v>
      </c>
      <c r="BP308" s="757">
        <f t="shared" si="332"/>
        <v>0</v>
      </c>
      <c r="BQ308" s="757">
        <f t="shared" si="332"/>
        <v>0</v>
      </c>
      <c r="BR308" s="757">
        <f t="shared" si="332"/>
        <v>0</v>
      </c>
      <c r="BS308" s="757">
        <f t="shared" si="332"/>
        <v>0</v>
      </c>
      <c r="BT308" s="757">
        <f t="shared" si="331"/>
        <v>0</v>
      </c>
      <c r="BU308" s="757"/>
      <c r="BV308" s="757"/>
      <c r="BW308" s="757"/>
      <c r="BX308" s="757"/>
      <c r="BY308" s="757"/>
      <c r="BZ308" s="757"/>
      <c r="CA308" s="757"/>
      <c r="CB308" s="757"/>
      <c r="CC308" s="757"/>
      <c r="CD308" s="757"/>
      <c r="CE308" s="757"/>
      <c r="CF308" s="757"/>
      <c r="CG308" s="757"/>
      <c r="CH308" s="757"/>
      <c r="CI308" s="758"/>
      <c r="CK308" s="1351"/>
    </row>
    <row r="309" spans="2:89" x14ac:dyDescent="0.2">
      <c r="B309" s="979" t="s">
        <v>683</v>
      </c>
      <c r="C309" s="940" t="s">
        <v>456</v>
      </c>
      <c r="D309" s="946" t="s">
        <v>684</v>
      </c>
      <c r="E309" s="977" t="s">
        <v>231</v>
      </c>
      <c r="F309" s="978">
        <v>2</v>
      </c>
      <c r="G309" s="600">
        <f>G212+G281+G282+G283+G284</f>
        <v>0</v>
      </c>
      <c r="H309" s="600">
        <f t="shared" ref="H309:BS309" si="333">H212+H281+H282+H283+H284</f>
        <v>0</v>
      </c>
      <c r="I309" s="600">
        <f t="shared" si="333"/>
        <v>11.4</v>
      </c>
      <c r="J309" s="600">
        <f t="shared" si="333"/>
        <v>11.4</v>
      </c>
      <c r="K309" s="600">
        <f t="shared" si="333"/>
        <v>11.4</v>
      </c>
      <c r="L309" s="600">
        <f t="shared" si="333"/>
        <v>11.4</v>
      </c>
      <c r="M309" s="600">
        <f t="shared" si="333"/>
        <v>11.4</v>
      </c>
      <c r="N309" s="600">
        <f t="shared" si="333"/>
        <v>11.4</v>
      </c>
      <c r="O309" s="600">
        <f t="shared" si="333"/>
        <v>10.88</v>
      </c>
      <c r="P309" s="600">
        <f t="shared" si="333"/>
        <v>10.88</v>
      </c>
      <c r="Q309" s="600">
        <f t="shared" si="333"/>
        <v>10.88</v>
      </c>
      <c r="R309" s="600">
        <f t="shared" si="333"/>
        <v>10.88</v>
      </c>
      <c r="S309" s="600">
        <f t="shared" si="333"/>
        <v>10.88</v>
      </c>
      <c r="T309" s="600">
        <f t="shared" si="333"/>
        <v>10.88</v>
      </c>
      <c r="U309" s="600">
        <f t="shared" si="333"/>
        <v>10.88</v>
      </c>
      <c r="V309" s="600">
        <f t="shared" si="333"/>
        <v>10.88</v>
      </c>
      <c r="W309" s="600">
        <f t="shared" si="333"/>
        <v>10.88</v>
      </c>
      <c r="X309" s="600">
        <f t="shared" si="333"/>
        <v>10.88</v>
      </c>
      <c r="Y309" s="600">
        <f t="shared" si="333"/>
        <v>10.88</v>
      </c>
      <c r="Z309" s="600">
        <f t="shared" si="333"/>
        <v>10.88</v>
      </c>
      <c r="AA309" s="600">
        <f t="shared" si="333"/>
        <v>10.88</v>
      </c>
      <c r="AB309" s="600">
        <f t="shared" si="333"/>
        <v>10.88</v>
      </c>
      <c r="AC309" s="600">
        <f t="shared" si="333"/>
        <v>10.88</v>
      </c>
      <c r="AD309" s="600">
        <f t="shared" si="333"/>
        <v>10.88</v>
      </c>
      <c r="AE309" s="600">
        <f t="shared" si="333"/>
        <v>10.88</v>
      </c>
      <c r="AF309" s="600">
        <f t="shared" si="333"/>
        <v>10.88</v>
      </c>
      <c r="AG309" s="600">
        <f t="shared" si="333"/>
        <v>10.88</v>
      </c>
      <c r="AH309" s="600">
        <f t="shared" si="333"/>
        <v>10.88</v>
      </c>
      <c r="AI309" s="600">
        <f t="shared" si="333"/>
        <v>10.88</v>
      </c>
      <c r="AJ309" s="600">
        <f t="shared" si="333"/>
        <v>10.88</v>
      </c>
      <c r="AK309" s="600">
        <f t="shared" si="333"/>
        <v>10.88</v>
      </c>
      <c r="AL309" s="600">
        <f t="shared" si="333"/>
        <v>10.88</v>
      </c>
      <c r="AM309" s="600">
        <f t="shared" si="333"/>
        <v>10.88</v>
      </c>
      <c r="AN309" s="600">
        <f t="shared" si="333"/>
        <v>10.88</v>
      </c>
      <c r="AO309" s="600">
        <f t="shared" si="333"/>
        <v>10.88</v>
      </c>
      <c r="AP309" s="600">
        <f t="shared" si="333"/>
        <v>10.88</v>
      </c>
      <c r="AQ309" s="600">
        <f t="shared" si="333"/>
        <v>10.88</v>
      </c>
      <c r="AR309" s="600">
        <f t="shared" si="333"/>
        <v>10.88</v>
      </c>
      <c r="AS309" s="600">
        <f t="shared" si="333"/>
        <v>10.88</v>
      </c>
      <c r="AT309" s="600">
        <f t="shared" si="333"/>
        <v>10.88</v>
      </c>
      <c r="AU309" s="600">
        <f t="shared" si="333"/>
        <v>10.88</v>
      </c>
      <c r="AV309" s="600">
        <f t="shared" si="333"/>
        <v>10.88</v>
      </c>
      <c r="AW309" s="600">
        <f t="shared" si="333"/>
        <v>10.88</v>
      </c>
      <c r="AX309" s="600">
        <f t="shared" si="333"/>
        <v>10.88</v>
      </c>
      <c r="AY309" s="600">
        <f t="shared" si="333"/>
        <v>10.88</v>
      </c>
      <c r="AZ309" s="600">
        <f t="shared" si="333"/>
        <v>10.88</v>
      </c>
      <c r="BA309" s="600">
        <f t="shared" si="333"/>
        <v>10.88</v>
      </c>
      <c r="BB309" s="600">
        <f t="shared" si="333"/>
        <v>10.88</v>
      </c>
      <c r="BC309" s="600">
        <f t="shared" si="333"/>
        <v>10.88</v>
      </c>
      <c r="BD309" s="600">
        <f t="shared" si="333"/>
        <v>10.88</v>
      </c>
      <c r="BE309" s="600">
        <f t="shared" si="333"/>
        <v>10.88</v>
      </c>
      <c r="BF309" s="600">
        <f t="shared" si="333"/>
        <v>10.88</v>
      </c>
      <c r="BG309" s="600">
        <f t="shared" si="333"/>
        <v>10.88</v>
      </c>
      <c r="BH309" s="600">
        <f t="shared" si="333"/>
        <v>10.88</v>
      </c>
      <c r="BI309" s="600">
        <f t="shared" si="333"/>
        <v>10.88</v>
      </c>
      <c r="BJ309" s="600">
        <f t="shared" si="333"/>
        <v>10.88</v>
      </c>
      <c r="BK309" s="600">
        <f t="shared" si="333"/>
        <v>10.88</v>
      </c>
      <c r="BL309" s="600">
        <f t="shared" si="333"/>
        <v>10.88</v>
      </c>
      <c r="BM309" s="600">
        <f t="shared" si="333"/>
        <v>10.88</v>
      </c>
      <c r="BN309" s="600">
        <f t="shared" si="333"/>
        <v>10.88</v>
      </c>
      <c r="BO309" s="600">
        <f t="shared" si="333"/>
        <v>10.88</v>
      </c>
      <c r="BP309" s="600">
        <f t="shared" si="333"/>
        <v>10.88</v>
      </c>
      <c r="BQ309" s="600">
        <f t="shared" si="333"/>
        <v>10.88</v>
      </c>
      <c r="BR309" s="600">
        <f t="shared" si="333"/>
        <v>10.88</v>
      </c>
      <c r="BS309" s="600">
        <f t="shared" si="333"/>
        <v>10.88</v>
      </c>
      <c r="BT309" s="600">
        <f t="shared" ref="BT309" si="334">BT212+BT281+BT282+BT283+BT284</f>
        <v>10.88</v>
      </c>
      <c r="BU309" s="600"/>
      <c r="BV309" s="600"/>
      <c r="BW309" s="600"/>
      <c r="BX309" s="600"/>
      <c r="BY309" s="600"/>
      <c r="BZ309" s="600"/>
      <c r="CA309" s="600"/>
      <c r="CB309" s="600"/>
      <c r="CC309" s="600"/>
      <c r="CD309" s="600"/>
      <c r="CE309" s="600"/>
      <c r="CF309" s="600"/>
      <c r="CG309" s="600"/>
      <c r="CH309" s="600"/>
      <c r="CI309" s="758"/>
      <c r="CK309" s="1351"/>
    </row>
    <row r="310" spans="2:89" ht="28.5" x14ac:dyDescent="0.2">
      <c r="B310" s="979" t="s">
        <v>685</v>
      </c>
      <c r="C310" s="940" t="s">
        <v>686</v>
      </c>
      <c r="D310" s="946" t="s">
        <v>687</v>
      </c>
      <c r="E310" s="977" t="s">
        <v>231</v>
      </c>
      <c r="F310" s="978">
        <v>2</v>
      </c>
      <c r="G310" s="600">
        <f t="shared" ref="G310:BR310" si="335">G220+G285+G286</f>
        <v>0</v>
      </c>
      <c r="H310" s="600">
        <f t="shared" si="335"/>
        <v>0</v>
      </c>
      <c r="I310" s="600">
        <f t="shared" si="335"/>
        <v>0.54332278663676326</v>
      </c>
      <c r="J310" s="600">
        <f t="shared" si="335"/>
        <v>0.54341059920641377</v>
      </c>
      <c r="K310" s="600">
        <f t="shared" si="335"/>
        <v>0.54345041200536981</v>
      </c>
      <c r="L310" s="600">
        <f t="shared" si="335"/>
        <v>0.54325020735630436</v>
      </c>
      <c r="M310" s="757">
        <f t="shared" si="335"/>
        <v>0.55429270260076358</v>
      </c>
      <c r="N310" s="757">
        <f t="shared" si="335"/>
        <v>0.5572406880503139</v>
      </c>
      <c r="O310" s="757">
        <f t="shared" si="335"/>
        <v>0.55862795713174851</v>
      </c>
      <c r="P310" s="757">
        <f t="shared" si="335"/>
        <v>0.5597849281861802</v>
      </c>
      <c r="Q310" s="757">
        <f t="shared" si="335"/>
        <v>0.56067448033096012</v>
      </c>
      <c r="R310" s="757">
        <f t="shared" si="335"/>
        <v>0.56181263206205367</v>
      </c>
      <c r="S310" s="757">
        <f t="shared" si="335"/>
        <v>0.56233628229999755</v>
      </c>
      <c r="T310" s="757">
        <f t="shared" si="335"/>
        <v>0.56218988423382776</v>
      </c>
      <c r="U310" s="757">
        <f t="shared" si="335"/>
        <v>0.56251592096430392</v>
      </c>
      <c r="V310" s="757">
        <f t="shared" si="335"/>
        <v>0.5629945316864271</v>
      </c>
      <c r="W310" s="757">
        <f t="shared" si="335"/>
        <v>0.56373330645334996</v>
      </c>
      <c r="X310" s="757">
        <f t="shared" si="335"/>
        <v>0.56478884847573363</v>
      </c>
      <c r="Y310" s="757">
        <f t="shared" si="335"/>
        <v>0.56515533245796157</v>
      </c>
      <c r="Z310" s="757">
        <f t="shared" si="335"/>
        <v>0.56549842353318303</v>
      </c>
      <c r="AA310" s="757">
        <f t="shared" si="335"/>
        <v>0.56571831865189737</v>
      </c>
      <c r="AB310" s="757">
        <f t="shared" si="335"/>
        <v>0.56581738736607878</v>
      </c>
      <c r="AC310" s="757">
        <f t="shared" si="335"/>
        <v>0.56601251848419809</v>
      </c>
      <c r="AD310" s="757">
        <f t="shared" si="335"/>
        <v>0.5662086247672008</v>
      </c>
      <c r="AE310" s="757">
        <f t="shared" si="335"/>
        <v>0.56633070032330302</v>
      </c>
      <c r="AF310" s="757">
        <f t="shared" si="335"/>
        <v>0.56644595499549499</v>
      </c>
      <c r="AG310" s="757">
        <f t="shared" si="335"/>
        <v>0.56657111923311654</v>
      </c>
      <c r="AH310" s="757">
        <f t="shared" si="335"/>
        <v>0.56672096915391645</v>
      </c>
      <c r="AI310" s="757">
        <f t="shared" si="335"/>
        <v>0.5667963245755453</v>
      </c>
      <c r="AJ310" s="757">
        <f t="shared" si="335"/>
        <v>0.56683998569687688</v>
      </c>
      <c r="AK310" s="757">
        <f t="shared" si="335"/>
        <v>0.56681699581590161</v>
      </c>
      <c r="AL310" s="757">
        <f t="shared" si="335"/>
        <v>0.563426716694161</v>
      </c>
      <c r="AM310" s="757">
        <f t="shared" si="335"/>
        <v>0.56349048011783565</v>
      </c>
      <c r="AN310" s="757">
        <f t="shared" si="335"/>
        <v>0.56352953367167269</v>
      </c>
      <c r="AO310" s="757">
        <f t="shared" si="335"/>
        <v>0.56355889468775844</v>
      </c>
      <c r="AP310" s="757">
        <f t="shared" si="335"/>
        <v>0.56369419611006866</v>
      </c>
      <c r="AQ310" s="757">
        <f t="shared" si="335"/>
        <v>0.56389266598280541</v>
      </c>
      <c r="AR310" s="757">
        <f t="shared" si="335"/>
        <v>0.56423241183355677</v>
      </c>
      <c r="AS310" s="757">
        <f t="shared" si="335"/>
        <v>0.56456829543525866</v>
      </c>
      <c r="AT310" s="757">
        <f t="shared" si="335"/>
        <v>0.56495575911368667</v>
      </c>
      <c r="AU310" s="757">
        <f t="shared" si="335"/>
        <v>0.56531704688658913</v>
      </c>
      <c r="AV310" s="757">
        <f t="shared" si="335"/>
        <v>0.56570026233297899</v>
      </c>
      <c r="AW310" s="757">
        <f t="shared" si="335"/>
        <v>0.56609425464024798</v>
      </c>
      <c r="AX310" s="757">
        <f t="shared" si="335"/>
        <v>0.566540804364141</v>
      </c>
      <c r="AY310" s="757">
        <f t="shared" si="335"/>
        <v>0.56701505067066638</v>
      </c>
      <c r="AZ310" s="757">
        <f t="shared" si="335"/>
        <v>0.56748903326016853</v>
      </c>
      <c r="BA310" s="757">
        <f t="shared" si="335"/>
        <v>0.56797728070241427</v>
      </c>
      <c r="BB310" s="757">
        <f t="shared" si="335"/>
        <v>0.5685078617645638</v>
      </c>
      <c r="BC310" s="757">
        <f t="shared" si="335"/>
        <v>0.56905431383208582</v>
      </c>
      <c r="BD310" s="757">
        <f t="shared" si="335"/>
        <v>0.56958801113873259</v>
      </c>
      <c r="BE310" s="757">
        <f t="shared" si="335"/>
        <v>0.57009864986115844</v>
      </c>
      <c r="BF310" s="757">
        <f t="shared" si="335"/>
        <v>0.57058615042110727</v>
      </c>
      <c r="BG310" s="757">
        <f t="shared" si="335"/>
        <v>0.57106636613194539</v>
      </c>
      <c r="BH310" s="757">
        <f t="shared" si="335"/>
        <v>0.57152633409622722</v>
      </c>
      <c r="BI310" s="757">
        <f t="shared" si="335"/>
        <v>0.57196654854354156</v>
      </c>
      <c r="BJ310" s="757">
        <f t="shared" si="335"/>
        <v>0.57243420405097822</v>
      </c>
      <c r="BK310" s="757">
        <f t="shared" si="335"/>
        <v>0.57290194947375284</v>
      </c>
      <c r="BL310" s="757">
        <f t="shared" si="335"/>
        <v>0.57336498025746641</v>
      </c>
      <c r="BM310" s="757">
        <f t="shared" si="335"/>
        <v>0.57382064395980792</v>
      </c>
      <c r="BN310" s="757">
        <f t="shared" si="335"/>
        <v>0.57428366620410098</v>
      </c>
      <c r="BO310" s="757">
        <f t="shared" si="335"/>
        <v>0.57475074922430314</v>
      </c>
      <c r="BP310" s="757">
        <f t="shared" si="335"/>
        <v>0.57525984544259112</v>
      </c>
      <c r="BQ310" s="757">
        <f t="shared" si="335"/>
        <v>0.57579267855280181</v>
      </c>
      <c r="BR310" s="757">
        <f t="shared" si="335"/>
        <v>0.57636298763382698</v>
      </c>
      <c r="BS310" s="757">
        <f t="shared" ref="BS310:BT310" si="336">BS220+BS285+BS286</f>
        <v>0.57691539108093981</v>
      </c>
      <c r="BT310" s="757">
        <f t="shared" si="336"/>
        <v>0.57745658320907001</v>
      </c>
      <c r="BU310" s="757"/>
      <c r="BV310" s="757"/>
      <c r="BW310" s="757"/>
      <c r="BX310" s="757"/>
      <c r="BY310" s="757"/>
      <c r="BZ310" s="757"/>
      <c r="CA310" s="757"/>
      <c r="CB310" s="757"/>
      <c r="CC310" s="757"/>
      <c r="CD310" s="757"/>
      <c r="CE310" s="757"/>
      <c r="CF310" s="757"/>
      <c r="CG310" s="757"/>
      <c r="CH310" s="757"/>
      <c r="CI310" s="758"/>
      <c r="CK310" s="1351"/>
    </row>
    <row r="311" spans="2:89" x14ac:dyDescent="0.2">
      <c r="B311" s="979" t="s">
        <v>688</v>
      </c>
      <c r="C311" s="940" t="s">
        <v>477</v>
      </c>
      <c r="D311" s="946" t="s">
        <v>689</v>
      </c>
      <c r="E311" s="977" t="s">
        <v>231</v>
      </c>
      <c r="F311" s="978">
        <v>2</v>
      </c>
      <c r="G311" s="600">
        <f t="shared" ref="G311:BR311" si="337">G221+G287</f>
        <v>0</v>
      </c>
      <c r="H311" s="600">
        <f t="shared" si="337"/>
        <v>0</v>
      </c>
      <c r="I311" s="600">
        <f t="shared" si="337"/>
        <v>1.05</v>
      </c>
      <c r="J311" s="600">
        <f t="shared" si="337"/>
        <v>1.05</v>
      </c>
      <c r="K311" s="600">
        <f t="shared" si="337"/>
        <v>1.05</v>
      </c>
      <c r="L311" s="600">
        <f t="shared" si="337"/>
        <v>1.05</v>
      </c>
      <c r="M311" s="757">
        <f t="shared" si="337"/>
        <v>1.05</v>
      </c>
      <c r="N311" s="757">
        <f t="shared" si="337"/>
        <v>1.05</v>
      </c>
      <c r="O311" s="757">
        <f t="shared" si="337"/>
        <v>1.05</v>
      </c>
      <c r="P311" s="757">
        <f t="shared" si="337"/>
        <v>1.05</v>
      </c>
      <c r="Q311" s="757">
        <f t="shared" si="337"/>
        <v>1.05</v>
      </c>
      <c r="R311" s="757">
        <f t="shared" si="337"/>
        <v>1.05</v>
      </c>
      <c r="S311" s="757">
        <f t="shared" si="337"/>
        <v>1.05</v>
      </c>
      <c r="T311" s="757">
        <f t="shared" si="337"/>
        <v>1.05</v>
      </c>
      <c r="U311" s="757">
        <f t="shared" si="337"/>
        <v>1.05</v>
      </c>
      <c r="V311" s="757">
        <f t="shared" si="337"/>
        <v>1.05</v>
      </c>
      <c r="W311" s="757">
        <f t="shared" si="337"/>
        <v>1.05</v>
      </c>
      <c r="X311" s="757">
        <f t="shared" si="337"/>
        <v>1.05</v>
      </c>
      <c r="Y311" s="757">
        <f t="shared" si="337"/>
        <v>1.05</v>
      </c>
      <c r="Z311" s="757">
        <f t="shared" si="337"/>
        <v>1.05</v>
      </c>
      <c r="AA311" s="757">
        <f t="shared" si="337"/>
        <v>1.05</v>
      </c>
      <c r="AB311" s="757">
        <f t="shared" si="337"/>
        <v>1.05</v>
      </c>
      <c r="AC311" s="757">
        <f t="shared" si="337"/>
        <v>1.05</v>
      </c>
      <c r="AD311" s="757">
        <f t="shared" si="337"/>
        <v>1.05</v>
      </c>
      <c r="AE311" s="757">
        <f t="shared" si="337"/>
        <v>1.05</v>
      </c>
      <c r="AF311" s="757">
        <f t="shared" si="337"/>
        <v>1.05</v>
      </c>
      <c r="AG311" s="757">
        <f t="shared" si="337"/>
        <v>1.05</v>
      </c>
      <c r="AH311" s="757">
        <f t="shared" si="337"/>
        <v>1.05</v>
      </c>
      <c r="AI311" s="757">
        <f t="shared" si="337"/>
        <v>1.05</v>
      </c>
      <c r="AJ311" s="757">
        <f t="shared" si="337"/>
        <v>1.05</v>
      </c>
      <c r="AK311" s="757">
        <f t="shared" si="337"/>
        <v>1.05</v>
      </c>
      <c r="AL311" s="757">
        <f t="shared" si="337"/>
        <v>1.05</v>
      </c>
      <c r="AM311" s="757">
        <f t="shared" si="337"/>
        <v>1.05</v>
      </c>
      <c r="AN311" s="757">
        <f t="shared" si="337"/>
        <v>1.05</v>
      </c>
      <c r="AO311" s="757">
        <f t="shared" si="337"/>
        <v>1.05</v>
      </c>
      <c r="AP311" s="757">
        <f t="shared" si="337"/>
        <v>1.05</v>
      </c>
      <c r="AQ311" s="757">
        <f t="shared" si="337"/>
        <v>1.05</v>
      </c>
      <c r="AR311" s="757">
        <f t="shared" si="337"/>
        <v>1.05</v>
      </c>
      <c r="AS311" s="757">
        <f t="shared" si="337"/>
        <v>1.05</v>
      </c>
      <c r="AT311" s="757">
        <f t="shared" si="337"/>
        <v>1.05</v>
      </c>
      <c r="AU311" s="757">
        <f t="shared" si="337"/>
        <v>1.05</v>
      </c>
      <c r="AV311" s="757">
        <f t="shared" si="337"/>
        <v>1.05</v>
      </c>
      <c r="AW311" s="757">
        <f t="shared" si="337"/>
        <v>1.05</v>
      </c>
      <c r="AX311" s="757">
        <f t="shared" si="337"/>
        <v>1.05</v>
      </c>
      <c r="AY311" s="757">
        <f t="shared" si="337"/>
        <v>1.05</v>
      </c>
      <c r="AZ311" s="757">
        <f t="shared" si="337"/>
        <v>1.05</v>
      </c>
      <c r="BA311" s="757">
        <f t="shared" si="337"/>
        <v>1.05</v>
      </c>
      <c r="BB311" s="757">
        <f t="shared" si="337"/>
        <v>1.05</v>
      </c>
      <c r="BC311" s="757">
        <f t="shared" si="337"/>
        <v>1.05</v>
      </c>
      <c r="BD311" s="757">
        <f t="shared" si="337"/>
        <v>1.05</v>
      </c>
      <c r="BE311" s="757">
        <f t="shared" si="337"/>
        <v>1.05</v>
      </c>
      <c r="BF311" s="757">
        <f t="shared" si="337"/>
        <v>1.05</v>
      </c>
      <c r="BG311" s="757">
        <f t="shared" si="337"/>
        <v>1.05</v>
      </c>
      <c r="BH311" s="757">
        <f t="shared" si="337"/>
        <v>1.05</v>
      </c>
      <c r="BI311" s="757">
        <f t="shared" si="337"/>
        <v>1.05</v>
      </c>
      <c r="BJ311" s="757">
        <f t="shared" si="337"/>
        <v>1.05</v>
      </c>
      <c r="BK311" s="757">
        <f t="shared" si="337"/>
        <v>1.05</v>
      </c>
      <c r="BL311" s="757">
        <f t="shared" si="337"/>
        <v>1.05</v>
      </c>
      <c r="BM311" s="757">
        <f t="shared" si="337"/>
        <v>1.05</v>
      </c>
      <c r="BN311" s="757">
        <f t="shared" si="337"/>
        <v>1.05</v>
      </c>
      <c r="BO311" s="757">
        <f t="shared" si="337"/>
        <v>1.05</v>
      </c>
      <c r="BP311" s="757">
        <f t="shared" si="337"/>
        <v>1.05</v>
      </c>
      <c r="BQ311" s="757">
        <f t="shared" si="337"/>
        <v>1.05</v>
      </c>
      <c r="BR311" s="757">
        <f t="shared" si="337"/>
        <v>1.05</v>
      </c>
      <c r="BS311" s="757">
        <f t="shared" ref="BS311:BT311" si="338">BS221+BS287</f>
        <v>1.05</v>
      </c>
      <c r="BT311" s="757">
        <f t="shared" si="338"/>
        <v>1.05</v>
      </c>
      <c r="BU311" s="757"/>
      <c r="BV311" s="757"/>
      <c r="BW311" s="757"/>
      <c r="BX311" s="757"/>
      <c r="BY311" s="757"/>
      <c r="BZ311" s="757"/>
      <c r="CA311" s="757"/>
      <c r="CB311" s="757"/>
      <c r="CC311" s="757"/>
      <c r="CD311" s="757"/>
      <c r="CE311" s="757"/>
      <c r="CF311" s="757"/>
      <c r="CG311" s="757"/>
      <c r="CH311" s="757"/>
      <c r="CI311" s="758"/>
      <c r="CK311" s="1351"/>
    </row>
    <row r="312" spans="2:89" x14ac:dyDescent="0.2">
      <c r="B312" s="980" t="s">
        <v>690</v>
      </c>
      <c r="C312" s="981" t="s">
        <v>382</v>
      </c>
      <c r="D312" s="981" t="s">
        <v>691</v>
      </c>
      <c r="E312" s="982" t="s">
        <v>231</v>
      </c>
      <c r="F312" s="978">
        <v>2</v>
      </c>
      <c r="G312" s="600">
        <f>(G309)-(G310+G311)</f>
        <v>0</v>
      </c>
      <c r="H312" s="600">
        <f t="shared" ref="H312:BS312" si="339">(H309)-(H310+H311)</f>
        <v>0</v>
      </c>
      <c r="I312" s="600">
        <f t="shared" si="339"/>
        <v>9.8066772133632369</v>
      </c>
      <c r="J312" s="600">
        <f t="shared" si="339"/>
        <v>9.8065894007935874</v>
      </c>
      <c r="K312" s="600">
        <f t="shared" si="339"/>
        <v>9.8065495879946312</v>
      </c>
      <c r="L312" s="600">
        <f t="shared" si="339"/>
        <v>9.8067497926436964</v>
      </c>
      <c r="M312" s="600">
        <f t="shared" si="339"/>
        <v>9.7957072973992361</v>
      </c>
      <c r="N312" s="600">
        <f t="shared" si="339"/>
        <v>9.7927593119496859</v>
      </c>
      <c r="O312" s="600">
        <f t="shared" si="339"/>
        <v>9.2713720428682524</v>
      </c>
      <c r="P312" s="600">
        <f t="shared" si="339"/>
        <v>9.270215071813821</v>
      </c>
      <c r="Q312" s="600">
        <f t="shared" si="339"/>
        <v>9.2693255196690405</v>
      </c>
      <c r="R312" s="600">
        <f t="shared" si="339"/>
        <v>9.2681873679379478</v>
      </c>
      <c r="S312" s="600">
        <f t="shared" si="339"/>
        <v>9.2676637177000032</v>
      </c>
      <c r="T312" s="600">
        <f t="shared" si="339"/>
        <v>9.2678101157661725</v>
      </c>
      <c r="U312" s="600">
        <f t="shared" si="339"/>
        <v>9.2674840790356967</v>
      </c>
      <c r="V312" s="600">
        <f t="shared" si="339"/>
        <v>9.2670054683135739</v>
      </c>
      <c r="W312" s="600">
        <f t="shared" si="339"/>
        <v>9.2662666935466511</v>
      </c>
      <c r="X312" s="600">
        <f t="shared" si="339"/>
        <v>9.2652111515242677</v>
      </c>
      <c r="Y312" s="600">
        <f t="shared" si="339"/>
        <v>9.2648446675420395</v>
      </c>
      <c r="Z312" s="600">
        <f t="shared" si="339"/>
        <v>9.2645015764668184</v>
      </c>
      <c r="AA312" s="600">
        <f t="shared" si="339"/>
        <v>9.2642816813481037</v>
      </c>
      <c r="AB312" s="600">
        <f t="shared" si="339"/>
        <v>9.2641826126339222</v>
      </c>
      <c r="AC312" s="600">
        <f t="shared" si="339"/>
        <v>9.2639874815158016</v>
      </c>
      <c r="AD312" s="600">
        <f t="shared" si="339"/>
        <v>9.2637913752327989</v>
      </c>
      <c r="AE312" s="600">
        <f t="shared" si="339"/>
        <v>9.2636692996766978</v>
      </c>
      <c r="AF312" s="600">
        <f t="shared" si="339"/>
        <v>9.263554045004506</v>
      </c>
      <c r="AG312" s="600">
        <f t="shared" si="339"/>
        <v>9.2634288807668845</v>
      </c>
      <c r="AH312" s="600">
        <f t="shared" si="339"/>
        <v>9.2632790308460837</v>
      </c>
      <c r="AI312" s="600">
        <f t="shared" si="339"/>
        <v>9.2632036754244549</v>
      </c>
      <c r="AJ312" s="600">
        <f t="shared" si="339"/>
        <v>9.2631600143031232</v>
      </c>
      <c r="AK312" s="600">
        <f t="shared" si="339"/>
        <v>9.2631830041840999</v>
      </c>
      <c r="AL312" s="600">
        <f t="shared" si="339"/>
        <v>9.2665732833058403</v>
      </c>
      <c r="AM312" s="600">
        <f t="shared" si="339"/>
        <v>9.266509519882165</v>
      </c>
      <c r="AN312" s="600">
        <f t="shared" si="339"/>
        <v>9.2664704663283288</v>
      </c>
      <c r="AO312" s="600">
        <f t="shared" si="339"/>
        <v>9.2664411053122429</v>
      </c>
      <c r="AP312" s="600">
        <f t="shared" si="339"/>
        <v>9.2663058038899315</v>
      </c>
      <c r="AQ312" s="600">
        <f t="shared" si="339"/>
        <v>9.266107334017196</v>
      </c>
      <c r="AR312" s="600">
        <f t="shared" si="339"/>
        <v>9.2657675881664439</v>
      </c>
      <c r="AS312" s="600">
        <f t="shared" si="339"/>
        <v>9.2654317045647421</v>
      </c>
      <c r="AT312" s="600">
        <f t="shared" si="339"/>
        <v>9.265044240886315</v>
      </c>
      <c r="AU312" s="600">
        <f t="shared" si="339"/>
        <v>9.2646829531134109</v>
      </c>
      <c r="AV312" s="600">
        <f t="shared" si="339"/>
        <v>9.264299737667022</v>
      </c>
      <c r="AW312" s="600">
        <f t="shared" si="339"/>
        <v>9.2639057453597538</v>
      </c>
      <c r="AX312" s="600">
        <f t="shared" si="339"/>
        <v>9.2634591956358605</v>
      </c>
      <c r="AY312" s="600">
        <f t="shared" si="339"/>
        <v>9.2629849493293346</v>
      </c>
      <c r="AZ312" s="600">
        <f t="shared" si="339"/>
        <v>9.262510966739832</v>
      </c>
      <c r="BA312" s="600">
        <f t="shared" si="339"/>
        <v>9.2620227192975868</v>
      </c>
      <c r="BB312" s="600">
        <f t="shared" si="339"/>
        <v>9.261492138235436</v>
      </c>
      <c r="BC312" s="600">
        <f t="shared" si="339"/>
        <v>9.2609456861679149</v>
      </c>
      <c r="BD312" s="600">
        <f t="shared" si="339"/>
        <v>9.2604119888612679</v>
      </c>
      <c r="BE312" s="600">
        <f t="shared" si="339"/>
        <v>9.2599013501388416</v>
      </c>
      <c r="BF312" s="600">
        <f t="shared" si="339"/>
        <v>9.2594138495788929</v>
      </c>
      <c r="BG312" s="600">
        <f t="shared" si="339"/>
        <v>9.2589336338680557</v>
      </c>
      <c r="BH312" s="600">
        <f t="shared" si="339"/>
        <v>9.2584736659037734</v>
      </c>
      <c r="BI312" s="600">
        <f t="shared" si="339"/>
        <v>9.2580334514564591</v>
      </c>
      <c r="BJ312" s="600">
        <f t="shared" si="339"/>
        <v>9.2575657959490218</v>
      </c>
      <c r="BK312" s="600">
        <f t="shared" si="339"/>
        <v>9.2570980505262472</v>
      </c>
      <c r="BL312" s="600">
        <f t="shared" si="339"/>
        <v>9.256635019742534</v>
      </c>
      <c r="BM312" s="600">
        <f t="shared" si="339"/>
        <v>9.2561793560401924</v>
      </c>
      <c r="BN312" s="600">
        <f t="shared" si="339"/>
        <v>9.255716333795899</v>
      </c>
      <c r="BO312" s="600">
        <f t="shared" si="339"/>
        <v>9.255249250775698</v>
      </c>
      <c r="BP312" s="600">
        <f t="shared" si="339"/>
        <v>9.2547401545574104</v>
      </c>
      <c r="BQ312" s="600">
        <f t="shared" si="339"/>
        <v>9.2542073214471987</v>
      </c>
      <c r="BR312" s="600">
        <f t="shared" si="339"/>
        <v>9.2536370123661733</v>
      </c>
      <c r="BS312" s="600">
        <f t="shared" si="339"/>
        <v>9.2530846089190604</v>
      </c>
      <c r="BT312" s="600">
        <f t="shared" ref="BT312" si="340">(BT309)-(BT310+BT311)</f>
        <v>9.2525434167909317</v>
      </c>
      <c r="BU312" s="600"/>
      <c r="BV312" s="600"/>
      <c r="BW312" s="600"/>
      <c r="BX312" s="600"/>
      <c r="BY312" s="600"/>
      <c r="BZ312" s="600"/>
      <c r="CA312" s="600"/>
      <c r="CB312" s="600"/>
      <c r="CC312" s="600"/>
      <c r="CD312" s="600"/>
      <c r="CE312" s="600"/>
      <c r="CF312" s="600"/>
      <c r="CG312" s="600"/>
      <c r="CH312" s="600"/>
      <c r="CI312" s="758"/>
      <c r="CK312" s="1351"/>
    </row>
    <row r="313" spans="2:89" ht="15" thickBot="1" x14ac:dyDescent="0.25">
      <c r="B313" s="983" t="s">
        <v>692</v>
      </c>
      <c r="C313" s="984" t="s">
        <v>385</v>
      </c>
      <c r="D313" s="984" t="s">
        <v>693</v>
      </c>
      <c r="E313" s="985" t="s">
        <v>231</v>
      </c>
      <c r="F313" s="986">
        <v>2</v>
      </c>
      <c r="G313" s="768">
        <f t="shared" ref="G313:AL313" si="341">G312+SUM(G305:G308)</f>
        <v>0</v>
      </c>
      <c r="H313" s="768">
        <f t="shared" si="341"/>
        <v>0</v>
      </c>
      <c r="I313" s="768">
        <f t="shared" si="341"/>
        <v>9.8066772133632369</v>
      </c>
      <c r="J313" s="768">
        <f t="shared" si="341"/>
        <v>9.8065894007935874</v>
      </c>
      <c r="K313" s="768">
        <f t="shared" si="341"/>
        <v>9.8065495879946312</v>
      </c>
      <c r="L313" s="768">
        <f t="shared" si="341"/>
        <v>9.8067497926436964</v>
      </c>
      <c r="M313" s="768">
        <f t="shared" si="341"/>
        <v>9.7957072973992361</v>
      </c>
      <c r="N313" s="768">
        <f t="shared" si="341"/>
        <v>9.7927593119496859</v>
      </c>
      <c r="O313" s="768">
        <f t="shared" si="341"/>
        <v>9.2713720428682524</v>
      </c>
      <c r="P313" s="768">
        <f t="shared" si="341"/>
        <v>9.270215071813821</v>
      </c>
      <c r="Q313" s="768">
        <f t="shared" si="341"/>
        <v>9.2693255196690405</v>
      </c>
      <c r="R313" s="768">
        <f t="shared" si="341"/>
        <v>9.2681873679379478</v>
      </c>
      <c r="S313" s="768">
        <f t="shared" si="341"/>
        <v>9.2676637177000032</v>
      </c>
      <c r="T313" s="768">
        <f t="shared" si="341"/>
        <v>9.2678101157661725</v>
      </c>
      <c r="U313" s="768">
        <f t="shared" si="341"/>
        <v>9.2674840790356967</v>
      </c>
      <c r="V313" s="768">
        <f t="shared" si="341"/>
        <v>9.2670054683135739</v>
      </c>
      <c r="W313" s="768">
        <f t="shared" si="341"/>
        <v>9.2662666935466511</v>
      </c>
      <c r="X313" s="768">
        <f t="shared" si="341"/>
        <v>9.2652111515242677</v>
      </c>
      <c r="Y313" s="768">
        <f t="shared" si="341"/>
        <v>9.2648446675420395</v>
      </c>
      <c r="Z313" s="768">
        <f t="shared" si="341"/>
        <v>9.2645015764668184</v>
      </c>
      <c r="AA313" s="768">
        <f t="shared" si="341"/>
        <v>9.2642816813481037</v>
      </c>
      <c r="AB313" s="768">
        <f t="shared" si="341"/>
        <v>9.2641826126339222</v>
      </c>
      <c r="AC313" s="768">
        <f t="shared" si="341"/>
        <v>9.2639874815158016</v>
      </c>
      <c r="AD313" s="768">
        <f t="shared" si="341"/>
        <v>9.2637913752327989</v>
      </c>
      <c r="AE313" s="768">
        <f t="shared" si="341"/>
        <v>9.2636692996766978</v>
      </c>
      <c r="AF313" s="768">
        <f t="shared" si="341"/>
        <v>9.263554045004506</v>
      </c>
      <c r="AG313" s="768">
        <f t="shared" si="341"/>
        <v>9.2634288807668845</v>
      </c>
      <c r="AH313" s="768">
        <f t="shared" si="341"/>
        <v>9.2632790308460837</v>
      </c>
      <c r="AI313" s="768">
        <f t="shared" si="341"/>
        <v>9.2632036754244549</v>
      </c>
      <c r="AJ313" s="768">
        <f t="shared" si="341"/>
        <v>9.2631600143031232</v>
      </c>
      <c r="AK313" s="768">
        <f t="shared" si="341"/>
        <v>9.2631830041840999</v>
      </c>
      <c r="AL313" s="768">
        <f t="shared" si="341"/>
        <v>9.2665732833058403</v>
      </c>
      <c r="AM313" s="768">
        <f t="shared" ref="AM313:BR313" si="342">AM312+SUM(AM305:AM308)</f>
        <v>9.266509519882165</v>
      </c>
      <c r="AN313" s="768">
        <f t="shared" si="342"/>
        <v>9.2664704663283288</v>
      </c>
      <c r="AO313" s="768">
        <f t="shared" si="342"/>
        <v>9.2664411053122429</v>
      </c>
      <c r="AP313" s="768">
        <f t="shared" si="342"/>
        <v>9.2663058038899315</v>
      </c>
      <c r="AQ313" s="768">
        <f t="shared" si="342"/>
        <v>9.266107334017196</v>
      </c>
      <c r="AR313" s="768">
        <f t="shared" si="342"/>
        <v>9.2657675881664439</v>
      </c>
      <c r="AS313" s="768">
        <f t="shared" si="342"/>
        <v>9.2654317045647421</v>
      </c>
      <c r="AT313" s="768">
        <f t="shared" si="342"/>
        <v>9.265044240886315</v>
      </c>
      <c r="AU313" s="768">
        <f t="shared" si="342"/>
        <v>9.2646829531134109</v>
      </c>
      <c r="AV313" s="768">
        <f t="shared" si="342"/>
        <v>9.264299737667022</v>
      </c>
      <c r="AW313" s="768">
        <f t="shared" si="342"/>
        <v>9.2639057453597538</v>
      </c>
      <c r="AX313" s="768">
        <f t="shared" si="342"/>
        <v>9.2634591956358605</v>
      </c>
      <c r="AY313" s="768">
        <f t="shared" si="342"/>
        <v>9.2629849493293346</v>
      </c>
      <c r="AZ313" s="768">
        <f t="shared" si="342"/>
        <v>9.262510966739832</v>
      </c>
      <c r="BA313" s="768">
        <f t="shared" si="342"/>
        <v>9.2620227192975868</v>
      </c>
      <c r="BB313" s="768">
        <f t="shared" si="342"/>
        <v>9.261492138235436</v>
      </c>
      <c r="BC313" s="768">
        <f t="shared" si="342"/>
        <v>9.2609456861679149</v>
      </c>
      <c r="BD313" s="768">
        <f t="shared" si="342"/>
        <v>9.2604119888612679</v>
      </c>
      <c r="BE313" s="768">
        <f t="shared" si="342"/>
        <v>9.2599013501388416</v>
      </c>
      <c r="BF313" s="768">
        <f t="shared" si="342"/>
        <v>9.2594138495788929</v>
      </c>
      <c r="BG313" s="768">
        <f t="shared" si="342"/>
        <v>9.2589336338680557</v>
      </c>
      <c r="BH313" s="768">
        <f t="shared" si="342"/>
        <v>9.2584736659037734</v>
      </c>
      <c r="BI313" s="768">
        <f t="shared" si="342"/>
        <v>9.2580334514564591</v>
      </c>
      <c r="BJ313" s="768">
        <f t="shared" si="342"/>
        <v>9.2575657959490218</v>
      </c>
      <c r="BK313" s="768">
        <f t="shared" si="342"/>
        <v>9.2570980505262472</v>
      </c>
      <c r="BL313" s="768">
        <f t="shared" si="342"/>
        <v>9.256635019742534</v>
      </c>
      <c r="BM313" s="768">
        <f t="shared" si="342"/>
        <v>9.2561793560401924</v>
      </c>
      <c r="BN313" s="768">
        <f t="shared" si="342"/>
        <v>9.255716333795899</v>
      </c>
      <c r="BO313" s="768">
        <f t="shared" si="342"/>
        <v>9.255249250775698</v>
      </c>
      <c r="BP313" s="768">
        <f t="shared" si="342"/>
        <v>9.2547401545574104</v>
      </c>
      <c r="BQ313" s="768">
        <f t="shared" si="342"/>
        <v>9.2542073214471987</v>
      </c>
      <c r="BR313" s="768">
        <f t="shared" si="342"/>
        <v>9.2536370123661733</v>
      </c>
      <c r="BS313" s="768">
        <f t="shared" ref="BS313:BT313" si="343">BS312+SUM(BS305:BS308)</f>
        <v>9.2530846089190604</v>
      </c>
      <c r="BT313" s="768">
        <f t="shared" si="343"/>
        <v>9.2525434167909317</v>
      </c>
      <c r="BU313" s="768"/>
      <c r="BV313" s="768"/>
      <c r="BW313" s="768"/>
      <c r="BX313" s="768"/>
      <c r="BY313" s="768"/>
      <c r="BZ313" s="768"/>
      <c r="CA313" s="768"/>
      <c r="CB313" s="768"/>
      <c r="CC313" s="768"/>
      <c r="CD313" s="768"/>
      <c r="CE313" s="768"/>
      <c r="CF313" s="768"/>
      <c r="CG313" s="768"/>
      <c r="CH313" s="768"/>
      <c r="CI313" s="768"/>
      <c r="CK313" s="1351"/>
    </row>
    <row r="314" spans="2:89" x14ac:dyDescent="0.2">
      <c r="B314" s="987" t="s">
        <v>694</v>
      </c>
      <c r="C314" s="988" t="s">
        <v>482</v>
      </c>
      <c r="D314" s="989" t="s">
        <v>695</v>
      </c>
      <c r="E314" s="990" t="s">
        <v>231</v>
      </c>
      <c r="F314" s="991">
        <v>2</v>
      </c>
      <c r="G314" s="774">
        <f t="shared" ref="G314:BR314" si="344">G224+G288</f>
        <v>0</v>
      </c>
      <c r="H314" s="774">
        <f t="shared" si="344"/>
        <v>0</v>
      </c>
      <c r="I314" s="774">
        <f t="shared" si="344"/>
        <v>2.0272424511190787</v>
      </c>
      <c r="J314" s="774">
        <f t="shared" si="344"/>
        <v>1.919053868206466</v>
      </c>
      <c r="K314" s="774">
        <f t="shared" si="344"/>
        <v>2.0188894035384188</v>
      </c>
      <c r="L314" s="774">
        <f t="shared" si="344"/>
        <v>2.1096102568774726</v>
      </c>
      <c r="M314" s="775">
        <f t="shared" si="344"/>
        <v>2.3052192526257076</v>
      </c>
      <c r="N314" s="775">
        <f t="shared" si="344"/>
        <v>2.3488889529525543</v>
      </c>
      <c r="O314" s="775">
        <f t="shared" si="344"/>
        <v>2.3494381194638581</v>
      </c>
      <c r="P314" s="775">
        <f t="shared" si="344"/>
        <v>2.3510067829676928</v>
      </c>
      <c r="Q314" s="775">
        <f t="shared" si="344"/>
        <v>2.3524813079518045</v>
      </c>
      <c r="R314" s="775">
        <f t="shared" si="344"/>
        <v>2.3538696982772334</v>
      </c>
      <c r="S314" s="775">
        <f t="shared" si="344"/>
        <v>2.3549660251674451</v>
      </c>
      <c r="T314" s="775">
        <f t="shared" si="344"/>
        <v>2.3553040323623824</v>
      </c>
      <c r="U314" s="775">
        <f t="shared" si="344"/>
        <v>2.3554068089652143</v>
      </c>
      <c r="V314" s="775">
        <f t="shared" si="344"/>
        <v>2.3554542568126755</v>
      </c>
      <c r="W314" s="775">
        <f t="shared" si="344"/>
        <v>2.3553847424507532</v>
      </c>
      <c r="X314" s="775">
        <f t="shared" si="344"/>
        <v>2.355365687870369</v>
      </c>
      <c r="Y314" s="775">
        <f t="shared" si="344"/>
        <v>2.3553911645362788</v>
      </c>
      <c r="Z314" s="775">
        <f t="shared" si="344"/>
        <v>2.3559349036937443</v>
      </c>
      <c r="AA314" s="775">
        <f t="shared" si="344"/>
        <v>2.3564536969207568</v>
      </c>
      <c r="AB314" s="775">
        <f t="shared" si="344"/>
        <v>2.3568585786754372</v>
      </c>
      <c r="AC314" s="775">
        <f t="shared" si="344"/>
        <v>2.3572066195144199</v>
      </c>
      <c r="AD314" s="775">
        <f t="shared" si="344"/>
        <v>2.3575050026736402</v>
      </c>
      <c r="AE314" s="775">
        <f t="shared" si="344"/>
        <v>2.3577847214436698</v>
      </c>
      <c r="AF314" s="775">
        <f t="shared" si="344"/>
        <v>2.3580329729066194</v>
      </c>
      <c r="AG314" s="775">
        <f t="shared" si="344"/>
        <v>2.3582917256009521</v>
      </c>
      <c r="AH314" s="775">
        <f t="shared" si="344"/>
        <v>2.3585388108387848</v>
      </c>
      <c r="AI314" s="775">
        <f t="shared" si="344"/>
        <v>2.3587257398089392</v>
      </c>
      <c r="AJ314" s="775">
        <f t="shared" si="344"/>
        <v>2.3588994056855332</v>
      </c>
      <c r="AK314" s="775">
        <f t="shared" si="344"/>
        <v>2.359064094844149</v>
      </c>
      <c r="AL314" s="775">
        <f t="shared" si="344"/>
        <v>2.3595627996103716</v>
      </c>
      <c r="AM314" s="775">
        <f t="shared" si="344"/>
        <v>2.360030170241922</v>
      </c>
      <c r="AN314" s="775">
        <f t="shared" si="344"/>
        <v>2.3602776476603271</v>
      </c>
      <c r="AO314" s="775">
        <f t="shared" si="344"/>
        <v>2.3604900826156676</v>
      </c>
      <c r="AP314" s="775">
        <f t="shared" si="344"/>
        <v>2.360680301234753</v>
      </c>
      <c r="AQ314" s="775">
        <f t="shared" si="344"/>
        <v>2.3608524749194397</v>
      </c>
      <c r="AR314" s="775">
        <f t="shared" si="344"/>
        <v>2.3610075264543626</v>
      </c>
      <c r="AS314" s="775">
        <f t="shared" si="344"/>
        <v>2.3611389597381809</v>
      </c>
      <c r="AT314" s="775">
        <f t="shared" si="344"/>
        <v>2.3612601087416092</v>
      </c>
      <c r="AU314" s="775">
        <f t="shared" si="344"/>
        <v>2.3613841450458675</v>
      </c>
      <c r="AV314" s="775">
        <f t="shared" si="344"/>
        <v>2.3615087461800495</v>
      </c>
      <c r="AW314" s="775">
        <f t="shared" si="344"/>
        <v>2.3616332067890506</v>
      </c>
      <c r="AX314" s="775">
        <f t="shared" si="344"/>
        <v>2.3617620372320154</v>
      </c>
      <c r="AY314" s="775">
        <f t="shared" si="344"/>
        <v>2.3618949477574538</v>
      </c>
      <c r="AZ314" s="775">
        <f t="shared" si="344"/>
        <v>2.3620225596408408</v>
      </c>
      <c r="BA314" s="775">
        <f t="shared" si="344"/>
        <v>2.3621322396837252</v>
      </c>
      <c r="BB314" s="775">
        <f t="shared" si="344"/>
        <v>2.362235821781852</v>
      </c>
      <c r="BC314" s="775">
        <f t="shared" si="344"/>
        <v>2.3623421919924179</v>
      </c>
      <c r="BD314" s="775">
        <f t="shared" si="344"/>
        <v>2.3624503981513389</v>
      </c>
      <c r="BE314" s="775">
        <f t="shared" si="344"/>
        <v>2.3625532671238334</v>
      </c>
      <c r="BF314" s="775">
        <f t="shared" si="344"/>
        <v>2.3626470589759827</v>
      </c>
      <c r="BG314" s="775">
        <f t="shared" si="344"/>
        <v>2.3627291685015628</v>
      </c>
      <c r="BH314" s="775">
        <f t="shared" si="344"/>
        <v>2.3628074007777613</v>
      </c>
      <c r="BI314" s="775">
        <f t="shared" si="344"/>
        <v>2.3628800590281642</v>
      </c>
      <c r="BJ314" s="775">
        <f t="shared" si="344"/>
        <v>2.3629360517727509</v>
      </c>
      <c r="BK314" s="775">
        <f t="shared" si="344"/>
        <v>2.3629812323647905</v>
      </c>
      <c r="BL314" s="775">
        <f t="shared" si="344"/>
        <v>2.3630123744368263</v>
      </c>
      <c r="BM314" s="775">
        <f t="shared" si="344"/>
        <v>2.363030304792944</v>
      </c>
      <c r="BN314" s="775">
        <f t="shared" si="344"/>
        <v>2.3630428014157117</v>
      </c>
      <c r="BO314" s="775">
        <f t="shared" si="344"/>
        <v>2.3630495672662732</v>
      </c>
      <c r="BP314" s="775">
        <f t="shared" si="344"/>
        <v>2.3630451751094506</v>
      </c>
      <c r="BQ314" s="775">
        <f t="shared" si="344"/>
        <v>2.3630368951116409</v>
      </c>
      <c r="BR314" s="775">
        <f t="shared" si="344"/>
        <v>2.3630192703455934</v>
      </c>
      <c r="BS314" s="775">
        <f t="shared" ref="BS314:BT314" si="345">BS224+BS288</f>
        <v>2.3629930910905146</v>
      </c>
      <c r="BT314" s="775">
        <f t="shared" si="345"/>
        <v>2.3629648907561385</v>
      </c>
      <c r="BU314" s="775"/>
      <c r="BV314" s="775"/>
      <c r="BW314" s="775"/>
      <c r="BX314" s="775"/>
      <c r="BY314" s="775"/>
      <c r="BZ314" s="775"/>
      <c r="CA314" s="775"/>
      <c r="CB314" s="775"/>
      <c r="CC314" s="775"/>
      <c r="CD314" s="775"/>
      <c r="CE314" s="775"/>
      <c r="CF314" s="775"/>
      <c r="CG314" s="775"/>
      <c r="CH314" s="775"/>
      <c r="CI314" s="776"/>
      <c r="CK314" s="1351"/>
    </row>
    <row r="315" spans="2:89" x14ac:dyDescent="0.2">
      <c r="B315" s="992" t="s">
        <v>696</v>
      </c>
      <c r="C315" s="993" t="s">
        <v>697</v>
      </c>
      <c r="D315" s="994" t="s">
        <v>85</v>
      </c>
      <c r="E315" s="995" t="s">
        <v>231</v>
      </c>
      <c r="F315" s="996">
        <v>2</v>
      </c>
      <c r="G315" s="571"/>
      <c r="H315" s="571"/>
      <c r="I315" s="571">
        <v>0</v>
      </c>
      <c r="J315" s="571">
        <v>0</v>
      </c>
      <c r="K315" s="571">
        <v>0</v>
      </c>
      <c r="L315" s="571">
        <v>0</v>
      </c>
      <c r="M315" s="572">
        <v>0</v>
      </c>
      <c r="N315" s="572">
        <v>0</v>
      </c>
      <c r="O315" s="572">
        <v>0</v>
      </c>
      <c r="P315" s="572">
        <v>0</v>
      </c>
      <c r="Q315" s="572">
        <v>0</v>
      </c>
      <c r="R315" s="572">
        <v>0</v>
      </c>
      <c r="S315" s="572">
        <v>0</v>
      </c>
      <c r="T315" s="572">
        <v>0</v>
      </c>
      <c r="U315" s="572">
        <v>0</v>
      </c>
      <c r="V315" s="572">
        <v>0</v>
      </c>
      <c r="W315" s="572">
        <v>0</v>
      </c>
      <c r="X315" s="572">
        <v>0</v>
      </c>
      <c r="Y315" s="572">
        <v>0</v>
      </c>
      <c r="Z315" s="572">
        <v>0</v>
      </c>
      <c r="AA315" s="572">
        <v>0</v>
      </c>
      <c r="AB315" s="572">
        <v>0</v>
      </c>
      <c r="AC315" s="572">
        <v>0</v>
      </c>
      <c r="AD315" s="572">
        <v>0</v>
      </c>
      <c r="AE315" s="572">
        <v>0</v>
      </c>
      <c r="AF315" s="572">
        <v>0</v>
      </c>
      <c r="AG315" s="572">
        <v>0</v>
      </c>
      <c r="AH315" s="572">
        <v>0</v>
      </c>
      <c r="AI315" s="572">
        <v>0</v>
      </c>
      <c r="AJ315" s="572">
        <v>0</v>
      </c>
      <c r="AK315" s="572">
        <v>0</v>
      </c>
      <c r="AL315" s="572">
        <v>0</v>
      </c>
      <c r="AM315" s="572">
        <v>0</v>
      </c>
      <c r="AN315" s="572">
        <v>0</v>
      </c>
      <c r="AO315" s="572">
        <v>0</v>
      </c>
      <c r="AP315" s="572">
        <v>0</v>
      </c>
      <c r="AQ315" s="572">
        <v>0</v>
      </c>
      <c r="AR315" s="572">
        <v>0</v>
      </c>
      <c r="AS315" s="572">
        <v>0</v>
      </c>
      <c r="AT315" s="572">
        <v>0</v>
      </c>
      <c r="AU315" s="572">
        <v>0</v>
      </c>
      <c r="AV315" s="572">
        <v>0</v>
      </c>
      <c r="AW315" s="572">
        <v>0</v>
      </c>
      <c r="AX315" s="572">
        <v>0</v>
      </c>
      <c r="AY315" s="572">
        <v>0</v>
      </c>
      <c r="AZ315" s="572">
        <v>0</v>
      </c>
      <c r="BA315" s="572">
        <v>0</v>
      </c>
      <c r="BB315" s="572">
        <v>0</v>
      </c>
      <c r="BC315" s="572">
        <v>0</v>
      </c>
      <c r="BD315" s="572">
        <v>0</v>
      </c>
      <c r="BE315" s="572">
        <v>0</v>
      </c>
      <c r="BF315" s="572">
        <v>0</v>
      </c>
      <c r="BG315" s="572">
        <v>0</v>
      </c>
      <c r="BH315" s="572">
        <v>0</v>
      </c>
      <c r="BI315" s="572">
        <v>0</v>
      </c>
      <c r="BJ315" s="572">
        <v>0</v>
      </c>
      <c r="BK315" s="572">
        <v>0</v>
      </c>
      <c r="BL315" s="572">
        <v>0</v>
      </c>
      <c r="BM315" s="572">
        <v>0</v>
      </c>
      <c r="BN315" s="572">
        <v>0</v>
      </c>
      <c r="BO315" s="572">
        <v>0</v>
      </c>
      <c r="BP315" s="572">
        <v>0</v>
      </c>
      <c r="BQ315" s="572">
        <v>0</v>
      </c>
      <c r="BR315" s="572">
        <v>0</v>
      </c>
      <c r="BS315" s="572">
        <v>0</v>
      </c>
      <c r="BT315" s="572">
        <v>0</v>
      </c>
      <c r="BU315" s="572"/>
      <c r="BV315" s="572"/>
      <c r="BW315" s="572"/>
      <c r="BX315" s="572"/>
      <c r="BY315" s="572"/>
      <c r="BZ315" s="572"/>
      <c r="CA315" s="572"/>
      <c r="CB315" s="572"/>
      <c r="CC315" s="572"/>
      <c r="CD315" s="572"/>
      <c r="CE315" s="572"/>
      <c r="CF315" s="572"/>
      <c r="CG315" s="572"/>
      <c r="CH315" s="572"/>
      <c r="CI315" s="573"/>
      <c r="CK315" s="1351"/>
    </row>
    <row r="316" spans="2:89" x14ac:dyDescent="0.2">
      <c r="B316" s="992" t="s">
        <v>698</v>
      </c>
      <c r="C316" s="993" t="s">
        <v>486</v>
      </c>
      <c r="D316" s="994" t="s">
        <v>699</v>
      </c>
      <c r="E316" s="995" t="s">
        <v>231</v>
      </c>
      <c r="F316" s="996">
        <v>2</v>
      </c>
      <c r="G316" s="600">
        <f t="shared" ref="G316:BR318" si="346">G226+G289</f>
        <v>0</v>
      </c>
      <c r="H316" s="600">
        <f t="shared" si="346"/>
        <v>0</v>
      </c>
      <c r="I316" s="600">
        <f t="shared" si="346"/>
        <v>8.5894820161191321E-2</v>
      </c>
      <c r="J316" s="600">
        <f t="shared" si="346"/>
        <v>8.819503598384125E-2</v>
      </c>
      <c r="K316" s="600">
        <f t="shared" si="346"/>
        <v>8.7781079480922911E-2</v>
      </c>
      <c r="L316" s="600">
        <f t="shared" si="346"/>
        <v>8.7367871913902301E-2</v>
      </c>
      <c r="M316" s="757">
        <f t="shared" si="346"/>
        <v>5.9654557410387721E-2</v>
      </c>
      <c r="N316" s="757">
        <f t="shared" si="346"/>
        <v>1.8780799256470818E-2</v>
      </c>
      <c r="O316" s="757">
        <f t="shared" si="346"/>
        <v>1.8770171039748054E-2</v>
      </c>
      <c r="P316" s="757">
        <f t="shared" si="346"/>
        <v>1.8759542823025277E-2</v>
      </c>
      <c r="Q316" s="757">
        <f t="shared" si="346"/>
        <v>1.87489146063025E-2</v>
      </c>
      <c r="R316" s="757">
        <f t="shared" si="346"/>
        <v>1.8168390286927336E-2</v>
      </c>
      <c r="S316" s="757">
        <f t="shared" si="346"/>
        <v>1.7588512449216762E-2</v>
      </c>
      <c r="T316" s="757">
        <f t="shared" si="346"/>
        <v>1.7009281093170792E-2</v>
      </c>
      <c r="U316" s="757">
        <f t="shared" si="346"/>
        <v>1.6999622598944913E-2</v>
      </c>
      <c r="V316" s="757">
        <f t="shared" si="346"/>
        <v>1.6989964104719049E-2</v>
      </c>
      <c r="W316" s="757">
        <f t="shared" si="346"/>
        <v>1.6980305610493171E-2</v>
      </c>
      <c r="X316" s="757">
        <f t="shared" si="346"/>
        <v>1.6970647116267307E-2</v>
      </c>
      <c r="Y316" s="757">
        <f t="shared" si="346"/>
        <v>1.6960988622041429E-2</v>
      </c>
      <c r="Z316" s="757">
        <f t="shared" si="346"/>
        <v>1.6951330127815564E-2</v>
      </c>
      <c r="AA316" s="757">
        <f t="shared" si="346"/>
        <v>1.6941671633589686E-2</v>
      </c>
      <c r="AB316" s="757">
        <f t="shared" si="346"/>
        <v>1.6928500865595941E-2</v>
      </c>
      <c r="AC316" s="757">
        <f t="shared" si="346"/>
        <v>1.691533009760221E-2</v>
      </c>
      <c r="AD316" s="757">
        <f t="shared" si="346"/>
        <v>1.6902159329608465E-2</v>
      </c>
      <c r="AE316" s="757">
        <f t="shared" si="346"/>
        <v>1.6888988561614721E-2</v>
      </c>
      <c r="AF316" s="757">
        <f t="shared" si="346"/>
        <v>1.687581779362099E-2</v>
      </c>
      <c r="AG316" s="757">
        <f t="shared" si="346"/>
        <v>1.6862647025627245E-2</v>
      </c>
      <c r="AH316" s="757">
        <f t="shared" si="346"/>
        <v>1.68494762576335E-2</v>
      </c>
      <c r="AI316" s="757">
        <f t="shared" si="346"/>
        <v>1.6836305489639769E-2</v>
      </c>
      <c r="AJ316" s="757">
        <f t="shared" si="346"/>
        <v>1.6823134721646024E-2</v>
      </c>
      <c r="AK316" s="757">
        <f t="shared" si="346"/>
        <v>1.6809963953652279E-2</v>
      </c>
      <c r="AL316" s="757">
        <f t="shared" si="346"/>
        <v>1.6809963953652279E-2</v>
      </c>
      <c r="AM316" s="757">
        <f t="shared" si="346"/>
        <v>1.6809963953652279E-2</v>
      </c>
      <c r="AN316" s="757">
        <f t="shared" si="346"/>
        <v>1.6809963953652279E-2</v>
      </c>
      <c r="AO316" s="757">
        <f t="shared" si="346"/>
        <v>1.6809963953652279E-2</v>
      </c>
      <c r="AP316" s="757">
        <f t="shared" si="346"/>
        <v>1.6809963953652279E-2</v>
      </c>
      <c r="AQ316" s="757">
        <f t="shared" si="346"/>
        <v>1.6809963953652279E-2</v>
      </c>
      <c r="AR316" s="757">
        <f t="shared" si="346"/>
        <v>1.6809963953652279E-2</v>
      </c>
      <c r="AS316" s="757">
        <f t="shared" si="346"/>
        <v>1.6809963953652279E-2</v>
      </c>
      <c r="AT316" s="757">
        <f t="shared" si="346"/>
        <v>1.6809963953652279E-2</v>
      </c>
      <c r="AU316" s="757">
        <f t="shared" si="346"/>
        <v>1.6809963953652279E-2</v>
      </c>
      <c r="AV316" s="757">
        <f t="shared" si="346"/>
        <v>1.6809963953652279E-2</v>
      </c>
      <c r="AW316" s="757">
        <f t="shared" si="346"/>
        <v>1.6809963953652279E-2</v>
      </c>
      <c r="AX316" s="757">
        <f t="shared" si="346"/>
        <v>1.6809963953652279E-2</v>
      </c>
      <c r="AY316" s="757">
        <f t="shared" si="346"/>
        <v>1.6809963953652279E-2</v>
      </c>
      <c r="AZ316" s="757">
        <f t="shared" si="346"/>
        <v>1.6809963953652279E-2</v>
      </c>
      <c r="BA316" s="757">
        <f t="shared" si="346"/>
        <v>1.6809963953652279E-2</v>
      </c>
      <c r="BB316" s="757">
        <f t="shared" si="346"/>
        <v>1.6809963953652279E-2</v>
      </c>
      <c r="BC316" s="757">
        <f t="shared" si="346"/>
        <v>1.6809963953652279E-2</v>
      </c>
      <c r="BD316" s="757">
        <f t="shared" si="346"/>
        <v>1.6809963953652279E-2</v>
      </c>
      <c r="BE316" s="757">
        <f t="shared" si="346"/>
        <v>1.6809963953652279E-2</v>
      </c>
      <c r="BF316" s="757">
        <f t="shared" si="346"/>
        <v>1.6809963953652279E-2</v>
      </c>
      <c r="BG316" s="757">
        <f t="shared" si="346"/>
        <v>1.6809963953652279E-2</v>
      </c>
      <c r="BH316" s="757">
        <f t="shared" si="346"/>
        <v>1.6809963953652279E-2</v>
      </c>
      <c r="BI316" s="757">
        <f t="shared" si="346"/>
        <v>1.6809963953652279E-2</v>
      </c>
      <c r="BJ316" s="757">
        <f t="shared" si="346"/>
        <v>1.6809963953652279E-2</v>
      </c>
      <c r="BK316" s="757">
        <f t="shared" si="346"/>
        <v>1.6809963953652279E-2</v>
      </c>
      <c r="BL316" s="757">
        <f t="shared" si="346"/>
        <v>1.6809963953652279E-2</v>
      </c>
      <c r="BM316" s="757">
        <f t="shared" si="346"/>
        <v>1.6809963953652279E-2</v>
      </c>
      <c r="BN316" s="757">
        <f t="shared" si="346"/>
        <v>1.6809963953652279E-2</v>
      </c>
      <c r="BO316" s="757">
        <f t="shared" si="346"/>
        <v>1.6809963953652279E-2</v>
      </c>
      <c r="BP316" s="757">
        <f t="shared" si="346"/>
        <v>1.6809963953652279E-2</v>
      </c>
      <c r="BQ316" s="757">
        <f t="shared" si="346"/>
        <v>1.6809963953652279E-2</v>
      </c>
      <c r="BR316" s="757">
        <f t="shared" si="346"/>
        <v>1.6809963953652279E-2</v>
      </c>
      <c r="BS316" s="757">
        <f t="shared" ref="BS316:BT318" si="347">BS226+BS289</f>
        <v>1.6809963953652279E-2</v>
      </c>
      <c r="BT316" s="757">
        <f t="shared" si="347"/>
        <v>1.6809963953652279E-2</v>
      </c>
      <c r="BU316" s="757"/>
      <c r="BV316" s="757"/>
      <c r="BW316" s="757"/>
      <c r="BX316" s="757"/>
      <c r="BY316" s="757"/>
      <c r="BZ316" s="757"/>
      <c r="CA316" s="757"/>
      <c r="CB316" s="757"/>
      <c r="CC316" s="757"/>
      <c r="CD316" s="757"/>
      <c r="CE316" s="757"/>
      <c r="CF316" s="757"/>
      <c r="CG316" s="757"/>
      <c r="CH316" s="757"/>
      <c r="CI316" s="758"/>
      <c r="CK316" s="1351"/>
    </row>
    <row r="317" spans="2:89" x14ac:dyDescent="0.2">
      <c r="B317" s="992" t="s">
        <v>700</v>
      </c>
      <c r="C317" s="993" t="s">
        <v>488</v>
      </c>
      <c r="D317" s="994" t="s">
        <v>701</v>
      </c>
      <c r="E317" s="995" t="s">
        <v>231</v>
      </c>
      <c r="F317" s="996">
        <v>2</v>
      </c>
      <c r="G317" s="600">
        <f t="shared" si="346"/>
        <v>0</v>
      </c>
      <c r="H317" s="600">
        <f t="shared" si="346"/>
        <v>0</v>
      </c>
      <c r="I317" s="600">
        <f t="shared" si="346"/>
        <v>1.2245812160310592</v>
      </c>
      <c r="J317" s="600">
        <f t="shared" si="346"/>
        <v>1.2506463467503894</v>
      </c>
      <c r="K317" s="600">
        <f t="shared" si="346"/>
        <v>1.2944768042399069</v>
      </c>
      <c r="L317" s="600">
        <f t="shared" si="346"/>
        <v>1.347642938333937</v>
      </c>
      <c r="M317" s="757">
        <f t="shared" si="346"/>
        <v>1.3277099084123949</v>
      </c>
      <c r="N317" s="757">
        <f t="shared" si="346"/>
        <v>1.4636438017306195</v>
      </c>
      <c r="O317" s="757">
        <f t="shared" si="346"/>
        <v>1.6007548377392637</v>
      </c>
      <c r="P317" s="757">
        <f t="shared" si="346"/>
        <v>1.6835416420342255</v>
      </c>
      <c r="Q317" s="757">
        <f t="shared" si="346"/>
        <v>1.7443345366456229</v>
      </c>
      <c r="R317" s="757">
        <f t="shared" si="346"/>
        <v>1.7974208433842345</v>
      </c>
      <c r="S317" s="757">
        <f t="shared" si="346"/>
        <v>1.8342213206710472</v>
      </c>
      <c r="T317" s="757">
        <f t="shared" si="346"/>
        <v>1.859955607591852</v>
      </c>
      <c r="U317" s="757">
        <f t="shared" si="346"/>
        <v>1.8873963158651099</v>
      </c>
      <c r="V317" s="757">
        <f t="shared" si="346"/>
        <v>1.9155221942647425</v>
      </c>
      <c r="W317" s="757">
        <f t="shared" si="346"/>
        <v>1.9353306627814388</v>
      </c>
      <c r="X317" s="757">
        <f t="shared" si="346"/>
        <v>1.9580807568637728</v>
      </c>
      <c r="Y317" s="757">
        <f t="shared" si="346"/>
        <v>1.9793802415114661</v>
      </c>
      <c r="Z317" s="757">
        <f t="shared" si="346"/>
        <v>1.9990635975436695</v>
      </c>
      <c r="AA317" s="757">
        <f t="shared" si="346"/>
        <v>2.0166528389658738</v>
      </c>
      <c r="AB317" s="757">
        <f t="shared" si="346"/>
        <v>2.0302867406357836</v>
      </c>
      <c r="AC317" s="757">
        <f t="shared" si="346"/>
        <v>2.0429297033874607</v>
      </c>
      <c r="AD317" s="757">
        <f t="shared" si="346"/>
        <v>2.0532759515168943</v>
      </c>
      <c r="AE317" s="757">
        <f t="shared" si="346"/>
        <v>2.0670121773033436</v>
      </c>
      <c r="AF317" s="757">
        <f t="shared" si="346"/>
        <v>2.0909278424583642</v>
      </c>
      <c r="AG317" s="757">
        <f t="shared" si="346"/>
        <v>2.1135719945479026</v>
      </c>
      <c r="AH317" s="757">
        <f t="shared" si="346"/>
        <v>2.1355964712547078</v>
      </c>
      <c r="AI317" s="757">
        <f t="shared" si="346"/>
        <v>2.1564352838891625</v>
      </c>
      <c r="AJ317" s="757">
        <f t="shared" si="346"/>
        <v>2.1763782248583543</v>
      </c>
      <c r="AK317" s="757">
        <f t="shared" si="346"/>
        <v>2.1952950369822926</v>
      </c>
      <c r="AL317" s="757">
        <f t="shared" si="346"/>
        <v>2.1861905917295079</v>
      </c>
      <c r="AM317" s="757">
        <f t="shared" si="346"/>
        <v>2.2067672183653526</v>
      </c>
      <c r="AN317" s="757">
        <f t="shared" si="346"/>
        <v>2.2269663051314783</v>
      </c>
      <c r="AO317" s="757">
        <f t="shared" si="346"/>
        <v>2.2472481183658517</v>
      </c>
      <c r="AP317" s="757">
        <f t="shared" si="346"/>
        <v>2.2686313978560717</v>
      </c>
      <c r="AQ317" s="757">
        <f t="shared" si="346"/>
        <v>2.2864869698180379</v>
      </c>
      <c r="AR317" s="757">
        <f t="shared" si="346"/>
        <v>2.3011869016007145</v>
      </c>
      <c r="AS317" s="757">
        <f t="shared" si="346"/>
        <v>2.3157781328258857</v>
      </c>
      <c r="AT317" s="757">
        <f t="shared" si="346"/>
        <v>2.3305545058835029</v>
      </c>
      <c r="AU317" s="757">
        <f t="shared" si="346"/>
        <v>2.3449227599183211</v>
      </c>
      <c r="AV317" s="757">
        <f t="shared" si="346"/>
        <v>2.3596708693084802</v>
      </c>
      <c r="AW317" s="757">
        <f t="shared" si="346"/>
        <v>2.3746395665724203</v>
      </c>
      <c r="AX317" s="757">
        <f t="shared" si="346"/>
        <v>2.3903279431365307</v>
      </c>
      <c r="AY317" s="757">
        <f t="shared" si="346"/>
        <v>2.4065520660064101</v>
      </c>
      <c r="AZ317" s="757">
        <f t="shared" si="346"/>
        <v>2.4229732083494371</v>
      </c>
      <c r="BA317" s="757">
        <f t="shared" si="346"/>
        <v>2.4397454788235606</v>
      </c>
      <c r="BB317" s="757">
        <f t="shared" si="346"/>
        <v>2.4571321388465925</v>
      </c>
      <c r="BC317" s="757">
        <f t="shared" si="346"/>
        <v>2.474599429817625</v>
      </c>
      <c r="BD317" s="757">
        <f t="shared" si="346"/>
        <v>2.4917702890358302</v>
      </c>
      <c r="BE317" s="757">
        <f t="shared" si="346"/>
        <v>2.5086551822989112</v>
      </c>
      <c r="BF317" s="757">
        <f t="shared" si="346"/>
        <v>2.5251988527508398</v>
      </c>
      <c r="BG317" s="757">
        <f t="shared" si="346"/>
        <v>2.5415040783135621</v>
      </c>
      <c r="BH317" s="757">
        <f t="shared" si="346"/>
        <v>2.5576990811372973</v>
      </c>
      <c r="BI317" s="757">
        <f t="shared" si="346"/>
        <v>2.5734282029004891</v>
      </c>
      <c r="BJ317" s="757">
        <f t="shared" si="346"/>
        <v>2.589321319308902</v>
      </c>
      <c r="BK317" s="757">
        <f t="shared" si="346"/>
        <v>2.605012509071877</v>
      </c>
      <c r="BL317" s="757">
        <f t="shared" si="346"/>
        <v>2.6204915246305696</v>
      </c>
      <c r="BM317" s="757">
        <f t="shared" si="346"/>
        <v>2.635589004949682</v>
      </c>
      <c r="BN317" s="757">
        <f t="shared" si="346"/>
        <v>2.6506588526287107</v>
      </c>
      <c r="BO317" s="757">
        <f t="shared" si="346"/>
        <v>2.6657708034109677</v>
      </c>
      <c r="BP317" s="757">
        <f t="shared" si="346"/>
        <v>2.6801624659130456</v>
      </c>
      <c r="BQ317" s="757">
        <f t="shared" si="346"/>
        <v>2.6937908330331544</v>
      </c>
      <c r="BR317" s="757">
        <f t="shared" si="346"/>
        <v>2.7078254447056915</v>
      </c>
      <c r="BS317" s="757">
        <f t="shared" si="347"/>
        <v>2.7216941844083697</v>
      </c>
      <c r="BT317" s="757">
        <f t="shared" si="347"/>
        <v>2.7352810731408717</v>
      </c>
      <c r="BU317" s="757"/>
      <c r="BV317" s="757"/>
      <c r="BW317" s="757"/>
      <c r="BX317" s="757"/>
      <c r="BY317" s="757"/>
      <c r="BZ317" s="757"/>
      <c r="CA317" s="757"/>
      <c r="CB317" s="757"/>
      <c r="CC317" s="757"/>
      <c r="CD317" s="757"/>
      <c r="CE317" s="757"/>
      <c r="CF317" s="757"/>
      <c r="CG317" s="757"/>
      <c r="CH317" s="757"/>
      <c r="CI317" s="758"/>
      <c r="CK317" s="1351"/>
    </row>
    <row r="318" spans="2:89" x14ac:dyDescent="0.2">
      <c r="B318" s="992" t="s">
        <v>702</v>
      </c>
      <c r="C318" s="993" t="s">
        <v>490</v>
      </c>
      <c r="D318" s="994" t="s">
        <v>703</v>
      </c>
      <c r="E318" s="995" t="s">
        <v>231</v>
      </c>
      <c r="F318" s="996">
        <v>2</v>
      </c>
      <c r="G318" s="600">
        <f t="shared" si="346"/>
        <v>0</v>
      </c>
      <c r="H318" s="600">
        <f t="shared" si="346"/>
        <v>0</v>
      </c>
      <c r="I318" s="600">
        <f t="shared" si="346"/>
        <v>3.2780511580805896</v>
      </c>
      <c r="J318" s="600">
        <f t="shared" si="346"/>
        <v>3.1582829840088604</v>
      </c>
      <c r="K318" s="600">
        <f t="shared" si="346"/>
        <v>3.0632368986208487</v>
      </c>
      <c r="L318" s="600">
        <f t="shared" si="346"/>
        <v>2.964865574394473</v>
      </c>
      <c r="M318" s="757">
        <f t="shared" si="346"/>
        <v>2.7973768478828269</v>
      </c>
      <c r="N318" s="757">
        <f t="shared" si="346"/>
        <v>2.6239215102295548</v>
      </c>
      <c r="O318" s="757">
        <f t="shared" si="346"/>
        <v>2.4243580756003857</v>
      </c>
      <c r="P318" s="757">
        <f t="shared" si="346"/>
        <v>2.310028560592476</v>
      </c>
      <c r="Q318" s="757">
        <f t="shared" si="346"/>
        <v>2.2189604079067324</v>
      </c>
      <c r="R318" s="757">
        <f t="shared" si="346"/>
        <v>2.1428772599624675</v>
      </c>
      <c r="S318" s="757">
        <f t="shared" si="346"/>
        <v>2.0744643733912715</v>
      </c>
      <c r="T318" s="757">
        <f t="shared" si="346"/>
        <v>2.0072619979282815</v>
      </c>
      <c r="U318" s="757">
        <f t="shared" si="346"/>
        <v>1.9355591298843096</v>
      </c>
      <c r="V318" s="757">
        <f t="shared" si="346"/>
        <v>1.8655222788182872</v>
      </c>
      <c r="W318" s="757">
        <f t="shared" si="346"/>
        <v>1.8129486382044768</v>
      </c>
      <c r="X318" s="757">
        <f t="shared" si="346"/>
        <v>1.7639262970422607</v>
      </c>
      <c r="Y318" s="757">
        <f t="shared" si="346"/>
        <v>1.7031050690163347</v>
      </c>
      <c r="Z318" s="757">
        <f t="shared" si="346"/>
        <v>1.6437258236011214</v>
      </c>
      <c r="AA318" s="757">
        <f t="shared" si="346"/>
        <v>1.5849252113504055</v>
      </c>
      <c r="AB318" s="757">
        <f t="shared" si="346"/>
        <v>1.528339797402503</v>
      </c>
      <c r="AC318" s="757">
        <f t="shared" si="346"/>
        <v>1.4744560174724264</v>
      </c>
      <c r="AD318" s="757">
        <f t="shared" si="346"/>
        <v>1.4230333375336339</v>
      </c>
      <c r="AE318" s="757">
        <f t="shared" si="346"/>
        <v>1.3791480070024074</v>
      </c>
      <c r="AF318" s="757">
        <f t="shared" si="346"/>
        <v>1.3476944281972425</v>
      </c>
      <c r="AG318" s="757">
        <f t="shared" si="346"/>
        <v>1.3176744970772465</v>
      </c>
      <c r="AH318" s="757">
        <f t="shared" si="346"/>
        <v>1.288934044626729</v>
      </c>
      <c r="AI318" s="757">
        <f t="shared" si="346"/>
        <v>1.2602474766900098</v>
      </c>
      <c r="AJ318" s="757">
        <f t="shared" si="346"/>
        <v>1.231763927625964</v>
      </c>
      <c r="AK318" s="757">
        <f t="shared" si="346"/>
        <v>1.2033401644258868</v>
      </c>
      <c r="AL318" s="757">
        <f t="shared" si="346"/>
        <v>1.1795580918908835</v>
      </c>
      <c r="AM318" s="757">
        <f t="shared" si="346"/>
        <v>1.1609620898487041</v>
      </c>
      <c r="AN318" s="757">
        <f t="shared" si="346"/>
        <v>1.1424329146503245</v>
      </c>
      <c r="AO318" s="757">
        <f t="shared" si="346"/>
        <v>1.1238296792938411</v>
      </c>
      <c r="AP318" s="757">
        <f t="shared" si="346"/>
        <v>1.1059486152342533</v>
      </c>
      <c r="AQ318" s="757">
        <f t="shared" si="346"/>
        <v>1.0926248318574732</v>
      </c>
      <c r="AR318" s="757">
        <f t="shared" si="346"/>
        <v>1.0845296973496192</v>
      </c>
      <c r="AS318" s="757">
        <f t="shared" si="346"/>
        <v>1.0764339870979751</v>
      </c>
      <c r="AT318" s="757">
        <f t="shared" si="346"/>
        <v>1.0687490307826302</v>
      </c>
      <c r="AU318" s="757">
        <f t="shared" si="346"/>
        <v>1.061058999717148</v>
      </c>
      <c r="AV318" s="757">
        <f t="shared" si="346"/>
        <v>1.0534988199267543</v>
      </c>
      <c r="AW318" s="757">
        <f t="shared" si="346"/>
        <v>1.045924548859805</v>
      </c>
      <c r="AX318" s="757">
        <f t="shared" si="346"/>
        <v>1.0384712735309742</v>
      </c>
      <c r="AY318" s="757">
        <f t="shared" si="346"/>
        <v>1.0311348422470481</v>
      </c>
      <c r="AZ318" s="757">
        <f t="shared" si="346"/>
        <v>1.023909244538648</v>
      </c>
      <c r="BA318" s="757">
        <f t="shared" si="346"/>
        <v>1.0167880406026197</v>
      </c>
      <c r="BB318" s="757">
        <f t="shared" si="346"/>
        <v>1.009765882887389</v>
      </c>
      <c r="BC318" s="757">
        <f t="shared" si="346"/>
        <v>1.0028392111007474</v>
      </c>
      <c r="BD318" s="757">
        <f t="shared" si="346"/>
        <v>0.99586755764817392</v>
      </c>
      <c r="BE318" s="757">
        <f t="shared" si="346"/>
        <v>0.98877935620013235</v>
      </c>
      <c r="BF318" s="757">
        <f t="shared" si="346"/>
        <v>0.98164094665705881</v>
      </c>
      <c r="BG318" s="757">
        <f t="shared" si="346"/>
        <v>0.97457909934857212</v>
      </c>
      <c r="BH318" s="757">
        <f t="shared" si="346"/>
        <v>0.96731455420889068</v>
      </c>
      <c r="BI318" s="757">
        <f t="shared" si="346"/>
        <v>0.960147453583855</v>
      </c>
      <c r="BJ318" s="757">
        <f t="shared" si="346"/>
        <v>0.95307652646984742</v>
      </c>
      <c r="BK318" s="757">
        <f t="shared" si="346"/>
        <v>0.94610116619058116</v>
      </c>
      <c r="BL318" s="757">
        <f t="shared" si="346"/>
        <v>0.9392204278712224</v>
      </c>
      <c r="BM318" s="757">
        <f t="shared" si="346"/>
        <v>0.93243269335725065</v>
      </c>
      <c r="BN318" s="757">
        <f t="shared" si="346"/>
        <v>0.92573795372137901</v>
      </c>
      <c r="BO318" s="757">
        <f t="shared" si="346"/>
        <v>0.91913446085892259</v>
      </c>
      <c r="BP318" s="757">
        <f t="shared" si="346"/>
        <v>0.91389271268658856</v>
      </c>
      <c r="BQ318" s="757">
        <f t="shared" si="346"/>
        <v>0.90992788198844099</v>
      </c>
      <c r="BR318" s="757">
        <f t="shared" si="346"/>
        <v>0.90624030448984449</v>
      </c>
      <c r="BS318" s="757">
        <f t="shared" si="347"/>
        <v>0.90255094031623573</v>
      </c>
      <c r="BT318" s="757">
        <f t="shared" si="347"/>
        <v>0.89894830078048804</v>
      </c>
      <c r="BU318" s="757"/>
      <c r="BV318" s="757"/>
      <c r="BW318" s="757"/>
      <c r="BX318" s="757"/>
      <c r="BY318" s="757"/>
      <c r="BZ318" s="757"/>
      <c r="CA318" s="757"/>
      <c r="CB318" s="757"/>
      <c r="CC318" s="757"/>
      <c r="CD318" s="757"/>
      <c r="CE318" s="757"/>
      <c r="CF318" s="757"/>
      <c r="CG318" s="757"/>
      <c r="CH318" s="757"/>
      <c r="CI318" s="758"/>
      <c r="CK318" s="1351"/>
    </row>
    <row r="319" spans="2:89" ht="28.5" x14ac:dyDescent="0.2">
      <c r="B319" s="992" t="s">
        <v>704</v>
      </c>
      <c r="C319" s="993" t="s">
        <v>492</v>
      </c>
      <c r="D319" s="994" t="s">
        <v>491</v>
      </c>
      <c r="E319" s="995" t="s">
        <v>370</v>
      </c>
      <c r="F319" s="996">
        <v>1</v>
      </c>
      <c r="G319" s="782">
        <f t="shared" ref="G319:BR319" si="348">G229</f>
        <v>0</v>
      </c>
      <c r="H319" s="782">
        <f t="shared" si="348"/>
        <v>0</v>
      </c>
      <c r="I319" s="782">
        <f t="shared" si="348"/>
        <v>0</v>
      </c>
      <c r="J319" s="782">
        <f t="shared" si="348"/>
        <v>3.1853348758038367E-3</v>
      </c>
      <c r="K319" s="782">
        <f t="shared" si="348"/>
        <v>3.3111859637695771E-3</v>
      </c>
      <c r="L319" s="782">
        <f t="shared" si="348"/>
        <v>3.4771823290203644E-3</v>
      </c>
      <c r="M319" s="783">
        <f t="shared" si="348"/>
        <v>4.0710845335845654E-3</v>
      </c>
      <c r="N319" s="783">
        <f t="shared" si="348"/>
        <v>4.3315562794463414E-3</v>
      </c>
      <c r="O319" s="783">
        <f t="shared" si="348"/>
        <v>4.6724980472726795E-3</v>
      </c>
      <c r="P319" s="783">
        <f t="shared" si="348"/>
        <v>4.9510982412658087E-3</v>
      </c>
      <c r="Q319" s="783">
        <f t="shared" si="348"/>
        <v>5.2876613735623225E-3</v>
      </c>
      <c r="R319" s="783">
        <f t="shared" si="348"/>
        <v>5.6272803046378958E-3</v>
      </c>
      <c r="S319" s="783">
        <f t="shared" si="348"/>
        <v>5.9019313032868193E-3</v>
      </c>
      <c r="T319" s="783">
        <f t="shared" si="348"/>
        <v>6.2459052941550358E-3</v>
      </c>
      <c r="U319" s="783">
        <f t="shared" si="348"/>
        <v>6.5278918442281978E-3</v>
      </c>
      <c r="V319" s="783">
        <f t="shared" si="348"/>
        <v>6.8720910855603924E-3</v>
      </c>
      <c r="W319" s="783">
        <f t="shared" si="348"/>
        <v>7.1480736342311672E-3</v>
      </c>
      <c r="X319" s="783">
        <f t="shared" si="348"/>
        <v>7.4868876827538866E-3</v>
      </c>
      <c r="Y319" s="783">
        <f t="shared" si="348"/>
        <v>7.8263699525268592E-3</v>
      </c>
      <c r="Z319" s="783">
        <f t="shared" si="348"/>
        <v>8.1045305742768452E-3</v>
      </c>
      <c r="AA319" s="783">
        <f t="shared" si="348"/>
        <v>8.4351920002761812E-3</v>
      </c>
      <c r="AB319" s="783">
        <f t="shared" si="348"/>
        <v>8.7096928253435416E-3</v>
      </c>
      <c r="AC319" s="783">
        <f t="shared" si="348"/>
        <v>9.0402746379200372E-3</v>
      </c>
      <c r="AD319" s="783">
        <f t="shared" si="348"/>
        <v>9.3506470068444435E-3</v>
      </c>
      <c r="AE319" s="783">
        <f t="shared" si="348"/>
        <v>9.6601520729673544E-3</v>
      </c>
      <c r="AF319" s="783">
        <f t="shared" si="348"/>
        <v>9.9698753626571608E-3</v>
      </c>
      <c r="AG319" s="783">
        <f t="shared" si="348"/>
        <v>1.027997864868928E-2</v>
      </c>
      <c r="AH319" s="783">
        <f t="shared" si="348"/>
        <v>1.0590752934113781E-2</v>
      </c>
      <c r="AI319" s="783">
        <f t="shared" si="348"/>
        <v>1.0901141501777168E-2</v>
      </c>
      <c r="AJ319" s="783">
        <f t="shared" si="348"/>
        <v>1.1211982612012752E-2</v>
      </c>
      <c r="AK319" s="783">
        <f t="shared" si="348"/>
        <v>1.1521770479276475E-2</v>
      </c>
      <c r="AL319" s="783">
        <f t="shared" si="348"/>
        <v>1.1826754053659638E-2</v>
      </c>
      <c r="AM319" s="783">
        <f t="shared" si="348"/>
        <v>1.2137295119318801E-2</v>
      </c>
      <c r="AN319" s="783">
        <f t="shared" si="348"/>
        <v>1.2448406750470277E-2</v>
      </c>
      <c r="AO319" s="783">
        <f t="shared" si="348"/>
        <v>1.2758338083964619E-2</v>
      </c>
      <c r="AP319" s="783">
        <f t="shared" si="348"/>
        <v>1.3068959462657861E-2</v>
      </c>
      <c r="AQ319" s="783">
        <f t="shared" si="348"/>
        <v>1.3379656528343832E-2</v>
      </c>
      <c r="AR319" s="783">
        <f t="shared" si="348"/>
        <v>1.3692590236203464E-2</v>
      </c>
      <c r="AS319" s="783">
        <f t="shared" si="348"/>
        <v>1.4005254174700424E-2</v>
      </c>
      <c r="AT319" s="783">
        <f t="shared" si="348"/>
        <v>1.4319580516636654E-2</v>
      </c>
      <c r="AU319" s="783">
        <f t="shared" si="348"/>
        <v>1.4633429761625242E-2</v>
      </c>
      <c r="AV319" s="783">
        <f t="shared" si="348"/>
        <v>1.4946494821425E-2</v>
      </c>
      <c r="AW319" s="783">
        <f t="shared" si="348"/>
        <v>1.5258492985735603E-2</v>
      </c>
      <c r="AX319" s="783">
        <f t="shared" si="348"/>
        <v>1.5570481069651972E-2</v>
      </c>
      <c r="AY319" s="783">
        <f t="shared" si="348"/>
        <v>1.5881306883830781E-2</v>
      </c>
      <c r="AZ319" s="783">
        <f t="shared" si="348"/>
        <v>1.6190598874285988E-2</v>
      </c>
      <c r="BA319" s="783">
        <f t="shared" si="348"/>
        <v>1.6498700982479311E-2</v>
      </c>
      <c r="BB319" s="783">
        <f t="shared" si="348"/>
        <v>1.6806265358222969E-2</v>
      </c>
      <c r="BC319" s="783">
        <f t="shared" si="348"/>
        <v>1.7113849189591551E-2</v>
      </c>
      <c r="BD319" s="783">
        <f t="shared" si="348"/>
        <v>1.6737242842765208E-2</v>
      </c>
      <c r="BE319" s="783">
        <f t="shared" si="348"/>
        <v>1.6426858976367802E-2</v>
      </c>
      <c r="BF319" s="783">
        <f t="shared" si="348"/>
        <v>1.6162857689226262E-2</v>
      </c>
      <c r="BG319" s="783">
        <f t="shared" si="348"/>
        <v>1.5936047918026185E-2</v>
      </c>
      <c r="BH319" s="783">
        <f t="shared" si="348"/>
        <v>1.5765022675074746E-2</v>
      </c>
      <c r="BI319" s="783">
        <f t="shared" si="348"/>
        <v>1.5658015460215204E-2</v>
      </c>
      <c r="BJ319" s="783">
        <f t="shared" si="348"/>
        <v>1.5496286488965711E-2</v>
      </c>
      <c r="BK319" s="783">
        <f t="shared" si="348"/>
        <v>1.5347342406203446E-2</v>
      </c>
      <c r="BL319" s="783">
        <f t="shared" si="348"/>
        <v>1.5202603330997487E-2</v>
      </c>
      <c r="BM319" s="783">
        <f t="shared" si="348"/>
        <v>1.5080841824486112E-2</v>
      </c>
      <c r="BN319" s="783">
        <f t="shared" si="348"/>
        <v>1.4962104444241271E-2</v>
      </c>
      <c r="BO319" s="783">
        <f t="shared" si="348"/>
        <v>1.4829298016932547E-2</v>
      </c>
      <c r="BP319" s="783">
        <f t="shared" si="348"/>
        <v>1.4676066023493795E-2</v>
      </c>
      <c r="BQ319" s="783">
        <f t="shared" si="348"/>
        <v>1.4514590285223913E-2</v>
      </c>
      <c r="BR319" s="783">
        <f t="shared" si="348"/>
        <v>1.4264889860061906E-2</v>
      </c>
      <c r="BS319" s="783">
        <f t="shared" ref="BS319:BT319" si="349">BS229</f>
        <v>1.403352907988081E-2</v>
      </c>
      <c r="BT319" s="783">
        <f t="shared" si="349"/>
        <v>1.3803520064253262E-2</v>
      </c>
      <c r="BU319" s="783"/>
      <c r="BV319" s="783"/>
      <c r="BW319" s="783"/>
      <c r="BX319" s="783"/>
      <c r="BY319" s="783"/>
      <c r="BZ319" s="783"/>
      <c r="CA319" s="783"/>
      <c r="CB319" s="783"/>
      <c r="CC319" s="783"/>
      <c r="CD319" s="783"/>
      <c r="CE319" s="783"/>
      <c r="CF319" s="783"/>
      <c r="CG319" s="783"/>
      <c r="CH319" s="783"/>
      <c r="CI319" s="784"/>
      <c r="CK319" s="1351"/>
    </row>
    <row r="320" spans="2:89" ht="28.5" x14ac:dyDescent="0.2">
      <c r="B320" s="992" t="s">
        <v>705</v>
      </c>
      <c r="C320" s="993" t="s">
        <v>494</v>
      </c>
      <c r="D320" s="994" t="s">
        <v>706</v>
      </c>
      <c r="E320" s="995" t="s">
        <v>231</v>
      </c>
      <c r="F320" s="996">
        <v>2</v>
      </c>
      <c r="G320" s="600">
        <f>G319*(G314+SUM(G316:G318)-SUM(G326:G329))</f>
        <v>0</v>
      </c>
      <c r="H320" s="600">
        <f t="shared" ref="H320" si="350">H319*(SUM(H314:H318)-SUM(H326:H329))</f>
        <v>0</v>
      </c>
      <c r="I320" s="600">
        <f t="shared" ref="I320" si="351">I319*(SUM(I314:I318)-SUM(I326:I329))</f>
        <v>0</v>
      </c>
      <c r="J320" s="600">
        <f t="shared" ref="J320:BT320" si="352">J319*(SUM(J314:J318)-SUM(J326:J329))</f>
        <v>1.9739026131346815E-2</v>
      </c>
      <c r="K320" s="600">
        <f t="shared" si="352"/>
        <v>2.0699468587273315E-2</v>
      </c>
      <c r="L320" s="600">
        <f t="shared" si="352"/>
        <v>2.1914683798866345E-2</v>
      </c>
      <c r="M320" s="600">
        <f t="shared" si="352"/>
        <v>2.5589002365780131E-2</v>
      </c>
      <c r="N320" s="600">
        <f t="shared" si="352"/>
        <v>2.7106298889090889E-2</v>
      </c>
      <c r="O320" s="600">
        <f t="shared" si="352"/>
        <v>2.8978750210895684E-2</v>
      </c>
      <c r="P320" s="600">
        <f t="shared" si="352"/>
        <v>3.0575675376829415E-2</v>
      </c>
      <c r="Q320" s="600">
        <f t="shared" si="352"/>
        <v>3.2517344896859153E-2</v>
      </c>
      <c r="R320" s="600">
        <f t="shared" si="352"/>
        <v>3.4496131930952627E-2</v>
      </c>
      <c r="S320" s="600">
        <f t="shared" si="352"/>
        <v>3.601452405171595E-2</v>
      </c>
      <c r="T320" s="600">
        <f t="shared" si="352"/>
        <v>3.7876061425954927E-2</v>
      </c>
      <c r="U320" s="600">
        <f t="shared" si="352"/>
        <v>3.9320362098826805E-2</v>
      </c>
      <c r="V320" s="600">
        <f t="shared" si="352"/>
        <v>4.1129664701093346E-2</v>
      </c>
      <c r="W320" s="600">
        <f t="shared" si="352"/>
        <v>4.2567358266708107E-2</v>
      </c>
      <c r="X320" s="600">
        <f t="shared" si="352"/>
        <v>4.4407111003077052E-2</v>
      </c>
      <c r="Y320" s="600">
        <f t="shared" si="352"/>
        <v>4.6137444086430557E-2</v>
      </c>
      <c r="Z320" s="600">
        <f t="shared" si="352"/>
        <v>4.7487163736784396E-2</v>
      </c>
      <c r="AA320" s="600">
        <f t="shared" si="352"/>
        <v>4.9110053768031077E-2</v>
      </c>
      <c r="AB320" s="600">
        <f t="shared" si="352"/>
        <v>5.0377767658136674E-2</v>
      </c>
      <c r="AC320" s="600">
        <f t="shared" si="352"/>
        <v>5.1961823370037657E-2</v>
      </c>
      <c r="AD320" s="600">
        <f t="shared" si="352"/>
        <v>5.3407548237272347E-2</v>
      </c>
      <c r="AE320" s="600">
        <f t="shared" si="352"/>
        <v>5.4931251081145244E-2</v>
      </c>
      <c r="AF320" s="600">
        <f t="shared" si="352"/>
        <v>5.6665604027785657E-2</v>
      </c>
      <c r="AG320" s="600">
        <f t="shared" si="352"/>
        <v>5.8402272168740416E-2</v>
      </c>
      <c r="AH320" s="600">
        <f t="shared" si="352"/>
        <v>6.0148197748962802E-2</v>
      </c>
      <c r="AI320" s="600">
        <f t="shared" si="352"/>
        <v>6.1878005298745771E-2</v>
      </c>
      <c r="AJ320" s="600">
        <f t="shared" si="352"/>
        <v>6.360079151583628E-2</v>
      </c>
      <c r="AK320" s="600">
        <f t="shared" si="352"/>
        <v>6.5304061172438685E-2</v>
      </c>
      <c r="AL320" s="600">
        <f t="shared" si="352"/>
        <v>6.665158538668918E-2</v>
      </c>
      <c r="AM320" s="600">
        <f t="shared" si="352"/>
        <v>6.8432531485558321E-2</v>
      </c>
      <c r="AN320" s="600">
        <f t="shared" si="352"/>
        <v>7.0211870985783992E-2</v>
      </c>
      <c r="AO320" s="600">
        <f t="shared" si="352"/>
        <v>7.1985370248541236E-2</v>
      </c>
      <c r="AP320" s="600">
        <f t="shared" si="352"/>
        <v>7.3787287060197895E-2</v>
      </c>
      <c r="AQ320" s="600">
        <f t="shared" si="352"/>
        <v>7.5604097451696495E-2</v>
      </c>
      <c r="AR320" s="600">
        <f t="shared" si="352"/>
        <v>7.7463219349496099E-2</v>
      </c>
      <c r="AS320" s="600">
        <f t="shared" si="352"/>
        <v>7.9323115839287417E-2</v>
      </c>
      <c r="AT320" s="600">
        <f t="shared" si="352"/>
        <v>8.1205025111927814E-2</v>
      </c>
      <c r="AU320" s="600">
        <f t="shared" si="352"/>
        <v>8.3082775823469193E-2</v>
      </c>
      <c r="AV320" s="600">
        <f t="shared" si="352"/>
        <v>8.4967680947520136E-2</v>
      </c>
      <c r="AW320" s="600">
        <f t="shared" si="352"/>
        <v>8.6853943382225837E-2</v>
      </c>
      <c r="AX320" s="600">
        <f t="shared" si="352"/>
        <v>8.8757688993810799E-2</v>
      </c>
      <c r="AY320" s="600">
        <f t="shared" si="352"/>
        <v>9.0670030062995843E-2</v>
      </c>
      <c r="AZ320" s="600">
        <f t="shared" si="352"/>
        <v>9.2583753543494393E-2</v>
      </c>
      <c r="BA320" s="600">
        <f t="shared" si="352"/>
        <v>9.4503260726408897E-2</v>
      </c>
      <c r="BB320" s="600">
        <f t="shared" si="352"/>
        <v>9.6437159394493849E-2</v>
      </c>
      <c r="BC320" s="600">
        <f t="shared" si="352"/>
        <v>9.8380504454403064E-2</v>
      </c>
      <c r="BD320" s="600">
        <f t="shared" si="352"/>
        <v>9.638444341889657E-2</v>
      </c>
      <c r="BE320" s="600">
        <f t="shared" si="352"/>
        <v>9.4756162858840712E-2</v>
      </c>
      <c r="BF320" s="600">
        <f t="shared" si="352"/>
        <v>9.3383469417568254E-2</v>
      </c>
      <c r="BG320" s="600">
        <f t="shared" si="352"/>
        <v>9.2218364946990511E-2</v>
      </c>
      <c r="BH320" s="600">
        <f t="shared" si="352"/>
        <v>9.1367460116219518E-2</v>
      </c>
      <c r="BI320" s="600">
        <f t="shared" si="352"/>
        <v>9.0879335495473543E-2</v>
      </c>
      <c r="BJ320" s="600">
        <f t="shared" si="352"/>
        <v>9.0075269422552937E-2</v>
      </c>
      <c r="BK320" s="600">
        <f t="shared" si="352"/>
        <v>8.9341131770233895E-2</v>
      </c>
      <c r="BL320" s="600">
        <f t="shared" si="352"/>
        <v>8.8627041324941994E-2</v>
      </c>
      <c r="BM320" s="600">
        <f t="shared" si="352"/>
        <v>8.8040307840528367E-2</v>
      </c>
      <c r="BN320" s="600">
        <f t="shared" si="352"/>
        <v>8.7470189208377735E-2</v>
      </c>
      <c r="BO320" s="600">
        <f t="shared" si="352"/>
        <v>8.6817594729808781E-2</v>
      </c>
      <c r="BP320" s="600">
        <f t="shared" si="352"/>
        <v>8.6051824036182986E-2</v>
      </c>
      <c r="BQ320" s="600">
        <f t="shared" si="352"/>
        <v>8.5241747934011194E-2</v>
      </c>
      <c r="BR320" s="600">
        <f t="shared" si="352"/>
        <v>8.3919157154826701E-2</v>
      </c>
      <c r="BS320" s="600">
        <f t="shared" si="352"/>
        <v>8.2697083034705743E-2</v>
      </c>
      <c r="BT320" s="600">
        <f t="shared" si="352"/>
        <v>8.1475752820926561E-2</v>
      </c>
      <c r="BU320" s="600"/>
      <c r="BV320" s="600"/>
      <c r="BW320" s="600"/>
      <c r="BX320" s="600"/>
      <c r="BY320" s="600"/>
      <c r="BZ320" s="600"/>
      <c r="CA320" s="600"/>
      <c r="CB320" s="600"/>
      <c r="CC320" s="600"/>
      <c r="CD320" s="600"/>
      <c r="CE320" s="600"/>
      <c r="CF320" s="600"/>
      <c r="CG320" s="600"/>
      <c r="CH320" s="600"/>
      <c r="CI320" s="600"/>
      <c r="CK320" s="1351"/>
    </row>
    <row r="321" spans="2:89" x14ac:dyDescent="0.2">
      <c r="B321" s="992" t="s">
        <v>707</v>
      </c>
      <c r="C321" s="997" t="s">
        <v>300</v>
      </c>
      <c r="D321" s="998" t="s">
        <v>708</v>
      </c>
      <c r="E321" s="999" t="s">
        <v>234</v>
      </c>
      <c r="F321" s="1000">
        <v>1</v>
      </c>
      <c r="G321" s="789" t="e">
        <f>(((G317-G328))*1000000)/((G350)*1000)</f>
        <v>#DIV/0!</v>
      </c>
      <c r="H321" s="789" t="e">
        <f t="shared" ref="H321:BS322" si="353">(((H317-H328))*1000000)/((H350)*1000)</f>
        <v>#DIV/0!</v>
      </c>
      <c r="I321" s="789">
        <f t="shared" si="353"/>
        <v>166.77770663536515</v>
      </c>
      <c r="J321" s="789">
        <f t="shared" si="353"/>
        <v>163.23780225641886</v>
      </c>
      <c r="K321" s="789">
        <f t="shared" si="353"/>
        <v>159.68350260435935</v>
      </c>
      <c r="L321" s="789">
        <f t="shared" si="353"/>
        <v>156.63298829018416</v>
      </c>
      <c r="M321" s="790">
        <f t="shared" si="353"/>
        <v>146.21261725106501</v>
      </c>
      <c r="N321" s="790">
        <f t="shared" si="353"/>
        <v>145.57441901418318</v>
      </c>
      <c r="O321" s="790">
        <f t="shared" si="353"/>
        <v>141.57915783733606</v>
      </c>
      <c r="P321" s="790">
        <f t="shared" si="353"/>
        <v>139.92928133307564</v>
      </c>
      <c r="Q321" s="790">
        <f t="shared" si="353"/>
        <v>138.47688864090043</v>
      </c>
      <c r="R321" s="790">
        <f t="shared" si="353"/>
        <v>137.09290381044678</v>
      </c>
      <c r="S321" s="790">
        <f t="shared" si="353"/>
        <v>135.73193974646628</v>
      </c>
      <c r="T321" s="790">
        <f t="shared" si="353"/>
        <v>134.19927928278022</v>
      </c>
      <c r="U321" s="790">
        <f t="shared" si="353"/>
        <v>132.38265083108797</v>
      </c>
      <c r="V321" s="790">
        <f t="shared" si="353"/>
        <v>130.62654215349974</v>
      </c>
      <c r="W321" s="790">
        <f t="shared" si="353"/>
        <v>129.08997178677589</v>
      </c>
      <c r="X321" s="790">
        <f t="shared" si="353"/>
        <v>127.79862745774328</v>
      </c>
      <c r="Y321" s="790">
        <f t="shared" si="353"/>
        <v>126.29668445040626</v>
      </c>
      <c r="Z321" s="790">
        <f t="shared" si="353"/>
        <v>124.81818870372376</v>
      </c>
      <c r="AA321" s="790">
        <f t="shared" si="353"/>
        <v>123.33625482425303</v>
      </c>
      <c r="AB321" s="790">
        <f t="shared" si="353"/>
        <v>121.82624954414274</v>
      </c>
      <c r="AC321" s="790">
        <f t="shared" si="353"/>
        <v>120.44313024527592</v>
      </c>
      <c r="AD321" s="790">
        <f t="shared" si="353"/>
        <v>119.07987930797536</v>
      </c>
      <c r="AE321" s="790">
        <f t="shared" si="353"/>
        <v>118.08312587611415</v>
      </c>
      <c r="AF321" s="790">
        <f t="shared" si="353"/>
        <v>117.78631000369994</v>
      </c>
      <c r="AG321" s="790">
        <f t="shared" si="353"/>
        <v>117.50907760888008</v>
      </c>
      <c r="AH321" s="790">
        <f t="shared" si="353"/>
        <v>117.29920352379931</v>
      </c>
      <c r="AI321" s="790">
        <f t="shared" si="353"/>
        <v>117.06635225786907</v>
      </c>
      <c r="AJ321" s="790">
        <f t="shared" si="353"/>
        <v>116.80917834339881</v>
      </c>
      <c r="AK321" s="790">
        <f t="shared" si="353"/>
        <v>116.53924955684718</v>
      </c>
      <c r="AL321" s="790">
        <f t="shared" si="353"/>
        <v>114.76809599340635</v>
      </c>
      <c r="AM321" s="790">
        <f t="shared" si="353"/>
        <v>114.71981587756036</v>
      </c>
      <c r="AN321" s="790">
        <f t="shared" si="353"/>
        <v>114.66327124382607</v>
      </c>
      <c r="AO321" s="790">
        <f t="shared" si="353"/>
        <v>114.61105517998486</v>
      </c>
      <c r="AP321" s="790">
        <f t="shared" si="353"/>
        <v>114.62018640016477</v>
      </c>
      <c r="AQ321" s="790">
        <f t="shared" si="353"/>
        <v>114.65351023134276</v>
      </c>
      <c r="AR321" s="790">
        <f t="shared" si="353"/>
        <v>114.73024325426712</v>
      </c>
      <c r="AS321" s="790">
        <f t="shared" si="353"/>
        <v>114.79645028596588</v>
      </c>
      <c r="AT321" s="790">
        <f t="shared" si="353"/>
        <v>114.87365037292879</v>
      </c>
      <c r="AU321" s="790">
        <f t="shared" si="353"/>
        <v>114.94241455298923</v>
      </c>
      <c r="AV321" s="790">
        <f t="shared" si="353"/>
        <v>115.03140961385841</v>
      </c>
      <c r="AW321" s="790">
        <f t="shared" si="353"/>
        <v>115.11084854504431</v>
      </c>
      <c r="AX321" s="790">
        <f t="shared" si="353"/>
        <v>115.21188623096012</v>
      </c>
      <c r="AY321" s="790">
        <f t="shared" si="353"/>
        <v>115.33710796750944</v>
      </c>
      <c r="AZ321" s="790">
        <f t="shared" si="353"/>
        <v>115.4883882837869</v>
      </c>
      <c r="BA321" s="790">
        <f t="shared" si="353"/>
        <v>115.66005456526081</v>
      </c>
      <c r="BB321" s="790">
        <f t="shared" si="353"/>
        <v>115.84238697196342</v>
      </c>
      <c r="BC321" s="790">
        <f t="shared" si="353"/>
        <v>116.02260756482187</v>
      </c>
      <c r="BD321" s="790">
        <f t="shared" si="353"/>
        <v>116.18660538257919</v>
      </c>
      <c r="BE321" s="790">
        <f t="shared" si="353"/>
        <v>116.33767022703498</v>
      </c>
      <c r="BF321" s="790">
        <f t="shared" si="353"/>
        <v>116.47865518383392</v>
      </c>
      <c r="BG321" s="790">
        <f t="shared" si="353"/>
        <v>116.60736727744313</v>
      </c>
      <c r="BH321" s="790">
        <f t="shared" si="353"/>
        <v>116.73236923679778</v>
      </c>
      <c r="BI321" s="790">
        <f t="shared" si="353"/>
        <v>116.835073185932</v>
      </c>
      <c r="BJ321" s="790">
        <f t="shared" si="353"/>
        <v>116.95000414250717</v>
      </c>
      <c r="BK321" s="790">
        <f t="shared" si="353"/>
        <v>117.05760633734977</v>
      </c>
      <c r="BL321" s="790">
        <f t="shared" si="353"/>
        <v>117.16193554692602</v>
      </c>
      <c r="BM321" s="790">
        <f t="shared" si="353"/>
        <v>117.25323277367687</v>
      </c>
      <c r="BN321" s="790">
        <f t="shared" si="353"/>
        <v>117.34322567366193</v>
      </c>
      <c r="BO321" s="790">
        <f t="shared" si="353"/>
        <v>117.44024134782266</v>
      </c>
      <c r="BP321" s="790">
        <f t="shared" si="353"/>
        <v>117.545646207763</v>
      </c>
      <c r="BQ321" s="790">
        <f t="shared" si="353"/>
        <v>117.66350346558205</v>
      </c>
      <c r="BR321" s="790">
        <f t="shared" si="353"/>
        <v>117.80405994555844</v>
      </c>
      <c r="BS321" s="790">
        <f t="shared" si="353"/>
        <v>117.94519388337616</v>
      </c>
      <c r="BT321" s="790">
        <f t="shared" ref="BT321:BT322" si="354">(((BT317-BT328))*1000000)/((BT350)*1000)</f>
        <v>118.0838856710929</v>
      </c>
      <c r="BU321" s="790"/>
      <c r="BV321" s="790"/>
      <c r="BW321" s="790"/>
      <c r="BX321" s="790"/>
      <c r="BY321" s="790"/>
      <c r="BZ321" s="790"/>
      <c r="CA321" s="790"/>
      <c r="CB321" s="790"/>
      <c r="CC321" s="790"/>
      <c r="CD321" s="790"/>
      <c r="CE321" s="790"/>
      <c r="CF321" s="790"/>
      <c r="CG321" s="790"/>
      <c r="CH321" s="790"/>
      <c r="CI321" s="791"/>
      <c r="CK321" s="1351"/>
    </row>
    <row r="322" spans="2:89" x14ac:dyDescent="0.2">
      <c r="B322" s="992" t="s">
        <v>709</v>
      </c>
      <c r="C322" s="997" t="s">
        <v>319</v>
      </c>
      <c r="D322" s="998" t="s">
        <v>710</v>
      </c>
      <c r="E322" s="999" t="s">
        <v>234</v>
      </c>
      <c r="F322" s="1000">
        <v>1</v>
      </c>
      <c r="G322" s="789" t="e">
        <f>(((G318-G329))*1000000)/((G351)*1000)</f>
        <v>#DIV/0!</v>
      </c>
      <c r="H322" s="789" t="e">
        <f t="shared" si="353"/>
        <v>#DIV/0!</v>
      </c>
      <c r="I322" s="789">
        <f t="shared" si="353"/>
        <v>184.88768828250886</v>
      </c>
      <c r="J322" s="789">
        <f t="shared" si="353"/>
        <v>180.35059887392487</v>
      </c>
      <c r="K322" s="789">
        <f t="shared" si="353"/>
        <v>177.7460670701777</v>
      </c>
      <c r="L322" s="789">
        <f t="shared" si="353"/>
        <v>175.1240190388844</v>
      </c>
      <c r="M322" s="790">
        <f t="shared" si="353"/>
        <v>168.21913733859984</v>
      </c>
      <c r="N322" s="790">
        <f t="shared" si="353"/>
        <v>166.72117136642134</v>
      </c>
      <c r="O322" s="790">
        <f t="shared" si="353"/>
        <v>164.81000775159683</v>
      </c>
      <c r="P322" s="790">
        <f t="shared" si="353"/>
        <v>162.89539849459075</v>
      </c>
      <c r="Q322" s="790">
        <f t="shared" si="353"/>
        <v>160.97430833942249</v>
      </c>
      <c r="R322" s="790">
        <f t="shared" si="353"/>
        <v>159.21946666991451</v>
      </c>
      <c r="S322" s="790">
        <f t="shared" si="353"/>
        <v>157.5204374719157</v>
      </c>
      <c r="T322" s="790">
        <f t="shared" si="353"/>
        <v>155.84286096038653</v>
      </c>
      <c r="U322" s="790">
        <f t="shared" si="353"/>
        <v>153.70788944094835</v>
      </c>
      <c r="V322" s="790">
        <f t="shared" si="353"/>
        <v>151.60575189605484</v>
      </c>
      <c r="W322" s="790">
        <f t="shared" si="353"/>
        <v>149.69827757978558</v>
      </c>
      <c r="X322" s="790">
        <f t="shared" si="353"/>
        <v>147.79511616586817</v>
      </c>
      <c r="Y322" s="790">
        <f t="shared" si="353"/>
        <v>145.75385253627402</v>
      </c>
      <c r="Z322" s="790">
        <f t="shared" si="353"/>
        <v>143.74418725680488</v>
      </c>
      <c r="AA322" s="790">
        <f t="shared" si="353"/>
        <v>141.68738963131065</v>
      </c>
      <c r="AB322" s="790">
        <f t="shared" si="353"/>
        <v>139.72552913793433</v>
      </c>
      <c r="AC322" s="790">
        <f t="shared" si="353"/>
        <v>137.81194626342852</v>
      </c>
      <c r="AD322" s="790">
        <f t="shared" si="353"/>
        <v>135.93037392999292</v>
      </c>
      <c r="AE322" s="790">
        <f t="shared" si="353"/>
        <v>134.60083755711548</v>
      </c>
      <c r="AF322" s="790">
        <f t="shared" si="353"/>
        <v>134.36708788036097</v>
      </c>
      <c r="AG322" s="790">
        <f t="shared" si="353"/>
        <v>134.19739225117269</v>
      </c>
      <c r="AH322" s="790">
        <f t="shared" si="353"/>
        <v>134.1387940834702</v>
      </c>
      <c r="AI322" s="790">
        <f t="shared" si="353"/>
        <v>134.06450106581431</v>
      </c>
      <c r="AJ322" s="790">
        <f t="shared" si="353"/>
        <v>133.98994153834326</v>
      </c>
      <c r="AK322" s="790">
        <f t="shared" si="353"/>
        <v>133.89819140855374</v>
      </c>
      <c r="AL322" s="790">
        <f t="shared" si="353"/>
        <v>133.83840903710026</v>
      </c>
      <c r="AM322" s="790">
        <f t="shared" si="353"/>
        <v>134.04910402476821</v>
      </c>
      <c r="AN322" s="790">
        <f t="shared" si="353"/>
        <v>134.25847920823639</v>
      </c>
      <c r="AO322" s="790">
        <f t="shared" si="353"/>
        <v>134.44905427544256</v>
      </c>
      <c r="AP322" s="790">
        <f t="shared" si="353"/>
        <v>134.72004765157973</v>
      </c>
      <c r="AQ322" s="790">
        <f t="shared" si="353"/>
        <v>134.99187447222806</v>
      </c>
      <c r="AR322" s="790">
        <f t="shared" si="353"/>
        <v>135.34349777897114</v>
      </c>
      <c r="AS322" s="790">
        <f t="shared" si="353"/>
        <v>135.68033723023726</v>
      </c>
      <c r="AT322" s="790">
        <f t="shared" si="353"/>
        <v>136.0560093872698</v>
      </c>
      <c r="AU322" s="790">
        <f t="shared" si="353"/>
        <v>136.41662148860749</v>
      </c>
      <c r="AV322" s="790">
        <f t="shared" si="353"/>
        <v>136.77999530157066</v>
      </c>
      <c r="AW322" s="790">
        <f t="shared" si="353"/>
        <v>137.12752033597747</v>
      </c>
      <c r="AX322" s="790">
        <f t="shared" si="353"/>
        <v>137.47754320873142</v>
      </c>
      <c r="AY322" s="790">
        <f t="shared" si="353"/>
        <v>137.83005639990881</v>
      </c>
      <c r="AZ322" s="790">
        <f t="shared" si="353"/>
        <v>138.18515866010264</v>
      </c>
      <c r="BA322" s="790">
        <f t="shared" si="353"/>
        <v>138.54298816664704</v>
      </c>
      <c r="BB322" s="790">
        <f t="shared" si="353"/>
        <v>138.9036442192544</v>
      </c>
      <c r="BC322" s="790">
        <f t="shared" si="353"/>
        <v>139.26714603624418</v>
      </c>
      <c r="BD322" s="790">
        <f t="shared" si="353"/>
        <v>139.61340428268852</v>
      </c>
      <c r="BE322" s="790">
        <f t="shared" si="353"/>
        <v>139.93137008517033</v>
      </c>
      <c r="BF322" s="790">
        <f t="shared" si="353"/>
        <v>140.22991999439517</v>
      </c>
      <c r="BG322" s="790">
        <f t="shared" si="353"/>
        <v>140.5275315370055</v>
      </c>
      <c r="BH322" s="790">
        <f t="shared" si="353"/>
        <v>140.78240041865644</v>
      </c>
      <c r="BI322" s="790">
        <f t="shared" si="353"/>
        <v>141.03898101415939</v>
      </c>
      <c r="BJ322" s="790">
        <f t="shared" si="353"/>
        <v>141.2972083105586</v>
      </c>
      <c r="BK322" s="790">
        <f t="shared" si="353"/>
        <v>141.55699946345106</v>
      </c>
      <c r="BL322" s="790">
        <f t="shared" si="353"/>
        <v>141.81828260872464</v>
      </c>
      <c r="BM322" s="790">
        <f t="shared" si="353"/>
        <v>142.08100773709046</v>
      </c>
      <c r="BN322" s="790">
        <f t="shared" si="353"/>
        <v>142.3450775028939</v>
      </c>
      <c r="BO322" s="790">
        <f t="shared" si="353"/>
        <v>142.61044863608876</v>
      </c>
      <c r="BP322" s="790">
        <f t="shared" si="353"/>
        <v>142.88239052724666</v>
      </c>
      <c r="BQ322" s="790">
        <f t="shared" si="353"/>
        <v>143.1458644707991</v>
      </c>
      <c r="BR322" s="790">
        <f t="shared" si="353"/>
        <v>143.44024511680391</v>
      </c>
      <c r="BS322" s="790">
        <f t="shared" si="353"/>
        <v>143.72092456900219</v>
      </c>
      <c r="BT322" s="790">
        <f t="shared" si="354"/>
        <v>144.00280355303113</v>
      </c>
      <c r="BU322" s="790"/>
      <c r="BV322" s="790"/>
      <c r="BW322" s="790"/>
      <c r="BX322" s="790"/>
      <c r="BY322" s="790"/>
      <c r="BZ322" s="790"/>
      <c r="CA322" s="790"/>
      <c r="CB322" s="790"/>
      <c r="CC322" s="790"/>
      <c r="CD322" s="790"/>
      <c r="CE322" s="790"/>
      <c r="CF322" s="790"/>
      <c r="CG322" s="790"/>
      <c r="CH322" s="790"/>
      <c r="CI322" s="791"/>
      <c r="CK322" s="1351"/>
    </row>
    <row r="323" spans="2:89" ht="28.5" x14ac:dyDescent="0.2">
      <c r="B323" s="992" t="s">
        <v>711</v>
      </c>
      <c r="C323" s="997" t="s">
        <v>233</v>
      </c>
      <c r="D323" s="998" t="s">
        <v>712</v>
      </c>
      <c r="E323" s="999" t="s">
        <v>234</v>
      </c>
      <c r="F323" s="1000">
        <v>1</v>
      </c>
      <c r="G323" s="789" t="e">
        <f>(((G317-G328)+(G318-G329))*1000000)/((G350+G351)*1000)</f>
        <v>#DIV/0!</v>
      </c>
      <c r="H323" s="789" t="e">
        <f t="shared" ref="H323:BS323" si="355">(((H317-H328)+(H318-H329))*1000000)/((H350+H351)*1000)</f>
        <v>#DIV/0!</v>
      </c>
      <c r="I323" s="789">
        <f t="shared" si="355"/>
        <v>179.56734717574912</v>
      </c>
      <c r="J323" s="789">
        <f t="shared" si="355"/>
        <v>175.13029663221869</v>
      </c>
      <c r="K323" s="789">
        <f t="shared" si="355"/>
        <v>171.95754815973891</v>
      </c>
      <c r="L323" s="789">
        <f t="shared" si="355"/>
        <v>168.88615081393837</v>
      </c>
      <c r="M323" s="790">
        <f t="shared" si="355"/>
        <v>160.44666884259752</v>
      </c>
      <c r="N323" s="790">
        <f t="shared" si="355"/>
        <v>158.48050151916388</v>
      </c>
      <c r="O323" s="790">
        <f t="shared" si="355"/>
        <v>154.7270834535156</v>
      </c>
      <c r="P323" s="790">
        <f t="shared" si="355"/>
        <v>152.37018799663701</v>
      </c>
      <c r="Q323" s="790">
        <f t="shared" si="355"/>
        <v>150.25025221746685</v>
      </c>
      <c r="R323" s="790">
        <f t="shared" si="355"/>
        <v>148.31985205811836</v>
      </c>
      <c r="S323" s="790">
        <f t="shared" si="355"/>
        <v>146.50461743246262</v>
      </c>
      <c r="T323" s="790">
        <f t="shared" si="355"/>
        <v>144.64325927085076</v>
      </c>
      <c r="U323" s="790">
        <f t="shared" si="355"/>
        <v>142.40207713468931</v>
      </c>
      <c r="V323" s="790">
        <f t="shared" si="355"/>
        <v>140.21558726798568</v>
      </c>
      <c r="W323" s="790">
        <f t="shared" si="355"/>
        <v>138.31383162642649</v>
      </c>
      <c r="X323" s="790">
        <f t="shared" si="355"/>
        <v>136.56782028283845</v>
      </c>
      <c r="Y323" s="790">
        <f t="shared" si="355"/>
        <v>134.61926002073321</v>
      </c>
      <c r="Z323" s="790">
        <f t="shared" si="355"/>
        <v>132.71302870275252</v>
      </c>
      <c r="AA323" s="790">
        <f t="shared" si="355"/>
        <v>130.80070313392099</v>
      </c>
      <c r="AB323" s="790">
        <f t="shared" si="355"/>
        <v>128.92798638439362</v>
      </c>
      <c r="AC323" s="790">
        <f t="shared" si="355"/>
        <v>127.16929758323134</v>
      </c>
      <c r="AD323" s="790">
        <f t="shared" si="355"/>
        <v>125.45264640942935</v>
      </c>
      <c r="AE323" s="790">
        <f t="shared" si="355"/>
        <v>124.18807940013073</v>
      </c>
      <c r="AF323" s="790">
        <f t="shared" si="355"/>
        <v>123.77827423352089</v>
      </c>
      <c r="AG323" s="790">
        <f t="shared" si="355"/>
        <v>123.40778194774801</v>
      </c>
      <c r="AH323" s="790">
        <f t="shared" si="355"/>
        <v>123.12188531381328</v>
      </c>
      <c r="AI323" s="790">
        <f t="shared" si="355"/>
        <v>122.81497264902774</v>
      </c>
      <c r="AJ323" s="790">
        <f t="shared" si="355"/>
        <v>122.49048455917759</v>
      </c>
      <c r="AK323" s="790">
        <f t="shared" si="355"/>
        <v>122.15086974360879</v>
      </c>
      <c r="AL323" s="790">
        <f t="shared" si="355"/>
        <v>120.80721192374294</v>
      </c>
      <c r="AM323" s="790">
        <f t="shared" si="355"/>
        <v>120.72727079597615</v>
      </c>
      <c r="AN323" s="790">
        <f t="shared" si="355"/>
        <v>120.63932172609722</v>
      </c>
      <c r="AO323" s="790">
        <f t="shared" si="355"/>
        <v>120.54649103343164</v>
      </c>
      <c r="AP323" s="790">
        <f t="shared" si="355"/>
        <v>120.51877185040097</v>
      </c>
      <c r="AQ323" s="790">
        <f t="shared" si="355"/>
        <v>120.53055892348621</v>
      </c>
      <c r="AR323" s="790">
        <f t="shared" si="355"/>
        <v>120.61935555180996</v>
      </c>
      <c r="AS323" s="790">
        <f t="shared" si="355"/>
        <v>120.6953282666657</v>
      </c>
      <c r="AT323" s="790">
        <f t="shared" si="355"/>
        <v>120.78925210115801</v>
      </c>
      <c r="AU323" s="790">
        <f t="shared" si="355"/>
        <v>120.87235897125365</v>
      </c>
      <c r="AV323" s="790">
        <f t="shared" si="355"/>
        <v>120.97006939750078</v>
      </c>
      <c r="AW323" s="790">
        <f t="shared" si="355"/>
        <v>121.05497438459858</v>
      </c>
      <c r="AX323" s="790">
        <f t="shared" si="355"/>
        <v>121.15512429536565</v>
      </c>
      <c r="AY323" s="790">
        <f t="shared" si="355"/>
        <v>121.27307933887938</v>
      </c>
      <c r="AZ323" s="790">
        <f t="shared" si="355"/>
        <v>121.4111525564915</v>
      </c>
      <c r="BA323" s="790">
        <f t="shared" si="355"/>
        <v>121.56487754625384</v>
      </c>
      <c r="BB323" s="790">
        <f t="shared" si="355"/>
        <v>121.72634769351686</v>
      </c>
      <c r="BC323" s="790">
        <f t="shared" si="355"/>
        <v>121.8865648258565</v>
      </c>
      <c r="BD323" s="790">
        <f t="shared" si="355"/>
        <v>122.0300325032436</v>
      </c>
      <c r="BE323" s="790">
        <f t="shared" si="355"/>
        <v>122.15663528894207</v>
      </c>
      <c r="BF323" s="790">
        <f t="shared" si="355"/>
        <v>122.27102922161833</v>
      </c>
      <c r="BG323" s="790">
        <f t="shared" si="355"/>
        <v>122.37582523579658</v>
      </c>
      <c r="BH323" s="790">
        <f t="shared" si="355"/>
        <v>122.46758427822968</v>
      </c>
      <c r="BI323" s="790">
        <f t="shared" si="355"/>
        <v>122.5428196142125</v>
      </c>
      <c r="BJ323" s="790">
        <f t="shared" si="355"/>
        <v>122.62798088022558</v>
      </c>
      <c r="BK323" s="790">
        <f t="shared" si="355"/>
        <v>122.70800921136953</v>
      </c>
      <c r="BL323" s="790">
        <f t="shared" si="355"/>
        <v>122.78612561563966</v>
      </c>
      <c r="BM323" s="790">
        <f t="shared" si="355"/>
        <v>122.85463803587891</v>
      </c>
      <c r="BN323" s="790">
        <f t="shared" si="355"/>
        <v>122.92239231053823</v>
      </c>
      <c r="BO323" s="790">
        <f t="shared" si="355"/>
        <v>122.9960544711014</v>
      </c>
      <c r="BP323" s="790">
        <f t="shared" si="355"/>
        <v>123.08496369716416</v>
      </c>
      <c r="BQ323" s="790">
        <f t="shared" si="355"/>
        <v>123.18941324473788</v>
      </c>
      <c r="BR323" s="790">
        <f t="shared" si="355"/>
        <v>123.3187296569634</v>
      </c>
      <c r="BS323" s="790">
        <f t="shared" si="355"/>
        <v>123.44606057663789</v>
      </c>
      <c r="BT323" s="790">
        <f t="shared" ref="BT323" si="356">(((BT317-BT328)+(BT318-BT329))*1000000)/((BT350+BT351)*1000)</f>
        <v>123.57230447816264</v>
      </c>
      <c r="BU323" s="790"/>
      <c r="BV323" s="790"/>
      <c r="BW323" s="790"/>
      <c r="BX323" s="790"/>
      <c r="BY323" s="790"/>
      <c r="BZ323" s="790"/>
      <c r="CA323" s="790"/>
      <c r="CB323" s="790"/>
      <c r="CC323" s="790"/>
      <c r="CD323" s="790"/>
      <c r="CE323" s="790"/>
      <c r="CF323" s="790"/>
      <c r="CG323" s="790"/>
      <c r="CH323" s="790"/>
      <c r="CI323" s="791"/>
      <c r="CK323" s="1351"/>
    </row>
    <row r="324" spans="2:89" x14ac:dyDescent="0.2">
      <c r="B324" s="992" t="s">
        <v>713</v>
      </c>
      <c r="C324" s="997" t="s">
        <v>503</v>
      </c>
      <c r="D324" s="998" t="s">
        <v>714</v>
      </c>
      <c r="E324" s="999" t="s">
        <v>231</v>
      </c>
      <c r="F324" s="1000">
        <v>2</v>
      </c>
      <c r="G324" s="600">
        <f t="shared" ref="G324:BR327" si="357">G234+G292</f>
        <v>0</v>
      </c>
      <c r="H324" s="600">
        <f t="shared" si="357"/>
        <v>0</v>
      </c>
      <c r="I324" s="600">
        <f t="shared" si="357"/>
        <v>0.12337173888859666</v>
      </c>
      <c r="J324" s="600">
        <f t="shared" si="357"/>
        <v>0.12298696667175391</v>
      </c>
      <c r="K324" s="600">
        <f t="shared" si="357"/>
        <v>0.12282649696858652</v>
      </c>
      <c r="L324" s="600">
        <f t="shared" si="357"/>
        <v>0.12261769680077728</v>
      </c>
      <c r="M324" s="757">
        <f t="shared" si="357"/>
        <v>0.12417217038946146</v>
      </c>
      <c r="N324" s="757">
        <f t="shared" si="357"/>
        <v>0.12410301490602807</v>
      </c>
      <c r="O324" s="757">
        <f t="shared" si="357"/>
        <v>0.123775454968309</v>
      </c>
      <c r="P324" s="757">
        <f t="shared" si="357"/>
        <v>0.12351549683212427</v>
      </c>
      <c r="Q324" s="757">
        <f t="shared" si="357"/>
        <v>0.12327791600128357</v>
      </c>
      <c r="R324" s="757">
        <f t="shared" si="357"/>
        <v>0.12306338351611515</v>
      </c>
      <c r="S324" s="757">
        <f t="shared" si="357"/>
        <v>0.1229126473936164</v>
      </c>
      <c r="T324" s="757">
        <f t="shared" si="357"/>
        <v>0.12282382322904814</v>
      </c>
      <c r="U324" s="757">
        <f t="shared" si="357"/>
        <v>0.12270869835519642</v>
      </c>
      <c r="V324" s="757">
        <f t="shared" si="357"/>
        <v>0.12259409583569232</v>
      </c>
      <c r="W324" s="757">
        <f t="shared" si="357"/>
        <v>0.12247596844239507</v>
      </c>
      <c r="X324" s="757">
        <f t="shared" si="357"/>
        <v>0.12232689941047337</v>
      </c>
      <c r="Y324" s="757">
        <f t="shared" si="357"/>
        <v>0.12221706946825611</v>
      </c>
      <c r="Z324" s="757">
        <f t="shared" si="357"/>
        <v>0.12211385072629526</v>
      </c>
      <c r="AA324" s="757">
        <f t="shared" si="357"/>
        <v>0.12201576875523118</v>
      </c>
      <c r="AB324" s="757">
        <f t="shared" si="357"/>
        <v>0.12192228527476311</v>
      </c>
      <c r="AC324" s="757">
        <f t="shared" si="357"/>
        <v>0.12183458059552663</v>
      </c>
      <c r="AD324" s="757">
        <f t="shared" si="357"/>
        <v>0.12175338687904382</v>
      </c>
      <c r="AE324" s="757">
        <f t="shared" si="357"/>
        <v>0.12167812255421145</v>
      </c>
      <c r="AF324" s="757">
        <f t="shared" si="357"/>
        <v>0.12160835408972326</v>
      </c>
      <c r="AG324" s="757">
        <f t="shared" si="357"/>
        <v>0.1215431634791982</v>
      </c>
      <c r="AH324" s="757">
        <f t="shared" si="357"/>
        <v>0.12148150822085438</v>
      </c>
      <c r="AI324" s="757">
        <f t="shared" si="357"/>
        <v>0.12142481329088103</v>
      </c>
      <c r="AJ324" s="757">
        <f t="shared" si="357"/>
        <v>0.12137342202834006</v>
      </c>
      <c r="AK324" s="757">
        <f t="shared" si="357"/>
        <v>0.12132247945039779</v>
      </c>
      <c r="AL324" s="757">
        <f t="shared" si="357"/>
        <v>0.12127594875583657</v>
      </c>
      <c r="AM324" s="757">
        <f t="shared" si="357"/>
        <v>0.12122996487119418</v>
      </c>
      <c r="AN324" s="757">
        <f t="shared" si="357"/>
        <v>0.12118674972700547</v>
      </c>
      <c r="AO324" s="757">
        <f t="shared" si="357"/>
        <v>0.12114212827443586</v>
      </c>
      <c r="AP324" s="757">
        <f t="shared" si="357"/>
        <v>0.12109429765647967</v>
      </c>
      <c r="AQ324" s="757">
        <f t="shared" si="357"/>
        <v>0.12104905363056774</v>
      </c>
      <c r="AR324" s="757">
        <f t="shared" si="357"/>
        <v>0.12100701287943558</v>
      </c>
      <c r="AS324" s="757">
        <f t="shared" si="357"/>
        <v>0.12096511697017759</v>
      </c>
      <c r="AT324" s="757">
        <f t="shared" si="357"/>
        <v>0.12092482919219372</v>
      </c>
      <c r="AU324" s="757">
        <f t="shared" si="357"/>
        <v>0.12088562746977161</v>
      </c>
      <c r="AV324" s="757">
        <f t="shared" si="357"/>
        <v>0.12084396167210723</v>
      </c>
      <c r="AW324" s="757">
        <f t="shared" si="357"/>
        <v>0.1207998402742016</v>
      </c>
      <c r="AX324" s="757">
        <f t="shared" si="357"/>
        <v>0.12075328041070695</v>
      </c>
      <c r="AY324" s="757">
        <f t="shared" si="357"/>
        <v>0.1207032613863657</v>
      </c>
      <c r="AZ324" s="757">
        <f t="shared" si="357"/>
        <v>0.12065065303860358</v>
      </c>
      <c r="BA324" s="757">
        <f t="shared" si="357"/>
        <v>0.12059523582025053</v>
      </c>
      <c r="BB324" s="757">
        <f t="shared" si="357"/>
        <v>0.12053677886097125</v>
      </c>
      <c r="BC324" s="757">
        <f t="shared" si="357"/>
        <v>0.12047802707772257</v>
      </c>
      <c r="BD324" s="757">
        <f t="shared" si="357"/>
        <v>0.12042055854984683</v>
      </c>
      <c r="BE324" s="757">
        <f t="shared" si="357"/>
        <v>0.12036369767824899</v>
      </c>
      <c r="BF324" s="757">
        <f t="shared" si="357"/>
        <v>0.12030771839874732</v>
      </c>
      <c r="BG324" s="757">
        <f t="shared" si="357"/>
        <v>0.12025211450110222</v>
      </c>
      <c r="BH324" s="757">
        <f t="shared" si="357"/>
        <v>0.12019661185471822</v>
      </c>
      <c r="BI324" s="757">
        <f t="shared" si="357"/>
        <v>0.12014178939570055</v>
      </c>
      <c r="BJ324" s="757">
        <f t="shared" si="357"/>
        <v>0.1200886982374116</v>
      </c>
      <c r="BK324" s="757">
        <f t="shared" si="357"/>
        <v>0.12003683782365804</v>
      </c>
      <c r="BL324" s="757">
        <f t="shared" si="357"/>
        <v>0.11998596587821113</v>
      </c>
      <c r="BM324" s="757">
        <f t="shared" si="357"/>
        <v>0.11993743189841484</v>
      </c>
      <c r="BN324" s="757">
        <f t="shared" si="357"/>
        <v>0.11988920449765737</v>
      </c>
      <c r="BO324" s="757">
        <f t="shared" si="357"/>
        <v>0.11984040022408037</v>
      </c>
      <c r="BP324" s="757">
        <f t="shared" si="357"/>
        <v>0.11979142407548883</v>
      </c>
      <c r="BQ324" s="757">
        <f t="shared" si="357"/>
        <v>0.11974111434343394</v>
      </c>
      <c r="BR324" s="757">
        <f t="shared" si="357"/>
        <v>0.11968925742749659</v>
      </c>
      <c r="BS324" s="757">
        <f t="shared" ref="BS324:BT331" si="358">BS234+BS292</f>
        <v>0.11963679780369617</v>
      </c>
      <c r="BT324" s="757">
        <f t="shared" si="358"/>
        <v>0.11958519609826604</v>
      </c>
      <c r="BU324" s="757"/>
      <c r="BV324" s="757"/>
      <c r="BW324" s="757"/>
      <c r="BX324" s="757"/>
      <c r="BY324" s="757"/>
      <c r="BZ324" s="757"/>
      <c r="CA324" s="757"/>
      <c r="CB324" s="757"/>
      <c r="CC324" s="757"/>
      <c r="CD324" s="757"/>
      <c r="CE324" s="757"/>
      <c r="CF324" s="757"/>
      <c r="CG324" s="757"/>
      <c r="CH324" s="757"/>
      <c r="CI324" s="758"/>
      <c r="CK324" s="1351"/>
    </row>
    <row r="325" spans="2:89" ht="15" thickBot="1" x14ac:dyDescent="0.25">
      <c r="B325" s="1001" t="s">
        <v>715</v>
      </c>
      <c r="C325" s="1002" t="s">
        <v>505</v>
      </c>
      <c r="D325" s="1003" t="s">
        <v>716</v>
      </c>
      <c r="E325" s="1004" t="s">
        <v>231</v>
      </c>
      <c r="F325" s="1005">
        <v>2</v>
      </c>
      <c r="G325" s="768">
        <f t="shared" si="357"/>
        <v>0</v>
      </c>
      <c r="H325" s="768">
        <f t="shared" si="357"/>
        <v>0</v>
      </c>
      <c r="I325" s="768">
        <f t="shared" si="357"/>
        <v>4.0016089847142555E-2</v>
      </c>
      <c r="J325" s="768">
        <f t="shared" si="357"/>
        <v>4.0016089847142555E-2</v>
      </c>
      <c r="K325" s="768">
        <f t="shared" si="357"/>
        <v>4.0016089847142555E-2</v>
      </c>
      <c r="L325" s="768">
        <f t="shared" si="357"/>
        <v>4.0016089847142555E-2</v>
      </c>
      <c r="M325" s="797">
        <f t="shared" si="357"/>
        <v>4.0016089847142555E-2</v>
      </c>
      <c r="N325" s="797">
        <f t="shared" si="357"/>
        <v>4.0016089847142555E-2</v>
      </c>
      <c r="O325" s="797">
        <f t="shared" si="357"/>
        <v>4.0016089847142555E-2</v>
      </c>
      <c r="P325" s="797">
        <f t="shared" si="357"/>
        <v>4.0016089847142555E-2</v>
      </c>
      <c r="Q325" s="797">
        <f t="shared" si="357"/>
        <v>4.0016089847142555E-2</v>
      </c>
      <c r="R325" s="797">
        <f t="shared" si="357"/>
        <v>4.0016089847142555E-2</v>
      </c>
      <c r="S325" s="797">
        <f t="shared" si="357"/>
        <v>4.0016089847142555E-2</v>
      </c>
      <c r="T325" s="797">
        <f t="shared" si="357"/>
        <v>4.0016089847142555E-2</v>
      </c>
      <c r="U325" s="797">
        <f t="shared" si="357"/>
        <v>4.0016089847142555E-2</v>
      </c>
      <c r="V325" s="797">
        <f t="shared" si="357"/>
        <v>4.0016089847142555E-2</v>
      </c>
      <c r="W325" s="797">
        <f t="shared" si="357"/>
        <v>4.0016089847142555E-2</v>
      </c>
      <c r="X325" s="797">
        <f t="shared" si="357"/>
        <v>4.0016089847142555E-2</v>
      </c>
      <c r="Y325" s="797">
        <f t="shared" si="357"/>
        <v>4.0016089847142555E-2</v>
      </c>
      <c r="Z325" s="797">
        <f t="shared" si="357"/>
        <v>4.0016089847142555E-2</v>
      </c>
      <c r="AA325" s="797">
        <f t="shared" si="357"/>
        <v>4.0016089847142555E-2</v>
      </c>
      <c r="AB325" s="797">
        <f t="shared" si="357"/>
        <v>4.0016089847142555E-2</v>
      </c>
      <c r="AC325" s="797">
        <f t="shared" si="357"/>
        <v>4.0016089847142555E-2</v>
      </c>
      <c r="AD325" s="797">
        <f t="shared" si="357"/>
        <v>4.0016089847142555E-2</v>
      </c>
      <c r="AE325" s="797">
        <f t="shared" si="357"/>
        <v>4.0016089847142555E-2</v>
      </c>
      <c r="AF325" s="797">
        <f t="shared" si="357"/>
        <v>4.0016089847142555E-2</v>
      </c>
      <c r="AG325" s="797">
        <f t="shared" si="357"/>
        <v>4.0016089847142555E-2</v>
      </c>
      <c r="AH325" s="797">
        <f t="shared" si="357"/>
        <v>4.0016089847142555E-2</v>
      </c>
      <c r="AI325" s="797">
        <f t="shared" si="357"/>
        <v>4.0016089847142555E-2</v>
      </c>
      <c r="AJ325" s="797">
        <f t="shared" si="357"/>
        <v>4.0016089847142555E-2</v>
      </c>
      <c r="AK325" s="797">
        <f t="shared" si="357"/>
        <v>4.0016089847142555E-2</v>
      </c>
      <c r="AL325" s="797">
        <f t="shared" si="357"/>
        <v>4.0016089847142555E-2</v>
      </c>
      <c r="AM325" s="797">
        <f t="shared" si="357"/>
        <v>4.0016089847142555E-2</v>
      </c>
      <c r="AN325" s="797">
        <f t="shared" si="357"/>
        <v>4.0016089847142555E-2</v>
      </c>
      <c r="AO325" s="797">
        <f t="shared" si="357"/>
        <v>4.0016089847142555E-2</v>
      </c>
      <c r="AP325" s="797">
        <f t="shared" si="357"/>
        <v>4.0016089847142555E-2</v>
      </c>
      <c r="AQ325" s="797">
        <f t="shared" si="357"/>
        <v>4.0016089847142555E-2</v>
      </c>
      <c r="AR325" s="797">
        <f t="shared" si="357"/>
        <v>4.0016089847142555E-2</v>
      </c>
      <c r="AS325" s="797">
        <f t="shared" si="357"/>
        <v>4.0016089847142555E-2</v>
      </c>
      <c r="AT325" s="797">
        <f t="shared" si="357"/>
        <v>4.0016089847142555E-2</v>
      </c>
      <c r="AU325" s="797">
        <f t="shared" si="357"/>
        <v>4.0016089847142555E-2</v>
      </c>
      <c r="AV325" s="797">
        <f t="shared" si="357"/>
        <v>4.0016089847142555E-2</v>
      </c>
      <c r="AW325" s="797">
        <f t="shared" si="357"/>
        <v>4.0016089847142555E-2</v>
      </c>
      <c r="AX325" s="797">
        <f t="shared" si="357"/>
        <v>4.0016089847142555E-2</v>
      </c>
      <c r="AY325" s="797">
        <f t="shared" si="357"/>
        <v>4.0016089847142555E-2</v>
      </c>
      <c r="AZ325" s="797">
        <f t="shared" si="357"/>
        <v>4.0016089847142555E-2</v>
      </c>
      <c r="BA325" s="797">
        <f t="shared" si="357"/>
        <v>4.0016089847142555E-2</v>
      </c>
      <c r="BB325" s="797">
        <f t="shared" si="357"/>
        <v>4.0016089847142555E-2</v>
      </c>
      <c r="BC325" s="797">
        <f t="shared" si="357"/>
        <v>4.0016089847142555E-2</v>
      </c>
      <c r="BD325" s="797">
        <f t="shared" si="357"/>
        <v>4.0016089847142555E-2</v>
      </c>
      <c r="BE325" s="797">
        <f t="shared" si="357"/>
        <v>4.0016089847142555E-2</v>
      </c>
      <c r="BF325" s="797">
        <f t="shared" si="357"/>
        <v>4.0016089847142555E-2</v>
      </c>
      <c r="BG325" s="797">
        <f t="shared" si="357"/>
        <v>4.0016089847142555E-2</v>
      </c>
      <c r="BH325" s="797">
        <f t="shared" si="357"/>
        <v>4.0016089847142555E-2</v>
      </c>
      <c r="BI325" s="797">
        <f t="shared" si="357"/>
        <v>4.0016089847142555E-2</v>
      </c>
      <c r="BJ325" s="797">
        <f t="shared" si="357"/>
        <v>4.0016089847142555E-2</v>
      </c>
      <c r="BK325" s="797">
        <f t="shared" si="357"/>
        <v>4.0016089847142555E-2</v>
      </c>
      <c r="BL325" s="797">
        <f t="shared" si="357"/>
        <v>4.0016089847142555E-2</v>
      </c>
      <c r="BM325" s="797">
        <f t="shared" si="357"/>
        <v>4.0016089847142555E-2</v>
      </c>
      <c r="BN325" s="797">
        <f t="shared" si="357"/>
        <v>4.0016089847142555E-2</v>
      </c>
      <c r="BO325" s="797">
        <f t="shared" si="357"/>
        <v>4.0016089847142555E-2</v>
      </c>
      <c r="BP325" s="797">
        <f t="shared" si="357"/>
        <v>4.0016089847142555E-2</v>
      </c>
      <c r="BQ325" s="797">
        <f t="shared" si="357"/>
        <v>4.0016089847142555E-2</v>
      </c>
      <c r="BR325" s="797">
        <f t="shared" si="357"/>
        <v>4.0016089847142555E-2</v>
      </c>
      <c r="BS325" s="797">
        <f t="shared" si="358"/>
        <v>4.0016089847142555E-2</v>
      </c>
      <c r="BT325" s="797">
        <f t="shared" si="358"/>
        <v>4.0016089847142555E-2</v>
      </c>
      <c r="BU325" s="797"/>
      <c r="BV325" s="797"/>
      <c r="BW325" s="797"/>
      <c r="BX325" s="797"/>
      <c r="BY325" s="797"/>
      <c r="BZ325" s="797"/>
      <c r="CA325" s="797"/>
      <c r="CB325" s="797"/>
      <c r="CC325" s="797"/>
      <c r="CD325" s="797"/>
      <c r="CE325" s="797"/>
      <c r="CF325" s="797"/>
      <c r="CG325" s="797"/>
      <c r="CH325" s="797"/>
      <c r="CI325" s="798"/>
      <c r="CK325" s="1351"/>
    </row>
    <row r="326" spans="2:89" x14ac:dyDescent="0.2">
      <c r="B326" s="972" t="s">
        <v>717</v>
      </c>
      <c r="C326" s="973" t="s">
        <v>507</v>
      </c>
      <c r="D326" s="964" t="s">
        <v>718</v>
      </c>
      <c r="E326" s="974" t="s">
        <v>231</v>
      </c>
      <c r="F326" s="975">
        <v>2</v>
      </c>
      <c r="G326" s="774">
        <f t="shared" si="357"/>
        <v>0</v>
      </c>
      <c r="H326" s="774">
        <f t="shared" si="357"/>
        <v>0</v>
      </c>
      <c r="I326" s="774">
        <f t="shared" si="357"/>
        <v>1.1021889213721109E-2</v>
      </c>
      <c r="J326" s="774">
        <f t="shared" si="357"/>
        <v>1.0898931865297846E-2</v>
      </c>
      <c r="K326" s="774">
        <f t="shared" si="357"/>
        <v>1.0570496014042211E-2</v>
      </c>
      <c r="L326" s="774">
        <f t="shared" si="357"/>
        <v>1.0239955417682951E-2</v>
      </c>
      <c r="M326" s="775">
        <f t="shared" si="357"/>
        <v>1.1267925412136183E-2</v>
      </c>
      <c r="N326" s="775">
        <f t="shared" si="357"/>
        <v>1.1829877667056265E-2</v>
      </c>
      <c r="O326" s="775">
        <f t="shared" si="357"/>
        <v>1.166024058486133E-2</v>
      </c>
      <c r="P326" s="775">
        <f t="shared" si="357"/>
        <v>1.1489587892922546E-2</v>
      </c>
      <c r="Q326" s="775">
        <f t="shared" si="357"/>
        <v>1.1317919591239912E-2</v>
      </c>
      <c r="R326" s="775">
        <f t="shared" si="357"/>
        <v>1.1135864206897805E-2</v>
      </c>
      <c r="S326" s="775">
        <f t="shared" si="357"/>
        <v>1.0953131749393129E-2</v>
      </c>
      <c r="T326" s="775">
        <f t="shared" si="357"/>
        <v>1.0769722218725889E-2</v>
      </c>
      <c r="U326" s="775">
        <f t="shared" si="357"/>
        <v>1.0585635614896078E-2</v>
      </c>
      <c r="V326" s="775">
        <f t="shared" si="357"/>
        <v>1.0400871937903702E-2</v>
      </c>
      <c r="W326" s="775">
        <f t="shared" si="357"/>
        <v>1.0215431187748753E-2</v>
      </c>
      <c r="X326" s="775">
        <f t="shared" si="357"/>
        <v>1.0029313364431237E-2</v>
      </c>
      <c r="Y326" s="775">
        <f t="shared" si="357"/>
        <v>9.8425184679511567E-3</v>
      </c>
      <c r="Z326" s="775">
        <f t="shared" si="357"/>
        <v>9.6550464983085078E-3</v>
      </c>
      <c r="AA326" s="775">
        <f t="shared" si="357"/>
        <v>9.466897455503288E-3</v>
      </c>
      <c r="AB326" s="775">
        <f t="shared" si="357"/>
        <v>9.2036976270712164E-3</v>
      </c>
      <c r="AC326" s="775">
        <f t="shared" si="357"/>
        <v>8.939574510460839E-3</v>
      </c>
      <c r="AD326" s="775">
        <f t="shared" si="357"/>
        <v>8.6745281056721576E-3</v>
      </c>
      <c r="AE326" s="775">
        <f t="shared" si="357"/>
        <v>8.4085584127051721E-3</v>
      </c>
      <c r="AF326" s="775">
        <f t="shared" si="357"/>
        <v>8.1416654315598809E-3</v>
      </c>
      <c r="AG326" s="775">
        <f t="shared" si="357"/>
        <v>7.8738491622362874E-3</v>
      </c>
      <c r="AH326" s="775">
        <f t="shared" si="357"/>
        <v>7.6051096047343881E-3</v>
      </c>
      <c r="AI326" s="775">
        <f t="shared" si="357"/>
        <v>7.3354467590541813E-3</v>
      </c>
      <c r="AJ326" s="775">
        <f t="shared" si="357"/>
        <v>7.0648606251956722E-3</v>
      </c>
      <c r="AK326" s="775">
        <f t="shared" si="357"/>
        <v>6.7988910410129383E-3</v>
      </c>
      <c r="AL326" s="775">
        <f t="shared" si="357"/>
        <v>6.8155105545751708E-3</v>
      </c>
      <c r="AM326" s="775">
        <f t="shared" si="357"/>
        <v>6.8321300681374033E-3</v>
      </c>
      <c r="AN326" s="775">
        <f t="shared" si="357"/>
        <v>6.848749581699635E-3</v>
      </c>
      <c r="AO326" s="775">
        <f t="shared" si="357"/>
        <v>6.8653690952618683E-3</v>
      </c>
      <c r="AP326" s="775">
        <f t="shared" si="357"/>
        <v>6.8819886088240991E-3</v>
      </c>
      <c r="AQ326" s="775">
        <f t="shared" si="357"/>
        <v>6.8986081223863308E-3</v>
      </c>
      <c r="AR326" s="775">
        <f t="shared" si="357"/>
        <v>6.9152276359485624E-3</v>
      </c>
      <c r="AS326" s="775">
        <f t="shared" si="357"/>
        <v>6.931847149510794E-3</v>
      </c>
      <c r="AT326" s="775">
        <f t="shared" si="357"/>
        <v>6.9484666630730274E-3</v>
      </c>
      <c r="AU326" s="775">
        <f t="shared" si="357"/>
        <v>6.965086176635259E-3</v>
      </c>
      <c r="AV326" s="775">
        <f t="shared" si="357"/>
        <v>6.9817056901974898E-3</v>
      </c>
      <c r="AW326" s="775">
        <f t="shared" si="357"/>
        <v>6.9983252037597223E-3</v>
      </c>
      <c r="AX326" s="775">
        <f t="shared" si="357"/>
        <v>7.0149447173219548E-3</v>
      </c>
      <c r="AY326" s="775">
        <f t="shared" si="357"/>
        <v>7.0315642308841865E-3</v>
      </c>
      <c r="AZ326" s="775">
        <f t="shared" si="357"/>
        <v>7.0481837444464181E-3</v>
      </c>
      <c r="BA326" s="775">
        <f t="shared" si="357"/>
        <v>7.0648032580086489E-3</v>
      </c>
      <c r="BB326" s="775">
        <f t="shared" si="357"/>
        <v>7.0814227715708831E-3</v>
      </c>
      <c r="BC326" s="775">
        <f t="shared" si="357"/>
        <v>7.0980422851331139E-3</v>
      </c>
      <c r="BD326" s="775">
        <f t="shared" si="357"/>
        <v>7.1146617986953464E-3</v>
      </c>
      <c r="BE326" s="775">
        <f t="shared" si="357"/>
        <v>7.1312813122575772E-3</v>
      </c>
      <c r="BF326" s="775">
        <f t="shared" si="357"/>
        <v>7.1479008258198097E-3</v>
      </c>
      <c r="BG326" s="775">
        <f t="shared" si="357"/>
        <v>7.1645203393820422E-3</v>
      </c>
      <c r="BH326" s="775">
        <f t="shared" si="357"/>
        <v>7.1811398529442738E-3</v>
      </c>
      <c r="BI326" s="775">
        <f t="shared" si="357"/>
        <v>7.1977593665065055E-3</v>
      </c>
      <c r="BJ326" s="775">
        <f t="shared" si="357"/>
        <v>7.214378880068738E-3</v>
      </c>
      <c r="BK326" s="775">
        <f t="shared" si="357"/>
        <v>7.2309983936309696E-3</v>
      </c>
      <c r="BL326" s="775">
        <f t="shared" si="357"/>
        <v>7.2476179071932012E-3</v>
      </c>
      <c r="BM326" s="775">
        <f t="shared" si="357"/>
        <v>7.2642374207554329E-3</v>
      </c>
      <c r="BN326" s="775">
        <f t="shared" si="357"/>
        <v>7.2808569343176645E-3</v>
      </c>
      <c r="BO326" s="775">
        <f t="shared" si="357"/>
        <v>7.2974764478798979E-3</v>
      </c>
      <c r="BP326" s="775">
        <f t="shared" si="357"/>
        <v>7.3140959614421287E-3</v>
      </c>
      <c r="BQ326" s="775">
        <f t="shared" si="357"/>
        <v>7.3307154750043612E-3</v>
      </c>
      <c r="BR326" s="775">
        <f t="shared" si="357"/>
        <v>7.3473349885665937E-3</v>
      </c>
      <c r="BS326" s="775">
        <f t="shared" si="358"/>
        <v>7.3639545021288253E-3</v>
      </c>
      <c r="BT326" s="775">
        <f t="shared" si="358"/>
        <v>7.3805740156910569E-3</v>
      </c>
      <c r="BU326" s="775"/>
      <c r="BV326" s="775"/>
      <c r="BW326" s="775"/>
      <c r="BX326" s="775"/>
      <c r="BY326" s="775"/>
      <c r="BZ326" s="775"/>
      <c r="CA326" s="775"/>
      <c r="CB326" s="775"/>
      <c r="CC326" s="775"/>
      <c r="CD326" s="775"/>
      <c r="CE326" s="775"/>
      <c r="CF326" s="775"/>
      <c r="CG326" s="775"/>
      <c r="CH326" s="775"/>
      <c r="CI326" s="776"/>
      <c r="CK326" s="1351"/>
    </row>
    <row r="327" spans="2:89" x14ac:dyDescent="0.2">
      <c r="B327" s="979" t="s">
        <v>719</v>
      </c>
      <c r="C327" s="940" t="s">
        <v>509</v>
      </c>
      <c r="D327" s="946" t="s">
        <v>720</v>
      </c>
      <c r="E327" s="977" t="s">
        <v>231</v>
      </c>
      <c r="F327" s="978">
        <v>2</v>
      </c>
      <c r="G327" s="600">
        <f t="shared" si="357"/>
        <v>0</v>
      </c>
      <c r="H327" s="600">
        <f t="shared" si="357"/>
        <v>0</v>
      </c>
      <c r="I327" s="600">
        <f t="shared" si="357"/>
        <v>3.2828935180115124E-3</v>
      </c>
      <c r="J327" s="600">
        <f t="shared" si="357"/>
        <v>3.2672139246761951E-3</v>
      </c>
      <c r="K327" s="600">
        <f t="shared" si="357"/>
        <v>3.1485191823443998E-3</v>
      </c>
      <c r="L327" s="600">
        <f t="shared" si="357"/>
        <v>3.0305733759103306E-3</v>
      </c>
      <c r="M327" s="757">
        <f t="shared" si="357"/>
        <v>2.0366980958437153E-3</v>
      </c>
      <c r="N327" s="757">
        <f t="shared" si="357"/>
        <v>6.3093994192681699E-4</v>
      </c>
      <c r="O327" s="757">
        <f t="shared" si="357"/>
        <v>6.2031172520404451E-4</v>
      </c>
      <c r="P327" s="757">
        <f t="shared" si="357"/>
        <v>6.0968350848127203E-4</v>
      </c>
      <c r="Q327" s="757">
        <f t="shared" si="357"/>
        <v>5.9905529175849999E-4</v>
      </c>
      <c r="R327" s="757">
        <f t="shared" si="357"/>
        <v>5.7053097238332585E-4</v>
      </c>
      <c r="S327" s="757">
        <f t="shared" si="357"/>
        <v>5.4265313467275313E-4</v>
      </c>
      <c r="T327" s="757">
        <f t="shared" si="357"/>
        <v>5.1542177862678139E-4</v>
      </c>
      <c r="U327" s="757">
        <f t="shared" si="357"/>
        <v>5.0576328440091059E-4</v>
      </c>
      <c r="V327" s="757">
        <f t="shared" si="357"/>
        <v>4.9610479017503937E-4</v>
      </c>
      <c r="W327" s="757">
        <f t="shared" si="357"/>
        <v>4.8644629594916857E-4</v>
      </c>
      <c r="X327" s="757">
        <f t="shared" si="357"/>
        <v>4.7678780172329778E-4</v>
      </c>
      <c r="Y327" s="757">
        <f t="shared" si="357"/>
        <v>4.6712930749742655E-4</v>
      </c>
      <c r="Z327" s="757">
        <f t="shared" si="357"/>
        <v>4.5747081327155575E-4</v>
      </c>
      <c r="AA327" s="757">
        <f t="shared" si="357"/>
        <v>4.4781231904568496E-4</v>
      </c>
      <c r="AB327" s="757">
        <f t="shared" si="357"/>
        <v>4.3464155105194403E-4</v>
      </c>
      <c r="AC327" s="757">
        <f t="shared" si="357"/>
        <v>4.2147078305820309E-4</v>
      </c>
      <c r="AD327" s="757">
        <f t="shared" si="357"/>
        <v>4.0830001506446216E-4</v>
      </c>
      <c r="AE327" s="757">
        <f t="shared" si="357"/>
        <v>3.9512924707072166E-4</v>
      </c>
      <c r="AF327" s="757">
        <f t="shared" si="357"/>
        <v>3.8195847907698073E-4</v>
      </c>
      <c r="AG327" s="757">
        <f t="shared" si="357"/>
        <v>3.6878771108324023E-4</v>
      </c>
      <c r="AH327" s="757">
        <f t="shared" si="357"/>
        <v>3.5561694308949929E-4</v>
      </c>
      <c r="AI327" s="757">
        <f t="shared" si="357"/>
        <v>3.424461750957588E-4</v>
      </c>
      <c r="AJ327" s="757">
        <f t="shared" si="357"/>
        <v>3.2927540710201786E-4</v>
      </c>
      <c r="AK327" s="757">
        <f t="shared" si="357"/>
        <v>3.1610463910827736E-4</v>
      </c>
      <c r="AL327" s="757">
        <f t="shared" si="357"/>
        <v>3.1610463910827736E-4</v>
      </c>
      <c r="AM327" s="757">
        <f t="shared" si="357"/>
        <v>3.1610463910827736E-4</v>
      </c>
      <c r="AN327" s="757">
        <f t="shared" si="357"/>
        <v>3.1610463910827736E-4</v>
      </c>
      <c r="AO327" s="757">
        <f t="shared" si="357"/>
        <v>3.1610463910827736E-4</v>
      </c>
      <c r="AP327" s="757">
        <f t="shared" si="357"/>
        <v>3.1610463910827736E-4</v>
      </c>
      <c r="AQ327" s="757">
        <f t="shared" si="357"/>
        <v>3.1610463910827736E-4</v>
      </c>
      <c r="AR327" s="757">
        <f t="shared" si="357"/>
        <v>3.1610463910827736E-4</v>
      </c>
      <c r="AS327" s="757">
        <f t="shared" si="357"/>
        <v>3.1610463910827736E-4</v>
      </c>
      <c r="AT327" s="757">
        <f t="shared" si="357"/>
        <v>3.1610463910827736E-4</v>
      </c>
      <c r="AU327" s="757">
        <f t="shared" si="357"/>
        <v>3.1610463910827736E-4</v>
      </c>
      <c r="AV327" s="757">
        <f t="shared" si="357"/>
        <v>3.1610463910827736E-4</v>
      </c>
      <c r="AW327" s="757">
        <f t="shared" si="357"/>
        <v>3.1610463910827736E-4</v>
      </c>
      <c r="AX327" s="757">
        <f t="shared" si="357"/>
        <v>3.1610463910827736E-4</v>
      </c>
      <c r="AY327" s="757">
        <f t="shared" si="357"/>
        <v>3.1610463910827736E-4</v>
      </c>
      <c r="AZ327" s="757">
        <f t="shared" si="357"/>
        <v>3.1610463910827736E-4</v>
      </c>
      <c r="BA327" s="757">
        <f t="shared" si="357"/>
        <v>3.1610463910827736E-4</v>
      </c>
      <c r="BB327" s="757">
        <f t="shared" si="357"/>
        <v>3.1610463910827736E-4</v>
      </c>
      <c r="BC327" s="757">
        <f t="shared" si="357"/>
        <v>3.1610463910827736E-4</v>
      </c>
      <c r="BD327" s="757">
        <f t="shared" si="357"/>
        <v>3.1610463910827736E-4</v>
      </c>
      <c r="BE327" s="757">
        <f t="shared" si="357"/>
        <v>3.1610463910827736E-4</v>
      </c>
      <c r="BF327" s="757">
        <f t="shared" si="357"/>
        <v>3.1610463910827736E-4</v>
      </c>
      <c r="BG327" s="757">
        <f t="shared" si="357"/>
        <v>3.1610463910827736E-4</v>
      </c>
      <c r="BH327" s="757">
        <f t="shared" si="357"/>
        <v>3.1610463910827736E-4</v>
      </c>
      <c r="BI327" s="757">
        <f t="shared" si="357"/>
        <v>3.1610463910827736E-4</v>
      </c>
      <c r="BJ327" s="757">
        <f t="shared" si="357"/>
        <v>3.1610463910827736E-4</v>
      </c>
      <c r="BK327" s="757">
        <f t="shared" si="357"/>
        <v>3.1610463910827736E-4</v>
      </c>
      <c r="BL327" s="757">
        <f t="shared" si="357"/>
        <v>3.1610463910827736E-4</v>
      </c>
      <c r="BM327" s="757">
        <f t="shared" si="357"/>
        <v>3.1610463910827736E-4</v>
      </c>
      <c r="BN327" s="757">
        <f t="shared" si="357"/>
        <v>3.1610463910827736E-4</v>
      </c>
      <c r="BO327" s="757">
        <f t="shared" si="357"/>
        <v>3.1610463910827736E-4</v>
      </c>
      <c r="BP327" s="757">
        <f t="shared" si="357"/>
        <v>3.1610463910827736E-4</v>
      </c>
      <c r="BQ327" s="757">
        <f t="shared" si="357"/>
        <v>3.1610463910827736E-4</v>
      </c>
      <c r="BR327" s="757">
        <f t="shared" ref="BR327" si="359">BR237+BR295</f>
        <v>3.1610463910827736E-4</v>
      </c>
      <c r="BS327" s="757">
        <f t="shared" si="358"/>
        <v>3.1610463910827736E-4</v>
      </c>
      <c r="BT327" s="757">
        <f t="shared" si="358"/>
        <v>3.1610463910827736E-4</v>
      </c>
      <c r="BU327" s="757"/>
      <c r="BV327" s="757"/>
      <c r="BW327" s="757"/>
      <c r="BX327" s="757"/>
      <c r="BY327" s="757"/>
      <c r="BZ327" s="757"/>
      <c r="CA327" s="757"/>
      <c r="CB327" s="757"/>
      <c r="CC327" s="757"/>
      <c r="CD327" s="757"/>
      <c r="CE327" s="757"/>
      <c r="CF327" s="757"/>
      <c r="CG327" s="757"/>
      <c r="CH327" s="757"/>
      <c r="CI327" s="758"/>
      <c r="CK327" s="1351"/>
    </row>
    <row r="328" spans="2:89" x14ac:dyDescent="0.2">
      <c r="B328" s="979" t="s">
        <v>721</v>
      </c>
      <c r="C328" s="940" t="s">
        <v>511</v>
      </c>
      <c r="D328" s="946" t="s">
        <v>722</v>
      </c>
      <c r="E328" s="977" t="s">
        <v>231</v>
      </c>
      <c r="F328" s="978">
        <v>2</v>
      </c>
      <c r="G328" s="600">
        <f t="shared" ref="G328:BR331" si="360">G238+G296</f>
        <v>0</v>
      </c>
      <c r="H328" s="600">
        <f t="shared" si="360"/>
        <v>0</v>
      </c>
      <c r="I328" s="600">
        <f t="shared" si="360"/>
        <v>5.3352240204423154E-2</v>
      </c>
      <c r="J328" s="600">
        <f t="shared" si="360"/>
        <v>5.5359203311808526E-2</v>
      </c>
      <c r="K328" s="600">
        <f t="shared" si="360"/>
        <v>5.6946962193028694E-2</v>
      </c>
      <c r="L328" s="600">
        <f t="shared" si="360"/>
        <v>5.9018523195578994E-2</v>
      </c>
      <c r="M328" s="757">
        <f t="shared" si="360"/>
        <v>6.1534426362732125E-2</v>
      </c>
      <c r="N328" s="757">
        <f t="shared" si="360"/>
        <v>6.6669368279400315E-2</v>
      </c>
      <c r="O328" s="757">
        <f t="shared" si="360"/>
        <v>7.3294878417976786E-2</v>
      </c>
      <c r="P328" s="757">
        <f t="shared" si="360"/>
        <v>7.6701769253143287E-2</v>
      </c>
      <c r="Q328" s="757">
        <f t="shared" si="360"/>
        <v>7.9128622297410744E-2</v>
      </c>
      <c r="R328" s="757">
        <f t="shared" si="360"/>
        <v>8.095756337420805E-2</v>
      </c>
      <c r="S328" s="757">
        <f t="shared" si="360"/>
        <v>8.1876174268597085E-2</v>
      </c>
      <c r="T328" s="757">
        <f t="shared" si="360"/>
        <v>8.2115979204159584E-2</v>
      </c>
      <c r="U328" s="757">
        <f t="shared" si="360"/>
        <v>8.2485567344465216E-2</v>
      </c>
      <c r="V328" s="757">
        <f t="shared" si="360"/>
        <v>8.2776975083478532E-2</v>
      </c>
      <c r="W328" s="757">
        <f t="shared" si="360"/>
        <v>8.2634360904007581E-2</v>
      </c>
      <c r="X328" s="757">
        <f t="shared" si="360"/>
        <v>8.2632336044373256E-2</v>
      </c>
      <c r="Y328" s="757">
        <f t="shared" si="360"/>
        <v>8.2528182473695991E-2</v>
      </c>
      <c r="Z328" s="757">
        <f t="shared" si="360"/>
        <v>8.2303115756118983E-2</v>
      </c>
      <c r="AA328" s="757">
        <f t="shared" si="360"/>
        <v>8.1972911970817991E-2</v>
      </c>
      <c r="AB328" s="757">
        <f t="shared" si="360"/>
        <v>8.0875533407804914E-2</v>
      </c>
      <c r="AC328" s="757">
        <f t="shared" si="360"/>
        <v>7.9622882743588502E-2</v>
      </c>
      <c r="AD328" s="757">
        <f t="shared" si="360"/>
        <v>7.8216502111953329E-2</v>
      </c>
      <c r="AE328" s="757">
        <f t="shared" si="360"/>
        <v>7.6668751418951298E-2</v>
      </c>
      <c r="AF328" s="757">
        <f t="shared" si="360"/>
        <v>7.4989852791446238E-2</v>
      </c>
      <c r="AG328" s="757">
        <f t="shared" si="360"/>
        <v>7.3206063518824915E-2</v>
      </c>
      <c r="AH328" s="757">
        <f t="shared" si="360"/>
        <v>7.1341689656911414E-2</v>
      </c>
      <c r="AI328" s="757">
        <f t="shared" si="360"/>
        <v>6.9390268674641889E-2</v>
      </c>
      <c r="AJ328" s="757">
        <f t="shared" si="360"/>
        <v>6.735333447308979E-2</v>
      </c>
      <c r="AK328" s="757">
        <f t="shared" si="360"/>
        <v>6.5243760162582765E-2</v>
      </c>
      <c r="AL328" s="757">
        <f t="shared" si="360"/>
        <v>6.5746078272032049E-2</v>
      </c>
      <c r="AM328" s="757">
        <f t="shared" si="360"/>
        <v>6.6188861045538852E-2</v>
      </c>
      <c r="AN328" s="757">
        <f t="shared" si="360"/>
        <v>6.6615418628712647E-2</v>
      </c>
      <c r="AO328" s="757">
        <f t="shared" si="360"/>
        <v>6.7050224287460561E-2</v>
      </c>
      <c r="AP328" s="757">
        <f t="shared" si="360"/>
        <v>6.7503466055303704E-2</v>
      </c>
      <c r="AQ328" s="757">
        <f t="shared" si="360"/>
        <v>6.7851410164430928E-2</v>
      </c>
      <c r="AR328" s="757">
        <f t="shared" si="360"/>
        <v>6.8090439263078423E-2</v>
      </c>
      <c r="AS328" s="757">
        <f t="shared" si="360"/>
        <v>6.8328622940916489E-2</v>
      </c>
      <c r="AT328" s="757">
        <f t="shared" si="360"/>
        <v>6.8557382789453392E-2</v>
      </c>
      <c r="AU328" s="757">
        <f t="shared" si="360"/>
        <v>6.8779778988748042E-2</v>
      </c>
      <c r="AV328" s="757">
        <f t="shared" si="360"/>
        <v>6.9016623972278549E-2</v>
      </c>
      <c r="AW328" s="757">
        <f t="shared" si="360"/>
        <v>6.9267868733496052E-2</v>
      </c>
      <c r="AX328" s="757">
        <f t="shared" si="360"/>
        <v>6.9533413529078825E-2</v>
      </c>
      <c r="AY328" s="757">
        <f t="shared" si="360"/>
        <v>6.9819243289010666E-2</v>
      </c>
      <c r="AZ328" s="757">
        <f t="shared" si="360"/>
        <v>7.0120259322465031E-2</v>
      </c>
      <c r="BA328" s="757">
        <f t="shared" si="360"/>
        <v>7.043774973318781E-2</v>
      </c>
      <c r="BB328" s="757">
        <f t="shared" si="360"/>
        <v>7.0773069164588462E-2</v>
      </c>
      <c r="BC328" s="757">
        <f t="shared" si="360"/>
        <v>7.1110124294305521E-2</v>
      </c>
      <c r="BD328" s="757">
        <f t="shared" si="360"/>
        <v>7.1439662125136735E-2</v>
      </c>
      <c r="BE328" s="757">
        <f t="shared" si="360"/>
        <v>7.1765643547412689E-2</v>
      </c>
      <c r="BF328" s="757">
        <f t="shared" si="360"/>
        <v>7.2086081006726199E-2</v>
      </c>
      <c r="BG328" s="757">
        <f t="shared" si="360"/>
        <v>7.2404323424035619E-2</v>
      </c>
      <c r="BH328" s="757">
        <f t="shared" si="360"/>
        <v>7.2721978089688263E-2</v>
      </c>
      <c r="BI328" s="757">
        <f t="shared" si="360"/>
        <v>7.3035650011727224E-2</v>
      </c>
      <c r="BJ328" s="757">
        <f t="shared" si="360"/>
        <v>7.3339175040905966E-2</v>
      </c>
      <c r="BK328" s="757">
        <f t="shared" si="360"/>
        <v>7.363548794913656E-2</v>
      </c>
      <c r="BL328" s="757">
        <f t="shared" si="360"/>
        <v>7.3926009096164313E-2</v>
      </c>
      <c r="BM328" s="757">
        <f t="shared" si="360"/>
        <v>7.4202824144938145E-2</v>
      </c>
      <c r="BN328" s="757">
        <f t="shared" si="360"/>
        <v>7.4477845444828952E-2</v>
      </c>
      <c r="BO328" s="757">
        <f t="shared" si="360"/>
        <v>7.4756253948786669E-2</v>
      </c>
      <c r="BP328" s="757">
        <f t="shared" si="360"/>
        <v>7.5013131153404425E-2</v>
      </c>
      <c r="BQ328" s="757">
        <f t="shared" si="360"/>
        <v>7.5255289797917818E-2</v>
      </c>
      <c r="BR328" s="757">
        <f t="shared" si="360"/>
        <v>7.5506526656093573E-2</v>
      </c>
      <c r="BS328" s="757">
        <f t="shared" si="358"/>
        <v>7.5761302833346728E-2</v>
      </c>
      <c r="BT328" s="757">
        <f t="shared" si="358"/>
        <v>7.6011051793550347E-2</v>
      </c>
      <c r="BU328" s="757"/>
      <c r="BV328" s="757"/>
      <c r="BW328" s="757"/>
      <c r="BX328" s="757"/>
      <c r="BY328" s="757"/>
      <c r="BZ328" s="757"/>
      <c r="CA328" s="757"/>
      <c r="CB328" s="757"/>
      <c r="CC328" s="757"/>
      <c r="CD328" s="757"/>
      <c r="CE328" s="757"/>
      <c r="CF328" s="757"/>
      <c r="CG328" s="757"/>
      <c r="CH328" s="757"/>
      <c r="CI328" s="758"/>
      <c r="CK328" s="1351"/>
    </row>
    <row r="329" spans="2:89" x14ac:dyDescent="0.2">
      <c r="B329" s="979" t="s">
        <v>723</v>
      </c>
      <c r="C329" s="940" t="s">
        <v>513</v>
      </c>
      <c r="D329" s="946" t="s">
        <v>724</v>
      </c>
      <c r="E329" s="977" t="s">
        <v>231</v>
      </c>
      <c r="F329" s="978">
        <v>2</v>
      </c>
      <c r="G329" s="600">
        <f t="shared" si="360"/>
        <v>0</v>
      </c>
      <c r="H329" s="600">
        <f t="shared" si="360"/>
        <v>0</v>
      </c>
      <c r="I329" s="600">
        <f t="shared" si="360"/>
        <v>0.1567860025802012</v>
      </c>
      <c r="J329" s="600">
        <f t="shared" si="360"/>
        <v>0.14980800109588088</v>
      </c>
      <c r="K329" s="600">
        <f t="shared" si="360"/>
        <v>0.14234217169802993</v>
      </c>
      <c r="L329" s="600">
        <f t="shared" si="360"/>
        <v>0.13477173858582517</v>
      </c>
      <c r="M329" s="757">
        <f t="shared" si="360"/>
        <v>0.12957225933202099</v>
      </c>
      <c r="N329" s="757">
        <f t="shared" si="360"/>
        <v>0.11823885037926737</v>
      </c>
      <c r="O329" s="757">
        <f t="shared" si="360"/>
        <v>0.10576346778060151</v>
      </c>
      <c r="P329" s="757">
        <f t="shared" si="360"/>
        <v>9.9001517947649109E-2</v>
      </c>
      <c r="Q329" s="757">
        <f t="shared" si="360"/>
        <v>9.3814793845486563E-2</v>
      </c>
      <c r="R329" s="757">
        <f t="shared" si="360"/>
        <v>8.9511647164149333E-2</v>
      </c>
      <c r="S329" s="757">
        <f t="shared" si="360"/>
        <v>8.5709131558468599E-2</v>
      </c>
      <c r="T329" s="757">
        <f t="shared" si="360"/>
        <v>8.1987026686781109E-2</v>
      </c>
      <c r="U329" s="757">
        <f t="shared" si="360"/>
        <v>7.8345332549086849E-2</v>
      </c>
      <c r="V329" s="757">
        <f t="shared" si="360"/>
        <v>7.4785703863862824E-2</v>
      </c>
      <c r="W329" s="757">
        <f t="shared" si="360"/>
        <v>7.2227001413640524E-2</v>
      </c>
      <c r="X329" s="757">
        <f t="shared" si="360"/>
        <v>6.9887041655358154E-2</v>
      </c>
      <c r="Y329" s="757">
        <f t="shared" si="360"/>
        <v>6.6872727056272549E-2</v>
      </c>
      <c r="Z329" s="757">
        <f t="shared" si="360"/>
        <v>6.3924517939298819E-2</v>
      </c>
      <c r="AA329" s="757">
        <f t="shared" si="360"/>
        <v>6.1042414304436889E-2</v>
      </c>
      <c r="AB329" s="757">
        <f t="shared" si="360"/>
        <v>5.7795911670246905E-2</v>
      </c>
      <c r="AC329" s="757">
        <f t="shared" si="360"/>
        <v>5.4709051929680265E-2</v>
      </c>
      <c r="AD329" s="757">
        <f t="shared" si="360"/>
        <v>5.1775113783570144E-2</v>
      </c>
      <c r="AE329" s="757">
        <f t="shared" si="360"/>
        <v>4.8986058010248364E-2</v>
      </c>
      <c r="AF329" s="757">
        <f t="shared" si="360"/>
        <v>4.6335295100727807E-2</v>
      </c>
      <c r="AG329" s="757">
        <f t="shared" si="360"/>
        <v>4.3785483986485782E-2</v>
      </c>
      <c r="AH329" s="757">
        <f t="shared" si="360"/>
        <v>4.1303676604991034E-2</v>
      </c>
      <c r="AI329" s="757">
        <f t="shared" si="360"/>
        <v>3.8889872956243576E-2</v>
      </c>
      <c r="AJ329" s="757">
        <f t="shared" si="360"/>
        <v>3.6544073040243402E-2</v>
      </c>
      <c r="AK329" s="757">
        <f t="shared" si="360"/>
        <v>3.4266276856990539E-2</v>
      </c>
      <c r="AL329" s="757">
        <f t="shared" si="360"/>
        <v>3.3582008806985357E-2</v>
      </c>
      <c r="AM329" s="757">
        <f t="shared" si="360"/>
        <v>3.3029533524700755E-2</v>
      </c>
      <c r="AN329" s="757">
        <f t="shared" si="360"/>
        <v>3.2477058242416153E-2</v>
      </c>
      <c r="AO329" s="757">
        <f t="shared" si="360"/>
        <v>3.1924582960131544E-2</v>
      </c>
      <c r="AP329" s="757">
        <f t="shared" si="360"/>
        <v>3.1373162019988701E-2</v>
      </c>
      <c r="AQ329" s="757">
        <f t="shared" si="360"/>
        <v>3.1032609508198764E-2</v>
      </c>
      <c r="AR329" s="757">
        <f t="shared" si="360"/>
        <v>3.0902925424761724E-2</v>
      </c>
      <c r="AS329" s="757">
        <f t="shared" si="360"/>
        <v>3.0773241341324697E-2</v>
      </c>
      <c r="AT329" s="757">
        <f t="shared" si="360"/>
        <v>3.0643557257887664E-2</v>
      </c>
      <c r="AU329" s="757">
        <f t="shared" si="360"/>
        <v>3.0513873174450631E-2</v>
      </c>
      <c r="AV329" s="757">
        <f t="shared" si="360"/>
        <v>3.0384189091013598E-2</v>
      </c>
      <c r="AW329" s="757">
        <f t="shared" si="360"/>
        <v>3.0254505007576565E-2</v>
      </c>
      <c r="AX329" s="757">
        <f t="shared" si="360"/>
        <v>3.0124820924139539E-2</v>
      </c>
      <c r="AY329" s="757">
        <f t="shared" si="360"/>
        <v>2.9995136840702499E-2</v>
      </c>
      <c r="AZ329" s="757">
        <f t="shared" si="360"/>
        <v>2.9865452757265473E-2</v>
      </c>
      <c r="BA329" s="757">
        <f t="shared" si="360"/>
        <v>2.9735768673828433E-2</v>
      </c>
      <c r="BB329" s="757">
        <f t="shared" si="360"/>
        <v>2.96060845903914E-2</v>
      </c>
      <c r="BC329" s="757">
        <f t="shared" si="360"/>
        <v>2.9476400506954367E-2</v>
      </c>
      <c r="BD329" s="757">
        <f t="shared" si="360"/>
        <v>2.9346716423517341E-2</v>
      </c>
      <c r="BE329" s="757">
        <f t="shared" si="360"/>
        <v>2.9217032340080301E-2</v>
      </c>
      <c r="BF329" s="757">
        <f t="shared" si="360"/>
        <v>2.9088402598785035E-2</v>
      </c>
      <c r="BG329" s="757">
        <f t="shared" si="360"/>
        <v>2.8959772857489754E-2</v>
      </c>
      <c r="BH329" s="757">
        <f t="shared" si="360"/>
        <v>2.8831143116194488E-2</v>
      </c>
      <c r="BI329" s="757">
        <f t="shared" si="360"/>
        <v>2.8702513374899215E-2</v>
      </c>
      <c r="BJ329" s="757">
        <f t="shared" si="360"/>
        <v>2.8573883633603941E-2</v>
      </c>
      <c r="BK329" s="757">
        <f t="shared" si="360"/>
        <v>2.8445253892308675E-2</v>
      </c>
      <c r="BL329" s="757">
        <f t="shared" si="360"/>
        <v>2.8316624151013402E-2</v>
      </c>
      <c r="BM329" s="757">
        <f t="shared" si="360"/>
        <v>2.8187994409718128E-2</v>
      </c>
      <c r="BN329" s="757">
        <f t="shared" si="360"/>
        <v>2.8059364668422855E-2</v>
      </c>
      <c r="BO329" s="757">
        <f t="shared" si="360"/>
        <v>2.7930734927127582E-2</v>
      </c>
      <c r="BP329" s="757">
        <f t="shared" si="360"/>
        <v>2.7854822292920529E-2</v>
      </c>
      <c r="BQ329" s="757">
        <f t="shared" si="360"/>
        <v>2.7831626765801698E-2</v>
      </c>
      <c r="BR329" s="757">
        <f t="shared" si="360"/>
        <v>2.7808431238682867E-2</v>
      </c>
      <c r="BS329" s="757">
        <f t="shared" si="358"/>
        <v>2.7785235711564035E-2</v>
      </c>
      <c r="BT329" s="757">
        <f t="shared" si="358"/>
        <v>2.7762040184445211E-2</v>
      </c>
      <c r="BU329" s="757"/>
      <c r="BV329" s="757"/>
      <c r="BW329" s="757"/>
      <c r="BX329" s="757"/>
      <c r="BY329" s="757"/>
      <c r="BZ329" s="757"/>
      <c r="CA329" s="757"/>
      <c r="CB329" s="757"/>
      <c r="CC329" s="757"/>
      <c r="CD329" s="757"/>
      <c r="CE329" s="757"/>
      <c r="CF329" s="757"/>
      <c r="CG329" s="757"/>
      <c r="CH329" s="757"/>
      <c r="CI329" s="758"/>
      <c r="CK329" s="1351"/>
    </row>
    <row r="330" spans="2:89" x14ac:dyDescent="0.2">
      <c r="B330" s="979" t="s">
        <v>725</v>
      </c>
      <c r="C330" s="940" t="s">
        <v>515</v>
      </c>
      <c r="D330" s="946" t="s">
        <v>726</v>
      </c>
      <c r="E330" s="977" t="s">
        <v>231</v>
      </c>
      <c r="F330" s="978">
        <v>2</v>
      </c>
      <c r="G330" s="600">
        <f t="shared" si="360"/>
        <v>0</v>
      </c>
      <c r="H330" s="600">
        <f t="shared" si="360"/>
        <v>0</v>
      </c>
      <c r="I330" s="600">
        <f t="shared" si="360"/>
        <v>1.4203418911602697E-2</v>
      </c>
      <c r="J330" s="600">
        <f t="shared" si="360"/>
        <v>1.4588191128445454E-2</v>
      </c>
      <c r="K330" s="600">
        <f t="shared" si="360"/>
        <v>1.4748660831612833E-2</v>
      </c>
      <c r="L330" s="600">
        <f t="shared" si="360"/>
        <v>1.4957460999422086E-2</v>
      </c>
      <c r="M330" s="757">
        <f t="shared" si="360"/>
        <v>1.3402987410737888E-2</v>
      </c>
      <c r="N330" s="757">
        <f t="shared" si="360"/>
        <v>1.347214289417129E-2</v>
      </c>
      <c r="O330" s="757">
        <f t="shared" si="360"/>
        <v>1.3799702831890359E-2</v>
      </c>
      <c r="P330" s="757">
        <f t="shared" si="360"/>
        <v>1.4059660968075078E-2</v>
      </c>
      <c r="Q330" s="757">
        <f t="shared" si="360"/>
        <v>1.4297241798915785E-2</v>
      </c>
      <c r="R330" s="757">
        <f t="shared" si="360"/>
        <v>1.4511774284084204E-2</v>
      </c>
      <c r="S330" s="757">
        <f t="shared" si="360"/>
        <v>1.4662510406582945E-2</v>
      </c>
      <c r="T330" s="757">
        <f t="shared" si="360"/>
        <v>1.4751334571151214E-2</v>
      </c>
      <c r="U330" s="757">
        <f t="shared" si="360"/>
        <v>1.4866459445002932E-2</v>
      </c>
      <c r="V330" s="757">
        <f t="shared" si="360"/>
        <v>1.4981061964507034E-2</v>
      </c>
      <c r="W330" s="757">
        <f t="shared" si="360"/>
        <v>1.5099189357804283E-2</v>
      </c>
      <c r="X330" s="757">
        <f t="shared" si="360"/>
        <v>1.5248258389725995E-2</v>
      </c>
      <c r="Y330" s="757">
        <f t="shared" si="360"/>
        <v>1.5358088331943239E-2</v>
      </c>
      <c r="Z330" s="757">
        <f t="shared" si="360"/>
        <v>1.5461307073904102E-2</v>
      </c>
      <c r="AA330" s="757">
        <f t="shared" si="360"/>
        <v>1.5559389044968178E-2</v>
      </c>
      <c r="AB330" s="757">
        <f t="shared" si="360"/>
        <v>1.5652872525436248E-2</v>
      </c>
      <c r="AC330" s="757">
        <f t="shared" si="360"/>
        <v>1.5740577204672729E-2</v>
      </c>
      <c r="AD330" s="757">
        <f t="shared" si="360"/>
        <v>1.5821770921155543E-2</v>
      </c>
      <c r="AE330" s="757">
        <f t="shared" si="360"/>
        <v>1.5897035245987897E-2</v>
      </c>
      <c r="AF330" s="757">
        <f t="shared" si="360"/>
        <v>1.5966803710476103E-2</v>
      </c>
      <c r="AG330" s="757">
        <f t="shared" si="360"/>
        <v>1.6031994321001147E-2</v>
      </c>
      <c r="AH330" s="757">
        <f t="shared" si="360"/>
        <v>1.609364957934498E-2</v>
      </c>
      <c r="AI330" s="757">
        <f t="shared" si="360"/>
        <v>1.6150344509318328E-2</v>
      </c>
      <c r="AJ330" s="757">
        <f t="shared" si="360"/>
        <v>1.620173577185929E-2</v>
      </c>
      <c r="AK330" s="757">
        <f t="shared" si="360"/>
        <v>1.6252678349801576E-2</v>
      </c>
      <c r="AL330" s="757">
        <f t="shared" si="360"/>
        <v>1.6299209044362783E-2</v>
      </c>
      <c r="AM330" s="757">
        <f t="shared" si="360"/>
        <v>1.6345192929005176E-2</v>
      </c>
      <c r="AN330" s="757">
        <f t="shared" si="360"/>
        <v>1.6388408073193882E-2</v>
      </c>
      <c r="AO330" s="757">
        <f t="shared" si="360"/>
        <v>1.643302952576349E-2</v>
      </c>
      <c r="AP330" s="757">
        <f t="shared" si="360"/>
        <v>1.6480860143719682E-2</v>
      </c>
      <c r="AQ330" s="757">
        <f t="shared" si="360"/>
        <v>1.6526104169631618E-2</v>
      </c>
      <c r="AR330" s="757">
        <f t="shared" si="360"/>
        <v>1.6568144920763774E-2</v>
      </c>
      <c r="AS330" s="757">
        <f t="shared" si="360"/>
        <v>1.6610040830021759E-2</v>
      </c>
      <c r="AT330" s="757">
        <f t="shared" si="360"/>
        <v>1.6650328608005634E-2</v>
      </c>
      <c r="AU330" s="757">
        <f t="shared" si="360"/>
        <v>1.6689530330427749E-2</v>
      </c>
      <c r="AV330" s="757">
        <f t="shared" si="360"/>
        <v>1.6731196128092121E-2</v>
      </c>
      <c r="AW330" s="757">
        <f t="shared" si="360"/>
        <v>1.677531752599775E-2</v>
      </c>
      <c r="AX330" s="757">
        <f t="shared" si="360"/>
        <v>1.6821877389492413E-2</v>
      </c>
      <c r="AY330" s="757">
        <f t="shared" si="360"/>
        <v>1.6871896413833652E-2</v>
      </c>
      <c r="AZ330" s="757">
        <f t="shared" si="360"/>
        <v>1.6924504761595776E-2</v>
      </c>
      <c r="BA330" s="757">
        <f t="shared" si="360"/>
        <v>1.6979921979948829E-2</v>
      </c>
      <c r="BB330" s="757">
        <f t="shared" si="360"/>
        <v>1.7038378939228112E-2</v>
      </c>
      <c r="BC330" s="757">
        <f t="shared" si="360"/>
        <v>1.7097130722476785E-2</v>
      </c>
      <c r="BD330" s="757">
        <f t="shared" si="360"/>
        <v>1.7154599250352526E-2</v>
      </c>
      <c r="BE330" s="757">
        <f t="shared" si="360"/>
        <v>1.7211460121950364E-2</v>
      </c>
      <c r="BF330" s="757">
        <f t="shared" si="360"/>
        <v>1.7267439401452034E-2</v>
      </c>
      <c r="BG330" s="757">
        <f t="shared" si="360"/>
        <v>1.7323043299097132E-2</v>
      </c>
      <c r="BH330" s="757">
        <f t="shared" si="360"/>
        <v>1.7378545945481137E-2</v>
      </c>
      <c r="BI330" s="757">
        <f t="shared" si="360"/>
        <v>1.74333684044988E-2</v>
      </c>
      <c r="BJ330" s="757">
        <f t="shared" si="360"/>
        <v>1.748645956278776E-2</v>
      </c>
      <c r="BK330" s="757">
        <f t="shared" si="360"/>
        <v>1.753831997654131E-2</v>
      </c>
      <c r="BL330" s="757">
        <f t="shared" si="360"/>
        <v>1.7589191921988222E-2</v>
      </c>
      <c r="BM330" s="757">
        <f t="shared" si="360"/>
        <v>1.7637725901784512E-2</v>
      </c>
      <c r="BN330" s="757">
        <f t="shared" si="360"/>
        <v>1.7685953302541982E-2</v>
      </c>
      <c r="BO330" s="757">
        <f t="shared" si="360"/>
        <v>1.7734757576118986E-2</v>
      </c>
      <c r="BP330" s="757">
        <f t="shared" si="360"/>
        <v>1.7783733724710527E-2</v>
      </c>
      <c r="BQ330" s="757">
        <f t="shared" si="360"/>
        <v>1.7834043456765411E-2</v>
      </c>
      <c r="BR330" s="757">
        <f t="shared" si="360"/>
        <v>1.7885900372702768E-2</v>
      </c>
      <c r="BS330" s="757">
        <f t="shared" si="358"/>
        <v>1.793835999650319E-2</v>
      </c>
      <c r="BT330" s="757">
        <f t="shared" si="358"/>
        <v>1.7989961701933312E-2</v>
      </c>
      <c r="BU330" s="757"/>
      <c r="BV330" s="757"/>
      <c r="BW330" s="757"/>
      <c r="BX330" s="757"/>
      <c r="BY330" s="757"/>
      <c r="BZ330" s="757"/>
      <c r="CA330" s="757"/>
      <c r="CB330" s="757"/>
      <c r="CC330" s="757"/>
      <c r="CD330" s="757"/>
      <c r="CE330" s="757"/>
      <c r="CF330" s="757"/>
      <c r="CG330" s="757"/>
      <c r="CH330" s="757"/>
      <c r="CI330" s="758"/>
      <c r="CK330" s="1351"/>
    </row>
    <row r="331" spans="2:89" x14ac:dyDescent="0.2">
      <c r="B331" s="979" t="s">
        <v>727</v>
      </c>
      <c r="C331" s="943" t="s">
        <v>517</v>
      </c>
      <c r="D331" s="946" t="s">
        <v>728</v>
      </c>
      <c r="E331" s="977" t="s">
        <v>231</v>
      </c>
      <c r="F331" s="978">
        <v>2</v>
      </c>
      <c r="G331" s="600">
        <f t="shared" si="360"/>
        <v>0</v>
      </c>
      <c r="H331" s="600">
        <f t="shared" si="360"/>
        <v>0</v>
      </c>
      <c r="I331" s="600">
        <f t="shared" si="360"/>
        <v>1.1966800869131433</v>
      </c>
      <c r="J331" s="600">
        <f t="shared" si="360"/>
        <v>1.3975628586738911</v>
      </c>
      <c r="K331" s="600">
        <f t="shared" si="360"/>
        <v>1.349942390080942</v>
      </c>
      <c r="L331" s="600">
        <f t="shared" si="360"/>
        <v>1.3018957484255804</v>
      </c>
      <c r="M331" s="757">
        <f t="shared" si="360"/>
        <v>1.2812659433865292</v>
      </c>
      <c r="N331" s="757">
        <f t="shared" si="360"/>
        <v>1.263405300838178</v>
      </c>
      <c r="O331" s="757">
        <f t="shared" si="360"/>
        <v>1.2442741186594661</v>
      </c>
      <c r="P331" s="757">
        <f t="shared" si="360"/>
        <v>1.222716740429729</v>
      </c>
      <c r="Q331" s="757">
        <f t="shared" si="360"/>
        <v>1.2005875671751889</v>
      </c>
      <c r="R331" s="757">
        <f t="shared" si="360"/>
        <v>1.1782240599982776</v>
      </c>
      <c r="S331" s="757">
        <f t="shared" si="360"/>
        <v>1.156334078882286</v>
      </c>
      <c r="T331" s="757">
        <f t="shared" si="360"/>
        <v>1.135104435540556</v>
      </c>
      <c r="U331" s="757">
        <f t="shared" si="360"/>
        <v>1.1136214017621486</v>
      </c>
      <c r="V331" s="757">
        <f t="shared" si="360"/>
        <v>1.0921356823600736</v>
      </c>
      <c r="W331" s="757">
        <f t="shared" si="360"/>
        <v>1.0700802108408505</v>
      </c>
      <c r="X331" s="757">
        <f t="shared" si="360"/>
        <v>1.0476351427443888</v>
      </c>
      <c r="Y331" s="757">
        <f t="shared" si="360"/>
        <v>1.0260064743626405</v>
      </c>
      <c r="Z331" s="757">
        <f t="shared" si="360"/>
        <v>1.004439901919099</v>
      </c>
      <c r="AA331" s="757">
        <f t="shared" si="360"/>
        <v>0.98291817490522904</v>
      </c>
      <c r="AB331" s="757">
        <f t="shared" si="360"/>
        <v>0.95358048321838962</v>
      </c>
      <c r="AC331" s="757">
        <f t="shared" si="360"/>
        <v>0.9242451228285401</v>
      </c>
      <c r="AD331" s="757">
        <f t="shared" si="360"/>
        <v>0.8949180050625849</v>
      </c>
      <c r="AE331" s="757">
        <f t="shared" si="360"/>
        <v>0.8655942276650368</v>
      </c>
      <c r="AF331" s="757">
        <f t="shared" si="360"/>
        <v>0.83626972448671311</v>
      </c>
      <c r="AG331" s="757">
        <f t="shared" si="360"/>
        <v>0.80695466130036875</v>
      </c>
      <c r="AH331" s="757">
        <f t="shared" si="360"/>
        <v>0.77765663761092862</v>
      </c>
      <c r="AI331" s="757">
        <f t="shared" si="360"/>
        <v>0.74838354092564618</v>
      </c>
      <c r="AJ331" s="757">
        <f t="shared" si="360"/>
        <v>0.71913418068250956</v>
      </c>
      <c r="AK331" s="757">
        <f t="shared" si="360"/>
        <v>0.68988528895050394</v>
      </c>
      <c r="AL331" s="757">
        <f t="shared" si="360"/>
        <v>0.69000408868293639</v>
      </c>
      <c r="AM331" s="757">
        <f t="shared" si="360"/>
        <v>0.69005117779350955</v>
      </c>
      <c r="AN331" s="757">
        <f t="shared" si="360"/>
        <v>0.69011726083486946</v>
      </c>
      <c r="AO331" s="757">
        <f t="shared" si="360"/>
        <v>0.69017368949227431</v>
      </c>
      <c r="AP331" s="757">
        <f t="shared" si="360"/>
        <v>0.69020741853305556</v>
      </c>
      <c r="AQ331" s="757">
        <f t="shared" si="360"/>
        <v>0.69013816339624412</v>
      </c>
      <c r="AR331" s="757">
        <f t="shared" si="360"/>
        <v>0.68997015811633922</v>
      </c>
      <c r="AS331" s="757">
        <f t="shared" si="360"/>
        <v>0.68980314309911805</v>
      </c>
      <c r="AT331" s="757">
        <f t="shared" si="360"/>
        <v>0.68964716004247206</v>
      </c>
      <c r="AU331" s="757">
        <f t="shared" si="360"/>
        <v>0.68949862669063</v>
      </c>
      <c r="AV331" s="757">
        <f t="shared" si="360"/>
        <v>0.68933318047930991</v>
      </c>
      <c r="AW331" s="757">
        <f t="shared" si="360"/>
        <v>0.68915087889006166</v>
      </c>
      <c r="AX331" s="757">
        <f t="shared" si="360"/>
        <v>0.68895183880085897</v>
      </c>
      <c r="AY331" s="757">
        <f t="shared" si="360"/>
        <v>0.68872905458646072</v>
      </c>
      <c r="AZ331" s="757">
        <f t="shared" si="360"/>
        <v>0.68848849477511909</v>
      </c>
      <c r="BA331" s="757">
        <f t="shared" si="360"/>
        <v>0.68822865171591796</v>
      </c>
      <c r="BB331" s="757">
        <f t="shared" si="360"/>
        <v>0.68794793989511294</v>
      </c>
      <c r="BC331" s="757">
        <f t="shared" si="360"/>
        <v>0.68766519755202193</v>
      </c>
      <c r="BD331" s="757">
        <f t="shared" si="360"/>
        <v>0.68739125576318982</v>
      </c>
      <c r="BE331" s="757">
        <f t="shared" si="360"/>
        <v>0.68712147803919077</v>
      </c>
      <c r="BF331" s="757">
        <f t="shared" si="360"/>
        <v>0.6868570715281086</v>
      </c>
      <c r="BG331" s="757">
        <f t="shared" si="360"/>
        <v>0.68659523544088719</v>
      </c>
      <c r="BH331" s="757">
        <f t="shared" si="360"/>
        <v>0.6863340883565836</v>
      </c>
      <c r="BI331" s="757">
        <f t="shared" si="360"/>
        <v>0.68607760420325992</v>
      </c>
      <c r="BJ331" s="757">
        <f t="shared" si="360"/>
        <v>0.68583299824352539</v>
      </c>
      <c r="BK331" s="757">
        <f t="shared" si="360"/>
        <v>0.68559683514927428</v>
      </c>
      <c r="BL331" s="757">
        <f t="shared" si="360"/>
        <v>0.68536745228453255</v>
      </c>
      <c r="BM331" s="757">
        <f t="shared" si="360"/>
        <v>0.68515411348369548</v>
      </c>
      <c r="BN331" s="757">
        <f t="shared" si="360"/>
        <v>0.68494287501078022</v>
      </c>
      <c r="BO331" s="757">
        <f t="shared" si="360"/>
        <v>0.68472767246097854</v>
      </c>
      <c r="BP331" s="757">
        <f t="shared" si="360"/>
        <v>0.68448111222841412</v>
      </c>
      <c r="BQ331" s="757">
        <f t="shared" si="360"/>
        <v>0.68419521986540244</v>
      </c>
      <c r="BR331" s="757">
        <f t="shared" ref="BR331" si="361">BR241+BR299</f>
        <v>0.68389870210484593</v>
      </c>
      <c r="BS331" s="757">
        <f t="shared" si="358"/>
        <v>0.68359804231734889</v>
      </c>
      <c r="BT331" s="757">
        <f t="shared" si="358"/>
        <v>0.68330326766527183</v>
      </c>
      <c r="BU331" s="757"/>
      <c r="BV331" s="757"/>
      <c r="BW331" s="757"/>
      <c r="BX331" s="757"/>
      <c r="BY331" s="757"/>
      <c r="BZ331" s="757"/>
      <c r="CA331" s="757"/>
      <c r="CB331" s="757"/>
      <c r="CC331" s="757"/>
      <c r="CD331" s="757"/>
      <c r="CE331" s="757"/>
      <c r="CF331" s="757"/>
      <c r="CG331" s="757"/>
      <c r="CH331" s="757"/>
      <c r="CI331" s="758"/>
      <c r="CK331" s="1351"/>
    </row>
    <row r="332" spans="2:89" x14ac:dyDescent="0.2">
      <c r="B332" s="979" t="s">
        <v>729</v>
      </c>
      <c r="C332" s="943" t="s">
        <v>238</v>
      </c>
      <c r="D332" s="946" t="s">
        <v>730</v>
      </c>
      <c r="E332" s="977" t="s">
        <v>231</v>
      </c>
      <c r="F332" s="978">
        <v>2</v>
      </c>
      <c r="G332" s="600">
        <f>SUM(G326:G331)</f>
        <v>0</v>
      </c>
      <c r="H332" s="600">
        <f t="shared" ref="H332:BS332" si="362">SUM(H326:H331)</f>
        <v>0</v>
      </c>
      <c r="I332" s="600">
        <f t="shared" si="362"/>
        <v>1.435326531341103</v>
      </c>
      <c r="J332" s="600">
        <f t="shared" si="362"/>
        <v>1.6314843999999999</v>
      </c>
      <c r="K332" s="600">
        <f t="shared" si="362"/>
        <v>1.5776992000000001</v>
      </c>
      <c r="L332" s="600">
        <f t="shared" si="362"/>
        <v>1.523914</v>
      </c>
      <c r="M332" s="757">
        <f t="shared" si="362"/>
        <v>1.4990802400000001</v>
      </c>
      <c r="N332" s="757">
        <f t="shared" si="362"/>
        <v>1.4742464800000001</v>
      </c>
      <c r="O332" s="757">
        <f t="shared" si="362"/>
        <v>1.4494127200000002</v>
      </c>
      <c r="P332" s="757">
        <f t="shared" si="362"/>
        <v>1.4245789600000003</v>
      </c>
      <c r="Q332" s="757">
        <f t="shared" si="362"/>
        <v>1.3997452000000004</v>
      </c>
      <c r="R332" s="757">
        <f t="shared" si="362"/>
        <v>1.3749114400000004</v>
      </c>
      <c r="S332" s="757">
        <f t="shared" si="362"/>
        <v>1.3500776800000005</v>
      </c>
      <c r="T332" s="757">
        <f t="shared" si="362"/>
        <v>1.3252439200000006</v>
      </c>
      <c r="U332" s="757">
        <f t="shared" si="362"/>
        <v>1.3004101600000006</v>
      </c>
      <c r="V332" s="757">
        <f t="shared" si="362"/>
        <v>1.2755764000000007</v>
      </c>
      <c r="W332" s="757">
        <f t="shared" si="362"/>
        <v>1.2507426400000008</v>
      </c>
      <c r="X332" s="757">
        <f t="shared" si="362"/>
        <v>1.2259088800000009</v>
      </c>
      <c r="Y332" s="757">
        <f t="shared" si="362"/>
        <v>1.2010751200000009</v>
      </c>
      <c r="Z332" s="757">
        <f t="shared" si="362"/>
        <v>1.176241360000001</v>
      </c>
      <c r="AA332" s="757">
        <f t="shared" si="362"/>
        <v>1.1514076000000011</v>
      </c>
      <c r="AB332" s="757">
        <f t="shared" si="362"/>
        <v>1.1175431400000009</v>
      </c>
      <c r="AC332" s="757">
        <f t="shared" si="362"/>
        <v>1.0836786800000007</v>
      </c>
      <c r="AD332" s="757">
        <f t="shared" si="362"/>
        <v>1.0498142200000005</v>
      </c>
      <c r="AE332" s="757">
        <f t="shared" si="362"/>
        <v>1.0159497600000003</v>
      </c>
      <c r="AF332" s="757">
        <f t="shared" si="362"/>
        <v>0.98208530000000005</v>
      </c>
      <c r="AG332" s="757">
        <f t="shared" si="362"/>
        <v>0.94822084000000006</v>
      </c>
      <c r="AH332" s="757">
        <f t="shared" si="362"/>
        <v>0.91435637999999997</v>
      </c>
      <c r="AI332" s="757">
        <f t="shared" si="362"/>
        <v>0.88049191999999987</v>
      </c>
      <c r="AJ332" s="757">
        <f t="shared" si="362"/>
        <v>0.84662745999999967</v>
      </c>
      <c r="AK332" s="757">
        <f t="shared" si="362"/>
        <v>0.81276300000000001</v>
      </c>
      <c r="AL332" s="757">
        <f t="shared" si="362"/>
        <v>0.81276300000000001</v>
      </c>
      <c r="AM332" s="757">
        <f t="shared" si="362"/>
        <v>0.81276300000000001</v>
      </c>
      <c r="AN332" s="757">
        <f t="shared" si="362"/>
        <v>0.81276300000000012</v>
      </c>
      <c r="AO332" s="757">
        <f t="shared" si="362"/>
        <v>0.81276300000000001</v>
      </c>
      <c r="AP332" s="757">
        <f t="shared" si="362"/>
        <v>0.81276300000000001</v>
      </c>
      <c r="AQ332" s="757">
        <f t="shared" si="362"/>
        <v>0.81276300000000001</v>
      </c>
      <c r="AR332" s="757">
        <f t="shared" si="362"/>
        <v>0.81276300000000001</v>
      </c>
      <c r="AS332" s="757">
        <f t="shared" si="362"/>
        <v>0.81276300000000012</v>
      </c>
      <c r="AT332" s="757">
        <f t="shared" si="362"/>
        <v>0.81276300000000012</v>
      </c>
      <c r="AU332" s="757">
        <f t="shared" si="362"/>
        <v>0.8127629999999999</v>
      </c>
      <c r="AV332" s="757">
        <f t="shared" si="362"/>
        <v>0.8127629999999999</v>
      </c>
      <c r="AW332" s="757">
        <f t="shared" si="362"/>
        <v>0.81276300000000001</v>
      </c>
      <c r="AX332" s="757">
        <f t="shared" si="362"/>
        <v>0.81276300000000001</v>
      </c>
      <c r="AY332" s="757">
        <f t="shared" si="362"/>
        <v>0.81276300000000001</v>
      </c>
      <c r="AZ332" s="757">
        <f t="shared" si="362"/>
        <v>0.81276300000000012</v>
      </c>
      <c r="BA332" s="757">
        <f t="shared" si="362"/>
        <v>0.8127629999999999</v>
      </c>
      <c r="BB332" s="757">
        <f t="shared" si="362"/>
        <v>0.81276300000000012</v>
      </c>
      <c r="BC332" s="757">
        <f t="shared" si="362"/>
        <v>0.81276300000000001</v>
      </c>
      <c r="BD332" s="757">
        <f t="shared" si="362"/>
        <v>0.81276300000000001</v>
      </c>
      <c r="BE332" s="757">
        <f t="shared" si="362"/>
        <v>0.8127629999999999</v>
      </c>
      <c r="BF332" s="757">
        <f t="shared" si="362"/>
        <v>0.8127629999999999</v>
      </c>
      <c r="BG332" s="757">
        <f t="shared" si="362"/>
        <v>0.81276300000000001</v>
      </c>
      <c r="BH332" s="757">
        <f t="shared" si="362"/>
        <v>0.81276300000000001</v>
      </c>
      <c r="BI332" s="757">
        <f t="shared" si="362"/>
        <v>0.8127629999999999</v>
      </c>
      <c r="BJ332" s="757">
        <f t="shared" si="362"/>
        <v>0.81276300000000012</v>
      </c>
      <c r="BK332" s="757">
        <f t="shared" si="362"/>
        <v>0.81276300000000012</v>
      </c>
      <c r="BL332" s="757">
        <f t="shared" si="362"/>
        <v>0.8127629999999999</v>
      </c>
      <c r="BM332" s="757">
        <f t="shared" si="362"/>
        <v>0.81276300000000001</v>
      </c>
      <c r="BN332" s="757">
        <f t="shared" si="362"/>
        <v>0.8127629999999999</v>
      </c>
      <c r="BO332" s="757">
        <f t="shared" si="362"/>
        <v>0.8127629999999999</v>
      </c>
      <c r="BP332" s="757">
        <f t="shared" si="362"/>
        <v>0.81276300000000001</v>
      </c>
      <c r="BQ332" s="757">
        <f t="shared" si="362"/>
        <v>0.81276300000000001</v>
      </c>
      <c r="BR332" s="757">
        <f t="shared" si="362"/>
        <v>0.81276300000000001</v>
      </c>
      <c r="BS332" s="757">
        <f t="shared" si="362"/>
        <v>0.8127629999999999</v>
      </c>
      <c r="BT332" s="757">
        <f t="shared" ref="BT332" si="363">SUM(BT326:BT331)</f>
        <v>0.81276300000000001</v>
      </c>
      <c r="BU332" s="757"/>
      <c r="BV332" s="757"/>
      <c r="BW332" s="757"/>
      <c r="BX332" s="757"/>
      <c r="BY332" s="757"/>
      <c r="BZ332" s="757"/>
      <c r="CA332" s="757"/>
      <c r="CB332" s="757"/>
      <c r="CC332" s="757"/>
      <c r="CD332" s="757"/>
      <c r="CE332" s="757"/>
      <c r="CF332" s="757"/>
      <c r="CG332" s="757"/>
      <c r="CH332" s="757"/>
      <c r="CI332" s="758"/>
      <c r="CK332" s="1351"/>
    </row>
    <row r="333" spans="2:89" ht="15" thickBot="1" x14ac:dyDescent="0.25">
      <c r="B333" s="1006" t="s">
        <v>731</v>
      </c>
      <c r="C333" s="1007" t="s">
        <v>521</v>
      </c>
      <c r="D333" s="1008" t="s">
        <v>732</v>
      </c>
      <c r="E333" s="1009" t="s">
        <v>523</v>
      </c>
      <c r="F333" s="986">
        <v>2</v>
      </c>
      <c r="G333" s="768" t="e">
        <f>(G332*1000000)/(G347*1000)</f>
        <v>#DIV/0!</v>
      </c>
      <c r="H333" s="768" t="e">
        <f t="shared" ref="H333:BS333" si="364">(H332*1000000)/(H347*1000)</f>
        <v>#DIV/0!</v>
      </c>
      <c r="I333" s="768">
        <f t="shared" si="364"/>
        <v>132.41019661818294</v>
      </c>
      <c r="J333" s="768">
        <f t="shared" si="364"/>
        <v>149.19000976951554</v>
      </c>
      <c r="K333" s="768">
        <f t="shared" si="364"/>
        <v>142.61589465272155</v>
      </c>
      <c r="L333" s="768">
        <f t="shared" si="364"/>
        <v>135.65450476977554</v>
      </c>
      <c r="M333" s="797">
        <f t="shared" si="364"/>
        <v>131.79172091347064</v>
      </c>
      <c r="N333" s="797">
        <f t="shared" si="364"/>
        <v>128.26476003701799</v>
      </c>
      <c r="O333" s="797">
        <f t="shared" si="364"/>
        <v>123.89223319343979</v>
      </c>
      <c r="P333" s="797">
        <f t="shared" si="364"/>
        <v>119.77603321704582</v>
      </c>
      <c r="Q333" s="797">
        <f t="shared" si="364"/>
        <v>115.85975038425934</v>
      </c>
      <c r="R333" s="797">
        <f t="shared" si="364"/>
        <v>112.13375170083422</v>
      </c>
      <c r="S333" s="797">
        <f t="shared" si="364"/>
        <v>109.01962949747984</v>
      </c>
      <c r="T333" s="797">
        <f t="shared" si="364"/>
        <v>106.47817604677964</v>
      </c>
      <c r="U333" s="797">
        <f t="shared" si="364"/>
        <v>103.78609704666071</v>
      </c>
      <c r="V333" s="797">
        <f t="shared" si="364"/>
        <v>101.13359953257923</v>
      </c>
      <c r="W333" s="797">
        <f t="shared" si="364"/>
        <v>98.405610749344817</v>
      </c>
      <c r="X333" s="797">
        <f t="shared" si="364"/>
        <v>95.479542774591295</v>
      </c>
      <c r="Y333" s="797">
        <f t="shared" si="364"/>
        <v>92.947100582726392</v>
      </c>
      <c r="Z333" s="797">
        <f t="shared" si="364"/>
        <v>90.491501324865169</v>
      </c>
      <c r="AA333" s="797">
        <f t="shared" si="364"/>
        <v>88.098133791689079</v>
      </c>
      <c r="AB333" s="797">
        <f t="shared" si="364"/>
        <v>85.069310593611618</v>
      </c>
      <c r="AC333" s="797">
        <f t="shared" si="364"/>
        <v>82.10018594505226</v>
      </c>
      <c r="AD333" s="797">
        <f t="shared" si="364"/>
        <v>79.191042447447302</v>
      </c>
      <c r="AE333" s="797">
        <f t="shared" si="364"/>
        <v>76.334468606283565</v>
      </c>
      <c r="AF333" s="797">
        <f t="shared" si="364"/>
        <v>73.524445965075756</v>
      </c>
      <c r="AG333" s="797">
        <f t="shared" si="364"/>
        <v>70.755522555363115</v>
      </c>
      <c r="AH333" s="797">
        <f t="shared" si="364"/>
        <v>68.022127600553532</v>
      </c>
      <c r="AI333" s="797">
        <f t="shared" si="364"/>
        <v>65.328555781538483</v>
      </c>
      <c r="AJ333" s="797">
        <f t="shared" si="364"/>
        <v>62.673155934122036</v>
      </c>
      <c r="AK333" s="797">
        <f t="shared" si="364"/>
        <v>60.041596553689573</v>
      </c>
      <c r="AL333" s="797">
        <f t="shared" si="364"/>
        <v>59.925844236169262</v>
      </c>
      <c r="AM333" s="797">
        <f t="shared" si="364"/>
        <v>59.802405977471594</v>
      </c>
      <c r="AN333" s="797">
        <f t="shared" si="364"/>
        <v>59.691255339157891</v>
      </c>
      <c r="AO333" s="797">
        <f t="shared" si="364"/>
        <v>59.574555301839688</v>
      </c>
      <c r="AP333" s="797">
        <f t="shared" si="364"/>
        <v>59.444680721803792</v>
      </c>
      <c r="AQ333" s="797">
        <f t="shared" si="364"/>
        <v>59.309766989388734</v>
      </c>
      <c r="AR333" s="797">
        <f t="shared" si="364"/>
        <v>59.172465265685489</v>
      </c>
      <c r="AS333" s="797">
        <f t="shared" si="364"/>
        <v>59.036400701894003</v>
      </c>
      <c r="AT333" s="797">
        <f t="shared" si="364"/>
        <v>58.907624648080244</v>
      </c>
      <c r="AU333" s="797">
        <f t="shared" si="364"/>
        <v>58.783891129742557</v>
      </c>
      <c r="AV333" s="797">
        <f t="shared" si="364"/>
        <v>58.65055107372077</v>
      </c>
      <c r="AW333" s="797">
        <f t="shared" si="364"/>
        <v>58.507773220464337</v>
      </c>
      <c r="AX333" s="797">
        <f t="shared" si="364"/>
        <v>58.355769315813099</v>
      </c>
      <c r="AY333" s="797">
        <f t="shared" si="364"/>
        <v>58.190560122175462</v>
      </c>
      <c r="AZ333" s="797">
        <f t="shared" si="364"/>
        <v>58.015872776886035</v>
      </c>
      <c r="BA333" s="797">
        <f t="shared" si="364"/>
        <v>57.831009119677091</v>
      </c>
      <c r="BB333" s="797">
        <f t="shared" si="364"/>
        <v>57.63525735950244</v>
      </c>
      <c r="BC333" s="797">
        <f t="shared" si="364"/>
        <v>57.439664535894643</v>
      </c>
      <c r="BD333" s="797">
        <f t="shared" si="364"/>
        <v>57.250417779833022</v>
      </c>
      <c r="BE333" s="797">
        <f t="shared" si="364"/>
        <v>57.06477719763739</v>
      </c>
      <c r="BF333" s="797">
        <f t="shared" si="364"/>
        <v>56.883667718419396</v>
      </c>
      <c r="BG333" s="797">
        <f t="shared" si="364"/>
        <v>56.705145778271564</v>
      </c>
      <c r="BH333" s="797">
        <f t="shared" si="364"/>
        <v>56.528127287444427</v>
      </c>
      <c r="BI333" s="797">
        <f t="shared" si="364"/>
        <v>56.35479046640755</v>
      </c>
      <c r="BJ333" s="797">
        <f t="shared" si="364"/>
        <v>56.189041091846711</v>
      </c>
      <c r="BK333" s="797">
        <f t="shared" si="364"/>
        <v>56.028877969075957</v>
      </c>
      <c r="BL333" s="797">
        <f t="shared" si="364"/>
        <v>55.873310640555289</v>
      </c>
      <c r="BM333" s="797">
        <f t="shared" si="364"/>
        <v>55.727275191435751</v>
      </c>
      <c r="BN333" s="797">
        <f t="shared" si="364"/>
        <v>55.583132367670729</v>
      </c>
      <c r="BO333" s="797">
        <f t="shared" si="364"/>
        <v>55.43761572104043</v>
      </c>
      <c r="BP333" s="797">
        <f t="shared" si="364"/>
        <v>55.288652920548614</v>
      </c>
      <c r="BQ333" s="797">
        <f t="shared" si="364"/>
        <v>55.132087909552432</v>
      </c>
      <c r="BR333" s="797">
        <f t="shared" si="364"/>
        <v>54.970822626133426</v>
      </c>
      <c r="BS333" s="797">
        <f t="shared" si="364"/>
        <v>54.808335548453478</v>
      </c>
      <c r="BT333" s="797">
        <f t="shared" ref="BT333" si="365">(BT332*1000000)/(BT347*1000)</f>
        <v>54.649866300160127</v>
      </c>
      <c r="BU333" s="797"/>
      <c r="BV333" s="797"/>
      <c r="BW333" s="797"/>
      <c r="BX333" s="797"/>
      <c r="BY333" s="797"/>
      <c r="BZ333" s="797"/>
      <c r="CA333" s="797"/>
      <c r="CB333" s="797"/>
      <c r="CC333" s="797"/>
      <c r="CD333" s="797"/>
      <c r="CE333" s="797"/>
      <c r="CF333" s="797"/>
      <c r="CG333" s="797"/>
      <c r="CH333" s="797"/>
      <c r="CI333" s="798"/>
      <c r="CK333" s="1351"/>
    </row>
    <row r="334" spans="2:89" x14ac:dyDescent="0.2">
      <c r="B334" s="987" t="s">
        <v>733</v>
      </c>
      <c r="C334" s="988" t="s">
        <v>525</v>
      </c>
      <c r="D334" s="953" t="s">
        <v>85</v>
      </c>
      <c r="E334" s="1010" t="s">
        <v>339</v>
      </c>
      <c r="F334" s="1011">
        <v>2</v>
      </c>
      <c r="G334" s="624"/>
      <c r="H334" s="624"/>
      <c r="I334" s="624">
        <v>0.86727257008234815</v>
      </c>
      <c r="J334" s="624">
        <v>0.8613800544304947</v>
      </c>
      <c r="K334" s="624">
        <v>0.86390295725809241</v>
      </c>
      <c r="L334" s="624">
        <v>0.86642586008569011</v>
      </c>
      <c r="M334" s="625">
        <v>0.96919883429843479</v>
      </c>
      <c r="N334" s="625">
        <v>1.0346749942194615</v>
      </c>
      <c r="O334" s="625">
        <v>1.0373116181088988</v>
      </c>
      <c r="P334" s="625">
        <v>1.0399482419983359</v>
      </c>
      <c r="Q334" s="625">
        <v>1.0425848658877734</v>
      </c>
      <c r="R334" s="625">
        <v>1.0443426151473982</v>
      </c>
      <c r="S334" s="625">
        <v>1.046100364407023</v>
      </c>
      <c r="T334" s="625">
        <v>1.047858113666648</v>
      </c>
      <c r="U334" s="625">
        <v>1.0496158629262728</v>
      </c>
      <c r="V334" s="625">
        <v>1.0513736121858979</v>
      </c>
      <c r="W334" s="625">
        <v>1.0531313614455224</v>
      </c>
      <c r="X334" s="625">
        <v>1.0548891107051475</v>
      </c>
      <c r="Y334" s="625">
        <v>1.0566468599647725</v>
      </c>
      <c r="Z334" s="625">
        <v>1.0584046092243973</v>
      </c>
      <c r="AA334" s="625">
        <v>1.0601623584840223</v>
      </c>
      <c r="AB334" s="625">
        <v>1.0619201077436471</v>
      </c>
      <c r="AC334" s="625">
        <v>1.0636778570032721</v>
      </c>
      <c r="AD334" s="625">
        <v>1.0654356062628967</v>
      </c>
      <c r="AE334" s="625">
        <v>1.0671933555225217</v>
      </c>
      <c r="AF334" s="625">
        <v>1.0689511047821465</v>
      </c>
      <c r="AG334" s="625">
        <v>1.0707088540417715</v>
      </c>
      <c r="AH334" s="625">
        <v>1.0724666033013963</v>
      </c>
      <c r="AI334" s="625">
        <v>1.0742243525610211</v>
      </c>
      <c r="AJ334" s="625">
        <v>1.0759821018206459</v>
      </c>
      <c r="AK334" s="625">
        <v>1.0786187257100832</v>
      </c>
      <c r="AL334" s="625">
        <v>1.0812553495995207</v>
      </c>
      <c r="AM334" s="625">
        <v>1.083891973488958</v>
      </c>
      <c r="AN334" s="625">
        <v>1.0865285973783954</v>
      </c>
      <c r="AO334" s="625">
        <v>1.0891652212678327</v>
      </c>
      <c r="AP334" s="625">
        <v>1.09180184515727</v>
      </c>
      <c r="AQ334" s="625">
        <v>1.0944384690467073</v>
      </c>
      <c r="AR334" s="625">
        <v>1.0970750929361446</v>
      </c>
      <c r="AS334" s="625">
        <v>1.0997117168255819</v>
      </c>
      <c r="AT334" s="625">
        <v>1.1023483407150192</v>
      </c>
      <c r="AU334" s="625">
        <v>1.1049849646044565</v>
      </c>
      <c r="AV334" s="625">
        <v>1.1076215884938938</v>
      </c>
      <c r="AW334" s="625">
        <v>1.1102582123833311</v>
      </c>
      <c r="AX334" s="625">
        <v>1.1128948362727686</v>
      </c>
      <c r="AY334" s="625">
        <v>1.1155314601622057</v>
      </c>
      <c r="AZ334" s="625">
        <v>1.118168084051643</v>
      </c>
      <c r="BA334" s="625">
        <v>1.1208047079410803</v>
      </c>
      <c r="BB334" s="625">
        <v>1.1234413318305179</v>
      </c>
      <c r="BC334" s="625">
        <v>1.1260779557199552</v>
      </c>
      <c r="BD334" s="625">
        <v>1.1287145796093923</v>
      </c>
      <c r="BE334" s="625">
        <v>1.1313512034988296</v>
      </c>
      <c r="BF334" s="625">
        <v>1.1339878273882671</v>
      </c>
      <c r="BG334" s="625">
        <v>1.1366244512777044</v>
      </c>
      <c r="BH334" s="625">
        <v>1.1392610751671417</v>
      </c>
      <c r="BI334" s="625">
        <v>1.1418976990565788</v>
      </c>
      <c r="BJ334" s="625">
        <v>1.1445343229460163</v>
      </c>
      <c r="BK334" s="625">
        <v>1.1471709468354536</v>
      </c>
      <c r="BL334" s="625">
        <v>1.1498075707248909</v>
      </c>
      <c r="BM334" s="625">
        <v>1.1524441946143282</v>
      </c>
      <c r="BN334" s="625">
        <v>1.1550808185037653</v>
      </c>
      <c r="BO334" s="625">
        <v>1.1577174423932028</v>
      </c>
      <c r="BP334" s="625">
        <v>1.1603540662826402</v>
      </c>
      <c r="BQ334" s="625">
        <v>1.1629906901720775</v>
      </c>
      <c r="BR334" s="625">
        <v>1.165627314061515</v>
      </c>
      <c r="BS334" s="625">
        <v>1.1682639379509521</v>
      </c>
      <c r="BT334" s="625">
        <v>1.1709005618403894</v>
      </c>
      <c r="BU334" s="625"/>
      <c r="BV334" s="625"/>
      <c r="BW334" s="625"/>
      <c r="BX334" s="625"/>
      <c r="BY334" s="625"/>
      <c r="BZ334" s="625"/>
      <c r="CA334" s="625"/>
      <c r="CB334" s="625"/>
      <c r="CC334" s="625"/>
      <c r="CD334" s="625"/>
      <c r="CE334" s="625"/>
      <c r="CF334" s="625"/>
      <c r="CG334" s="625"/>
      <c r="CH334" s="625"/>
      <c r="CI334" s="626"/>
      <c r="CK334" s="1351"/>
    </row>
    <row r="335" spans="2:89" x14ac:dyDescent="0.2">
      <c r="B335" s="992" t="s">
        <v>734</v>
      </c>
      <c r="C335" s="993" t="s">
        <v>527</v>
      </c>
      <c r="D335" s="957" t="s">
        <v>85</v>
      </c>
      <c r="E335" s="999" t="s">
        <v>339</v>
      </c>
      <c r="F335" s="1000">
        <v>2</v>
      </c>
      <c r="G335" s="628"/>
      <c r="H335" s="628"/>
      <c r="I335" s="628">
        <v>0.1197274299176519</v>
      </c>
      <c r="J335" s="628">
        <v>0.12308380008574644</v>
      </c>
      <c r="K335" s="628">
        <v>0.12265588449069349</v>
      </c>
      <c r="L335" s="628">
        <v>0.12222796889564054</v>
      </c>
      <c r="M335" s="629">
        <v>8.3504143934121741E-2</v>
      </c>
      <c r="N335" s="629">
        <v>2.6304143934121747E-2</v>
      </c>
      <c r="O335" s="629">
        <v>2.6304143934121747E-2</v>
      </c>
      <c r="P335" s="629">
        <v>2.6304143934121747E-2</v>
      </c>
      <c r="Q335" s="629">
        <v>2.6304143934121747E-2</v>
      </c>
      <c r="R335" s="629">
        <v>2.5504143934121749E-2</v>
      </c>
      <c r="S335" s="629">
        <v>2.470414393412175E-2</v>
      </c>
      <c r="T335" s="629">
        <v>2.3904143934121748E-2</v>
      </c>
      <c r="U335" s="629">
        <v>2.3904143934121748E-2</v>
      </c>
      <c r="V335" s="629">
        <v>2.3904143934121748E-2</v>
      </c>
      <c r="W335" s="629">
        <v>2.3904143934121748E-2</v>
      </c>
      <c r="X335" s="629">
        <v>2.3904143934121748E-2</v>
      </c>
      <c r="Y335" s="629">
        <v>2.3904143934121748E-2</v>
      </c>
      <c r="Z335" s="629">
        <v>2.3904143934121748E-2</v>
      </c>
      <c r="AA335" s="629">
        <v>2.3904143934121748E-2</v>
      </c>
      <c r="AB335" s="629">
        <v>2.3904143934121748E-2</v>
      </c>
      <c r="AC335" s="629">
        <v>2.3904143934121748E-2</v>
      </c>
      <c r="AD335" s="629">
        <v>2.3904143934121748E-2</v>
      </c>
      <c r="AE335" s="629">
        <v>2.3904143934121748E-2</v>
      </c>
      <c r="AF335" s="629">
        <v>2.3904143934121748E-2</v>
      </c>
      <c r="AG335" s="629">
        <v>2.3904143934121748E-2</v>
      </c>
      <c r="AH335" s="629">
        <v>2.3904143934121748E-2</v>
      </c>
      <c r="AI335" s="629">
        <v>2.3904143934121748E-2</v>
      </c>
      <c r="AJ335" s="629">
        <v>2.3904143934121748E-2</v>
      </c>
      <c r="AK335" s="629">
        <v>2.3904143934121748E-2</v>
      </c>
      <c r="AL335" s="629">
        <v>2.3904143934121748E-2</v>
      </c>
      <c r="AM335" s="629">
        <v>2.3904143934121748E-2</v>
      </c>
      <c r="AN335" s="629">
        <v>2.3904143934121748E-2</v>
      </c>
      <c r="AO335" s="629">
        <v>2.3904143934121748E-2</v>
      </c>
      <c r="AP335" s="629">
        <v>2.3904143934121748E-2</v>
      </c>
      <c r="AQ335" s="629">
        <v>2.3904143934121748E-2</v>
      </c>
      <c r="AR335" s="629">
        <v>2.3904143934121748E-2</v>
      </c>
      <c r="AS335" s="629">
        <v>2.3904143934121748E-2</v>
      </c>
      <c r="AT335" s="629">
        <v>2.3904143934121748E-2</v>
      </c>
      <c r="AU335" s="629">
        <v>2.3904143934121748E-2</v>
      </c>
      <c r="AV335" s="629">
        <v>2.3904143934121748E-2</v>
      </c>
      <c r="AW335" s="629">
        <v>2.3904143934121748E-2</v>
      </c>
      <c r="AX335" s="629">
        <v>2.3904143934121748E-2</v>
      </c>
      <c r="AY335" s="629">
        <v>2.3904143934121748E-2</v>
      </c>
      <c r="AZ335" s="629">
        <v>2.3904143934121748E-2</v>
      </c>
      <c r="BA335" s="629">
        <v>2.3904143934121748E-2</v>
      </c>
      <c r="BB335" s="629">
        <v>2.3904143934121748E-2</v>
      </c>
      <c r="BC335" s="629">
        <v>2.3904143934121748E-2</v>
      </c>
      <c r="BD335" s="629">
        <v>2.3904143934121748E-2</v>
      </c>
      <c r="BE335" s="629">
        <v>2.3904143934121748E-2</v>
      </c>
      <c r="BF335" s="629">
        <v>2.3904143934121748E-2</v>
      </c>
      <c r="BG335" s="629">
        <v>2.3904143934121748E-2</v>
      </c>
      <c r="BH335" s="629">
        <v>2.3904143934121748E-2</v>
      </c>
      <c r="BI335" s="629">
        <v>2.3904143934121748E-2</v>
      </c>
      <c r="BJ335" s="629">
        <v>2.3904143934121748E-2</v>
      </c>
      <c r="BK335" s="629">
        <v>2.3904143934121748E-2</v>
      </c>
      <c r="BL335" s="629">
        <v>2.3904143934121748E-2</v>
      </c>
      <c r="BM335" s="629">
        <v>2.3904143934121748E-2</v>
      </c>
      <c r="BN335" s="629">
        <v>2.3904143934121748E-2</v>
      </c>
      <c r="BO335" s="629">
        <v>2.3904143934121748E-2</v>
      </c>
      <c r="BP335" s="629">
        <v>2.3904143934121748E-2</v>
      </c>
      <c r="BQ335" s="629">
        <v>2.3904143934121748E-2</v>
      </c>
      <c r="BR335" s="629">
        <v>2.3904143934121748E-2</v>
      </c>
      <c r="BS335" s="629">
        <v>2.3904143934121748E-2</v>
      </c>
      <c r="BT335" s="629">
        <v>2.3904143934121748E-2</v>
      </c>
      <c r="BU335" s="629"/>
      <c r="BV335" s="629"/>
      <c r="BW335" s="629"/>
      <c r="BX335" s="629"/>
      <c r="BY335" s="629"/>
      <c r="BZ335" s="629"/>
      <c r="CA335" s="629"/>
      <c r="CB335" s="629"/>
      <c r="CC335" s="629"/>
      <c r="CD335" s="629"/>
      <c r="CE335" s="629"/>
      <c r="CF335" s="629"/>
      <c r="CG335" s="629"/>
      <c r="CH335" s="629"/>
      <c r="CI335" s="630"/>
      <c r="CK335" s="1351"/>
    </row>
    <row r="336" spans="2:89" x14ac:dyDescent="0.2">
      <c r="B336" s="1012" t="s">
        <v>735</v>
      </c>
      <c r="C336" s="1013" t="s">
        <v>529</v>
      </c>
      <c r="D336" s="957" t="s">
        <v>85</v>
      </c>
      <c r="E336" s="999" t="s">
        <v>339</v>
      </c>
      <c r="F336" s="1000">
        <v>2</v>
      </c>
      <c r="G336" s="628"/>
      <c r="H336" s="628"/>
      <c r="I336" s="628">
        <v>0.20899999999999999</v>
      </c>
      <c r="J336" s="628">
        <v>0.21692039548375888</v>
      </c>
      <c r="K336" s="628">
        <v>0.21720965825121422</v>
      </c>
      <c r="L336" s="628">
        <v>0.21749892101866955</v>
      </c>
      <c r="M336" s="629">
        <v>0.15444977176744365</v>
      </c>
      <c r="N336" s="629">
        <v>0.149173611846417</v>
      </c>
      <c r="O336" s="629">
        <v>0.1495369879569797</v>
      </c>
      <c r="P336" s="629">
        <v>0.14990036406754237</v>
      </c>
      <c r="Q336" s="629">
        <v>0.15026374017810507</v>
      </c>
      <c r="R336" s="629">
        <v>0.15030599091848018</v>
      </c>
      <c r="S336" s="629">
        <v>0.1503482416588553</v>
      </c>
      <c r="T336" s="629">
        <v>0.15039049239923041</v>
      </c>
      <c r="U336" s="629">
        <v>0.15063274313960553</v>
      </c>
      <c r="V336" s="629">
        <v>0.15087499387998068</v>
      </c>
      <c r="W336" s="629">
        <v>0.15111724462035578</v>
      </c>
      <c r="X336" s="629">
        <v>0.1513594953607309</v>
      </c>
      <c r="Y336" s="629">
        <v>0.15160174610110605</v>
      </c>
      <c r="Z336" s="629">
        <v>0.15184399684148114</v>
      </c>
      <c r="AA336" s="629">
        <v>0.15208624758185629</v>
      </c>
      <c r="AB336" s="629">
        <v>0.15232849832223141</v>
      </c>
      <c r="AC336" s="629">
        <v>0.15257074906260654</v>
      </c>
      <c r="AD336" s="629">
        <v>0.15281299980298166</v>
      </c>
      <c r="AE336" s="629">
        <v>0.15305525054335678</v>
      </c>
      <c r="AF336" s="629">
        <v>0.1532975012837319</v>
      </c>
      <c r="AG336" s="629">
        <v>0.15353975202410702</v>
      </c>
      <c r="AH336" s="629">
        <v>0.15378200276448215</v>
      </c>
      <c r="AI336" s="629">
        <v>0.15402425350485729</v>
      </c>
      <c r="AJ336" s="629">
        <v>0.15426650424523239</v>
      </c>
      <c r="AK336" s="629">
        <v>0.15462988035579509</v>
      </c>
      <c r="AL336" s="629">
        <v>0.15499325646635775</v>
      </c>
      <c r="AM336" s="629">
        <v>0.15535663257692045</v>
      </c>
      <c r="AN336" s="629">
        <v>0.15572000868748312</v>
      </c>
      <c r="AO336" s="629">
        <v>0.15608338479804582</v>
      </c>
      <c r="AP336" s="629">
        <v>0.15644676090860848</v>
      </c>
      <c r="AQ336" s="629">
        <v>0.15681013701917118</v>
      </c>
      <c r="AR336" s="629">
        <v>0.15717351312973385</v>
      </c>
      <c r="AS336" s="629">
        <v>0.15753688924029657</v>
      </c>
      <c r="AT336" s="629">
        <v>0.15790026535085927</v>
      </c>
      <c r="AU336" s="629">
        <v>0.15826364146142194</v>
      </c>
      <c r="AV336" s="629">
        <v>0.15862701757198464</v>
      </c>
      <c r="AW336" s="629">
        <v>0.1589903936825473</v>
      </c>
      <c r="AX336" s="629">
        <v>0.15935376979311</v>
      </c>
      <c r="AY336" s="629">
        <v>0.15971714590367267</v>
      </c>
      <c r="AZ336" s="629">
        <v>0.16008052201423537</v>
      </c>
      <c r="BA336" s="629">
        <v>0.16044389812479803</v>
      </c>
      <c r="BB336" s="629">
        <v>0.16080727423536073</v>
      </c>
      <c r="BC336" s="629">
        <v>0.1611706503459234</v>
      </c>
      <c r="BD336" s="629">
        <v>0.1615340264564861</v>
      </c>
      <c r="BE336" s="629">
        <v>0.16189740256704876</v>
      </c>
      <c r="BF336" s="629">
        <v>0.16226077867761146</v>
      </c>
      <c r="BG336" s="629">
        <v>0.16262415478817413</v>
      </c>
      <c r="BH336" s="629">
        <v>0.16298753089873685</v>
      </c>
      <c r="BI336" s="629">
        <v>0.16335090700929952</v>
      </c>
      <c r="BJ336" s="629">
        <v>0.16371428311986222</v>
      </c>
      <c r="BK336" s="629">
        <v>0.16407765923042489</v>
      </c>
      <c r="BL336" s="629">
        <v>0.16444103534098758</v>
      </c>
      <c r="BM336" s="629">
        <v>0.16480441145155025</v>
      </c>
      <c r="BN336" s="629">
        <v>0.16516778756211295</v>
      </c>
      <c r="BO336" s="629">
        <v>0.16553116367267562</v>
      </c>
      <c r="BP336" s="629">
        <v>0.16589453978323832</v>
      </c>
      <c r="BQ336" s="629">
        <v>0.16625791589380101</v>
      </c>
      <c r="BR336" s="629">
        <v>0.16662129200436368</v>
      </c>
      <c r="BS336" s="629">
        <v>0.16698466811492638</v>
      </c>
      <c r="BT336" s="629">
        <v>0.16734804422548905</v>
      </c>
      <c r="BU336" s="629"/>
      <c r="BV336" s="629"/>
      <c r="BW336" s="629"/>
      <c r="BX336" s="629"/>
      <c r="BY336" s="629"/>
      <c r="BZ336" s="629"/>
      <c r="CA336" s="629"/>
      <c r="CB336" s="629"/>
      <c r="CC336" s="629"/>
      <c r="CD336" s="629"/>
      <c r="CE336" s="629"/>
      <c r="CF336" s="629"/>
      <c r="CG336" s="629"/>
      <c r="CH336" s="629"/>
      <c r="CI336" s="630"/>
      <c r="CK336" s="1351"/>
    </row>
    <row r="337" spans="2:89" x14ac:dyDescent="0.2">
      <c r="B337" s="1012" t="s">
        <v>736</v>
      </c>
      <c r="C337" s="1013" t="s">
        <v>531</v>
      </c>
      <c r="D337" s="633" t="s">
        <v>532</v>
      </c>
      <c r="E337" s="634" t="s">
        <v>339</v>
      </c>
      <c r="F337" s="635">
        <v>2</v>
      </c>
      <c r="G337" s="628"/>
      <c r="H337" s="628"/>
      <c r="I337" s="583">
        <v>3.617</v>
      </c>
      <c r="J337" s="583">
        <f t="shared" ref="J337" si="366">I337+SUM(J338:J343)</f>
        <v>3.7754903291411748</v>
      </c>
      <c r="K337" s="583">
        <f t="shared" ref="K337" si="367">J337+SUM(K338:K343)</f>
        <v>3.9929525215093089</v>
      </c>
      <c r="L337" s="583">
        <f t="shared" ref="L337" si="368">K337+SUM(L338:L343)</f>
        <v>4.264070461967874</v>
      </c>
      <c r="M337" s="583">
        <f t="shared" ref="M337" si="369">L337+SUM(M338:M343)</f>
        <v>4.5206727811476703</v>
      </c>
      <c r="N337" s="583">
        <f t="shared" ref="N337" si="370">M337+SUM(N338:N343)</f>
        <v>5.0120410532663007</v>
      </c>
      <c r="O337" s="583">
        <f t="shared" ref="O337" si="371">N337+SUM(O338:O343)</f>
        <v>5.6472174393392836</v>
      </c>
      <c r="P337" s="583">
        <f t="shared" ref="P337" si="372">O337+SUM(P338:P343)</f>
        <v>6.0433652996129812</v>
      </c>
      <c r="Q337" s="583">
        <f t="shared" ref="Q337" si="373">P337+SUM(Q338:Q343)</f>
        <v>6.3717161556280004</v>
      </c>
      <c r="R337" s="583">
        <f t="shared" ref="R337" si="374">Q337+SUM(R338:R343)</f>
        <v>6.6608680802660132</v>
      </c>
      <c r="S337" s="583">
        <f t="shared" ref="S337" si="375">R337+SUM(S338:S343)</f>
        <v>6.8763698817009118</v>
      </c>
      <c r="T337" s="583">
        <f t="shared" ref="T337" si="376">S337+SUM(T338:T343)</f>
        <v>7.0340301186584293</v>
      </c>
      <c r="U337" s="583">
        <f t="shared" ref="U337" si="377">T337+SUM(U338:U343)</f>
        <v>7.2111385240046086</v>
      </c>
      <c r="V337" s="583">
        <f t="shared" ref="V337" si="378">U337+SUM(V338:V343)</f>
        <v>7.387698214783212</v>
      </c>
      <c r="W337" s="583">
        <f t="shared" ref="W337" si="379">V337+SUM(W338:W343)</f>
        <v>7.5331095955765752</v>
      </c>
      <c r="X337" s="583">
        <f t="shared" ref="X337" si="380">W337+SUM(X338:X343)</f>
        <v>7.7007502906746605</v>
      </c>
      <c r="Y337" s="583">
        <f t="shared" ref="Y337" si="381">X337+SUM(Y338:Y343)</f>
        <v>7.859434333495237</v>
      </c>
      <c r="Z337" s="583">
        <f t="shared" ref="Z337" si="382">Y337+SUM(Z338:Z343)</f>
        <v>8.0119418285424153</v>
      </c>
      <c r="AA337" s="583">
        <f t="shared" ref="AA337" si="383">Z337+SUM(AA338:AA343)</f>
        <v>8.1596502690133264</v>
      </c>
      <c r="AB337" s="583">
        <f t="shared" ref="AB337" si="384">AA337+SUM(AB338:AB343)</f>
        <v>8.3015449876124823</v>
      </c>
      <c r="AC337" s="583">
        <f t="shared" ref="AC337" si="385">AB337+SUM(AC338:AC343)</f>
        <v>8.4349450123037855</v>
      </c>
      <c r="AD337" s="583">
        <f t="shared" ref="AD337" si="386">AC337+SUM(AD338:AD343)</f>
        <v>8.5591663174272004</v>
      </c>
      <c r="AE337" s="583">
        <f t="shared" ref="AE337" si="387">AD337+SUM(AE338:AE343)</f>
        <v>8.6748129411081454</v>
      </c>
      <c r="AF337" s="583">
        <f t="shared" ref="AF337" si="388">AE337+SUM(AF338:AF343)</f>
        <v>8.7822899121947753</v>
      </c>
      <c r="AG337" s="583">
        <f t="shared" ref="AG337" si="389">AF337+SUM(AG338:AG343)</f>
        <v>8.8839724412898189</v>
      </c>
      <c r="AH337" s="583">
        <f t="shared" ref="AH337" si="390">AG337+SUM(AH338:AH343)</f>
        <v>8.9823520494633549</v>
      </c>
      <c r="AI337" s="583">
        <f t="shared" ref="AI337" si="391">AH337+SUM(AI338:AI343)</f>
        <v>9.0760974453964636</v>
      </c>
      <c r="AJ337" s="583">
        <f t="shared" ref="AJ337" si="392">AI337+SUM(AJ338:AJ343)</f>
        <v>9.1648878628082713</v>
      </c>
      <c r="AK337" s="583">
        <f t="shared" ref="AK337" si="393">AJ337+SUM(AK338:AK343)</f>
        <v>9.2501562231455381</v>
      </c>
      <c r="AL337" s="583">
        <f t="shared" ref="AL337" si="394">AK337+SUM(AL338:AL343)</f>
        <v>9.323714966641969</v>
      </c>
      <c r="AM337" s="583">
        <f t="shared" ref="AM337" si="395">AL337+SUM(AM338:AM343)</f>
        <v>9.3891750580182869</v>
      </c>
      <c r="AN337" s="583">
        <f t="shared" ref="AN337" si="396">AM337+SUM(AN338:AN343)</f>
        <v>9.4520484394143924</v>
      </c>
      <c r="AO337" s="583">
        <f t="shared" ref="AO337" si="397">AN337+SUM(AO338:AO343)</f>
        <v>9.5162356716336358</v>
      </c>
      <c r="AP337" s="583">
        <f t="shared" ref="AP337" si="398">AO337+SUM(AP338:AP343)</f>
        <v>9.5833603807500847</v>
      </c>
      <c r="AQ337" s="583">
        <f t="shared" ref="AQ337" si="399">AP337+SUM(AQ338:AQ343)</f>
        <v>9.6359280855378717</v>
      </c>
      <c r="AR337" s="583">
        <f t="shared" ref="AR337" si="400">AQ337+SUM(AR338:AR343)</f>
        <v>9.6733626469860408</v>
      </c>
      <c r="AS337" s="583">
        <f t="shared" ref="AS337" si="401">AR337+SUM(AS338:AS343)</f>
        <v>9.7106618891698187</v>
      </c>
      <c r="AT337" s="583">
        <f t="shared" ref="AT337" si="402">AS337+SUM(AT338:AT343)</f>
        <v>9.7464587264565665</v>
      </c>
      <c r="AU337" s="583">
        <f t="shared" ref="AU337" si="403">AT337+SUM(AU338:AU343)</f>
        <v>9.7812409107602463</v>
      </c>
      <c r="AV337" s="583">
        <f t="shared" ref="AV337" si="404">AU337+SUM(AV338:AV343)</f>
        <v>9.818325170006581</v>
      </c>
      <c r="AW337" s="583">
        <f t="shared" ref="AW337" si="405">AV337+SUM(AW338:AW343)</f>
        <v>9.8577035863823816</v>
      </c>
      <c r="AX337" s="583">
        <f t="shared" ref="AX337" si="406">AW337+SUM(AX338:AX343)</f>
        <v>9.8993601517508569</v>
      </c>
      <c r="AY337" s="583">
        <f t="shared" ref="AY337" si="407">AX337+SUM(AY338:AY343)</f>
        <v>9.9442484558953801</v>
      </c>
      <c r="AZ337" s="583">
        <f t="shared" ref="AZ337" si="408">AY337+SUM(AZ338:AZ343)</f>
        <v>9.9915558487363079</v>
      </c>
      <c r="BA337" s="583">
        <f t="shared" ref="BA337" si="409">AZ337+SUM(BA338:BA343)</f>
        <v>10.041487443344144</v>
      </c>
      <c r="BB337" s="583">
        <f t="shared" ref="BB337" si="410">BA337+SUM(BB338:BB343)</f>
        <v>10.094258931514647</v>
      </c>
      <c r="BC337" s="583">
        <f t="shared" ref="BC337" si="411">BB337+SUM(BC338:BC343)</f>
        <v>10.147305860491825</v>
      </c>
      <c r="BD337" s="583">
        <f t="shared" ref="BD337" si="412">BC337+SUM(BD338:BD343)</f>
        <v>10.199153901550165</v>
      </c>
      <c r="BE337" s="583">
        <f t="shared" ref="BE337" si="413">BD337+SUM(BE338:BE343)</f>
        <v>10.250434236611902</v>
      </c>
      <c r="BF337" s="583">
        <f t="shared" ref="BF337" si="414">BE337+SUM(BF338:BF343)</f>
        <v>10.300830237395598</v>
      </c>
      <c r="BG337" s="583">
        <f t="shared" ref="BG337" si="415">BF337+SUM(BG338:BG343)</f>
        <v>10.350875535753035</v>
      </c>
      <c r="BH337" s="583">
        <f t="shared" ref="BH337" si="416">BG337+SUM(BH338:BH343)</f>
        <v>10.400826239600095</v>
      </c>
      <c r="BI337" s="583">
        <f t="shared" ref="BI337" si="417">BH337+SUM(BI338:BI343)</f>
        <v>10.4501414749089</v>
      </c>
      <c r="BJ337" s="583">
        <f t="shared" ref="BJ337" si="418">BI337+SUM(BJ338:BJ343)</f>
        <v>10.497839233625514</v>
      </c>
      <c r="BK337" s="583">
        <f t="shared" ref="BK337" si="419">BJ337+SUM(BK338:BK343)</f>
        <v>10.544387162942771</v>
      </c>
      <c r="BL337" s="583">
        <f t="shared" ref="BL337" si="420">BK337+SUM(BL338:BL343)</f>
        <v>10.590011610670953</v>
      </c>
      <c r="BM337" s="583">
        <f t="shared" ref="BM337" si="421">BL337+SUM(BM338:BM343)</f>
        <v>10.63345180198977</v>
      </c>
      <c r="BN337" s="583">
        <f t="shared" ref="BN337" si="422">BM337+SUM(BN338:BN343)</f>
        <v>10.676605570267958</v>
      </c>
      <c r="BO337" s="583">
        <f t="shared" ref="BO337" si="423">BN337+SUM(BO338:BO343)</f>
        <v>10.720298284938769</v>
      </c>
      <c r="BP337" s="583">
        <f t="shared" ref="BP337" si="424">BO337+SUM(BP338:BP343)</f>
        <v>10.761116457865381</v>
      </c>
      <c r="BQ337" s="583">
        <f t="shared" ref="BQ337" si="425">BP337+SUM(BQ338:BQ343)</f>
        <v>10.800145421128899</v>
      </c>
      <c r="BR337" s="583">
        <f t="shared" ref="BR337" si="426">BQ337+SUM(BR338:BR343)</f>
        <v>10.84061984887598</v>
      </c>
      <c r="BS337" s="583">
        <f t="shared" ref="BS337" si="427">BR337+SUM(BS338:BS343)</f>
        <v>10.881657359537703</v>
      </c>
      <c r="BT337" s="583">
        <f t="shared" ref="BT337" si="428">BS337+SUM(BT338:BT343)</f>
        <v>10.921893355558462</v>
      </c>
      <c r="BU337" s="583"/>
      <c r="BV337" s="583"/>
      <c r="BW337" s="583"/>
      <c r="BX337" s="583"/>
      <c r="BY337" s="583"/>
      <c r="BZ337" s="583"/>
      <c r="CA337" s="583"/>
      <c r="CB337" s="583"/>
      <c r="CC337" s="583"/>
      <c r="CD337" s="583"/>
      <c r="CE337" s="583"/>
      <c r="CF337" s="583"/>
      <c r="CG337" s="583"/>
      <c r="CH337" s="583"/>
      <c r="CI337" s="579"/>
      <c r="CK337" s="1351"/>
    </row>
    <row r="338" spans="2:89" x14ac:dyDescent="0.2">
      <c r="B338" s="1012" t="s">
        <v>737</v>
      </c>
      <c r="C338" s="1013" t="s">
        <v>534</v>
      </c>
      <c r="D338" s="633" t="s">
        <v>535</v>
      </c>
      <c r="E338" s="634" t="s">
        <v>339</v>
      </c>
      <c r="F338" s="635">
        <v>2</v>
      </c>
      <c r="G338" s="628"/>
      <c r="H338" s="628"/>
      <c r="I338" s="628">
        <v>9.6000000000000002E-2</v>
      </c>
      <c r="J338" s="628">
        <v>9.3637171495049187E-2</v>
      </c>
      <c r="K338" s="628">
        <v>0.12798481499380068</v>
      </c>
      <c r="L338" s="628">
        <v>0.17223509810105134</v>
      </c>
      <c r="M338" s="629">
        <v>0.14323493712120033</v>
      </c>
      <c r="N338" s="629">
        <v>0.11948534171130086</v>
      </c>
      <c r="O338" s="629">
        <v>0.20548722755589732</v>
      </c>
      <c r="P338" s="629">
        <v>0.19499390398870128</v>
      </c>
      <c r="Q338" s="629">
        <v>0.18801138893254757</v>
      </c>
      <c r="R338" s="629">
        <v>0.18226041671275198</v>
      </c>
      <c r="S338" s="629">
        <v>0.12473524717197507</v>
      </c>
      <c r="T338" s="629">
        <v>6.4635747868649562E-2</v>
      </c>
      <c r="U338" s="629">
        <v>8.484310555487537E-2</v>
      </c>
      <c r="V338" s="629">
        <v>8.4272971066473468E-2</v>
      </c>
      <c r="W338" s="629">
        <v>9.8408738681475372E-2</v>
      </c>
      <c r="X338" s="629">
        <v>0.13045580861105008</v>
      </c>
      <c r="Y338" s="629">
        <v>8.3599519575200246E-2</v>
      </c>
      <c r="Z338" s="629">
        <v>7.7181860717624659E-2</v>
      </c>
      <c r="AA338" s="629">
        <v>7.2195467632151122E-2</v>
      </c>
      <c r="AB338" s="629">
        <v>6.8207298145800455E-2</v>
      </c>
      <c r="AC338" s="629">
        <v>6.3486000738223081E-2</v>
      </c>
      <c r="AD338" s="629">
        <v>5.8053975672251908E-2</v>
      </c>
      <c r="AE338" s="629">
        <v>5.3249568293074846E-2</v>
      </c>
      <c r="AF338" s="629">
        <v>4.8866000688849456E-2</v>
      </c>
      <c r="AG338" s="629">
        <v>4.4897863702573884E-2</v>
      </c>
      <c r="AH338" s="629">
        <v>4.1466008160374261E-2</v>
      </c>
      <c r="AI338" s="629">
        <v>3.6650892285977531E-2</v>
      </c>
      <c r="AJ338" s="629">
        <v>3.1502488523397917E-2</v>
      </c>
      <c r="AK338" s="629">
        <v>2.7842942509900239E-2</v>
      </c>
      <c r="AL338" s="629">
        <v>2.593872268607629E-2</v>
      </c>
      <c r="AM338" s="629">
        <v>2.7786427169248781E-2</v>
      </c>
      <c r="AN338" s="629">
        <v>2.5098740968876883E-2</v>
      </c>
      <c r="AO338" s="629">
        <v>2.6463879988599729E-2</v>
      </c>
      <c r="AP338" s="629">
        <v>2.9516025834449466E-2</v>
      </c>
      <c r="AQ338" s="629">
        <v>3.0810766353424696E-2</v>
      </c>
      <c r="AR338" s="629">
        <v>3.1506877385099871E-2</v>
      </c>
      <c r="AS338" s="629">
        <v>3.136627572417456E-2</v>
      </c>
      <c r="AT338" s="629">
        <v>2.9805222131000845E-2</v>
      </c>
      <c r="AU338" s="629">
        <v>2.8750960601249972E-2</v>
      </c>
      <c r="AV338" s="629">
        <v>3.1142900595650645E-2</v>
      </c>
      <c r="AW338" s="629">
        <v>3.3526613692798489E-2</v>
      </c>
      <c r="AX338" s="629">
        <v>3.5893693750800593E-2</v>
      </c>
      <c r="AY338" s="629">
        <v>3.9251588442522918E-2</v>
      </c>
      <c r="AZ338" s="629">
        <v>4.176511000332539E-2</v>
      </c>
      <c r="BA338" s="629">
        <v>4.449175154020122E-2</v>
      </c>
      <c r="BB338" s="629">
        <v>4.7442504735299734E-2</v>
      </c>
      <c r="BC338" s="629">
        <v>4.7728697799375365E-2</v>
      </c>
      <c r="BD338" s="629">
        <v>4.6483009438527005E-2</v>
      </c>
      <c r="BE338" s="629">
        <v>4.5893142161323341E-2</v>
      </c>
      <c r="BF338" s="629">
        <v>4.4974286528575248E-2</v>
      </c>
      <c r="BG338" s="629">
        <v>4.4609893891325553E-2</v>
      </c>
      <c r="BH338" s="629">
        <v>4.4511606738100451E-2</v>
      </c>
      <c r="BI338" s="629">
        <v>4.3851331703750475E-2</v>
      </c>
      <c r="BJ338" s="629">
        <v>4.2170714414023674E-2</v>
      </c>
      <c r="BK338" s="629">
        <v>4.0975999647747813E-2</v>
      </c>
      <c r="BL338" s="629">
        <v>4.0016468528203404E-2</v>
      </c>
      <c r="BM338" s="629">
        <v>3.7746946295548693E-2</v>
      </c>
      <c r="BN338" s="629">
        <v>3.7449342289048219E-2</v>
      </c>
      <c r="BO338" s="629">
        <v>3.8009327286701589E-2</v>
      </c>
      <c r="BP338" s="629">
        <v>3.9127573364776257E-2</v>
      </c>
      <c r="BQ338" s="629">
        <v>4.1373519138423943E-2</v>
      </c>
      <c r="BR338" s="629">
        <v>4.2875409561125705E-2</v>
      </c>
      <c r="BS338" s="629">
        <v>4.3460473287223064E-2</v>
      </c>
      <c r="BT338" s="629">
        <v>4.2627670284025955E-2</v>
      </c>
      <c r="BU338" s="629"/>
      <c r="BV338" s="629"/>
      <c r="BW338" s="629"/>
      <c r="BX338" s="629"/>
      <c r="BY338" s="629"/>
      <c r="BZ338" s="629"/>
      <c r="CA338" s="629"/>
      <c r="CB338" s="629"/>
      <c r="CC338" s="629"/>
      <c r="CD338" s="629"/>
      <c r="CE338" s="629"/>
      <c r="CF338" s="629"/>
      <c r="CG338" s="629"/>
      <c r="CH338" s="629"/>
      <c r="CI338" s="630"/>
      <c r="CK338" s="1351"/>
    </row>
    <row r="339" spans="2:89" x14ac:dyDescent="0.2">
      <c r="B339" s="1012" t="s">
        <v>738</v>
      </c>
      <c r="C339" s="1013" t="s">
        <v>537</v>
      </c>
      <c r="D339" s="633" t="s">
        <v>538</v>
      </c>
      <c r="E339" s="634" t="s">
        <v>339</v>
      </c>
      <c r="F339" s="635">
        <v>2</v>
      </c>
      <c r="G339" s="628"/>
      <c r="H339" s="628"/>
      <c r="I339" s="628">
        <v>0</v>
      </c>
      <c r="J339" s="628">
        <v>7.2768905212267726E-2</v>
      </c>
      <c r="K339" s="628">
        <v>9.8500000000000004E-2</v>
      </c>
      <c r="L339" s="628">
        <v>0.11</v>
      </c>
      <c r="M339" s="629">
        <v>0.124</v>
      </c>
      <c r="N339" s="629">
        <v>0.37356</v>
      </c>
      <c r="O339" s="629">
        <v>0.43245</v>
      </c>
      <c r="P339" s="629">
        <v>0.21161250000000001</v>
      </c>
      <c r="Q339" s="629">
        <v>0.15272249999999998</v>
      </c>
      <c r="R339" s="629">
        <v>0.11899999999999999</v>
      </c>
      <c r="S339" s="629">
        <v>0.1</v>
      </c>
      <c r="T339" s="629">
        <v>0.1</v>
      </c>
      <c r="U339" s="629">
        <v>0.1</v>
      </c>
      <c r="V339" s="629">
        <v>0.1</v>
      </c>
      <c r="W339" s="629">
        <v>5.3500000000000006E-2</v>
      </c>
      <c r="X339" s="629">
        <v>4.4550000000000006E-2</v>
      </c>
      <c r="Y339" s="629">
        <v>8.2100000000000006E-2</v>
      </c>
      <c r="Z339" s="629">
        <v>8.2100000000000006E-2</v>
      </c>
      <c r="AA339" s="629">
        <v>8.2100000000000006E-2</v>
      </c>
      <c r="AB339" s="629">
        <v>8.0047500000000008E-2</v>
      </c>
      <c r="AC339" s="629">
        <v>7.5942499999999996E-2</v>
      </c>
      <c r="AD339" s="629">
        <v>7.1837500000000012E-2</v>
      </c>
      <c r="AE339" s="629">
        <v>6.7732500000000001E-2</v>
      </c>
      <c r="AF339" s="629">
        <v>6.3627500000000003E-2</v>
      </c>
      <c r="AG339" s="629">
        <v>6.1575000000000005E-2</v>
      </c>
      <c r="AH339" s="629">
        <v>6.1575000000000005E-2</v>
      </c>
      <c r="AI339" s="629">
        <v>6.1575000000000005E-2</v>
      </c>
      <c r="AJ339" s="629">
        <v>6.1575000000000005E-2</v>
      </c>
      <c r="AK339" s="629">
        <v>6.1575000000000005E-2</v>
      </c>
      <c r="AL339" s="629">
        <v>5.1312499999999997E-2</v>
      </c>
      <c r="AM339" s="629">
        <v>4.1050000000000003E-2</v>
      </c>
      <c r="AN339" s="629">
        <v>4.1050000000000003E-2</v>
      </c>
      <c r="AO339" s="629">
        <v>4.1050000000000003E-2</v>
      </c>
      <c r="AP339" s="629">
        <v>4.1050000000000003E-2</v>
      </c>
      <c r="AQ339" s="629">
        <v>2.4630000000000003E-2</v>
      </c>
      <c r="AR339" s="629">
        <v>8.2100000000000003E-3</v>
      </c>
      <c r="AS339" s="629">
        <v>8.2100000000000003E-3</v>
      </c>
      <c r="AT339" s="629">
        <v>8.2100000000000003E-3</v>
      </c>
      <c r="AU339" s="629">
        <v>8.2100000000000003E-3</v>
      </c>
      <c r="AV339" s="629">
        <v>8.2100000000000003E-3</v>
      </c>
      <c r="AW339" s="629">
        <v>8.2100000000000003E-3</v>
      </c>
      <c r="AX339" s="629">
        <v>8.2100000000000003E-3</v>
      </c>
      <c r="AY339" s="629">
        <v>8.2100000000000003E-3</v>
      </c>
      <c r="AZ339" s="629">
        <v>8.2100000000000003E-3</v>
      </c>
      <c r="BA339" s="629">
        <v>8.2100000000000003E-3</v>
      </c>
      <c r="BB339" s="629">
        <v>8.2100000000000003E-3</v>
      </c>
      <c r="BC339" s="629">
        <v>8.2100000000000003E-3</v>
      </c>
      <c r="BD339" s="629">
        <v>8.2100000000000003E-3</v>
      </c>
      <c r="BE339" s="629">
        <v>8.2100000000000003E-3</v>
      </c>
      <c r="BF339" s="629">
        <v>8.2100000000000003E-3</v>
      </c>
      <c r="BG339" s="629">
        <v>8.2100000000000003E-3</v>
      </c>
      <c r="BH339" s="629">
        <v>8.2100000000000003E-3</v>
      </c>
      <c r="BI339" s="629">
        <v>8.2100000000000003E-3</v>
      </c>
      <c r="BJ339" s="629">
        <v>8.2100000000000003E-3</v>
      </c>
      <c r="BK339" s="629">
        <v>8.2100000000000003E-3</v>
      </c>
      <c r="BL339" s="629">
        <v>8.2100000000000003E-3</v>
      </c>
      <c r="BM339" s="629">
        <v>8.2100000000000003E-3</v>
      </c>
      <c r="BN339" s="629">
        <v>8.2100000000000003E-3</v>
      </c>
      <c r="BO339" s="629">
        <v>8.2100000000000003E-3</v>
      </c>
      <c r="BP339" s="629">
        <v>4.1050000000000001E-3</v>
      </c>
      <c r="BQ339" s="629">
        <v>0</v>
      </c>
      <c r="BR339" s="629">
        <v>0</v>
      </c>
      <c r="BS339" s="629">
        <v>0</v>
      </c>
      <c r="BT339" s="629">
        <v>0</v>
      </c>
      <c r="BU339" s="629"/>
      <c r="BV339" s="629"/>
      <c r="BW339" s="629"/>
      <c r="BX339" s="629"/>
      <c r="BY339" s="629"/>
      <c r="BZ339" s="629"/>
      <c r="CA339" s="629"/>
      <c r="CB339" s="629"/>
      <c r="CC339" s="629"/>
      <c r="CD339" s="629"/>
      <c r="CE339" s="629"/>
      <c r="CF339" s="629"/>
      <c r="CG339" s="629"/>
      <c r="CH339" s="629"/>
      <c r="CI339" s="630"/>
      <c r="CK339" s="1351"/>
    </row>
    <row r="340" spans="2:89" x14ac:dyDescent="0.2">
      <c r="B340" s="1012" t="s">
        <v>739</v>
      </c>
      <c r="C340" s="1013" t="s">
        <v>540</v>
      </c>
      <c r="D340" s="633" t="s">
        <v>541</v>
      </c>
      <c r="E340" s="634" t="s">
        <v>339</v>
      </c>
      <c r="F340" s="635">
        <v>2</v>
      </c>
      <c r="G340" s="628"/>
      <c r="H340" s="628"/>
      <c r="I340" s="628">
        <v>0</v>
      </c>
      <c r="J340" s="628">
        <v>0</v>
      </c>
      <c r="K340" s="628">
        <v>0</v>
      </c>
      <c r="L340" s="628">
        <v>0</v>
      </c>
      <c r="M340" s="629">
        <v>0</v>
      </c>
      <c r="N340" s="629">
        <v>0</v>
      </c>
      <c r="O340" s="629">
        <v>0</v>
      </c>
      <c r="P340" s="629">
        <v>0</v>
      </c>
      <c r="Q340" s="629">
        <v>0</v>
      </c>
      <c r="R340" s="629">
        <v>0</v>
      </c>
      <c r="S340" s="629">
        <v>0</v>
      </c>
      <c r="T340" s="629">
        <v>0</v>
      </c>
      <c r="U340" s="629">
        <v>0</v>
      </c>
      <c r="V340" s="629">
        <v>0</v>
      </c>
      <c r="W340" s="629">
        <v>0</v>
      </c>
      <c r="X340" s="629">
        <v>0</v>
      </c>
      <c r="Y340" s="629">
        <v>0</v>
      </c>
      <c r="Z340" s="629">
        <v>0</v>
      </c>
      <c r="AA340" s="629">
        <v>0</v>
      </c>
      <c r="AB340" s="629">
        <v>0</v>
      </c>
      <c r="AC340" s="629">
        <v>0</v>
      </c>
      <c r="AD340" s="629">
        <v>0</v>
      </c>
      <c r="AE340" s="629">
        <v>0</v>
      </c>
      <c r="AF340" s="629">
        <v>0</v>
      </c>
      <c r="AG340" s="629">
        <v>0</v>
      </c>
      <c r="AH340" s="629">
        <v>0</v>
      </c>
      <c r="AI340" s="629">
        <v>0</v>
      </c>
      <c r="AJ340" s="629">
        <v>0</v>
      </c>
      <c r="AK340" s="629">
        <v>0</v>
      </c>
      <c r="AL340" s="629">
        <v>0</v>
      </c>
      <c r="AM340" s="629">
        <v>0</v>
      </c>
      <c r="AN340" s="629">
        <v>0</v>
      </c>
      <c r="AO340" s="629">
        <v>0</v>
      </c>
      <c r="AP340" s="629">
        <v>0</v>
      </c>
      <c r="AQ340" s="629">
        <v>0</v>
      </c>
      <c r="AR340" s="629">
        <v>0</v>
      </c>
      <c r="AS340" s="629">
        <v>0</v>
      </c>
      <c r="AT340" s="629">
        <v>0</v>
      </c>
      <c r="AU340" s="629">
        <v>0</v>
      </c>
      <c r="AV340" s="629">
        <v>0</v>
      </c>
      <c r="AW340" s="629">
        <v>0</v>
      </c>
      <c r="AX340" s="629">
        <v>0</v>
      </c>
      <c r="AY340" s="629">
        <v>0</v>
      </c>
      <c r="AZ340" s="629">
        <v>0</v>
      </c>
      <c r="BA340" s="629">
        <v>0</v>
      </c>
      <c r="BB340" s="629">
        <v>0</v>
      </c>
      <c r="BC340" s="629">
        <v>0</v>
      </c>
      <c r="BD340" s="629">
        <v>0</v>
      </c>
      <c r="BE340" s="629">
        <v>0</v>
      </c>
      <c r="BF340" s="629">
        <v>0</v>
      </c>
      <c r="BG340" s="629">
        <v>0</v>
      </c>
      <c r="BH340" s="629">
        <v>0</v>
      </c>
      <c r="BI340" s="629">
        <v>0</v>
      </c>
      <c r="BJ340" s="629">
        <v>0</v>
      </c>
      <c r="BK340" s="629">
        <v>0</v>
      </c>
      <c r="BL340" s="629">
        <v>0</v>
      </c>
      <c r="BM340" s="629">
        <v>0</v>
      </c>
      <c r="BN340" s="629">
        <v>0</v>
      </c>
      <c r="BO340" s="629">
        <v>0</v>
      </c>
      <c r="BP340" s="629">
        <v>0</v>
      </c>
      <c r="BQ340" s="629">
        <v>0</v>
      </c>
      <c r="BR340" s="629">
        <v>0</v>
      </c>
      <c r="BS340" s="629">
        <v>0</v>
      </c>
      <c r="BT340" s="629">
        <v>0</v>
      </c>
      <c r="BU340" s="629"/>
      <c r="BV340" s="629"/>
      <c r="BW340" s="629"/>
      <c r="BX340" s="629"/>
      <c r="BY340" s="629"/>
      <c r="BZ340" s="629"/>
      <c r="CA340" s="629"/>
      <c r="CB340" s="629"/>
      <c r="CC340" s="629"/>
      <c r="CD340" s="629"/>
      <c r="CE340" s="629"/>
      <c r="CF340" s="629"/>
      <c r="CG340" s="629"/>
      <c r="CH340" s="629"/>
      <c r="CI340" s="630"/>
      <c r="CK340" s="1351"/>
    </row>
    <row r="341" spans="2:89" ht="28.5" x14ac:dyDescent="0.2">
      <c r="B341" s="1012" t="s">
        <v>740</v>
      </c>
      <c r="C341" s="1013" t="s">
        <v>543</v>
      </c>
      <c r="D341" s="633" t="s">
        <v>544</v>
      </c>
      <c r="E341" s="634" t="s">
        <v>339</v>
      </c>
      <c r="F341" s="635">
        <v>2</v>
      </c>
      <c r="G341" s="628"/>
      <c r="H341" s="628"/>
      <c r="I341" s="628">
        <v>0</v>
      </c>
      <c r="J341" s="628">
        <v>0</v>
      </c>
      <c r="K341" s="628">
        <v>0</v>
      </c>
      <c r="L341" s="628">
        <v>0</v>
      </c>
      <c r="M341" s="629">
        <v>0</v>
      </c>
      <c r="N341" s="629">
        <v>0</v>
      </c>
      <c r="O341" s="629">
        <v>0</v>
      </c>
      <c r="P341" s="629">
        <v>0</v>
      </c>
      <c r="Q341" s="629">
        <v>0</v>
      </c>
      <c r="R341" s="629">
        <v>0</v>
      </c>
      <c r="S341" s="629">
        <v>0</v>
      </c>
      <c r="T341" s="629">
        <v>0</v>
      </c>
      <c r="U341" s="629">
        <v>0</v>
      </c>
      <c r="V341" s="629">
        <v>0</v>
      </c>
      <c r="W341" s="629">
        <v>0</v>
      </c>
      <c r="X341" s="629">
        <v>0</v>
      </c>
      <c r="Y341" s="629">
        <v>0</v>
      </c>
      <c r="Z341" s="629">
        <v>0</v>
      </c>
      <c r="AA341" s="629">
        <v>0</v>
      </c>
      <c r="AB341" s="629">
        <v>0</v>
      </c>
      <c r="AC341" s="629">
        <v>0</v>
      </c>
      <c r="AD341" s="629">
        <v>0</v>
      </c>
      <c r="AE341" s="629">
        <v>0</v>
      </c>
      <c r="AF341" s="629">
        <v>0</v>
      </c>
      <c r="AG341" s="629">
        <v>0</v>
      </c>
      <c r="AH341" s="629">
        <v>0</v>
      </c>
      <c r="AI341" s="629">
        <v>0</v>
      </c>
      <c r="AJ341" s="629">
        <v>0</v>
      </c>
      <c r="AK341" s="629">
        <v>0</v>
      </c>
      <c r="AL341" s="629">
        <v>0</v>
      </c>
      <c r="AM341" s="629">
        <v>0</v>
      </c>
      <c r="AN341" s="629">
        <v>0</v>
      </c>
      <c r="AO341" s="629">
        <v>0</v>
      </c>
      <c r="AP341" s="629">
        <v>0</v>
      </c>
      <c r="AQ341" s="629">
        <v>0</v>
      </c>
      <c r="AR341" s="629">
        <v>0</v>
      </c>
      <c r="AS341" s="629">
        <v>0</v>
      </c>
      <c r="AT341" s="629">
        <v>0</v>
      </c>
      <c r="AU341" s="629">
        <v>0</v>
      </c>
      <c r="AV341" s="629">
        <v>0</v>
      </c>
      <c r="AW341" s="629">
        <v>0</v>
      </c>
      <c r="AX341" s="629">
        <v>0</v>
      </c>
      <c r="AY341" s="629">
        <v>0</v>
      </c>
      <c r="AZ341" s="629">
        <v>0</v>
      </c>
      <c r="BA341" s="629">
        <v>0</v>
      </c>
      <c r="BB341" s="629">
        <v>0</v>
      </c>
      <c r="BC341" s="629">
        <v>0</v>
      </c>
      <c r="BD341" s="629">
        <v>0</v>
      </c>
      <c r="BE341" s="629">
        <v>0</v>
      </c>
      <c r="BF341" s="629">
        <v>0</v>
      </c>
      <c r="BG341" s="629">
        <v>0</v>
      </c>
      <c r="BH341" s="629">
        <v>0</v>
      </c>
      <c r="BI341" s="629">
        <v>0</v>
      </c>
      <c r="BJ341" s="629">
        <v>0</v>
      </c>
      <c r="BK341" s="629">
        <v>0</v>
      </c>
      <c r="BL341" s="629">
        <v>0</v>
      </c>
      <c r="BM341" s="629">
        <v>0</v>
      </c>
      <c r="BN341" s="629">
        <v>0</v>
      </c>
      <c r="BO341" s="629">
        <v>0</v>
      </c>
      <c r="BP341" s="629">
        <v>0</v>
      </c>
      <c r="BQ341" s="629">
        <v>0</v>
      </c>
      <c r="BR341" s="629">
        <v>0</v>
      </c>
      <c r="BS341" s="629">
        <v>0</v>
      </c>
      <c r="BT341" s="629">
        <v>0</v>
      </c>
      <c r="BU341" s="629"/>
      <c r="BV341" s="629"/>
      <c r="BW341" s="629"/>
      <c r="BX341" s="629"/>
      <c r="BY341" s="629"/>
      <c r="BZ341" s="629"/>
      <c r="CA341" s="629"/>
      <c r="CB341" s="629"/>
      <c r="CC341" s="629"/>
      <c r="CD341" s="629"/>
      <c r="CE341" s="629"/>
      <c r="CF341" s="629"/>
      <c r="CG341" s="629"/>
      <c r="CH341" s="629"/>
      <c r="CI341" s="630"/>
      <c r="CK341" s="1351"/>
    </row>
    <row r="342" spans="2:89" x14ac:dyDescent="0.2">
      <c r="B342" s="1012" t="s">
        <v>741</v>
      </c>
      <c r="C342" s="1013" t="s">
        <v>546</v>
      </c>
      <c r="D342" s="633" t="s">
        <v>547</v>
      </c>
      <c r="E342" s="634" t="s">
        <v>339</v>
      </c>
      <c r="F342" s="635">
        <v>2</v>
      </c>
      <c r="G342" s="628"/>
      <c r="H342" s="628"/>
      <c r="I342" s="628">
        <v>0</v>
      </c>
      <c r="J342" s="628">
        <v>0</v>
      </c>
      <c r="K342" s="628">
        <v>0</v>
      </c>
      <c r="L342" s="628">
        <v>0</v>
      </c>
      <c r="M342" s="629">
        <v>0</v>
      </c>
      <c r="N342" s="629">
        <v>1.8120000000000001E-2</v>
      </c>
      <c r="O342" s="629">
        <v>2.2650000000000003E-2</v>
      </c>
      <c r="P342" s="629">
        <v>5.6625000000000009E-3</v>
      </c>
      <c r="Q342" s="629">
        <v>1.1325E-3</v>
      </c>
      <c r="R342" s="629">
        <v>0</v>
      </c>
      <c r="S342" s="629">
        <v>0</v>
      </c>
      <c r="T342" s="629">
        <v>0</v>
      </c>
      <c r="U342" s="629">
        <v>0</v>
      </c>
      <c r="V342" s="629">
        <v>0</v>
      </c>
      <c r="W342" s="629">
        <v>0</v>
      </c>
      <c r="X342" s="629">
        <v>0</v>
      </c>
      <c r="Y342" s="629">
        <v>0</v>
      </c>
      <c r="Z342" s="629">
        <v>0</v>
      </c>
      <c r="AA342" s="629">
        <v>0</v>
      </c>
      <c r="AB342" s="629">
        <v>0</v>
      </c>
      <c r="AC342" s="629">
        <v>0</v>
      </c>
      <c r="AD342" s="629">
        <v>0</v>
      </c>
      <c r="AE342" s="629">
        <v>0</v>
      </c>
      <c r="AF342" s="629">
        <v>0</v>
      </c>
      <c r="AG342" s="629">
        <v>0</v>
      </c>
      <c r="AH342" s="629">
        <v>0</v>
      </c>
      <c r="AI342" s="629">
        <v>0</v>
      </c>
      <c r="AJ342" s="629">
        <v>0</v>
      </c>
      <c r="AK342" s="629">
        <v>0</v>
      </c>
      <c r="AL342" s="629">
        <v>0</v>
      </c>
      <c r="AM342" s="629">
        <v>0</v>
      </c>
      <c r="AN342" s="629">
        <v>0</v>
      </c>
      <c r="AO342" s="629">
        <v>0</v>
      </c>
      <c r="AP342" s="629">
        <v>0</v>
      </c>
      <c r="AQ342" s="629">
        <v>0</v>
      </c>
      <c r="AR342" s="629">
        <v>0</v>
      </c>
      <c r="AS342" s="629">
        <v>0</v>
      </c>
      <c r="AT342" s="629">
        <v>0</v>
      </c>
      <c r="AU342" s="629">
        <v>0</v>
      </c>
      <c r="AV342" s="629">
        <v>0</v>
      </c>
      <c r="AW342" s="629">
        <v>0</v>
      </c>
      <c r="AX342" s="629">
        <v>0</v>
      </c>
      <c r="AY342" s="629">
        <v>0</v>
      </c>
      <c r="AZ342" s="629">
        <v>0</v>
      </c>
      <c r="BA342" s="629">
        <v>0</v>
      </c>
      <c r="BB342" s="629">
        <v>0</v>
      </c>
      <c r="BC342" s="629">
        <v>0</v>
      </c>
      <c r="BD342" s="629">
        <v>0</v>
      </c>
      <c r="BE342" s="629">
        <v>0</v>
      </c>
      <c r="BF342" s="629">
        <v>0</v>
      </c>
      <c r="BG342" s="629">
        <v>0</v>
      </c>
      <c r="BH342" s="629">
        <v>0</v>
      </c>
      <c r="BI342" s="629">
        <v>0</v>
      </c>
      <c r="BJ342" s="629">
        <v>0</v>
      </c>
      <c r="BK342" s="629">
        <v>0</v>
      </c>
      <c r="BL342" s="629">
        <v>0</v>
      </c>
      <c r="BM342" s="629">
        <v>0</v>
      </c>
      <c r="BN342" s="629">
        <v>0</v>
      </c>
      <c r="BO342" s="629">
        <v>0</v>
      </c>
      <c r="BP342" s="629">
        <v>0</v>
      </c>
      <c r="BQ342" s="629">
        <v>0</v>
      </c>
      <c r="BR342" s="629">
        <v>0</v>
      </c>
      <c r="BS342" s="629">
        <v>0</v>
      </c>
      <c r="BT342" s="629">
        <v>0</v>
      </c>
      <c r="BU342" s="629"/>
      <c r="BV342" s="629"/>
      <c r="BW342" s="629"/>
      <c r="BX342" s="629"/>
      <c r="BY342" s="629"/>
      <c r="BZ342" s="629"/>
      <c r="CA342" s="629"/>
      <c r="CB342" s="629"/>
      <c r="CC342" s="629"/>
      <c r="CD342" s="629"/>
      <c r="CE342" s="629"/>
      <c r="CF342" s="629"/>
      <c r="CG342" s="629"/>
      <c r="CH342" s="629"/>
      <c r="CI342" s="630"/>
      <c r="CK342" s="1351"/>
    </row>
    <row r="343" spans="2:89" ht="28.5" x14ac:dyDescent="0.2">
      <c r="B343" s="1012" t="s">
        <v>742</v>
      </c>
      <c r="C343" s="1013" t="s">
        <v>549</v>
      </c>
      <c r="D343" s="633" t="s">
        <v>550</v>
      </c>
      <c r="E343" s="634" t="s">
        <v>339</v>
      </c>
      <c r="F343" s="635">
        <v>2</v>
      </c>
      <c r="G343" s="628"/>
      <c r="H343" s="628"/>
      <c r="I343" s="628">
        <v>0</v>
      </c>
      <c r="J343" s="628">
        <v>-7.9157475661419952E-3</v>
      </c>
      <c r="K343" s="628">
        <v>-9.0226226256664432E-3</v>
      </c>
      <c r="L343" s="628">
        <v>-1.111715764248622E-2</v>
      </c>
      <c r="M343" s="629">
        <v>-1.0632617941404021E-2</v>
      </c>
      <c r="N343" s="629">
        <v>-1.9797069592670802E-2</v>
      </c>
      <c r="O343" s="629">
        <v>-2.5410841482914392E-2</v>
      </c>
      <c r="P343" s="629">
        <v>-1.6121043715004113E-2</v>
      </c>
      <c r="Q343" s="629">
        <v>-1.3515532917528716E-2</v>
      </c>
      <c r="R343" s="629">
        <v>-1.210849207473963E-2</v>
      </c>
      <c r="S343" s="629">
        <v>-9.2334457370766287E-3</v>
      </c>
      <c r="T343" s="629">
        <v>-6.9755109111317992E-3</v>
      </c>
      <c r="U343" s="629">
        <v>-7.7347002086955996E-3</v>
      </c>
      <c r="V343" s="629">
        <v>-7.7132802878701057E-3</v>
      </c>
      <c r="W343" s="629">
        <v>-6.4973578881124538E-3</v>
      </c>
      <c r="X343" s="629">
        <v>-7.3651135129644274E-3</v>
      </c>
      <c r="Y343" s="629">
        <v>-7.0154767546242169E-3</v>
      </c>
      <c r="Z343" s="629">
        <v>-6.7743656704468691E-3</v>
      </c>
      <c r="AA343" s="629">
        <v>-6.5870271612400444E-3</v>
      </c>
      <c r="AB343" s="629">
        <v>-6.3600795466438598E-3</v>
      </c>
      <c r="AC343" s="629">
        <v>-6.0284760469198062E-3</v>
      </c>
      <c r="AD343" s="629">
        <v>-5.6701705488375609E-3</v>
      </c>
      <c r="AE343" s="629">
        <v>-5.3354446121289811E-3</v>
      </c>
      <c r="AF343" s="629">
        <v>-5.0165296022193218E-3</v>
      </c>
      <c r="AG343" s="629">
        <v>-4.7903346075308662E-3</v>
      </c>
      <c r="AH343" s="629">
        <v>-4.6613999868387879E-3</v>
      </c>
      <c r="AI343" s="629">
        <v>-4.4804963528690678E-3</v>
      </c>
      <c r="AJ343" s="629">
        <v>-4.2870711115909899E-3</v>
      </c>
      <c r="AK343" s="629">
        <v>-4.1495821726336146E-3</v>
      </c>
      <c r="AL343" s="629">
        <v>-3.6924791896453257E-3</v>
      </c>
      <c r="AM343" s="629">
        <v>-3.3763357929306181E-3</v>
      </c>
      <c r="AN343" s="629">
        <v>-3.2753595727719187E-3</v>
      </c>
      <c r="AO343" s="629">
        <v>-3.3266477693558727E-3</v>
      </c>
      <c r="AP343" s="629">
        <v>-3.4413167179998538E-3</v>
      </c>
      <c r="AQ343" s="629">
        <v>-2.8730615656371583E-3</v>
      </c>
      <c r="AR343" s="629">
        <v>-2.2823159369309565E-3</v>
      </c>
      <c r="AS343" s="629">
        <v>-2.2770335403965447E-3</v>
      </c>
      <c r="AT343" s="629">
        <v>-2.2183848442534071E-3</v>
      </c>
      <c r="AU343" s="629">
        <v>-2.1787762975709057E-3</v>
      </c>
      <c r="AV343" s="629">
        <v>-2.2686413493158142E-3</v>
      </c>
      <c r="AW343" s="629">
        <v>-2.3581973169974901E-3</v>
      </c>
      <c r="AX343" s="629">
        <v>-2.4471283823253032E-3</v>
      </c>
      <c r="AY343" s="629">
        <v>-2.5732842980001891E-3</v>
      </c>
      <c r="AZ343" s="629">
        <v>-2.6677171623976648E-3</v>
      </c>
      <c r="BA343" s="629">
        <v>-2.7701569323657083E-3</v>
      </c>
      <c r="BB343" s="629">
        <v>-2.8810165647961128E-3</v>
      </c>
      <c r="BC343" s="629">
        <v>-2.8917688221969939E-3</v>
      </c>
      <c r="BD343" s="629">
        <v>-2.8449683801863301E-3</v>
      </c>
      <c r="BE343" s="629">
        <v>-2.8228070995872656E-3</v>
      </c>
      <c r="BF343" s="629">
        <v>-2.7882857448791043E-3</v>
      </c>
      <c r="BG343" s="629">
        <v>-2.7745955338875916E-3</v>
      </c>
      <c r="BH343" s="629">
        <v>-2.7709028910400946E-3</v>
      </c>
      <c r="BI343" s="629">
        <v>-2.7460963949454964E-3</v>
      </c>
      <c r="BJ343" s="629">
        <v>-2.6829556974092839E-3</v>
      </c>
      <c r="BK343" s="629">
        <v>-2.6380703304909048E-3</v>
      </c>
      <c r="BL343" s="629">
        <v>-2.60202080002081E-3</v>
      </c>
      <c r="BM343" s="629">
        <v>-2.516754976731761E-3</v>
      </c>
      <c r="BN343" s="629">
        <v>-2.5055740108594904E-3</v>
      </c>
      <c r="BO343" s="629">
        <v>-2.5266126158900448E-3</v>
      </c>
      <c r="BP343" s="629">
        <v>-2.4144004381643214E-3</v>
      </c>
      <c r="BQ343" s="629">
        <v>-2.3445558749060069E-3</v>
      </c>
      <c r="BR343" s="629">
        <v>-2.4009818140449113E-3</v>
      </c>
      <c r="BS343" s="629">
        <v>-2.4229626254985703E-3</v>
      </c>
      <c r="BT343" s="629">
        <v>-2.3916742632668075E-3</v>
      </c>
      <c r="BU343" s="629"/>
      <c r="BV343" s="629"/>
      <c r="BW343" s="629"/>
      <c r="BX343" s="629"/>
      <c r="BY343" s="629"/>
      <c r="BZ343" s="629"/>
      <c r="CA343" s="629"/>
      <c r="CB343" s="629"/>
      <c r="CC343" s="629"/>
      <c r="CD343" s="629"/>
      <c r="CE343" s="629"/>
      <c r="CF343" s="629"/>
      <c r="CG343" s="629"/>
      <c r="CH343" s="629"/>
      <c r="CI343" s="630"/>
      <c r="CK343" s="1351"/>
    </row>
    <row r="344" spans="2:89" x14ac:dyDescent="0.2">
      <c r="B344" s="1012" t="s">
        <v>743</v>
      </c>
      <c r="C344" s="1013" t="s">
        <v>552</v>
      </c>
      <c r="D344" s="957" t="s">
        <v>85</v>
      </c>
      <c r="E344" s="999" t="s">
        <v>339</v>
      </c>
      <c r="F344" s="1000">
        <v>2</v>
      </c>
      <c r="G344" s="628"/>
      <c r="H344" s="628"/>
      <c r="I344" s="628">
        <v>0.14000000000000001</v>
      </c>
      <c r="J344" s="628">
        <v>0.14738209756614221</v>
      </c>
      <c r="K344" s="628">
        <v>0.15587107019180857</v>
      </c>
      <c r="L344" s="628">
        <v>0.1664545778342941</v>
      </c>
      <c r="M344" s="629">
        <v>0.17647144577569812</v>
      </c>
      <c r="N344" s="629">
        <v>0.1956527653683689</v>
      </c>
      <c r="O344" s="629">
        <v>0.22044785685128435</v>
      </c>
      <c r="P344" s="629">
        <v>0.23591210056628747</v>
      </c>
      <c r="Q344" s="629">
        <v>0.2487297834838173</v>
      </c>
      <c r="R344" s="629">
        <v>0.26001727555855697</v>
      </c>
      <c r="S344" s="629">
        <v>0.26842972129563358</v>
      </c>
      <c r="T344" s="629">
        <v>0.27458423220676587</v>
      </c>
      <c r="U344" s="629">
        <v>0.28149793241546223</v>
      </c>
      <c r="V344" s="629">
        <v>0.28839021270333137</v>
      </c>
      <c r="W344" s="629">
        <v>0.29406657059144437</v>
      </c>
      <c r="X344" s="629">
        <v>0.3006106841044095</v>
      </c>
      <c r="Y344" s="629">
        <v>0.30680516085903331</v>
      </c>
      <c r="Z344" s="629">
        <v>0.31275852652947966</v>
      </c>
      <c r="AA344" s="629">
        <v>0.31852455369071953</v>
      </c>
      <c r="AB344" s="629">
        <v>0.32406363323736437</v>
      </c>
      <c r="AC344" s="629">
        <v>0.32927110928428399</v>
      </c>
      <c r="AD344" s="629">
        <v>0.33412027983312159</v>
      </c>
      <c r="AE344" s="629">
        <v>0.3386347244452515</v>
      </c>
      <c r="AF344" s="629">
        <v>0.34283025404747047</v>
      </c>
      <c r="AG344" s="629">
        <v>0.34679958865500121</v>
      </c>
      <c r="AH344" s="629">
        <v>0.35063998864184187</v>
      </c>
      <c r="AI344" s="629">
        <v>0.35429948499471237</v>
      </c>
      <c r="AJ344" s="629">
        <v>0.3577655561063029</v>
      </c>
      <c r="AK344" s="629">
        <v>0.36109413827893705</v>
      </c>
      <c r="AL344" s="629">
        <v>0.3639656174685818</v>
      </c>
      <c r="AM344" s="629">
        <v>0.36652095326151118</v>
      </c>
      <c r="AN344" s="629">
        <v>0.3689753128342827</v>
      </c>
      <c r="AO344" s="629">
        <v>0.37148096060363855</v>
      </c>
      <c r="AP344" s="629">
        <v>0.37410127732163945</v>
      </c>
      <c r="AQ344" s="629">
        <v>0.3761533388872757</v>
      </c>
      <c r="AR344" s="629">
        <v>0.37761465482420586</v>
      </c>
      <c r="AS344" s="629">
        <v>0.37907068836460245</v>
      </c>
      <c r="AT344" s="629">
        <v>0.38046807320885268</v>
      </c>
      <c r="AU344" s="629">
        <v>0.38182584950642162</v>
      </c>
      <c r="AV344" s="629">
        <v>0.38327349085573859</v>
      </c>
      <c r="AW344" s="629">
        <v>0.38481068817273417</v>
      </c>
      <c r="AX344" s="629">
        <v>0.3864368165550584</v>
      </c>
      <c r="AY344" s="629">
        <v>0.3881891008530588</v>
      </c>
      <c r="AZ344" s="629">
        <v>0.39003581801545389</v>
      </c>
      <c r="BA344" s="629">
        <v>0.39198497494781953</v>
      </c>
      <c r="BB344" s="629">
        <v>0.39404499151261496</v>
      </c>
      <c r="BC344" s="629">
        <v>0.39611576033481366</v>
      </c>
      <c r="BD344" s="629">
        <v>0.39813972871499809</v>
      </c>
      <c r="BE344" s="629">
        <v>0.40014153581458417</v>
      </c>
      <c r="BF344" s="629">
        <v>0.4021088215594627</v>
      </c>
      <c r="BG344" s="629">
        <v>0.40406241709334939</v>
      </c>
      <c r="BH344" s="629">
        <v>0.40601231998438908</v>
      </c>
      <c r="BI344" s="629">
        <v>0.40793741637933412</v>
      </c>
      <c r="BJ344" s="629">
        <v>0.40979937207674344</v>
      </c>
      <c r="BK344" s="629">
        <v>0.41161644240723433</v>
      </c>
      <c r="BL344" s="629">
        <v>0.41339746320725473</v>
      </c>
      <c r="BM344" s="629">
        <v>0.41509321818398598</v>
      </c>
      <c r="BN344" s="629">
        <v>0.41677779219484545</v>
      </c>
      <c r="BO344" s="629">
        <v>0.41848340481073271</v>
      </c>
      <c r="BP344" s="629">
        <v>0.42007680524889773</v>
      </c>
      <c r="BQ344" s="629">
        <v>0.42160036112380256</v>
      </c>
      <c r="BR344" s="629">
        <v>0.42318034293784967</v>
      </c>
      <c r="BS344" s="629">
        <v>0.42478230556334889</v>
      </c>
      <c r="BT344" s="629">
        <v>0.42635297982661763</v>
      </c>
      <c r="BU344" s="629"/>
      <c r="BV344" s="629"/>
      <c r="BW344" s="629"/>
      <c r="BX344" s="629"/>
      <c r="BY344" s="629"/>
      <c r="BZ344" s="629"/>
      <c r="CA344" s="629"/>
      <c r="CB344" s="629"/>
      <c r="CC344" s="629"/>
      <c r="CD344" s="629"/>
      <c r="CE344" s="629"/>
      <c r="CF344" s="629"/>
      <c r="CG344" s="629"/>
      <c r="CH344" s="629"/>
      <c r="CI344" s="630"/>
      <c r="CK344" s="1351"/>
    </row>
    <row r="345" spans="2:89" ht="28.5" x14ac:dyDescent="0.2">
      <c r="B345" s="1012" t="s">
        <v>744</v>
      </c>
      <c r="C345" s="1013" t="s">
        <v>554</v>
      </c>
      <c r="D345" s="957" t="s">
        <v>85</v>
      </c>
      <c r="E345" s="999" t="s">
        <v>339</v>
      </c>
      <c r="F345" s="1000">
        <v>2</v>
      </c>
      <c r="G345" s="628"/>
      <c r="H345" s="628"/>
      <c r="I345" s="628">
        <v>5.718</v>
      </c>
      <c r="J345" s="628">
        <v>5.6436274095391896</v>
      </c>
      <c r="K345" s="628">
        <v>5.5451798000315513</v>
      </c>
      <c r="L345" s="628">
        <v>5.4355641090298548</v>
      </c>
      <c r="M345" s="629">
        <v>5.3124322231215366</v>
      </c>
      <c r="N345" s="629">
        <v>4.9294259759228947</v>
      </c>
      <c r="O345" s="629">
        <v>4.4848700523235738</v>
      </c>
      <c r="P345" s="629">
        <v>4.2713147749042193</v>
      </c>
      <c r="Q345" s="629">
        <v>4.119349039080789</v>
      </c>
      <c r="R345" s="629">
        <v>4.0013917623405515</v>
      </c>
      <c r="S345" s="629">
        <v>3.9018860985035402</v>
      </c>
      <c r="T345" s="629">
        <v>3.8023804346665289</v>
      </c>
      <c r="U345" s="629">
        <v>3.7028747708295171</v>
      </c>
      <c r="V345" s="629">
        <v>3.6034488373829978</v>
      </c>
      <c r="W345" s="629">
        <v>3.5492605290638122</v>
      </c>
      <c r="X345" s="629">
        <v>3.5038436319500588</v>
      </c>
      <c r="Y345" s="629">
        <v>3.4220402513048978</v>
      </c>
      <c r="Z345" s="629">
        <v>3.3402368706597376</v>
      </c>
      <c r="AA345" s="629">
        <v>3.2584334900145762</v>
      </c>
      <c r="AB345" s="629">
        <v>3.1786233691317243</v>
      </c>
      <c r="AC345" s="629">
        <v>3.1028794981639831</v>
      </c>
      <c r="AD345" s="629">
        <v>3.0312018771113518</v>
      </c>
      <c r="AE345" s="629">
        <v>2.9635107755833383</v>
      </c>
      <c r="AF345" s="629">
        <v>2.8998061935799417</v>
      </c>
      <c r="AG345" s="629">
        <v>2.8380948713388543</v>
      </c>
      <c r="AH345" s="629">
        <v>2.7763835490977673</v>
      </c>
      <c r="AI345" s="629">
        <v>2.7146722268566794</v>
      </c>
      <c r="AJ345" s="629">
        <v>2.652960904615592</v>
      </c>
      <c r="AK345" s="629">
        <v>2.591249582374505</v>
      </c>
      <c r="AL345" s="629">
        <v>2.5395045589449627</v>
      </c>
      <c r="AM345" s="629">
        <v>2.497725834326967</v>
      </c>
      <c r="AN345" s="629">
        <v>2.4559471097089709</v>
      </c>
      <c r="AO345" s="629">
        <v>2.4141683850909748</v>
      </c>
      <c r="AP345" s="629">
        <v>2.3724693908634706</v>
      </c>
      <c r="AQ345" s="629">
        <v>2.3467164747344387</v>
      </c>
      <c r="AR345" s="629">
        <v>2.3369096367038789</v>
      </c>
      <c r="AS345" s="629">
        <v>2.327102798673319</v>
      </c>
      <c r="AT345" s="629">
        <v>2.3172959606427588</v>
      </c>
      <c r="AU345" s="629">
        <v>2.307489122612199</v>
      </c>
      <c r="AV345" s="629">
        <v>2.2976822845816391</v>
      </c>
      <c r="AW345" s="629">
        <v>2.2878754465510793</v>
      </c>
      <c r="AX345" s="629">
        <v>2.2780686085205195</v>
      </c>
      <c r="AY345" s="629">
        <v>2.2682617704899593</v>
      </c>
      <c r="AZ345" s="629">
        <v>2.2584549324593994</v>
      </c>
      <c r="BA345" s="629">
        <v>2.2486480944288392</v>
      </c>
      <c r="BB345" s="629">
        <v>2.2388412563982794</v>
      </c>
      <c r="BC345" s="629">
        <v>2.2290344183677195</v>
      </c>
      <c r="BD345" s="629">
        <v>2.2192275803371593</v>
      </c>
      <c r="BE345" s="629">
        <v>2.2094207423065995</v>
      </c>
      <c r="BF345" s="629">
        <v>2.1996936346665317</v>
      </c>
      <c r="BG345" s="629">
        <v>2.1899665270264634</v>
      </c>
      <c r="BH345" s="629">
        <v>2.1802394193863956</v>
      </c>
      <c r="BI345" s="629">
        <v>2.1705123117463279</v>
      </c>
      <c r="BJ345" s="629">
        <v>2.1607852041062601</v>
      </c>
      <c r="BK345" s="629">
        <v>2.1510580964661923</v>
      </c>
      <c r="BL345" s="629">
        <v>2.141330988826124</v>
      </c>
      <c r="BM345" s="629">
        <v>2.1316038811860563</v>
      </c>
      <c r="BN345" s="629">
        <v>2.1218767735459885</v>
      </c>
      <c r="BO345" s="629">
        <v>2.1121496659059202</v>
      </c>
      <c r="BP345" s="629">
        <v>2.1064090777904698</v>
      </c>
      <c r="BQ345" s="629">
        <v>2.1046550091996368</v>
      </c>
      <c r="BR345" s="629">
        <v>2.1029009406088042</v>
      </c>
      <c r="BS345" s="629">
        <v>2.1011468720179716</v>
      </c>
      <c r="BT345" s="629">
        <v>2.099392803427139</v>
      </c>
      <c r="BU345" s="629"/>
      <c r="BV345" s="629"/>
      <c r="BW345" s="629"/>
      <c r="BX345" s="629"/>
      <c r="BY345" s="629"/>
      <c r="BZ345" s="629"/>
      <c r="CA345" s="629"/>
      <c r="CB345" s="629"/>
      <c r="CC345" s="629"/>
      <c r="CD345" s="629"/>
      <c r="CE345" s="629"/>
      <c r="CF345" s="629"/>
      <c r="CG345" s="629"/>
      <c r="CH345" s="629"/>
      <c r="CI345" s="630"/>
      <c r="CK345" s="1351"/>
    </row>
    <row r="346" spans="2:89" x14ac:dyDescent="0.2">
      <c r="B346" s="1012" t="s">
        <v>745</v>
      </c>
      <c r="C346" s="1013" t="s">
        <v>556</v>
      </c>
      <c r="D346" s="957" t="s">
        <v>85</v>
      </c>
      <c r="E346" s="999" t="s">
        <v>339</v>
      </c>
      <c r="F346" s="1000">
        <v>2</v>
      </c>
      <c r="G346" s="628"/>
      <c r="H346" s="628"/>
      <c r="I346" s="628">
        <v>0.16900000000000001</v>
      </c>
      <c r="J346" s="628">
        <v>0.16773018524854233</v>
      </c>
      <c r="K346" s="628">
        <v>0.16480429475618247</v>
      </c>
      <c r="L346" s="628">
        <v>0.16154648575788028</v>
      </c>
      <c r="M346" s="629">
        <v>0.1578869716661995</v>
      </c>
      <c r="N346" s="629">
        <v>0.14650391886484126</v>
      </c>
      <c r="O346" s="629">
        <v>0.13329159246416214</v>
      </c>
      <c r="P346" s="629">
        <v>0.12694466988351699</v>
      </c>
      <c r="Q346" s="629">
        <v>0.12242820570694653</v>
      </c>
      <c r="R346" s="629">
        <v>0.11892248244718423</v>
      </c>
      <c r="S346" s="629">
        <v>0.11596514628419613</v>
      </c>
      <c r="T346" s="629">
        <v>0.11300781012120802</v>
      </c>
      <c r="U346" s="629">
        <v>0.11005047395821992</v>
      </c>
      <c r="V346" s="629">
        <v>0.10709550740473944</v>
      </c>
      <c r="W346" s="629">
        <v>0.10548501572392448</v>
      </c>
      <c r="X346" s="629">
        <v>0.10413521283767656</v>
      </c>
      <c r="Y346" s="629">
        <v>0.10170399348283786</v>
      </c>
      <c r="Z346" s="629">
        <v>9.9272774127999189E-2</v>
      </c>
      <c r="AA346" s="629">
        <v>9.6841554773160476E-2</v>
      </c>
      <c r="AB346" s="629">
        <v>9.4469575656012786E-2</v>
      </c>
      <c r="AC346" s="629">
        <v>9.2218446623754738E-2</v>
      </c>
      <c r="AD346" s="629">
        <v>9.0088167676386333E-2</v>
      </c>
      <c r="AE346" s="629">
        <v>8.8076369204399915E-2</v>
      </c>
      <c r="AF346" s="629">
        <v>8.6183051207795472E-2</v>
      </c>
      <c r="AG346" s="629">
        <v>8.4348973448882036E-2</v>
      </c>
      <c r="AH346" s="629">
        <v>8.2514895689968601E-2</v>
      </c>
      <c r="AI346" s="629">
        <v>8.0680817931055165E-2</v>
      </c>
      <c r="AJ346" s="629">
        <v>7.8846740172141716E-2</v>
      </c>
      <c r="AK346" s="629">
        <v>7.7012662413228281E-2</v>
      </c>
      <c r="AL346" s="629">
        <v>7.547478584276987E-2</v>
      </c>
      <c r="AM346" s="629">
        <v>7.4233110460766499E-2</v>
      </c>
      <c r="AN346" s="629">
        <v>7.2991435078763114E-2</v>
      </c>
      <c r="AO346" s="629">
        <v>7.1749759696759743E-2</v>
      </c>
      <c r="AP346" s="629">
        <v>7.0510453924263986E-2</v>
      </c>
      <c r="AQ346" s="629">
        <v>6.9745070053296249E-2</v>
      </c>
      <c r="AR346" s="629">
        <v>6.9453608083856533E-2</v>
      </c>
      <c r="AS346" s="629">
        <v>6.9162146114416817E-2</v>
      </c>
      <c r="AT346" s="629">
        <v>6.8870684144977087E-2</v>
      </c>
      <c r="AU346" s="629">
        <v>6.8579222175537385E-2</v>
      </c>
      <c r="AV346" s="629">
        <v>6.8287760206097656E-2</v>
      </c>
      <c r="AW346" s="629">
        <v>6.799629823665794E-2</v>
      </c>
      <c r="AX346" s="629">
        <v>6.7704836267218224E-2</v>
      </c>
      <c r="AY346" s="629">
        <v>6.7413374297778508E-2</v>
      </c>
      <c r="AZ346" s="629">
        <v>6.7121912328338779E-2</v>
      </c>
      <c r="BA346" s="629">
        <v>6.6830450358899077E-2</v>
      </c>
      <c r="BB346" s="629">
        <v>6.6538988389459347E-2</v>
      </c>
      <c r="BC346" s="629">
        <v>6.6247526420019631E-2</v>
      </c>
      <c r="BD346" s="629">
        <v>6.5956064450579915E-2</v>
      </c>
      <c r="BE346" s="629">
        <v>6.56646024811402E-2</v>
      </c>
      <c r="BF346" s="629">
        <v>6.5375510121208111E-2</v>
      </c>
      <c r="BG346" s="629">
        <v>6.5086417761276008E-2</v>
      </c>
      <c r="BH346" s="629">
        <v>6.4797325401343919E-2</v>
      </c>
      <c r="BI346" s="629">
        <v>6.4508233041411844E-2</v>
      </c>
      <c r="BJ346" s="629">
        <v>6.4219140681479742E-2</v>
      </c>
      <c r="BK346" s="629">
        <v>6.3930048321547653E-2</v>
      </c>
      <c r="BL346" s="629">
        <v>6.3640955961615578E-2</v>
      </c>
      <c r="BM346" s="629">
        <v>6.3351863601683489E-2</v>
      </c>
      <c r="BN346" s="629">
        <v>6.3062771241751386E-2</v>
      </c>
      <c r="BO346" s="629">
        <v>6.2773678881819311E-2</v>
      </c>
      <c r="BP346" s="629">
        <v>6.2603066997269211E-2</v>
      </c>
      <c r="BQ346" s="629">
        <v>6.2550935588101098E-2</v>
      </c>
      <c r="BR346" s="629">
        <v>6.2498804178932992E-2</v>
      </c>
      <c r="BS346" s="629">
        <v>6.2446672769764879E-2</v>
      </c>
      <c r="BT346" s="629">
        <v>6.2394541360596772E-2</v>
      </c>
      <c r="BU346" s="629"/>
      <c r="BV346" s="629"/>
      <c r="BW346" s="629"/>
      <c r="BX346" s="629"/>
      <c r="BY346" s="629"/>
      <c r="BZ346" s="629"/>
      <c r="CA346" s="629"/>
      <c r="CB346" s="629"/>
      <c r="CC346" s="629"/>
      <c r="CD346" s="629"/>
      <c r="CE346" s="629"/>
      <c r="CF346" s="629"/>
      <c r="CG346" s="629"/>
      <c r="CH346" s="629"/>
      <c r="CI346" s="630"/>
      <c r="CK346" s="1351"/>
    </row>
    <row r="347" spans="2:89" ht="29.25" thickBot="1" x14ac:dyDescent="0.25">
      <c r="B347" s="1014" t="s">
        <v>746</v>
      </c>
      <c r="C347" s="1015" t="s">
        <v>558</v>
      </c>
      <c r="D347" s="1016" t="s">
        <v>747</v>
      </c>
      <c r="E347" s="1017" t="s">
        <v>339</v>
      </c>
      <c r="F347" s="1018">
        <v>2</v>
      </c>
      <c r="G347" s="768">
        <f>SUM(G334:G337)+G344+G345+G346</f>
        <v>0</v>
      </c>
      <c r="H347" s="768">
        <f t="shared" ref="H347:BS347" si="429">SUM(H334:H337)+H344+H345+H346</f>
        <v>0</v>
      </c>
      <c r="I347" s="768">
        <f t="shared" si="429"/>
        <v>10.84</v>
      </c>
      <c r="J347" s="768">
        <f t="shared" si="429"/>
        <v>10.93561427149505</v>
      </c>
      <c r="K347" s="768">
        <f t="shared" si="429"/>
        <v>11.062576186488851</v>
      </c>
      <c r="L347" s="768">
        <f t="shared" si="429"/>
        <v>11.233788384589902</v>
      </c>
      <c r="M347" s="768">
        <f t="shared" si="429"/>
        <v>11.374616171711105</v>
      </c>
      <c r="N347" s="768">
        <f t="shared" si="429"/>
        <v>11.493776463422407</v>
      </c>
      <c r="O347" s="768">
        <f t="shared" si="429"/>
        <v>11.698979690978303</v>
      </c>
      <c r="P347" s="768">
        <f t="shared" si="429"/>
        <v>11.893689594967006</v>
      </c>
      <c r="Q347" s="768">
        <f t="shared" si="429"/>
        <v>12.081375933899553</v>
      </c>
      <c r="R347" s="768">
        <f t="shared" si="429"/>
        <v>12.261352350612306</v>
      </c>
      <c r="S347" s="768">
        <f t="shared" si="429"/>
        <v>12.383803597784283</v>
      </c>
      <c r="T347" s="768">
        <f t="shared" si="429"/>
        <v>12.446155345652935</v>
      </c>
      <c r="U347" s="768">
        <f t="shared" si="429"/>
        <v>12.529714451207807</v>
      </c>
      <c r="V347" s="768">
        <f t="shared" si="429"/>
        <v>12.612785522274283</v>
      </c>
      <c r="W347" s="768">
        <f t="shared" si="429"/>
        <v>12.710074460955758</v>
      </c>
      <c r="X347" s="768">
        <f t="shared" si="429"/>
        <v>12.839492569566804</v>
      </c>
      <c r="Y347" s="768">
        <f t="shared" si="429"/>
        <v>12.922136489142007</v>
      </c>
      <c r="Z347" s="768">
        <f t="shared" si="429"/>
        <v>12.998362749859632</v>
      </c>
      <c r="AA347" s="768">
        <f t="shared" si="429"/>
        <v>13.069602617491784</v>
      </c>
      <c r="AB347" s="768">
        <f t="shared" si="429"/>
        <v>13.136854315637583</v>
      </c>
      <c r="AC347" s="768">
        <f t="shared" si="429"/>
        <v>13.199466816375805</v>
      </c>
      <c r="AD347" s="768">
        <f t="shared" si="429"/>
        <v>13.256729392048062</v>
      </c>
      <c r="AE347" s="768">
        <f t="shared" si="429"/>
        <v>13.309187560341135</v>
      </c>
      <c r="AF347" s="768">
        <f t="shared" si="429"/>
        <v>13.357262161029983</v>
      </c>
      <c r="AG347" s="768">
        <f t="shared" si="429"/>
        <v>13.401368624732559</v>
      </c>
      <c r="AH347" s="768">
        <f t="shared" si="429"/>
        <v>13.442043232892932</v>
      </c>
      <c r="AI347" s="768">
        <f t="shared" si="429"/>
        <v>13.477902725178911</v>
      </c>
      <c r="AJ347" s="768">
        <f t="shared" si="429"/>
        <v>13.508613813702306</v>
      </c>
      <c r="AK347" s="768">
        <f t="shared" si="429"/>
        <v>13.536665356212207</v>
      </c>
      <c r="AL347" s="768">
        <f t="shared" si="429"/>
        <v>13.562812678898283</v>
      </c>
      <c r="AM347" s="768">
        <f t="shared" si="429"/>
        <v>13.590807706067533</v>
      </c>
      <c r="AN347" s="768">
        <f t="shared" si="429"/>
        <v>13.616115047036407</v>
      </c>
      <c r="AO347" s="768">
        <f t="shared" si="429"/>
        <v>13.642787527025009</v>
      </c>
      <c r="AP347" s="768">
        <f t="shared" si="429"/>
        <v>13.672594252859458</v>
      </c>
      <c r="AQ347" s="768">
        <f t="shared" si="429"/>
        <v>13.703695719212883</v>
      </c>
      <c r="AR347" s="768">
        <f t="shared" si="429"/>
        <v>13.735493296597982</v>
      </c>
      <c r="AS347" s="768">
        <f t="shared" si="429"/>
        <v>13.767150272322159</v>
      </c>
      <c r="AT347" s="768">
        <f t="shared" si="429"/>
        <v>13.797246194453157</v>
      </c>
      <c r="AU347" s="768">
        <f t="shared" si="429"/>
        <v>13.826287855054405</v>
      </c>
      <c r="AV347" s="768">
        <f t="shared" si="429"/>
        <v>13.857721455650058</v>
      </c>
      <c r="AW347" s="768">
        <f t="shared" si="429"/>
        <v>13.891538769342855</v>
      </c>
      <c r="AX347" s="768">
        <f t="shared" si="429"/>
        <v>13.927723163093653</v>
      </c>
      <c r="AY347" s="768">
        <f t="shared" si="429"/>
        <v>13.967265451536175</v>
      </c>
      <c r="AZ347" s="768">
        <f t="shared" si="429"/>
        <v>14.009321261539499</v>
      </c>
      <c r="BA347" s="768">
        <f t="shared" si="429"/>
        <v>14.054103713079702</v>
      </c>
      <c r="BB347" s="768">
        <f t="shared" si="429"/>
        <v>14.101836917815</v>
      </c>
      <c r="BC347" s="768">
        <f t="shared" si="429"/>
        <v>14.149856315614377</v>
      </c>
      <c r="BD347" s="768">
        <f t="shared" si="429"/>
        <v>14.196630025052903</v>
      </c>
      <c r="BE347" s="768">
        <f t="shared" si="429"/>
        <v>14.242813867214226</v>
      </c>
      <c r="BF347" s="768">
        <f t="shared" si="429"/>
        <v>14.288160953742802</v>
      </c>
      <c r="BG347" s="768">
        <f t="shared" si="429"/>
        <v>14.333143647634124</v>
      </c>
      <c r="BH347" s="768">
        <f t="shared" si="429"/>
        <v>14.378028054372225</v>
      </c>
      <c r="BI347" s="768">
        <f t="shared" si="429"/>
        <v>14.422252186075976</v>
      </c>
      <c r="BJ347" s="768">
        <f t="shared" si="429"/>
        <v>14.464795700489999</v>
      </c>
      <c r="BK347" s="768">
        <f t="shared" si="429"/>
        <v>14.506144500137745</v>
      </c>
      <c r="BL347" s="768">
        <f t="shared" si="429"/>
        <v>14.546533768665947</v>
      </c>
      <c r="BM347" s="768">
        <f t="shared" si="429"/>
        <v>14.584653514961495</v>
      </c>
      <c r="BN347" s="768">
        <f t="shared" si="429"/>
        <v>14.622475657250542</v>
      </c>
      <c r="BO347" s="768">
        <f t="shared" si="429"/>
        <v>14.660857784537244</v>
      </c>
      <c r="BP347" s="768">
        <f t="shared" si="429"/>
        <v>14.700358157902018</v>
      </c>
      <c r="BQ347" s="768">
        <f t="shared" si="429"/>
        <v>14.74210447704044</v>
      </c>
      <c r="BR347" s="768">
        <f t="shared" si="429"/>
        <v>14.785352686601566</v>
      </c>
      <c r="BS347" s="768">
        <f t="shared" si="429"/>
        <v>14.829185959888788</v>
      </c>
      <c r="BT347" s="768">
        <f t="shared" ref="BT347" si="430">SUM(BT334:BT337)+BT344+BT345+BT346</f>
        <v>14.872186430172814</v>
      </c>
      <c r="BU347" s="768"/>
      <c r="BV347" s="768"/>
      <c r="BW347" s="768"/>
      <c r="BX347" s="768"/>
      <c r="BY347" s="768"/>
      <c r="BZ347" s="768"/>
      <c r="CA347" s="768"/>
      <c r="CB347" s="768"/>
      <c r="CC347" s="768"/>
      <c r="CD347" s="768"/>
      <c r="CE347" s="768"/>
      <c r="CF347" s="768"/>
      <c r="CG347" s="768"/>
      <c r="CH347" s="768"/>
      <c r="CI347" s="768"/>
      <c r="CK347" s="1351"/>
    </row>
    <row r="348" spans="2:89" x14ac:dyDescent="0.2">
      <c r="B348" s="972" t="s">
        <v>748</v>
      </c>
      <c r="C348" s="973" t="s">
        <v>561</v>
      </c>
      <c r="D348" s="964" t="s">
        <v>85</v>
      </c>
      <c r="E348" s="1019" t="s">
        <v>339</v>
      </c>
      <c r="F348" s="1020">
        <v>2</v>
      </c>
      <c r="G348" s="624"/>
      <c r="H348" s="624"/>
      <c r="I348" s="624">
        <v>0.40148489420320899</v>
      </c>
      <c r="J348" s="624">
        <v>0.4091213402520133</v>
      </c>
      <c r="K348" s="624">
        <v>0.41665382811141149</v>
      </c>
      <c r="L348" s="624">
        <v>0.42392292799414871</v>
      </c>
      <c r="M348" s="625">
        <v>0.43017653994396832</v>
      </c>
      <c r="N348" s="625">
        <v>0.4362123411931354</v>
      </c>
      <c r="O348" s="625">
        <v>0.44613846431215548</v>
      </c>
      <c r="P348" s="625">
        <v>0.4575406003214747</v>
      </c>
      <c r="Q348" s="625">
        <v>0.46856819643577768</v>
      </c>
      <c r="R348" s="625">
        <v>0.47895150338355263</v>
      </c>
      <c r="S348" s="625">
        <v>0.49138956508635828</v>
      </c>
      <c r="T348" s="625">
        <v>0.50954382593924208</v>
      </c>
      <c r="U348" s="625">
        <v>0.52435023505156131</v>
      </c>
      <c r="V348" s="625">
        <v>0.5355758948927094</v>
      </c>
      <c r="W348" s="625">
        <v>0.54525361266196126</v>
      </c>
      <c r="X348" s="625">
        <v>0.55368168122992434</v>
      </c>
      <c r="Y348" s="625">
        <v>0.56145251832771337</v>
      </c>
      <c r="Z348" s="625">
        <v>0.56922377220480791</v>
      </c>
      <c r="AA348" s="625">
        <v>0.57724452025379513</v>
      </c>
      <c r="AB348" s="625">
        <v>0.58536960000297167</v>
      </c>
      <c r="AC348" s="625">
        <v>0.59455393124705591</v>
      </c>
      <c r="AD348" s="625">
        <v>0.60430166870931901</v>
      </c>
      <c r="AE348" s="625">
        <v>0.61458013791822952</v>
      </c>
      <c r="AF348" s="625">
        <v>0.6257409853229402</v>
      </c>
      <c r="AG348" s="625">
        <v>0.63721627568002759</v>
      </c>
      <c r="AH348" s="625">
        <v>0.64870783607624194</v>
      </c>
      <c r="AI348" s="625">
        <v>0.66049073392694679</v>
      </c>
      <c r="AJ348" s="625">
        <v>0.67144531793906748</v>
      </c>
      <c r="AK348" s="625">
        <v>0.68217970106145698</v>
      </c>
      <c r="AL348" s="625">
        <v>0.6926008713342664</v>
      </c>
      <c r="AM348" s="625">
        <v>0.70201436761401326</v>
      </c>
      <c r="AN348" s="625">
        <v>0.70984799325926018</v>
      </c>
      <c r="AO348" s="625">
        <v>0.71614400891237995</v>
      </c>
      <c r="AP348" s="625">
        <v>0.72145323952479545</v>
      </c>
      <c r="AQ348" s="625">
        <v>0.72613658617408183</v>
      </c>
      <c r="AR348" s="625">
        <v>0.73111760848046203</v>
      </c>
      <c r="AS348" s="625">
        <v>0.73389657007360998</v>
      </c>
      <c r="AT348" s="625">
        <v>0.73464695508029854</v>
      </c>
      <c r="AU348" s="625">
        <v>0.73481245725264177</v>
      </c>
      <c r="AV348" s="625">
        <v>0.73524245200467264</v>
      </c>
      <c r="AW348" s="625">
        <v>0.73497782213853391</v>
      </c>
      <c r="AX348" s="625">
        <v>0.73434459814763597</v>
      </c>
      <c r="AY348" s="625">
        <v>0.73548367426092265</v>
      </c>
      <c r="AZ348" s="625">
        <v>0.74011268203296088</v>
      </c>
      <c r="BA348" s="625">
        <v>0.74674015967747798</v>
      </c>
      <c r="BB348" s="625">
        <v>0.75323832948041303</v>
      </c>
      <c r="BC348" s="625">
        <v>0.76037165421886821</v>
      </c>
      <c r="BD348" s="625">
        <v>0.76736191123115127</v>
      </c>
      <c r="BE348" s="625">
        <v>0.77479565166046138</v>
      </c>
      <c r="BF348" s="625">
        <v>0.78334609373089004</v>
      </c>
      <c r="BG348" s="625">
        <v>0.79212033252747849</v>
      </c>
      <c r="BH348" s="625">
        <v>0.80114639909784535</v>
      </c>
      <c r="BI348" s="625">
        <v>0.80990633626099573</v>
      </c>
      <c r="BJ348" s="625">
        <v>0.81808770787836993</v>
      </c>
      <c r="BK348" s="625">
        <v>0.8262468746357704</v>
      </c>
      <c r="BL348" s="625">
        <v>0.8347310281419692</v>
      </c>
      <c r="BM348" s="625">
        <v>0.84232020701104027</v>
      </c>
      <c r="BN348" s="625">
        <v>0.84826675241665983</v>
      </c>
      <c r="BO348" s="625">
        <v>0.85358663437921267</v>
      </c>
      <c r="BP348" s="625">
        <v>0.85777192455597406</v>
      </c>
      <c r="BQ348" s="625">
        <v>0.86163127714782428</v>
      </c>
      <c r="BR348" s="625">
        <v>0.86535834533352629</v>
      </c>
      <c r="BS348" s="625">
        <v>0.86870536859420744</v>
      </c>
      <c r="BT348" s="625">
        <v>0.87186134784917191</v>
      </c>
      <c r="BU348" s="625"/>
      <c r="BV348" s="625"/>
      <c r="BW348" s="625"/>
      <c r="BX348" s="625"/>
      <c r="BY348" s="625"/>
      <c r="BZ348" s="625"/>
      <c r="CA348" s="625"/>
      <c r="CB348" s="625"/>
      <c r="CC348" s="625"/>
      <c r="CD348" s="625"/>
      <c r="CE348" s="625"/>
      <c r="CF348" s="625"/>
      <c r="CG348" s="625"/>
      <c r="CH348" s="625"/>
      <c r="CI348" s="626"/>
      <c r="CK348" s="1351"/>
    </row>
    <row r="349" spans="2:89" x14ac:dyDescent="0.2">
      <c r="B349" s="979" t="s">
        <v>749</v>
      </c>
      <c r="C349" s="940" t="s">
        <v>563</v>
      </c>
      <c r="D349" s="946" t="s">
        <v>85</v>
      </c>
      <c r="E349" s="1021" t="s">
        <v>339</v>
      </c>
      <c r="F349" s="1022">
        <v>2</v>
      </c>
      <c r="G349" s="628"/>
      <c r="H349" s="628"/>
      <c r="I349" s="628">
        <v>7.6416420167948029E-2</v>
      </c>
      <c r="J349" s="628">
        <v>7.7869899186164659E-2</v>
      </c>
      <c r="K349" s="628">
        <v>7.9303591376044202E-2</v>
      </c>
      <c r="L349" s="628">
        <v>8.068715175129676E-2</v>
      </c>
      <c r="M349" s="629">
        <v>8.1877429754839359E-2</v>
      </c>
      <c r="N349" s="629">
        <v>8.3026250871065799E-2</v>
      </c>
      <c r="O349" s="629">
        <v>8.4915534392945691E-2</v>
      </c>
      <c r="P349" s="629">
        <v>8.7085754066663301E-2</v>
      </c>
      <c r="Q349" s="629">
        <v>8.9184685882729264E-2</v>
      </c>
      <c r="R349" s="629">
        <v>9.1160987252743797E-2</v>
      </c>
      <c r="S349" s="629">
        <v>9.3528379308783161E-2</v>
      </c>
      <c r="T349" s="629">
        <v>9.6983761180436612E-2</v>
      </c>
      <c r="U349" s="629">
        <v>9.9801931418574852E-2</v>
      </c>
      <c r="V349" s="629">
        <v>0.10193856159188697</v>
      </c>
      <c r="W349" s="629">
        <v>0.10378056500969834</v>
      </c>
      <c r="X349" s="629">
        <v>0.10538471709161401</v>
      </c>
      <c r="Y349" s="629">
        <v>0.10686377536079206</v>
      </c>
      <c r="Z349" s="629">
        <v>0.10834291295744414</v>
      </c>
      <c r="AA349" s="629">
        <v>0.10986953789856191</v>
      </c>
      <c r="AB349" s="629">
        <v>0.11141602075999901</v>
      </c>
      <c r="AC349" s="629">
        <v>0.113164115708135</v>
      </c>
      <c r="AD349" s="629">
        <v>0.11501944628808491</v>
      </c>
      <c r="AE349" s="629">
        <v>0.11697579342117004</v>
      </c>
      <c r="AF349" s="629">
        <v>0.11910008755283674</v>
      </c>
      <c r="AG349" s="629">
        <v>0.12128423102158847</v>
      </c>
      <c r="AH349" s="629">
        <v>0.12347147123984181</v>
      </c>
      <c r="AI349" s="629">
        <v>0.12571416302216265</v>
      </c>
      <c r="AJ349" s="629">
        <v>0.12779919811743479</v>
      </c>
      <c r="AK349" s="629">
        <v>0.12984232138998575</v>
      </c>
      <c r="AL349" s="629">
        <v>0.13182582945643284</v>
      </c>
      <c r="AM349" s="629">
        <v>0.1336175424133802</v>
      </c>
      <c r="AN349" s="629">
        <v>0.13510855150833923</v>
      </c>
      <c r="AO349" s="629">
        <v>0.13630690039886872</v>
      </c>
      <c r="AP349" s="629">
        <v>0.13731743006786667</v>
      </c>
      <c r="AQ349" s="629">
        <v>0.13820883243570492</v>
      </c>
      <c r="AR349" s="629">
        <v>0.13915689274613252</v>
      </c>
      <c r="AS349" s="629">
        <v>0.13968582496699233</v>
      </c>
      <c r="AT349" s="629">
        <v>0.13982864911003423</v>
      </c>
      <c r="AU349" s="629">
        <v>0.13986014988060647</v>
      </c>
      <c r="AV349" s="629">
        <v>0.13994199270985264</v>
      </c>
      <c r="AW349" s="629">
        <v>0.13989162452083281</v>
      </c>
      <c r="AX349" s="629">
        <v>0.13977110015927519</v>
      </c>
      <c r="AY349" s="629">
        <v>0.13998790562352281</v>
      </c>
      <c r="AZ349" s="629">
        <v>0.14086896542919947</v>
      </c>
      <c r="BA349" s="629">
        <v>0.14213040296682389</v>
      </c>
      <c r="BB349" s="629">
        <v>0.14336722876314489</v>
      </c>
      <c r="BC349" s="629">
        <v>0.1447249464463719</v>
      </c>
      <c r="BD349" s="629">
        <v>0.14605543340776228</v>
      </c>
      <c r="BE349" s="629">
        <v>0.14747033055649061</v>
      </c>
      <c r="BF349" s="629">
        <v>0.14909777453585205</v>
      </c>
      <c r="BG349" s="629">
        <v>0.15076781474960588</v>
      </c>
      <c r="BH349" s="629">
        <v>0.15248578647273603</v>
      </c>
      <c r="BI349" s="629">
        <v>0.15415310459246911</v>
      </c>
      <c r="BJ349" s="629">
        <v>0.15571030173759248</v>
      </c>
      <c r="BK349" s="629">
        <v>0.15726327253215067</v>
      </c>
      <c r="BL349" s="629">
        <v>0.15887809951184495</v>
      </c>
      <c r="BM349" s="629">
        <v>0.16032258195579741</v>
      </c>
      <c r="BN349" s="629">
        <v>0.16145441460709908</v>
      </c>
      <c r="BO349" s="629">
        <v>0.1624669715953293</v>
      </c>
      <c r="BP349" s="629">
        <v>0.16326357664147162</v>
      </c>
      <c r="BQ349" s="629">
        <v>0.16399814452557693</v>
      </c>
      <c r="BR349" s="629">
        <v>0.16470753412549799</v>
      </c>
      <c r="BS349" s="629">
        <v>0.16534458807072228</v>
      </c>
      <c r="BT349" s="629">
        <v>0.1659452797536991</v>
      </c>
      <c r="BU349" s="629"/>
      <c r="BV349" s="629"/>
      <c r="BW349" s="629"/>
      <c r="BX349" s="629"/>
      <c r="BY349" s="629"/>
      <c r="BZ349" s="629"/>
      <c r="CA349" s="629"/>
      <c r="CB349" s="629"/>
      <c r="CC349" s="629"/>
      <c r="CD349" s="629"/>
      <c r="CE349" s="629"/>
      <c r="CF349" s="629"/>
      <c r="CG349" s="629"/>
      <c r="CH349" s="629"/>
      <c r="CI349" s="630"/>
      <c r="CK349" s="1351"/>
    </row>
    <row r="350" spans="2:89" x14ac:dyDescent="0.2">
      <c r="B350" s="976" t="s">
        <v>750</v>
      </c>
      <c r="C350" s="1023" t="s">
        <v>565</v>
      </c>
      <c r="D350" s="946" t="s">
        <v>85</v>
      </c>
      <c r="E350" s="1021" t="s">
        <v>339</v>
      </c>
      <c r="F350" s="1022">
        <v>2</v>
      </c>
      <c r="G350" s="628"/>
      <c r="H350" s="628"/>
      <c r="I350" s="628">
        <v>7.0226950559246832</v>
      </c>
      <c r="J350" s="628">
        <v>7.3223672881909287</v>
      </c>
      <c r="K350" s="628">
        <v>7.7498916410485457</v>
      </c>
      <c r="L350" s="628">
        <v>8.2270307756052254</v>
      </c>
      <c r="M350" s="629">
        <v>8.6598236585525576</v>
      </c>
      <c r="N350" s="629">
        <v>9.5962906320451324</v>
      </c>
      <c r="O350" s="629">
        <v>10.788734603692339</v>
      </c>
      <c r="P350" s="629">
        <v>11.483228224093416</v>
      </c>
      <c r="Q350" s="629">
        <v>12.025154021668119</v>
      </c>
      <c r="R350" s="629">
        <v>12.520438566122399</v>
      </c>
      <c r="S350" s="629">
        <v>12.910337461290657</v>
      </c>
      <c r="T350" s="629">
        <v>13.247758392513333</v>
      </c>
      <c r="U350" s="629">
        <v>13.634042959478116</v>
      </c>
      <c r="V350" s="629">
        <v>14.030419767428262</v>
      </c>
      <c r="W350" s="629">
        <v>14.351976967952389</v>
      </c>
      <c r="X350" s="629">
        <v>14.675027878836321</v>
      </c>
      <c r="Y350" s="629">
        <v>15.019017065191598</v>
      </c>
      <c r="Z350" s="629">
        <v>15.356419618756789</v>
      </c>
      <c r="AA350" s="629">
        <v>15.686222431124261</v>
      </c>
      <c r="AB350" s="629">
        <v>16.001569567498059</v>
      </c>
      <c r="AC350" s="629">
        <v>16.300695744503685</v>
      </c>
      <c r="AD350" s="629">
        <v>16.586004796804168</v>
      </c>
      <c r="AE350" s="629">
        <v>16.855443240658644</v>
      </c>
      <c r="AF350" s="629">
        <v>17.115214744426517</v>
      </c>
      <c r="AG350" s="629">
        <v>17.363474997397894</v>
      </c>
      <c r="AH350" s="629">
        <v>17.598199472675631</v>
      </c>
      <c r="AI350" s="629">
        <v>17.827881154247134</v>
      </c>
      <c r="AJ350" s="629">
        <v>18.055301135541725</v>
      </c>
      <c r="AK350" s="629">
        <v>18.277544131436017</v>
      </c>
      <c r="AL350" s="629">
        <v>18.475905652205814</v>
      </c>
      <c r="AM350" s="629">
        <v>18.659185781856884</v>
      </c>
      <c r="AN350" s="629">
        <v>18.840827259400967</v>
      </c>
      <c r="AO350" s="629">
        <v>19.022579372073793</v>
      </c>
      <c r="AP350" s="629">
        <v>19.203667355034103</v>
      </c>
      <c r="AQ350" s="629">
        <v>19.3507861658744</v>
      </c>
      <c r="AR350" s="629">
        <v>19.463886757292141</v>
      </c>
      <c r="AS350" s="629">
        <v>19.57769168198509</v>
      </c>
      <c r="AT350" s="629">
        <v>19.691174745040691</v>
      </c>
      <c r="AU350" s="629">
        <v>19.802463605636682</v>
      </c>
      <c r="AV350" s="629">
        <v>19.913293708436264</v>
      </c>
      <c r="AW350" s="629">
        <v>20.0274059915109</v>
      </c>
      <c r="AX350" s="629">
        <v>20.14370743792059</v>
      </c>
      <c r="AY350" s="629">
        <v>20.260026143326392</v>
      </c>
      <c r="AZ350" s="629">
        <v>20.373069396772269</v>
      </c>
      <c r="BA350" s="629">
        <v>20.485099527196738</v>
      </c>
      <c r="BB350" s="629">
        <v>20.600050914520256</v>
      </c>
      <c r="BC350" s="629">
        <v>20.715698052041191</v>
      </c>
      <c r="BD350" s="629">
        <v>20.831408396355414</v>
      </c>
      <c r="BE350" s="629">
        <v>20.946693654736819</v>
      </c>
      <c r="BF350" s="629">
        <v>21.060620659402847</v>
      </c>
      <c r="BG350" s="629">
        <v>21.174474756940647</v>
      </c>
      <c r="BH350" s="629">
        <v>21.287815190375358</v>
      </c>
      <c r="BI350" s="629">
        <v>21.401044093237509</v>
      </c>
      <c r="BJ350" s="629">
        <v>21.513313853347064</v>
      </c>
      <c r="BK350" s="629">
        <v>21.625053683632775</v>
      </c>
      <c r="BL350" s="629">
        <v>21.735433984141103</v>
      </c>
      <c r="BM350" s="629">
        <v>21.844908837172547</v>
      </c>
      <c r="BN350" s="629">
        <v>21.954237173847467</v>
      </c>
      <c r="BO350" s="629">
        <v>22.062408248875915</v>
      </c>
      <c r="BP350" s="629">
        <v>22.162873903087966</v>
      </c>
      <c r="BQ350" s="629">
        <v>22.254441403754296</v>
      </c>
      <c r="BR350" s="629">
        <v>22.344891332829178</v>
      </c>
      <c r="BS350" s="629">
        <v>22.433579482613872</v>
      </c>
      <c r="BT350" s="629">
        <v>22.520177128608111</v>
      </c>
      <c r="BU350" s="629"/>
      <c r="BV350" s="629"/>
      <c r="BW350" s="629"/>
      <c r="BX350" s="629"/>
      <c r="BY350" s="629"/>
      <c r="BZ350" s="629"/>
      <c r="CA350" s="629"/>
      <c r="CB350" s="629"/>
      <c r="CC350" s="629"/>
      <c r="CD350" s="629"/>
      <c r="CE350" s="629"/>
      <c r="CF350" s="629"/>
      <c r="CG350" s="629"/>
      <c r="CH350" s="629"/>
      <c r="CI350" s="630"/>
      <c r="CK350" s="1351"/>
    </row>
    <row r="351" spans="2:89" x14ac:dyDescent="0.2">
      <c r="B351" s="976" t="s">
        <v>751</v>
      </c>
      <c r="C351" s="1023" t="s">
        <v>567</v>
      </c>
      <c r="D351" s="946" t="s">
        <v>85</v>
      </c>
      <c r="E351" s="1021" t="s">
        <v>339</v>
      </c>
      <c r="F351" s="1022">
        <v>2</v>
      </c>
      <c r="G351" s="628"/>
      <c r="H351" s="628"/>
      <c r="I351" s="628">
        <v>16.881952413895117</v>
      </c>
      <c r="J351" s="628">
        <v>16.6812586245753</v>
      </c>
      <c r="K351" s="628">
        <v>16.43296403160128</v>
      </c>
      <c r="L351" s="628">
        <v>16.160512140714726</v>
      </c>
      <c r="M351" s="629">
        <v>15.859102779613689</v>
      </c>
      <c r="N351" s="629">
        <v>15.029180993116196</v>
      </c>
      <c r="O351" s="629">
        <v>14.06828771778466</v>
      </c>
      <c r="P351" s="629">
        <v>13.573293432952607</v>
      </c>
      <c r="Q351" s="629">
        <v>13.201768878424179</v>
      </c>
      <c r="R351" s="629">
        <v>12.89644825312252</v>
      </c>
      <c r="S351" s="629">
        <v>12.625379117470887</v>
      </c>
      <c r="T351" s="629">
        <v>12.353950379099388</v>
      </c>
      <c r="U351" s="629">
        <v>12.08274867406028</v>
      </c>
      <c r="V351" s="629">
        <v>11.811798382044261</v>
      </c>
      <c r="W351" s="629">
        <v>11.628200837935983</v>
      </c>
      <c r="X351" s="629">
        <v>11.462078716361022</v>
      </c>
      <c r="Y351" s="629">
        <v>11.225997210281973</v>
      </c>
      <c r="Z351" s="629">
        <v>10.990366538018282</v>
      </c>
      <c r="AA351" s="629">
        <v>10.755246469084607</v>
      </c>
      <c r="AB351" s="629">
        <v>10.524518280983312</v>
      </c>
      <c r="AC351" s="629">
        <v>10.302060191711462</v>
      </c>
      <c r="AD351" s="629">
        <v>10.087945645292576</v>
      </c>
      <c r="AE351" s="629">
        <v>9.8822709660163017</v>
      </c>
      <c r="AF351" s="629">
        <v>9.6851033510172595</v>
      </c>
      <c r="AG351" s="629">
        <v>9.492651024890753</v>
      </c>
      <c r="AH351" s="629">
        <v>9.3010405867028911</v>
      </c>
      <c r="AI351" s="629">
        <v>9.1102237656050598</v>
      </c>
      <c r="AJ351" s="629">
        <v>8.920220733462223</v>
      </c>
      <c r="AK351" s="629">
        <v>8.7310655601148994</v>
      </c>
      <c r="AL351" s="629">
        <v>8.5623857256569096</v>
      </c>
      <c r="AM351" s="629">
        <v>8.4143237250999867</v>
      </c>
      <c r="AN351" s="629">
        <v>8.2673054465808047</v>
      </c>
      <c r="AO351" s="629">
        <v>8.1213296904026535</v>
      </c>
      <c r="AP351" s="629">
        <v>7.976358915737543</v>
      </c>
      <c r="AQ351" s="629">
        <v>7.8641194257042208</v>
      </c>
      <c r="AR351" s="629">
        <v>7.7848348034091055</v>
      </c>
      <c r="AS351" s="629">
        <v>7.706796482840832</v>
      </c>
      <c r="AT351" s="629">
        <v>7.6299861961251514</v>
      </c>
      <c r="AU351" s="629">
        <v>7.5543956102795073</v>
      </c>
      <c r="AV351" s="629">
        <v>7.4800019445825505</v>
      </c>
      <c r="AW351" s="629">
        <v>7.406755707123744</v>
      </c>
      <c r="AX351" s="629">
        <v>7.3346266529935544</v>
      </c>
      <c r="AY351" s="629">
        <v>7.2635804668146964</v>
      </c>
      <c r="AZ351" s="629">
        <v>7.1935640659244449</v>
      </c>
      <c r="BA351" s="629">
        <v>7.1245198691796023</v>
      </c>
      <c r="BB351" s="629">
        <v>7.0564008871491568</v>
      </c>
      <c r="BC351" s="629">
        <v>6.9891775504646017</v>
      </c>
      <c r="BD351" s="629">
        <v>6.9228370025821446</v>
      </c>
      <c r="BE351" s="629">
        <v>6.8573781795747939</v>
      </c>
      <c r="BF351" s="629">
        <v>6.7927910398604388</v>
      </c>
      <c r="BG351" s="629">
        <v>6.7290680776106138</v>
      </c>
      <c r="BH351" s="629">
        <v>6.6661983905790017</v>
      </c>
      <c r="BI351" s="629">
        <v>6.6041666886081991</v>
      </c>
      <c r="BJ351" s="629">
        <v>6.5429646763032263</v>
      </c>
      <c r="BK351" s="629">
        <v>6.4825894570844174</v>
      </c>
      <c r="BL351" s="629">
        <v>6.4230350767494784</v>
      </c>
      <c r="BM351" s="629">
        <v>6.3642897340703337</v>
      </c>
      <c r="BN351" s="629">
        <v>6.3063549846653899</v>
      </c>
      <c r="BO351" s="629">
        <v>6.2492176026032675</v>
      </c>
      <c r="BP351" s="629">
        <v>6.2011692772224913</v>
      </c>
      <c r="BQ351" s="629">
        <v>6.1622196246024386</v>
      </c>
      <c r="BR351" s="629">
        <v>6.1240265766128017</v>
      </c>
      <c r="BS351" s="629">
        <v>6.0865577314365646</v>
      </c>
      <c r="BT351" s="629">
        <v>6.0497868034577245</v>
      </c>
      <c r="BU351" s="629"/>
      <c r="BV351" s="629"/>
      <c r="BW351" s="629"/>
      <c r="BX351" s="629"/>
      <c r="BY351" s="629"/>
      <c r="BZ351" s="629"/>
      <c r="CA351" s="629"/>
      <c r="CB351" s="629"/>
      <c r="CC351" s="629"/>
      <c r="CD351" s="629"/>
      <c r="CE351" s="629"/>
      <c r="CF351" s="629"/>
      <c r="CG351" s="629"/>
      <c r="CH351" s="629"/>
      <c r="CI351" s="630"/>
      <c r="CK351" s="1351"/>
    </row>
    <row r="352" spans="2:89" x14ac:dyDescent="0.2">
      <c r="B352" s="1024" t="s">
        <v>752</v>
      </c>
      <c r="C352" s="1023" t="s">
        <v>569</v>
      </c>
      <c r="D352" s="1025" t="s">
        <v>753</v>
      </c>
      <c r="E352" s="1021" t="s">
        <v>339</v>
      </c>
      <c r="F352" s="1022">
        <v>2</v>
      </c>
      <c r="G352" s="600">
        <f>SUM(G348:G351)</f>
        <v>0</v>
      </c>
      <c r="H352" s="600">
        <f t="shared" ref="H352:BS352" si="431">SUM(H348:H351)</f>
        <v>0</v>
      </c>
      <c r="I352" s="600">
        <f t="shared" si="431"/>
        <v>24.382548784190959</v>
      </c>
      <c r="J352" s="600">
        <f t="shared" si="431"/>
        <v>24.490617152204408</v>
      </c>
      <c r="K352" s="600">
        <f t="shared" si="431"/>
        <v>24.678813092137283</v>
      </c>
      <c r="L352" s="600">
        <f t="shared" si="431"/>
        <v>24.892152996065398</v>
      </c>
      <c r="M352" s="757">
        <f t="shared" si="431"/>
        <v>25.030980407865055</v>
      </c>
      <c r="N352" s="757">
        <f t="shared" si="431"/>
        <v>25.14471021722553</v>
      </c>
      <c r="O352" s="757">
        <f t="shared" si="431"/>
        <v>25.388076320182101</v>
      </c>
      <c r="P352" s="757">
        <f t="shared" si="431"/>
        <v>25.601148011434162</v>
      </c>
      <c r="Q352" s="757">
        <f t="shared" si="431"/>
        <v>25.784675782410805</v>
      </c>
      <c r="R352" s="757">
        <f t="shared" si="431"/>
        <v>25.986999309881213</v>
      </c>
      <c r="S352" s="757">
        <f t="shared" si="431"/>
        <v>26.120634523156685</v>
      </c>
      <c r="T352" s="757">
        <f t="shared" si="431"/>
        <v>26.2082363587324</v>
      </c>
      <c r="U352" s="757">
        <f t="shared" si="431"/>
        <v>26.340943800008532</v>
      </c>
      <c r="V352" s="757">
        <f t="shared" si="431"/>
        <v>26.479732605957118</v>
      </c>
      <c r="W352" s="757">
        <f t="shared" si="431"/>
        <v>26.629211983560033</v>
      </c>
      <c r="X352" s="757">
        <f t="shared" si="431"/>
        <v>26.79617299351888</v>
      </c>
      <c r="Y352" s="757">
        <f t="shared" si="431"/>
        <v>26.913330569162078</v>
      </c>
      <c r="Z352" s="757">
        <f t="shared" si="431"/>
        <v>27.024352841937322</v>
      </c>
      <c r="AA352" s="757">
        <f t="shared" si="431"/>
        <v>27.128582958361225</v>
      </c>
      <c r="AB352" s="757">
        <f t="shared" si="431"/>
        <v>27.222873469244341</v>
      </c>
      <c r="AC352" s="757">
        <f t="shared" si="431"/>
        <v>27.310473983170336</v>
      </c>
      <c r="AD352" s="757">
        <f t="shared" si="431"/>
        <v>27.393271557094145</v>
      </c>
      <c r="AE352" s="757">
        <f t="shared" si="431"/>
        <v>27.469270138014345</v>
      </c>
      <c r="AF352" s="757">
        <f t="shared" si="431"/>
        <v>27.54515916831955</v>
      </c>
      <c r="AG352" s="757">
        <f t="shared" si="431"/>
        <v>27.614626528990264</v>
      </c>
      <c r="AH352" s="757">
        <f t="shared" si="431"/>
        <v>27.671419366694607</v>
      </c>
      <c r="AI352" s="757">
        <f t="shared" si="431"/>
        <v>27.724309816801302</v>
      </c>
      <c r="AJ352" s="757">
        <f t="shared" si="431"/>
        <v>27.774766385060452</v>
      </c>
      <c r="AK352" s="757">
        <f t="shared" si="431"/>
        <v>27.82063171400236</v>
      </c>
      <c r="AL352" s="757">
        <f t="shared" si="431"/>
        <v>27.862718078653423</v>
      </c>
      <c r="AM352" s="757">
        <f t="shared" si="431"/>
        <v>27.909141416984266</v>
      </c>
      <c r="AN352" s="757">
        <f t="shared" si="431"/>
        <v>27.953089250749372</v>
      </c>
      <c r="AO352" s="757">
        <f t="shared" si="431"/>
        <v>27.996359971787694</v>
      </c>
      <c r="AP352" s="757">
        <f t="shared" si="431"/>
        <v>28.038796940364307</v>
      </c>
      <c r="AQ352" s="757">
        <f t="shared" si="431"/>
        <v>28.079251010188408</v>
      </c>
      <c r="AR352" s="757">
        <f t="shared" si="431"/>
        <v>28.118996061927838</v>
      </c>
      <c r="AS352" s="757">
        <f t="shared" si="431"/>
        <v>28.158070559866527</v>
      </c>
      <c r="AT352" s="757">
        <f t="shared" si="431"/>
        <v>28.195636545356177</v>
      </c>
      <c r="AU352" s="757">
        <f t="shared" si="431"/>
        <v>28.231531823049437</v>
      </c>
      <c r="AV352" s="757">
        <f t="shared" si="431"/>
        <v>28.268480097733338</v>
      </c>
      <c r="AW352" s="757">
        <f t="shared" si="431"/>
        <v>28.309031145294011</v>
      </c>
      <c r="AX352" s="757">
        <f t="shared" si="431"/>
        <v>28.352449789221055</v>
      </c>
      <c r="AY352" s="757">
        <f t="shared" si="431"/>
        <v>28.399078190025534</v>
      </c>
      <c r="AZ352" s="757">
        <f t="shared" si="431"/>
        <v>28.447615110158875</v>
      </c>
      <c r="BA352" s="757">
        <f t="shared" si="431"/>
        <v>28.498489959020645</v>
      </c>
      <c r="BB352" s="757">
        <f t="shared" si="431"/>
        <v>28.55305735991297</v>
      </c>
      <c r="BC352" s="757">
        <f t="shared" si="431"/>
        <v>28.609972203171033</v>
      </c>
      <c r="BD352" s="757">
        <f t="shared" si="431"/>
        <v>28.667662743576471</v>
      </c>
      <c r="BE352" s="757">
        <f t="shared" si="431"/>
        <v>28.726337816528567</v>
      </c>
      <c r="BF352" s="757">
        <f t="shared" si="431"/>
        <v>28.785855567530028</v>
      </c>
      <c r="BG352" s="757">
        <f t="shared" si="431"/>
        <v>28.846430981828345</v>
      </c>
      <c r="BH352" s="757">
        <f t="shared" si="431"/>
        <v>28.90764576652494</v>
      </c>
      <c r="BI352" s="757">
        <f t="shared" si="431"/>
        <v>28.969270222699173</v>
      </c>
      <c r="BJ352" s="757">
        <f t="shared" si="431"/>
        <v>29.030076539266254</v>
      </c>
      <c r="BK352" s="757">
        <f t="shared" si="431"/>
        <v>29.091153287885113</v>
      </c>
      <c r="BL352" s="757">
        <f t="shared" si="431"/>
        <v>29.152078188544397</v>
      </c>
      <c r="BM352" s="757">
        <f t="shared" si="431"/>
        <v>29.211841360209718</v>
      </c>
      <c r="BN352" s="757">
        <f t="shared" si="431"/>
        <v>29.270313325536616</v>
      </c>
      <c r="BO352" s="757">
        <f t="shared" si="431"/>
        <v>29.327679457453723</v>
      </c>
      <c r="BP352" s="757">
        <f t="shared" si="431"/>
        <v>29.385078681507903</v>
      </c>
      <c r="BQ352" s="757">
        <f t="shared" si="431"/>
        <v>29.442290450030136</v>
      </c>
      <c r="BR352" s="757">
        <f t="shared" si="431"/>
        <v>29.498983788901004</v>
      </c>
      <c r="BS352" s="757">
        <f t="shared" si="431"/>
        <v>29.554187170715366</v>
      </c>
      <c r="BT352" s="757">
        <f t="shared" ref="BT352" si="432">SUM(BT348:BT351)</f>
        <v>29.607770559668708</v>
      </c>
      <c r="BU352" s="757"/>
      <c r="BV352" s="757"/>
      <c r="BW352" s="757"/>
      <c r="BX352" s="757"/>
      <c r="BY352" s="757"/>
      <c r="BZ352" s="757"/>
      <c r="CA352" s="757"/>
      <c r="CB352" s="757"/>
      <c r="CC352" s="757"/>
      <c r="CD352" s="757"/>
      <c r="CE352" s="757"/>
      <c r="CF352" s="757"/>
      <c r="CG352" s="757"/>
      <c r="CH352" s="757"/>
      <c r="CI352" s="758"/>
      <c r="CK352" s="1351"/>
    </row>
    <row r="353" spans="2:89" ht="28.5" x14ac:dyDescent="0.2">
      <c r="B353" s="1024" t="s">
        <v>754</v>
      </c>
      <c r="C353" s="1023" t="s">
        <v>572</v>
      </c>
      <c r="D353" s="1025" t="s">
        <v>755</v>
      </c>
      <c r="E353" s="1021" t="s">
        <v>574</v>
      </c>
      <c r="F353" s="1022">
        <v>1</v>
      </c>
      <c r="G353" s="789" t="e">
        <f>(G351+G350)/(G337+G345)</f>
        <v>#DIV/0!</v>
      </c>
      <c r="H353" s="789" t="e">
        <f t="shared" ref="H353:BS353" si="433">(H351+H350)/(H337+H345)</f>
        <v>#DIV/0!</v>
      </c>
      <c r="I353" s="789">
        <f t="shared" si="433"/>
        <v>2.5607549512393999</v>
      </c>
      <c r="J353" s="789">
        <f t="shared" si="433"/>
        <v>2.5483942953800658</v>
      </c>
      <c r="K353" s="789">
        <f t="shared" si="433"/>
        <v>2.5353868930959798</v>
      </c>
      <c r="L353" s="789">
        <f t="shared" si="433"/>
        <v>2.5142744025882808</v>
      </c>
      <c r="M353" s="789">
        <f t="shared" si="433"/>
        <v>2.4935080452736895</v>
      </c>
      <c r="N353" s="789">
        <f t="shared" si="433"/>
        <v>2.4770460489240018</v>
      </c>
      <c r="O353" s="789">
        <f t="shared" si="433"/>
        <v>2.4532972442184775</v>
      </c>
      <c r="P353" s="789">
        <f t="shared" si="433"/>
        <v>2.429209774421321</v>
      </c>
      <c r="Q353" s="789">
        <f t="shared" si="433"/>
        <v>2.4046102499501765</v>
      </c>
      <c r="R353" s="789">
        <f t="shared" si="433"/>
        <v>2.3838179892857818</v>
      </c>
      <c r="S353" s="789">
        <f t="shared" si="433"/>
        <v>2.3691881715985335</v>
      </c>
      <c r="T353" s="789">
        <f t="shared" si="433"/>
        <v>2.3625635671174616</v>
      </c>
      <c r="U353" s="789">
        <f t="shared" si="433"/>
        <v>2.3563093555796559</v>
      </c>
      <c r="V353" s="789">
        <f t="shared" si="433"/>
        <v>2.35118482418806</v>
      </c>
      <c r="W353" s="789">
        <f t="shared" si="433"/>
        <v>2.3442799251149724</v>
      </c>
      <c r="X353" s="789">
        <f t="shared" si="433"/>
        <v>2.3327134187719523</v>
      </c>
      <c r="Y353" s="789">
        <f t="shared" si="433"/>
        <v>2.3263815450893501</v>
      </c>
      <c r="Z353" s="789">
        <f t="shared" si="433"/>
        <v>2.3208572429032288</v>
      </c>
      <c r="AA353" s="789">
        <f t="shared" si="433"/>
        <v>2.3157536289136491</v>
      </c>
      <c r="AB353" s="789">
        <f t="shared" si="433"/>
        <v>2.3106009445321591</v>
      </c>
      <c r="AC353" s="789">
        <f t="shared" si="433"/>
        <v>2.3056994767150099</v>
      </c>
      <c r="AD353" s="789">
        <f t="shared" si="433"/>
        <v>2.3013893945720953</v>
      </c>
      <c r="AE353" s="789">
        <f t="shared" si="433"/>
        <v>2.2973853329348599</v>
      </c>
      <c r="AF353" s="789">
        <f t="shared" si="433"/>
        <v>2.2941360739358916</v>
      </c>
      <c r="AG353" s="789">
        <f t="shared" si="433"/>
        <v>2.2910742027010387</v>
      </c>
      <c r="AH353" s="789">
        <f t="shared" si="433"/>
        <v>2.2875963009721976</v>
      </c>
      <c r="AI353" s="789">
        <f t="shared" si="433"/>
        <v>2.2846773933040869</v>
      </c>
      <c r="AJ353" s="789">
        <f t="shared" si="433"/>
        <v>2.282608484833764</v>
      </c>
      <c r="AK353" s="789">
        <f t="shared" si="433"/>
        <v>2.2808617604305446</v>
      </c>
      <c r="AL353" s="789">
        <f t="shared" si="433"/>
        <v>2.2791697750805135</v>
      </c>
      <c r="AM353" s="789">
        <f t="shared" si="433"/>
        <v>2.2775919267898717</v>
      </c>
      <c r="AN353" s="789">
        <f t="shared" si="433"/>
        <v>2.276464799987048</v>
      </c>
      <c r="AO353" s="789">
        <f t="shared" si="433"/>
        <v>2.2751877416236121</v>
      </c>
      <c r="AP353" s="789">
        <f t="shared" si="433"/>
        <v>2.2733701290482191</v>
      </c>
      <c r="AQ353" s="789">
        <f t="shared" si="433"/>
        <v>2.2711935962623722</v>
      </c>
      <c r="AR353" s="789">
        <f t="shared" si="433"/>
        <v>2.2687846634172737</v>
      </c>
      <c r="AS353" s="789">
        <f t="shared" si="433"/>
        <v>2.2665743078015432</v>
      </c>
      <c r="AT353" s="789">
        <f t="shared" si="433"/>
        <v>2.2647311429817454</v>
      </c>
      <c r="AU353" s="789">
        <f t="shared" si="433"/>
        <v>2.2630052239064127</v>
      </c>
      <c r="AV353" s="789">
        <f t="shared" si="433"/>
        <v>2.2609176955107619</v>
      </c>
      <c r="AW353" s="789">
        <f t="shared" si="433"/>
        <v>2.2587775868277071</v>
      </c>
      <c r="AX353" s="789">
        <f t="shared" si="433"/>
        <v>2.2564972156159664</v>
      </c>
      <c r="AY353" s="789">
        <f t="shared" si="433"/>
        <v>2.2537222978676295</v>
      </c>
      <c r="AZ353" s="789">
        <f t="shared" si="433"/>
        <v>2.2503354450114186</v>
      </c>
      <c r="BA353" s="789">
        <f t="shared" si="433"/>
        <v>2.2464861605081454</v>
      </c>
      <c r="BB353" s="789">
        <f t="shared" si="433"/>
        <v>2.2424574016494376</v>
      </c>
      <c r="BC353" s="789">
        <f t="shared" si="433"/>
        <v>2.2385353810794499</v>
      </c>
      <c r="BD353" s="789">
        <f t="shared" si="433"/>
        <v>2.2349325827538933</v>
      </c>
      <c r="BE353" s="789">
        <f t="shared" si="433"/>
        <v>2.2314924115372783</v>
      </c>
      <c r="BF353" s="789">
        <f t="shared" si="433"/>
        <v>2.228179553459666</v>
      </c>
      <c r="BG353" s="789">
        <f t="shared" si="433"/>
        <v>2.2250134954946428</v>
      </c>
      <c r="BH353" s="789">
        <f t="shared" si="433"/>
        <v>2.2219114293380366</v>
      </c>
      <c r="BI353" s="789">
        <f t="shared" si="433"/>
        <v>2.2189984176142867</v>
      </c>
      <c r="BJ353" s="789">
        <f t="shared" si="433"/>
        <v>2.2163765634773451</v>
      </c>
      <c r="BK353" s="789">
        <f t="shared" si="433"/>
        <v>2.2139942764028544</v>
      </c>
      <c r="BL353" s="789">
        <f t="shared" si="433"/>
        <v>2.2117438786073449</v>
      </c>
      <c r="BM353" s="789">
        <f t="shared" si="433"/>
        <v>2.2098766563488033</v>
      </c>
      <c r="BN353" s="789">
        <f t="shared" si="433"/>
        <v>2.2081205723718025</v>
      </c>
      <c r="BO353" s="789">
        <f t="shared" si="433"/>
        <v>2.2062529269495759</v>
      </c>
      <c r="BP353" s="789">
        <f t="shared" si="433"/>
        <v>2.204312173441104</v>
      </c>
      <c r="BQ353" s="789">
        <f t="shared" si="433"/>
        <v>2.2020225095130197</v>
      </c>
      <c r="BR353" s="789">
        <f t="shared" si="433"/>
        <v>2.1994724907128758</v>
      </c>
      <c r="BS353" s="789">
        <f t="shared" si="433"/>
        <v>2.1967624794595695</v>
      </c>
      <c r="BT353" s="789">
        <f t="shared" ref="BT353" si="434">(BT351+BT350)/(BT337+BT345)</f>
        <v>2.1940969258517184</v>
      </c>
      <c r="BU353" s="789"/>
      <c r="BV353" s="789"/>
      <c r="BW353" s="789"/>
      <c r="BX353" s="789"/>
      <c r="BY353" s="789"/>
      <c r="BZ353" s="789"/>
      <c r="CA353" s="789"/>
      <c r="CB353" s="789"/>
      <c r="CC353" s="789"/>
      <c r="CD353" s="789"/>
      <c r="CE353" s="789"/>
      <c r="CF353" s="789"/>
      <c r="CG353" s="789"/>
      <c r="CH353" s="789"/>
      <c r="CI353" s="789"/>
      <c r="CK353" s="1351"/>
    </row>
    <row r="354" spans="2:89" ht="28.5" x14ac:dyDescent="0.2">
      <c r="B354" s="1024" t="s">
        <v>756</v>
      </c>
      <c r="C354" s="1023" t="s">
        <v>576</v>
      </c>
      <c r="D354" s="1025" t="s">
        <v>757</v>
      </c>
      <c r="E354" s="1021" t="s">
        <v>370</v>
      </c>
      <c r="F354" s="1022">
        <v>1</v>
      </c>
      <c r="G354" s="782" t="e">
        <f>G337/(G337+G345)</f>
        <v>#DIV/0!</v>
      </c>
      <c r="H354" s="782" t="e">
        <f t="shared" ref="H354:BS354" si="435">H337/(H337+H345)</f>
        <v>#DIV/0!</v>
      </c>
      <c r="I354" s="782">
        <f t="shared" si="435"/>
        <v>0.38746652383502944</v>
      </c>
      <c r="J354" s="782">
        <f t="shared" si="435"/>
        <v>0.40083269302780028</v>
      </c>
      <c r="K354" s="782">
        <f t="shared" si="435"/>
        <v>0.41863043905269054</v>
      </c>
      <c r="L354" s="782">
        <f t="shared" si="435"/>
        <v>0.4396114545095961</v>
      </c>
      <c r="M354" s="783">
        <f t="shared" si="435"/>
        <v>0.45974011049256003</v>
      </c>
      <c r="N354" s="783">
        <f t="shared" si="435"/>
        <v>0.50415507475410015</v>
      </c>
      <c r="O354" s="783">
        <f t="shared" si="435"/>
        <v>0.5573597192075247</v>
      </c>
      <c r="P354" s="783">
        <f t="shared" si="435"/>
        <v>0.58589944195587207</v>
      </c>
      <c r="Q354" s="783">
        <f t="shared" si="435"/>
        <v>0.60734692210678487</v>
      </c>
      <c r="R354" s="783">
        <f t="shared" si="435"/>
        <v>0.62471447691127124</v>
      </c>
      <c r="S354" s="783">
        <f t="shared" si="435"/>
        <v>0.63798539340039628</v>
      </c>
      <c r="T354" s="783">
        <f t="shared" si="435"/>
        <v>0.649110707281219</v>
      </c>
      <c r="U354" s="783">
        <f t="shared" si="435"/>
        <v>0.6607229008432508</v>
      </c>
      <c r="V354" s="783">
        <f t="shared" si="435"/>
        <v>0.67214988387651453</v>
      </c>
      <c r="W354" s="783">
        <f t="shared" si="435"/>
        <v>0.67973813460963228</v>
      </c>
      <c r="X354" s="783">
        <f t="shared" si="435"/>
        <v>0.68728508537244071</v>
      </c>
      <c r="Y354" s="783">
        <f t="shared" si="435"/>
        <v>0.69666729064695909</v>
      </c>
      <c r="Z354" s="783">
        <f t="shared" si="435"/>
        <v>0.7057624832055811</v>
      </c>
      <c r="AA354" s="783">
        <f t="shared" si="435"/>
        <v>0.71462518941164355</v>
      </c>
      <c r="AB354" s="783">
        <f t="shared" si="435"/>
        <v>0.72312049175965332</v>
      </c>
      <c r="AC354" s="783">
        <f t="shared" si="435"/>
        <v>0.73106892938535561</v>
      </c>
      <c r="AD354" s="783">
        <f t="shared" si="435"/>
        <v>0.73847233959835101</v>
      </c>
      <c r="AE354" s="783">
        <f t="shared" si="435"/>
        <v>0.7453661843644096</v>
      </c>
      <c r="AF354" s="783">
        <f t="shared" si="435"/>
        <v>0.75177346879157214</v>
      </c>
      <c r="AG354" s="783">
        <f t="shared" si="435"/>
        <v>0.75788444174166647</v>
      </c>
      <c r="AH354" s="783">
        <f t="shared" si="435"/>
        <v>0.76388757738225666</v>
      </c>
      <c r="AI354" s="783">
        <f t="shared" si="435"/>
        <v>0.76976293301318277</v>
      </c>
      <c r="AJ354" s="783">
        <f t="shared" si="435"/>
        <v>0.77551236635143517</v>
      </c>
      <c r="AK354" s="783">
        <f t="shared" si="435"/>
        <v>0.78117044336352726</v>
      </c>
      <c r="AL354" s="783">
        <f t="shared" si="435"/>
        <v>0.78593462310398232</v>
      </c>
      <c r="AM354" s="783">
        <f t="shared" si="435"/>
        <v>0.78987577528004671</v>
      </c>
      <c r="AN354" s="783">
        <f t="shared" si="435"/>
        <v>0.79375646391723986</v>
      </c>
      <c r="AO354" s="783">
        <f t="shared" si="435"/>
        <v>0.79764571479620416</v>
      </c>
      <c r="AP354" s="783">
        <f t="shared" si="435"/>
        <v>0.80156380308321484</v>
      </c>
      <c r="AQ354" s="783">
        <f t="shared" si="435"/>
        <v>0.80415704872738802</v>
      </c>
      <c r="AR354" s="783">
        <f t="shared" si="435"/>
        <v>0.80542409185198671</v>
      </c>
      <c r="AS354" s="783">
        <f t="shared" si="435"/>
        <v>0.80668314599774116</v>
      </c>
      <c r="AT354" s="783">
        <f t="shared" si="435"/>
        <v>0.80791254292323955</v>
      </c>
      <c r="AU354" s="783">
        <f t="shared" si="435"/>
        <v>0.80912063415742697</v>
      </c>
      <c r="AV354" s="783">
        <f t="shared" si="435"/>
        <v>0.81035978285804633</v>
      </c>
      <c r="AW354" s="783">
        <f t="shared" si="435"/>
        <v>0.81162895236634092</v>
      </c>
      <c r="AX354" s="783">
        <f t="shared" si="435"/>
        <v>0.81292696074292192</v>
      </c>
      <c r="AY354" s="783">
        <f t="shared" si="435"/>
        <v>0.81426735958105156</v>
      </c>
      <c r="AZ354" s="783">
        <f t="shared" si="435"/>
        <v>0.81563649430201124</v>
      </c>
      <c r="BA354" s="783">
        <f t="shared" si="435"/>
        <v>0.81703634695339555</v>
      </c>
      <c r="BB354" s="783">
        <f t="shared" si="435"/>
        <v>0.81846889895596087</v>
      </c>
      <c r="BC354" s="783">
        <f t="shared" si="435"/>
        <v>0.81989551287829321</v>
      </c>
      <c r="BD354" s="783">
        <f t="shared" si="435"/>
        <v>0.82129494221336441</v>
      </c>
      <c r="BE354" s="783">
        <f t="shared" si="435"/>
        <v>0.8226768492855786</v>
      </c>
      <c r="BF354" s="783">
        <f t="shared" si="435"/>
        <v>0.82403188400906102</v>
      </c>
      <c r="BG354" s="783">
        <f t="shared" si="435"/>
        <v>0.82537324718200866</v>
      </c>
      <c r="BH354" s="783">
        <f t="shared" si="435"/>
        <v>0.82670471019844971</v>
      </c>
      <c r="BI354" s="783">
        <f t="shared" si="435"/>
        <v>0.82801902750542322</v>
      </c>
      <c r="BJ354" s="783">
        <f t="shared" si="435"/>
        <v>0.82930331690182935</v>
      </c>
      <c r="BK354" s="783">
        <f t="shared" si="435"/>
        <v>0.83056458024802393</v>
      </c>
      <c r="BL354" s="783">
        <f t="shared" si="435"/>
        <v>0.83180634940177389</v>
      </c>
      <c r="BM354" s="783">
        <f t="shared" si="435"/>
        <v>0.83301256695687731</v>
      </c>
      <c r="BN354" s="783">
        <f t="shared" si="435"/>
        <v>0.83420871971030364</v>
      </c>
      <c r="BO354" s="783">
        <f t="shared" si="435"/>
        <v>0.83540555364053604</v>
      </c>
      <c r="BP354" s="783">
        <f t="shared" si="435"/>
        <v>0.83630037710408101</v>
      </c>
      <c r="BQ354" s="783">
        <f t="shared" si="435"/>
        <v>0.83690913931118771</v>
      </c>
      <c r="BR354" s="783">
        <f t="shared" si="435"/>
        <v>0.83753254042615799</v>
      </c>
      <c r="BS354" s="783">
        <f t="shared" si="435"/>
        <v>0.83815924244540496</v>
      </c>
      <c r="BT354" s="783">
        <f t="shared" ref="BT354" si="436">BT337/(BT337+BT345)</f>
        <v>0.8387722397162426</v>
      </c>
      <c r="BU354" s="783"/>
      <c r="BV354" s="783"/>
      <c r="BW354" s="783"/>
      <c r="BX354" s="783"/>
      <c r="BY354" s="783"/>
      <c r="BZ354" s="783"/>
      <c r="CA354" s="783"/>
      <c r="CB354" s="783"/>
      <c r="CC354" s="783"/>
      <c r="CD354" s="783"/>
      <c r="CE354" s="783"/>
      <c r="CF354" s="783"/>
      <c r="CG354" s="783"/>
      <c r="CH354" s="783"/>
      <c r="CI354" s="784"/>
      <c r="CK354" s="1351"/>
    </row>
    <row r="355" spans="2:89" ht="29.25" thickBot="1" x14ac:dyDescent="0.25">
      <c r="B355" s="1026" t="s">
        <v>758</v>
      </c>
      <c r="C355" s="1027" t="s">
        <v>579</v>
      </c>
      <c r="D355" s="1028" t="s">
        <v>759</v>
      </c>
      <c r="E355" s="1029" t="s">
        <v>370</v>
      </c>
      <c r="F355" s="1030">
        <v>1</v>
      </c>
      <c r="G355" s="824" t="e">
        <f>(G337)/(G337+G346+G345+G344)</f>
        <v>#DIV/0!</v>
      </c>
      <c r="H355" s="824" t="e">
        <f t="shared" ref="H355:BS355" si="437">(H337)/(H337+H346+H345+H344)</f>
        <v>#DIV/0!</v>
      </c>
      <c r="I355" s="824">
        <f t="shared" si="437"/>
        <v>0.37505184570717542</v>
      </c>
      <c r="J355" s="824">
        <f t="shared" si="437"/>
        <v>0.38785711050634381</v>
      </c>
      <c r="K355" s="824">
        <f t="shared" si="437"/>
        <v>0.40501373477256375</v>
      </c>
      <c r="L355" s="824">
        <f t="shared" si="437"/>
        <v>0.42523189088154983</v>
      </c>
      <c r="M355" s="824">
        <f t="shared" si="437"/>
        <v>0.44462149443237203</v>
      </c>
      <c r="N355" s="824">
        <f t="shared" si="437"/>
        <v>0.48738082926201182</v>
      </c>
      <c r="O355" s="824">
        <f t="shared" si="437"/>
        <v>0.538557184962697</v>
      </c>
      <c r="P355" s="824">
        <f t="shared" si="437"/>
        <v>0.56598870950856051</v>
      </c>
      <c r="Q355" s="824">
        <f t="shared" si="437"/>
        <v>0.58659411133002937</v>
      </c>
      <c r="R355" s="824">
        <f t="shared" si="437"/>
        <v>0.60327394859310624</v>
      </c>
      <c r="S355" s="824">
        <f t="shared" si="437"/>
        <v>0.61601585281741822</v>
      </c>
      <c r="T355" s="824">
        <f t="shared" si="437"/>
        <v>0.62669533962712332</v>
      </c>
      <c r="U355" s="824">
        <f t="shared" si="437"/>
        <v>0.6378399158384338</v>
      </c>
      <c r="V355" s="824">
        <f t="shared" si="437"/>
        <v>0.64880446770636024</v>
      </c>
      <c r="W355" s="824">
        <f t="shared" si="437"/>
        <v>0.65608438946145009</v>
      </c>
      <c r="X355" s="824">
        <f t="shared" si="437"/>
        <v>0.66332370404866037</v>
      </c>
      <c r="Y355" s="824">
        <f t="shared" si="437"/>
        <v>0.67232209290242229</v>
      </c>
      <c r="Z355" s="824">
        <f t="shared" si="437"/>
        <v>0.68104376142877521</v>
      </c>
      <c r="AA355" s="824">
        <f t="shared" si="437"/>
        <v>0.68954111948613384</v>
      </c>
      <c r="AB355" s="824">
        <f t="shared" si="437"/>
        <v>0.6976849483801344</v>
      </c>
      <c r="AC355" s="824">
        <f t="shared" si="437"/>
        <v>0.70530341167467492</v>
      </c>
      <c r="AD355" s="824">
        <f t="shared" si="437"/>
        <v>0.71239849496421082</v>
      </c>
      <c r="AE355" s="824">
        <f t="shared" si="437"/>
        <v>0.71900438560465862</v>
      </c>
      <c r="AF355" s="824">
        <f t="shared" si="437"/>
        <v>0.72514330555022954</v>
      </c>
      <c r="AG355" s="824">
        <f t="shared" si="437"/>
        <v>0.73099766620292328</v>
      </c>
      <c r="AH355" s="824">
        <f t="shared" si="437"/>
        <v>0.73674809186212387</v>
      </c>
      <c r="AI355" s="824">
        <f t="shared" si="437"/>
        <v>0.74237551592524242</v>
      </c>
      <c r="AJ355" s="824">
        <f t="shared" si="437"/>
        <v>0.7478817562980925</v>
      </c>
      <c r="AK355" s="824">
        <f t="shared" si="437"/>
        <v>0.75329994925579391</v>
      </c>
      <c r="AL355" s="824">
        <f t="shared" si="437"/>
        <v>0.75786171612701958</v>
      </c>
      <c r="AM355" s="824">
        <f t="shared" si="437"/>
        <v>0.76163512780644793</v>
      </c>
      <c r="AN355" s="824">
        <f t="shared" si="437"/>
        <v>0.76535038829086788</v>
      </c>
      <c r="AO355" s="824">
        <f t="shared" si="437"/>
        <v>0.76907358614649712</v>
      </c>
      <c r="AP355" s="824">
        <f t="shared" si="437"/>
        <v>0.77282412715226523</v>
      </c>
      <c r="AQ355" s="824">
        <f t="shared" si="437"/>
        <v>0.77530633392886994</v>
      </c>
      <c r="AR355" s="824">
        <f t="shared" si="437"/>
        <v>0.77651908212686471</v>
      </c>
      <c r="AS355" s="824">
        <f t="shared" si="437"/>
        <v>0.77772415634468428</v>
      </c>
      <c r="AT355" s="824">
        <f t="shared" si="437"/>
        <v>0.77890081854835092</v>
      </c>
      <c r="AU355" s="824">
        <f t="shared" si="437"/>
        <v>0.78005706365006966</v>
      </c>
      <c r="AV355" s="824">
        <f t="shared" si="437"/>
        <v>0.78124300729643226</v>
      </c>
      <c r="AW355" s="824">
        <f t="shared" si="437"/>
        <v>0.78245765538914414</v>
      </c>
      <c r="AX355" s="824">
        <f t="shared" si="437"/>
        <v>0.78369987483815662</v>
      </c>
      <c r="AY355" s="824">
        <f t="shared" si="437"/>
        <v>0.7849826323923933</v>
      </c>
      <c r="AZ355" s="824">
        <f t="shared" si="437"/>
        <v>0.78629285821328976</v>
      </c>
      <c r="BA355" s="824">
        <f t="shared" si="437"/>
        <v>0.78763244696946189</v>
      </c>
      <c r="BB355" s="824">
        <f t="shared" si="437"/>
        <v>0.78900329249245638</v>
      </c>
      <c r="BC355" s="824">
        <f t="shared" si="437"/>
        <v>0.79036842066119006</v>
      </c>
      <c r="BD355" s="824">
        <f t="shared" si="437"/>
        <v>0.791707501887154</v>
      </c>
      <c r="BE355" s="824">
        <f t="shared" si="437"/>
        <v>0.79302978344067121</v>
      </c>
      <c r="BF355" s="824">
        <f t="shared" si="437"/>
        <v>0.79432632024574079</v>
      </c>
      <c r="BG355" s="824">
        <f t="shared" si="437"/>
        <v>0.7956097446336684</v>
      </c>
      <c r="BH355" s="824">
        <f t="shared" si="437"/>
        <v>0.79688366591396564</v>
      </c>
      <c r="BI355" s="824">
        <f t="shared" si="437"/>
        <v>0.7981411525918134</v>
      </c>
      <c r="BJ355" s="824">
        <f t="shared" si="437"/>
        <v>0.79936988108199691</v>
      </c>
      <c r="BK355" s="824">
        <f t="shared" si="437"/>
        <v>0.8005765520908853</v>
      </c>
      <c r="BL355" s="824">
        <f t="shared" si="437"/>
        <v>0.80176454598828251</v>
      </c>
      <c r="BM355" s="824">
        <f t="shared" si="437"/>
        <v>0.80291850249466024</v>
      </c>
      <c r="BN355" s="824">
        <f t="shared" si="437"/>
        <v>0.80406280558503851</v>
      </c>
      <c r="BO355" s="824">
        <f t="shared" si="437"/>
        <v>0.80520773572263427</v>
      </c>
      <c r="BP355" s="824">
        <f t="shared" si="437"/>
        <v>0.8060637367793495</v>
      </c>
      <c r="BQ355" s="824">
        <f t="shared" si="437"/>
        <v>0.806646079641682</v>
      </c>
      <c r="BR355" s="824">
        <f t="shared" si="437"/>
        <v>0.80724241950778053</v>
      </c>
      <c r="BS355" s="824">
        <f t="shared" si="437"/>
        <v>0.80784191025966634</v>
      </c>
      <c r="BT355" s="824">
        <f t="shared" ref="BT355" si="438">(BT337)/(BT337+BT346+BT345+BT344)</f>
        <v>0.80842828479305118</v>
      </c>
      <c r="BU355" s="824"/>
      <c r="BV355" s="824"/>
      <c r="BW355" s="824"/>
      <c r="BX355" s="824"/>
      <c r="BY355" s="824"/>
      <c r="BZ355" s="824"/>
      <c r="CA355" s="824"/>
      <c r="CB355" s="824"/>
      <c r="CC355" s="824"/>
      <c r="CD355" s="824"/>
      <c r="CE355" s="824"/>
      <c r="CF355" s="824"/>
      <c r="CG355" s="824"/>
      <c r="CH355" s="824"/>
      <c r="CI355" s="824"/>
      <c r="CK355" s="1351"/>
    </row>
    <row r="356" spans="2:89" ht="29.25" thickBot="1" x14ac:dyDescent="0.25">
      <c r="B356" s="1031" t="s">
        <v>760</v>
      </c>
      <c r="C356" s="1032" t="s">
        <v>240</v>
      </c>
      <c r="D356" s="1032" t="s">
        <v>761</v>
      </c>
      <c r="E356" s="1032" t="s">
        <v>231</v>
      </c>
      <c r="F356" s="1033">
        <v>2</v>
      </c>
      <c r="G356" s="660">
        <f>SUM(G316:G318)+G314+G325+G330+G331+G324</f>
        <v>0</v>
      </c>
      <c r="H356" s="660">
        <f t="shared" ref="H356:BS356" si="439">SUM(H316:H318)+H314+H325+H330+H331+H324</f>
        <v>0</v>
      </c>
      <c r="I356" s="660">
        <f t="shared" si="439"/>
        <v>7.990040979952405</v>
      </c>
      <c r="J356" s="660">
        <f t="shared" si="439"/>
        <v>7.9913323412707902</v>
      </c>
      <c r="K356" s="660">
        <f t="shared" si="439"/>
        <v>7.9919178236083814</v>
      </c>
      <c r="L356" s="660">
        <f t="shared" si="439"/>
        <v>7.9889736375927081</v>
      </c>
      <c r="M356" s="660">
        <f t="shared" si="439"/>
        <v>7.9488177573651893</v>
      </c>
      <c r="N356" s="660">
        <f t="shared" si="439"/>
        <v>7.8962316126547201</v>
      </c>
      <c r="O356" s="660">
        <f t="shared" si="439"/>
        <v>7.8151865701500629</v>
      </c>
      <c r="P356" s="660">
        <f t="shared" si="439"/>
        <v>7.7636445164944901</v>
      </c>
      <c r="Q356" s="660">
        <f t="shared" si="439"/>
        <v>7.7127039819329939</v>
      </c>
      <c r="R356" s="660">
        <f t="shared" si="439"/>
        <v>7.6681514995564823</v>
      </c>
      <c r="S356" s="660">
        <f t="shared" si="439"/>
        <v>7.6151655582086084</v>
      </c>
      <c r="T356" s="660">
        <f t="shared" si="439"/>
        <v>7.5522266021635849</v>
      </c>
      <c r="U356" s="660">
        <f t="shared" si="439"/>
        <v>7.4865745267230688</v>
      </c>
      <c r="V356" s="660">
        <f t="shared" si="439"/>
        <v>7.42321562400784</v>
      </c>
      <c r="W356" s="660">
        <f t="shared" si="439"/>
        <v>7.368315807535355</v>
      </c>
      <c r="X356" s="660">
        <f t="shared" si="439"/>
        <v>7.319569779284401</v>
      </c>
      <c r="Y356" s="660">
        <f t="shared" si="439"/>
        <v>7.2584351856961042</v>
      </c>
      <c r="Z356" s="660">
        <f t="shared" si="439"/>
        <v>7.1977068045327925</v>
      </c>
      <c r="AA356" s="660">
        <f t="shared" si="439"/>
        <v>7.1354828414231966</v>
      </c>
      <c r="AB356" s="660">
        <f t="shared" si="439"/>
        <v>7.0635853484450513</v>
      </c>
      <c r="AC356" s="660">
        <f t="shared" si="439"/>
        <v>6.9933440409477914</v>
      </c>
      <c r="AD356" s="660">
        <f t="shared" si="439"/>
        <v>6.9232257037637037</v>
      </c>
      <c r="AE356" s="660">
        <f t="shared" si="439"/>
        <v>6.8640193696234144</v>
      </c>
      <c r="AF356" s="660">
        <f t="shared" si="439"/>
        <v>6.827392033489903</v>
      </c>
      <c r="AG356" s="660">
        <f t="shared" si="439"/>
        <v>6.7909467731994395</v>
      </c>
      <c r="AH356" s="660">
        <f t="shared" si="439"/>
        <v>6.755166688236125</v>
      </c>
      <c r="AI356" s="660">
        <f t="shared" si="439"/>
        <v>6.7182195944507397</v>
      </c>
      <c r="AJ356" s="660">
        <f t="shared" si="439"/>
        <v>6.680590121221349</v>
      </c>
      <c r="AK356" s="660">
        <f t="shared" si="439"/>
        <v>6.6419857968038274</v>
      </c>
      <c r="AL356" s="660">
        <f t="shared" si="439"/>
        <v>6.6097167835146937</v>
      </c>
      <c r="AM356" s="660">
        <f t="shared" si="439"/>
        <v>6.6122118678504824</v>
      </c>
      <c r="AN356" s="660">
        <f t="shared" si="439"/>
        <v>6.6141953398779938</v>
      </c>
      <c r="AO356" s="660">
        <f t="shared" si="439"/>
        <v>6.6161427813686293</v>
      </c>
      <c r="AP356" s="660">
        <f t="shared" si="439"/>
        <v>6.6198689444591272</v>
      </c>
      <c r="AQ356" s="660">
        <f t="shared" si="439"/>
        <v>6.6245036515921898</v>
      </c>
      <c r="AR356" s="660">
        <f t="shared" si="439"/>
        <v>6.6310954951220298</v>
      </c>
      <c r="AS356" s="660">
        <f t="shared" si="439"/>
        <v>6.6375554343621541</v>
      </c>
      <c r="AT356" s="660">
        <f t="shared" si="439"/>
        <v>6.644612017051208</v>
      </c>
      <c r="AU356" s="660">
        <f t="shared" si="439"/>
        <v>6.6512657429729618</v>
      </c>
      <c r="AV356" s="660">
        <f t="shared" si="439"/>
        <v>6.6584128274955887</v>
      </c>
      <c r="AW356" s="660">
        <f t="shared" si="439"/>
        <v>6.6657494127123318</v>
      </c>
      <c r="AX356" s="660">
        <f t="shared" si="439"/>
        <v>6.6739143043013742</v>
      </c>
      <c r="AY356" s="660">
        <f t="shared" si="439"/>
        <v>6.6827121221983683</v>
      </c>
      <c r="AZ356" s="660">
        <f t="shared" si="439"/>
        <v>6.6917947189050393</v>
      </c>
      <c r="BA356" s="660">
        <f t="shared" si="439"/>
        <v>6.7012956224268176</v>
      </c>
      <c r="BB356" s="660">
        <f t="shared" si="439"/>
        <v>6.7114829950119397</v>
      </c>
      <c r="BC356" s="660">
        <f t="shared" si="439"/>
        <v>6.7218472420638067</v>
      </c>
      <c r="BD356" s="660">
        <f t="shared" si="439"/>
        <v>6.7318807121995272</v>
      </c>
      <c r="BE356" s="660">
        <f t="shared" si="439"/>
        <v>6.7415104952630616</v>
      </c>
      <c r="BF356" s="660">
        <f t="shared" si="439"/>
        <v>6.7507451415129838</v>
      </c>
      <c r="BG356" s="660">
        <f t="shared" si="439"/>
        <v>6.7598087932055781</v>
      </c>
      <c r="BH356" s="660">
        <f t="shared" si="439"/>
        <v>6.7685563360815273</v>
      </c>
      <c r="BI356" s="660">
        <f t="shared" si="439"/>
        <v>6.7769345313167619</v>
      </c>
      <c r="BJ356" s="660">
        <f t="shared" si="439"/>
        <v>6.7855681073960206</v>
      </c>
      <c r="BK356" s="660">
        <f t="shared" si="439"/>
        <v>6.7940929543775184</v>
      </c>
      <c r="BL356" s="660">
        <f t="shared" si="439"/>
        <v>6.8024929908241454</v>
      </c>
      <c r="BM356" s="660">
        <f t="shared" si="439"/>
        <v>6.8106073281845658</v>
      </c>
      <c r="BN356" s="660">
        <f t="shared" si="439"/>
        <v>6.8187836943775766</v>
      </c>
      <c r="BO356" s="660">
        <f t="shared" si="439"/>
        <v>6.8270837155981363</v>
      </c>
      <c r="BP356" s="660">
        <f t="shared" si="439"/>
        <v>6.8359826775384933</v>
      </c>
      <c r="BQ356" s="660">
        <f t="shared" si="439"/>
        <v>6.8453520415996323</v>
      </c>
      <c r="BR356" s="660">
        <f t="shared" si="439"/>
        <v>6.8553849332469694</v>
      </c>
      <c r="BS356" s="660">
        <f t="shared" si="439"/>
        <v>6.8652374697334624</v>
      </c>
      <c r="BT356" s="660">
        <f t="shared" ref="BT356" si="440">SUM(BT316:BT318)+BT314+BT325+BT330+BT331+BT324</f>
        <v>6.8748987439437643</v>
      </c>
      <c r="BU356" s="660"/>
      <c r="BV356" s="660"/>
      <c r="BW356" s="660"/>
      <c r="BX356" s="660"/>
      <c r="BY356" s="660"/>
      <c r="BZ356" s="660"/>
      <c r="CA356" s="660"/>
      <c r="CB356" s="660"/>
      <c r="CC356" s="660"/>
      <c r="CD356" s="660"/>
      <c r="CE356" s="660"/>
      <c r="CF356" s="660"/>
      <c r="CG356" s="660"/>
      <c r="CH356" s="660"/>
      <c r="CI356" s="660"/>
      <c r="CK356" s="1351"/>
    </row>
    <row r="357" spans="2:89" ht="28.5" x14ac:dyDescent="0.2">
      <c r="B357" s="962" t="s">
        <v>762</v>
      </c>
      <c r="C357" s="963" t="s">
        <v>584</v>
      </c>
      <c r="D357" s="964" t="s">
        <v>85</v>
      </c>
      <c r="E357" s="963" t="s">
        <v>231</v>
      </c>
      <c r="F357" s="1034">
        <v>2</v>
      </c>
      <c r="G357" s="664"/>
      <c r="H357" s="664"/>
      <c r="I357" s="664">
        <v>7.6295359125500561E-3</v>
      </c>
      <c r="J357" s="664">
        <v>3.4300708405500979E-2</v>
      </c>
      <c r="K357" s="664">
        <v>3.7085580505226035E-2</v>
      </c>
      <c r="L357" s="664">
        <v>4.2417440068373002E-2</v>
      </c>
      <c r="M357" s="665">
        <v>4.6237785586802971E-2</v>
      </c>
      <c r="N357" s="665">
        <v>4.5313544132768002E-2</v>
      </c>
      <c r="O357" s="665">
        <v>4.8609674314625984E-2</v>
      </c>
      <c r="P357" s="665">
        <v>5.0182931548449994E-2</v>
      </c>
      <c r="Q357" s="665">
        <v>5.1107469742246003E-2</v>
      </c>
      <c r="R357" s="665">
        <v>5.1529726036106061E-2</v>
      </c>
      <c r="S357" s="665">
        <v>5.8241617374258037E-2</v>
      </c>
      <c r="T357" s="665">
        <v>6.0395818510704968E-2</v>
      </c>
      <c r="U357" s="665">
        <v>6.0562781638694996E-2</v>
      </c>
      <c r="V357" s="665">
        <v>6.3524649911553988E-2</v>
      </c>
      <c r="W357" s="665">
        <v>6.6639199832638996E-2</v>
      </c>
      <c r="X357" s="665">
        <v>6.7280547029235027E-2</v>
      </c>
      <c r="Y357" s="665">
        <v>6.9154277996455016E-2</v>
      </c>
      <c r="Z357" s="665">
        <v>7.1073472398568982E-2</v>
      </c>
      <c r="AA357" s="665">
        <v>7.608439919744403E-2</v>
      </c>
      <c r="AB357" s="665">
        <v>7.5040566543058962E-2</v>
      </c>
      <c r="AC357" s="665">
        <v>7.6691773191539026E-2</v>
      </c>
      <c r="AD357" s="665">
        <v>7.9323544717101013E-2</v>
      </c>
      <c r="AE357" s="665">
        <v>8.1763633933952973E-2</v>
      </c>
      <c r="AF357" s="665">
        <v>8.499860825674499E-2</v>
      </c>
      <c r="AG357" s="665">
        <v>8.5286035121250048E-2</v>
      </c>
      <c r="AH357" s="665">
        <v>8.704393028851598E-2</v>
      </c>
      <c r="AI357" s="665">
        <v>9.021622608524299E-2</v>
      </c>
      <c r="AJ357" s="665">
        <v>9.2363846936201977E-2</v>
      </c>
      <c r="AK357" s="665">
        <v>9.470953287144801E-2</v>
      </c>
      <c r="AL357" s="665">
        <v>9.5573920534404999E-2</v>
      </c>
      <c r="AM357" s="665">
        <v>9.5573920534404999E-2</v>
      </c>
      <c r="AN357" s="665">
        <v>9.5573920534404999E-2</v>
      </c>
      <c r="AO357" s="665">
        <v>9.5573920534404999E-2</v>
      </c>
      <c r="AP357" s="665">
        <v>9.5573920534404999E-2</v>
      </c>
      <c r="AQ357" s="665">
        <v>9.5573920534404999E-2</v>
      </c>
      <c r="AR357" s="665">
        <v>9.5573920534404999E-2</v>
      </c>
      <c r="AS357" s="665">
        <v>9.5573920534404999E-2</v>
      </c>
      <c r="AT357" s="665">
        <v>9.5573920534404999E-2</v>
      </c>
      <c r="AU357" s="665">
        <v>9.5573920534404999E-2</v>
      </c>
      <c r="AV357" s="665">
        <v>9.5573920534404999E-2</v>
      </c>
      <c r="AW357" s="665">
        <v>9.5573920534404999E-2</v>
      </c>
      <c r="AX357" s="665">
        <v>9.5573920534404999E-2</v>
      </c>
      <c r="AY357" s="665">
        <v>9.5573920534404999E-2</v>
      </c>
      <c r="AZ357" s="665">
        <v>9.5573920534404999E-2</v>
      </c>
      <c r="BA357" s="665">
        <v>9.5573920534404999E-2</v>
      </c>
      <c r="BB357" s="665">
        <v>9.5573920534404999E-2</v>
      </c>
      <c r="BC357" s="665">
        <v>9.5573920534404999E-2</v>
      </c>
      <c r="BD357" s="665">
        <v>9.5573920534404999E-2</v>
      </c>
      <c r="BE357" s="665">
        <v>9.5573920534404999E-2</v>
      </c>
      <c r="BF357" s="665">
        <v>9.5573920534404999E-2</v>
      </c>
      <c r="BG357" s="665">
        <v>9.5573920534404999E-2</v>
      </c>
      <c r="BH357" s="665">
        <v>9.5573920534404999E-2</v>
      </c>
      <c r="BI357" s="665">
        <v>9.5573920534404999E-2</v>
      </c>
      <c r="BJ357" s="665">
        <v>9.5573920534404999E-2</v>
      </c>
      <c r="BK357" s="665">
        <v>9.5573920534404999E-2</v>
      </c>
      <c r="BL357" s="665">
        <v>9.5573920534404999E-2</v>
      </c>
      <c r="BM357" s="665">
        <v>9.5573920534404999E-2</v>
      </c>
      <c r="BN357" s="665">
        <v>9.5573920534404999E-2</v>
      </c>
      <c r="BO357" s="665">
        <v>9.5573920534404999E-2</v>
      </c>
      <c r="BP357" s="665">
        <v>9.5573920534404999E-2</v>
      </c>
      <c r="BQ357" s="665">
        <v>9.5573920534404999E-2</v>
      </c>
      <c r="BR357" s="665">
        <v>9.5573920534404999E-2</v>
      </c>
      <c r="BS357" s="665">
        <v>9.5573920534404999E-2</v>
      </c>
      <c r="BT357" s="665">
        <v>9.5573920534404999E-2</v>
      </c>
      <c r="BU357" s="665"/>
      <c r="BV357" s="665"/>
      <c r="BW357" s="665"/>
      <c r="BX357" s="665"/>
      <c r="BY357" s="665"/>
      <c r="BZ357" s="665"/>
      <c r="CA357" s="665"/>
      <c r="CB357" s="665"/>
      <c r="CC357" s="665"/>
      <c r="CD357" s="665"/>
      <c r="CE357" s="665"/>
      <c r="CF357" s="665"/>
      <c r="CG357" s="665"/>
      <c r="CH357" s="665"/>
      <c r="CI357" s="666"/>
    </row>
    <row r="358" spans="2:89" x14ac:dyDescent="0.2">
      <c r="B358" s="944" t="s">
        <v>763</v>
      </c>
      <c r="C358" s="945" t="s">
        <v>586</v>
      </c>
      <c r="D358" s="946" t="s">
        <v>85</v>
      </c>
      <c r="E358" s="945" t="s">
        <v>231</v>
      </c>
      <c r="F358" s="941">
        <v>2</v>
      </c>
      <c r="G358" s="670"/>
      <c r="H358" s="670"/>
      <c r="I358" s="670">
        <v>0.49368901872318799</v>
      </c>
      <c r="J358" s="670">
        <v>0.49464109490643299</v>
      </c>
      <c r="K358" s="670">
        <v>0.49535538300119297</v>
      </c>
      <c r="L358" s="670">
        <v>0.49405313604335499</v>
      </c>
      <c r="M358" s="671">
        <v>0.49526862574792602</v>
      </c>
      <c r="N358" s="671">
        <v>0.487599554327941</v>
      </c>
      <c r="O358" s="671">
        <v>0.477425559300168</v>
      </c>
      <c r="P358" s="671">
        <v>0.469607427299914</v>
      </c>
      <c r="Q358" s="671">
        <v>0.46280174708820898</v>
      </c>
      <c r="R358" s="671">
        <v>0.45758195213165997</v>
      </c>
      <c r="S358" s="671">
        <v>0.44741245361701099</v>
      </c>
      <c r="T358" s="671">
        <v>0.44036814739354202</v>
      </c>
      <c r="U358" s="671">
        <v>0.43589293592766398</v>
      </c>
      <c r="V358" s="671">
        <v>0.428470403532209</v>
      </c>
      <c r="W358" s="671">
        <v>0.42248483210997601</v>
      </c>
      <c r="X358" s="671">
        <v>0.418143352554949</v>
      </c>
      <c r="Y358" s="671">
        <v>0.412464305928535</v>
      </c>
      <c r="Z358" s="671">
        <v>0.40661289366460701</v>
      </c>
      <c r="AA358" s="671">
        <v>0.40050725769689599</v>
      </c>
      <c r="AB358" s="671">
        <v>0.39685162416882902</v>
      </c>
      <c r="AC358" s="671">
        <v>0.39198187935272599</v>
      </c>
      <c r="AD358" s="671">
        <v>0.38765146427800301</v>
      </c>
      <c r="AE358" s="671">
        <v>0.38242032557177302</v>
      </c>
      <c r="AF358" s="671">
        <v>0.378135722234893</v>
      </c>
      <c r="AG358" s="671">
        <v>0.37383034688148897</v>
      </c>
      <c r="AH358" s="671">
        <v>0.36981767623501099</v>
      </c>
      <c r="AI358" s="671">
        <v>0.36106139201498999</v>
      </c>
      <c r="AJ358" s="671">
        <v>0.36017489836018002</v>
      </c>
      <c r="AK358" s="671">
        <v>0.35631706321371298</v>
      </c>
      <c r="AL358" s="671">
        <v>0.35239211819731597</v>
      </c>
      <c r="AM358" s="671">
        <v>0.35239211819731597</v>
      </c>
      <c r="AN358" s="671">
        <v>0.35239211819731597</v>
      </c>
      <c r="AO358" s="671">
        <v>0.35239211819731597</v>
      </c>
      <c r="AP358" s="671">
        <v>0.35239211819731597</v>
      </c>
      <c r="AQ358" s="671">
        <v>0.35239211819731597</v>
      </c>
      <c r="AR358" s="671">
        <v>0.35239211819731597</v>
      </c>
      <c r="AS358" s="671">
        <v>0.35239211819731597</v>
      </c>
      <c r="AT358" s="671">
        <v>0.35239211819731597</v>
      </c>
      <c r="AU358" s="671">
        <v>0.35239211819731597</v>
      </c>
      <c r="AV358" s="671">
        <v>0.35239211819731597</v>
      </c>
      <c r="AW358" s="671">
        <v>0.35239211819731597</v>
      </c>
      <c r="AX358" s="671">
        <v>0.35239211819731597</v>
      </c>
      <c r="AY358" s="671">
        <v>0.35239211819731597</v>
      </c>
      <c r="AZ358" s="671">
        <v>0.35239211819731597</v>
      </c>
      <c r="BA358" s="671">
        <v>0.35239211819731597</v>
      </c>
      <c r="BB358" s="671">
        <v>0.35239211819731597</v>
      </c>
      <c r="BC358" s="671">
        <v>0.35239211819731597</v>
      </c>
      <c r="BD358" s="671">
        <v>0.35239211819731597</v>
      </c>
      <c r="BE358" s="671">
        <v>0.35239211819731597</v>
      </c>
      <c r="BF358" s="671">
        <v>0.35239211819731597</v>
      </c>
      <c r="BG358" s="671">
        <v>0.35239211819731597</v>
      </c>
      <c r="BH358" s="671">
        <v>0.35239211819731597</v>
      </c>
      <c r="BI358" s="671">
        <v>0.35239211819731597</v>
      </c>
      <c r="BJ358" s="671">
        <v>0.35239211819731597</v>
      </c>
      <c r="BK358" s="671">
        <v>0.35239211819731597</v>
      </c>
      <c r="BL358" s="671">
        <v>0.35239211819731597</v>
      </c>
      <c r="BM358" s="671">
        <v>0.35239211819731597</v>
      </c>
      <c r="BN358" s="671">
        <v>0.35239211819731597</v>
      </c>
      <c r="BO358" s="671">
        <v>0.35239211819731597</v>
      </c>
      <c r="BP358" s="671">
        <v>0.35239211819731597</v>
      </c>
      <c r="BQ358" s="671">
        <v>0.35239211819731597</v>
      </c>
      <c r="BR358" s="671">
        <v>0.35239211819731597</v>
      </c>
      <c r="BS358" s="671">
        <v>0.35239211819731597</v>
      </c>
      <c r="BT358" s="671">
        <v>0.35239211819731597</v>
      </c>
      <c r="BU358" s="671"/>
      <c r="BV358" s="671"/>
      <c r="BW358" s="671"/>
      <c r="BX358" s="671"/>
      <c r="BY358" s="671"/>
      <c r="BZ358" s="671"/>
      <c r="CA358" s="671"/>
      <c r="CB358" s="671"/>
      <c r="CC358" s="671"/>
      <c r="CD358" s="671"/>
      <c r="CE358" s="671"/>
      <c r="CF358" s="671"/>
      <c r="CG358" s="671"/>
      <c r="CH358" s="671"/>
      <c r="CI358" s="672"/>
    </row>
    <row r="359" spans="2:89" x14ac:dyDescent="0.2">
      <c r="B359" s="944" t="s">
        <v>764</v>
      </c>
      <c r="C359" s="945" t="s">
        <v>379</v>
      </c>
      <c r="D359" s="946" t="s">
        <v>765</v>
      </c>
      <c r="E359" s="945" t="s">
        <v>231</v>
      </c>
      <c r="F359" s="941">
        <v>2</v>
      </c>
      <c r="G359" s="834">
        <f t="shared" ref="G359:BR359" si="441">G357+G358</f>
        <v>0</v>
      </c>
      <c r="H359" s="834">
        <f t="shared" si="441"/>
        <v>0</v>
      </c>
      <c r="I359" s="834">
        <f t="shared" si="441"/>
        <v>0.50131855463573805</v>
      </c>
      <c r="J359" s="834">
        <f t="shared" si="441"/>
        <v>0.52894180331193397</v>
      </c>
      <c r="K359" s="834">
        <f t="shared" si="441"/>
        <v>0.53244096350641901</v>
      </c>
      <c r="L359" s="834">
        <f t="shared" si="441"/>
        <v>0.53647057611172799</v>
      </c>
      <c r="M359" s="835">
        <f t="shared" si="441"/>
        <v>0.54150641133472899</v>
      </c>
      <c r="N359" s="835">
        <f t="shared" si="441"/>
        <v>0.532913098460709</v>
      </c>
      <c r="O359" s="835">
        <f t="shared" si="441"/>
        <v>0.52603523361479398</v>
      </c>
      <c r="P359" s="835">
        <f t="shared" si="441"/>
        <v>0.519790358848364</v>
      </c>
      <c r="Q359" s="835">
        <f t="shared" si="441"/>
        <v>0.51390921683045498</v>
      </c>
      <c r="R359" s="835">
        <f t="shared" si="441"/>
        <v>0.50911167816776604</v>
      </c>
      <c r="S359" s="835">
        <f t="shared" si="441"/>
        <v>0.50565407099126902</v>
      </c>
      <c r="T359" s="835">
        <f t="shared" si="441"/>
        <v>0.50076396590424699</v>
      </c>
      <c r="U359" s="835">
        <f t="shared" si="441"/>
        <v>0.49645571756635898</v>
      </c>
      <c r="V359" s="835">
        <f t="shared" si="441"/>
        <v>0.49199505344376299</v>
      </c>
      <c r="W359" s="835">
        <f t="shared" si="441"/>
        <v>0.489124031942615</v>
      </c>
      <c r="X359" s="835">
        <f t="shared" si="441"/>
        <v>0.48542389958418403</v>
      </c>
      <c r="Y359" s="835">
        <f t="shared" si="441"/>
        <v>0.48161858392499002</v>
      </c>
      <c r="Z359" s="835">
        <f t="shared" si="441"/>
        <v>0.47768636606317599</v>
      </c>
      <c r="AA359" s="835">
        <f t="shared" si="441"/>
        <v>0.47659165689434002</v>
      </c>
      <c r="AB359" s="835">
        <f t="shared" si="441"/>
        <v>0.47189219071188798</v>
      </c>
      <c r="AC359" s="835">
        <f t="shared" si="441"/>
        <v>0.46867365254426502</v>
      </c>
      <c r="AD359" s="835">
        <f t="shared" si="441"/>
        <v>0.46697500899510402</v>
      </c>
      <c r="AE359" s="835">
        <f t="shared" si="441"/>
        <v>0.464183959505726</v>
      </c>
      <c r="AF359" s="835">
        <f t="shared" si="441"/>
        <v>0.46313433049163799</v>
      </c>
      <c r="AG359" s="835">
        <f t="shared" si="441"/>
        <v>0.45911638200273902</v>
      </c>
      <c r="AH359" s="835">
        <f t="shared" si="441"/>
        <v>0.45686160652352698</v>
      </c>
      <c r="AI359" s="835">
        <f t="shared" si="441"/>
        <v>0.45127761810023298</v>
      </c>
      <c r="AJ359" s="835">
        <f t="shared" si="441"/>
        <v>0.45253874529638199</v>
      </c>
      <c r="AK359" s="835">
        <f t="shared" si="441"/>
        <v>0.45102659608516099</v>
      </c>
      <c r="AL359" s="835">
        <f t="shared" si="441"/>
        <v>0.44796603873172097</v>
      </c>
      <c r="AM359" s="835">
        <f t="shared" si="441"/>
        <v>0.44796603873172097</v>
      </c>
      <c r="AN359" s="835">
        <f t="shared" si="441"/>
        <v>0.44796603873172097</v>
      </c>
      <c r="AO359" s="835">
        <f t="shared" si="441"/>
        <v>0.44796603873172097</v>
      </c>
      <c r="AP359" s="835">
        <f t="shared" si="441"/>
        <v>0.44796603873172097</v>
      </c>
      <c r="AQ359" s="835">
        <f t="shared" si="441"/>
        <v>0.44796603873172097</v>
      </c>
      <c r="AR359" s="835">
        <f t="shared" si="441"/>
        <v>0.44796603873172097</v>
      </c>
      <c r="AS359" s="835">
        <f t="shared" si="441"/>
        <v>0.44796603873172097</v>
      </c>
      <c r="AT359" s="835">
        <f t="shared" si="441"/>
        <v>0.44796603873172097</v>
      </c>
      <c r="AU359" s="835">
        <f t="shared" si="441"/>
        <v>0.44796603873172097</v>
      </c>
      <c r="AV359" s="835">
        <f t="shared" si="441"/>
        <v>0.44796603873172097</v>
      </c>
      <c r="AW359" s="835">
        <f t="shared" si="441"/>
        <v>0.44796603873172097</v>
      </c>
      <c r="AX359" s="835">
        <f t="shared" si="441"/>
        <v>0.44796603873172097</v>
      </c>
      <c r="AY359" s="835">
        <f t="shared" si="441"/>
        <v>0.44796603873172097</v>
      </c>
      <c r="AZ359" s="835">
        <f t="shared" si="441"/>
        <v>0.44796603873172097</v>
      </c>
      <c r="BA359" s="835">
        <f t="shared" si="441"/>
        <v>0.44796603873172097</v>
      </c>
      <c r="BB359" s="835">
        <f t="shared" si="441"/>
        <v>0.44796603873172097</v>
      </c>
      <c r="BC359" s="835">
        <f t="shared" si="441"/>
        <v>0.44796603873172097</v>
      </c>
      <c r="BD359" s="835">
        <f t="shared" si="441"/>
        <v>0.44796603873172097</v>
      </c>
      <c r="BE359" s="835">
        <f t="shared" si="441"/>
        <v>0.44796603873172097</v>
      </c>
      <c r="BF359" s="835">
        <f t="shared" si="441"/>
        <v>0.44796603873172097</v>
      </c>
      <c r="BG359" s="835">
        <f t="shared" si="441"/>
        <v>0.44796603873172097</v>
      </c>
      <c r="BH359" s="835">
        <f t="shared" si="441"/>
        <v>0.44796603873172097</v>
      </c>
      <c r="BI359" s="835">
        <f t="shared" si="441"/>
        <v>0.44796603873172097</v>
      </c>
      <c r="BJ359" s="835">
        <f t="shared" si="441"/>
        <v>0.44796603873172097</v>
      </c>
      <c r="BK359" s="835">
        <f t="shared" si="441"/>
        <v>0.44796603873172097</v>
      </c>
      <c r="BL359" s="835">
        <f t="shared" si="441"/>
        <v>0.44796603873172097</v>
      </c>
      <c r="BM359" s="835">
        <f t="shared" si="441"/>
        <v>0.44796603873172097</v>
      </c>
      <c r="BN359" s="835">
        <f t="shared" si="441"/>
        <v>0.44796603873172097</v>
      </c>
      <c r="BO359" s="835">
        <f t="shared" si="441"/>
        <v>0.44796603873172097</v>
      </c>
      <c r="BP359" s="835">
        <f t="shared" si="441"/>
        <v>0.44796603873172097</v>
      </c>
      <c r="BQ359" s="835">
        <f t="shared" si="441"/>
        <v>0.44796603873172097</v>
      </c>
      <c r="BR359" s="835">
        <f t="shared" si="441"/>
        <v>0.44796603873172097</v>
      </c>
      <c r="BS359" s="835">
        <f t="shared" ref="BS359:BT359" si="442">BS357+BS358</f>
        <v>0.44796603873172097</v>
      </c>
      <c r="BT359" s="835">
        <f t="shared" si="442"/>
        <v>0.44796603873172097</v>
      </c>
      <c r="BU359" s="835"/>
      <c r="BV359" s="835"/>
      <c r="BW359" s="835"/>
      <c r="BX359" s="835"/>
      <c r="BY359" s="835"/>
      <c r="BZ359" s="835"/>
      <c r="CA359" s="835"/>
      <c r="CB359" s="835"/>
      <c r="CC359" s="835"/>
      <c r="CD359" s="835"/>
      <c r="CE359" s="835"/>
      <c r="CF359" s="835"/>
      <c r="CG359" s="835"/>
      <c r="CH359" s="835"/>
      <c r="CI359" s="836"/>
    </row>
    <row r="360" spans="2:89" x14ac:dyDescent="0.2">
      <c r="B360" s="1106" t="s">
        <v>766</v>
      </c>
      <c r="C360" s="1107" t="s">
        <v>590</v>
      </c>
      <c r="D360" s="1108" t="s">
        <v>767</v>
      </c>
      <c r="E360" s="1107" t="s">
        <v>231</v>
      </c>
      <c r="F360" s="1109">
        <v>2</v>
      </c>
      <c r="G360" s="837">
        <f>G313-G356</f>
        <v>0</v>
      </c>
      <c r="H360" s="837">
        <f t="shared" ref="H360:BS360" si="443">H313-H356</f>
        <v>0</v>
      </c>
      <c r="I360" s="837">
        <f t="shared" si="443"/>
        <v>1.8166362334108319</v>
      </c>
      <c r="J360" s="837">
        <f t="shared" si="443"/>
        <v>1.8152570595227973</v>
      </c>
      <c r="K360" s="837">
        <f t="shared" si="443"/>
        <v>1.8146317643862497</v>
      </c>
      <c r="L360" s="837">
        <f t="shared" si="443"/>
        <v>1.8177761550509883</v>
      </c>
      <c r="M360" s="838">
        <f t="shared" si="443"/>
        <v>1.8468895400340468</v>
      </c>
      <c r="N360" s="838">
        <f t="shared" si="443"/>
        <v>1.8965276992949658</v>
      </c>
      <c r="O360" s="838">
        <f t="shared" si="443"/>
        <v>1.4561854727181895</v>
      </c>
      <c r="P360" s="838">
        <f t="shared" si="443"/>
        <v>1.5065705553193309</v>
      </c>
      <c r="Q360" s="838">
        <f t="shared" si="443"/>
        <v>1.5566215377360466</v>
      </c>
      <c r="R360" s="838">
        <f t="shared" si="443"/>
        <v>1.6000358683814655</v>
      </c>
      <c r="S360" s="838">
        <f t="shared" si="443"/>
        <v>1.6524981594913948</v>
      </c>
      <c r="T360" s="838">
        <f t="shared" si="443"/>
        <v>1.7155835136025877</v>
      </c>
      <c r="U360" s="838">
        <f t="shared" si="443"/>
        <v>1.7809095523126279</v>
      </c>
      <c r="V360" s="838">
        <f t="shared" si="443"/>
        <v>1.8437898443057339</v>
      </c>
      <c r="W360" s="838">
        <f t="shared" si="443"/>
        <v>1.8979508860112961</v>
      </c>
      <c r="X360" s="838">
        <f t="shared" si="443"/>
        <v>1.9456413722398667</v>
      </c>
      <c r="Y360" s="838">
        <f t="shared" si="443"/>
        <v>2.0064094818459353</v>
      </c>
      <c r="Z360" s="838">
        <f t="shared" si="443"/>
        <v>2.0667947719340258</v>
      </c>
      <c r="AA360" s="838">
        <f t="shared" si="443"/>
        <v>2.1287988399249071</v>
      </c>
      <c r="AB360" s="838">
        <f t="shared" si="443"/>
        <v>2.2005972641888709</v>
      </c>
      <c r="AC360" s="838">
        <f t="shared" si="443"/>
        <v>2.2706434405680103</v>
      </c>
      <c r="AD360" s="838">
        <f t="shared" si="443"/>
        <v>2.3405656714690952</v>
      </c>
      <c r="AE360" s="838">
        <f t="shared" si="443"/>
        <v>2.3996499300532834</v>
      </c>
      <c r="AF360" s="838">
        <f t="shared" si="443"/>
        <v>2.436162011514603</v>
      </c>
      <c r="AG360" s="838">
        <f t="shared" si="443"/>
        <v>2.472482107567445</v>
      </c>
      <c r="AH360" s="838">
        <f t="shared" si="443"/>
        <v>2.5081123426099587</v>
      </c>
      <c r="AI360" s="838">
        <f t="shared" si="443"/>
        <v>2.5449840809737152</v>
      </c>
      <c r="AJ360" s="838">
        <f t="shared" si="443"/>
        <v>2.5825698930817742</v>
      </c>
      <c r="AK360" s="838">
        <f t="shared" si="443"/>
        <v>2.6211972073802725</v>
      </c>
      <c r="AL360" s="838">
        <f t="shared" si="443"/>
        <v>2.6568564997911466</v>
      </c>
      <c r="AM360" s="838">
        <f t="shared" si="443"/>
        <v>2.6542976520316826</v>
      </c>
      <c r="AN360" s="838">
        <f t="shared" si="443"/>
        <v>2.652275126450335</v>
      </c>
      <c r="AO360" s="838">
        <f t="shared" si="443"/>
        <v>2.6502983239436135</v>
      </c>
      <c r="AP360" s="838">
        <f t="shared" si="443"/>
        <v>2.6464368594308043</v>
      </c>
      <c r="AQ360" s="838">
        <f t="shared" si="443"/>
        <v>2.6416036824250062</v>
      </c>
      <c r="AR360" s="838">
        <f t="shared" si="443"/>
        <v>2.6346720930444141</v>
      </c>
      <c r="AS360" s="838">
        <f t="shared" si="443"/>
        <v>2.627876270202588</v>
      </c>
      <c r="AT360" s="838">
        <f t="shared" si="443"/>
        <v>2.620432223835107</v>
      </c>
      <c r="AU360" s="838">
        <f t="shared" si="443"/>
        <v>2.6134172101404491</v>
      </c>
      <c r="AV360" s="838">
        <f t="shared" si="443"/>
        <v>2.6058869101714333</v>
      </c>
      <c r="AW360" s="838">
        <f t="shared" si="443"/>
        <v>2.598156332647422</v>
      </c>
      <c r="AX360" s="838">
        <f t="shared" si="443"/>
        <v>2.5895448913344863</v>
      </c>
      <c r="AY360" s="838">
        <f t="shared" si="443"/>
        <v>2.5802728271309663</v>
      </c>
      <c r="AZ360" s="838">
        <f t="shared" si="443"/>
        <v>2.5707162478347927</v>
      </c>
      <c r="BA360" s="838">
        <f t="shared" si="443"/>
        <v>2.5607270968707692</v>
      </c>
      <c r="BB360" s="838">
        <f t="shared" si="443"/>
        <v>2.5500091432234964</v>
      </c>
      <c r="BC360" s="838">
        <f t="shared" si="443"/>
        <v>2.5390984441041082</v>
      </c>
      <c r="BD360" s="838">
        <f t="shared" si="443"/>
        <v>2.5285312766617407</v>
      </c>
      <c r="BE360" s="838">
        <f t="shared" si="443"/>
        <v>2.5183908548757801</v>
      </c>
      <c r="BF360" s="838">
        <f t="shared" si="443"/>
        <v>2.5086687080659091</v>
      </c>
      <c r="BG360" s="838">
        <f t="shared" si="443"/>
        <v>2.4991248406624775</v>
      </c>
      <c r="BH360" s="838">
        <f t="shared" si="443"/>
        <v>2.4899173298222461</v>
      </c>
      <c r="BI360" s="838">
        <f t="shared" si="443"/>
        <v>2.4810989201396971</v>
      </c>
      <c r="BJ360" s="838">
        <f t="shared" si="443"/>
        <v>2.4719976885530013</v>
      </c>
      <c r="BK360" s="838">
        <f t="shared" si="443"/>
        <v>2.4630050961487289</v>
      </c>
      <c r="BL360" s="838">
        <f t="shared" si="443"/>
        <v>2.4541420289183886</v>
      </c>
      <c r="BM360" s="838">
        <f t="shared" si="443"/>
        <v>2.4455720278556266</v>
      </c>
      <c r="BN360" s="838">
        <f t="shared" si="443"/>
        <v>2.4369326394183224</v>
      </c>
      <c r="BO360" s="838">
        <f t="shared" si="443"/>
        <v>2.4281655351775617</v>
      </c>
      <c r="BP360" s="838">
        <f t="shared" si="443"/>
        <v>2.4187574770189171</v>
      </c>
      <c r="BQ360" s="838">
        <f t="shared" si="443"/>
        <v>2.4088552798475664</v>
      </c>
      <c r="BR360" s="838">
        <f t="shared" si="443"/>
        <v>2.3982520791192039</v>
      </c>
      <c r="BS360" s="838">
        <f t="shared" si="443"/>
        <v>2.387847139185598</v>
      </c>
      <c r="BT360" s="838">
        <f t="shared" ref="BT360" si="444">BT313-BT356</f>
        <v>2.3776446728471674</v>
      </c>
      <c r="BU360" s="838"/>
      <c r="BV360" s="838"/>
      <c r="BW360" s="838"/>
      <c r="BX360" s="838"/>
      <c r="BY360" s="838"/>
      <c r="BZ360" s="838"/>
      <c r="CA360" s="838"/>
      <c r="CB360" s="838"/>
      <c r="CC360" s="838"/>
      <c r="CD360" s="838"/>
      <c r="CE360" s="838"/>
      <c r="CF360" s="838"/>
      <c r="CG360" s="838"/>
      <c r="CH360" s="838"/>
      <c r="CI360" s="839"/>
    </row>
    <row r="361" spans="2:89" ht="15" thickBot="1" x14ac:dyDescent="0.25">
      <c r="B361" s="944" t="s">
        <v>768</v>
      </c>
      <c r="C361" s="945" t="s">
        <v>593</v>
      </c>
      <c r="D361" s="946" t="s">
        <v>769</v>
      </c>
      <c r="E361" s="945" t="s">
        <v>231</v>
      </c>
      <c r="F361" s="941">
        <v>2</v>
      </c>
      <c r="G361" s="837">
        <f t="shared" ref="G361:BR361" si="445">G304-G315</f>
        <v>0</v>
      </c>
      <c r="H361" s="837">
        <f t="shared" si="445"/>
        <v>0</v>
      </c>
      <c r="I361" s="837">
        <f t="shared" si="445"/>
        <v>0</v>
      </c>
      <c r="J361" s="837">
        <f t="shared" si="445"/>
        <v>0</v>
      </c>
      <c r="K361" s="837">
        <f t="shared" si="445"/>
        <v>0</v>
      </c>
      <c r="L361" s="837">
        <f t="shared" si="445"/>
        <v>0</v>
      </c>
      <c r="M361" s="837">
        <f t="shared" si="445"/>
        <v>0</v>
      </c>
      <c r="N361" s="837">
        <f t="shared" si="445"/>
        <v>0</v>
      </c>
      <c r="O361" s="837">
        <f t="shared" si="445"/>
        <v>0</v>
      </c>
      <c r="P361" s="837">
        <f t="shared" si="445"/>
        <v>0</v>
      </c>
      <c r="Q361" s="837">
        <f t="shared" si="445"/>
        <v>0</v>
      </c>
      <c r="R361" s="837">
        <f t="shared" si="445"/>
        <v>0</v>
      </c>
      <c r="S361" s="837">
        <f t="shared" si="445"/>
        <v>0</v>
      </c>
      <c r="T361" s="837">
        <f t="shared" si="445"/>
        <v>0</v>
      </c>
      <c r="U361" s="837">
        <f t="shared" si="445"/>
        <v>0</v>
      </c>
      <c r="V361" s="837">
        <f t="shared" si="445"/>
        <v>0</v>
      </c>
      <c r="W361" s="837">
        <f t="shared" si="445"/>
        <v>0</v>
      </c>
      <c r="X361" s="837">
        <f t="shared" si="445"/>
        <v>0</v>
      </c>
      <c r="Y361" s="837">
        <f t="shared" si="445"/>
        <v>0</v>
      </c>
      <c r="Z361" s="837">
        <f t="shared" si="445"/>
        <v>0</v>
      </c>
      <c r="AA361" s="837">
        <f t="shared" si="445"/>
        <v>0</v>
      </c>
      <c r="AB361" s="837">
        <f t="shared" si="445"/>
        <v>0</v>
      </c>
      <c r="AC361" s="837">
        <f t="shared" si="445"/>
        <v>0</v>
      </c>
      <c r="AD361" s="837">
        <f t="shared" si="445"/>
        <v>0</v>
      </c>
      <c r="AE361" s="837">
        <f t="shared" si="445"/>
        <v>0</v>
      </c>
      <c r="AF361" s="837">
        <f t="shared" si="445"/>
        <v>0</v>
      </c>
      <c r="AG361" s="837">
        <f t="shared" si="445"/>
        <v>0</v>
      </c>
      <c r="AH361" s="837">
        <f t="shared" si="445"/>
        <v>0</v>
      </c>
      <c r="AI361" s="837">
        <f t="shared" si="445"/>
        <v>0</v>
      </c>
      <c r="AJ361" s="837">
        <f t="shared" si="445"/>
        <v>0</v>
      </c>
      <c r="AK361" s="837">
        <f t="shared" si="445"/>
        <v>0</v>
      </c>
      <c r="AL361" s="837">
        <f t="shared" si="445"/>
        <v>140</v>
      </c>
      <c r="AM361" s="837">
        <f t="shared" si="445"/>
        <v>140</v>
      </c>
      <c r="AN361" s="837">
        <f t="shared" si="445"/>
        <v>140</v>
      </c>
      <c r="AO361" s="837">
        <f t="shared" si="445"/>
        <v>140</v>
      </c>
      <c r="AP361" s="837">
        <f t="shared" si="445"/>
        <v>140</v>
      </c>
      <c r="AQ361" s="837">
        <f t="shared" si="445"/>
        <v>140</v>
      </c>
      <c r="AR361" s="837">
        <f t="shared" si="445"/>
        <v>140</v>
      </c>
      <c r="AS361" s="837">
        <f t="shared" si="445"/>
        <v>140</v>
      </c>
      <c r="AT361" s="837">
        <f t="shared" si="445"/>
        <v>140</v>
      </c>
      <c r="AU361" s="837">
        <f t="shared" si="445"/>
        <v>140</v>
      </c>
      <c r="AV361" s="837">
        <f t="shared" si="445"/>
        <v>140</v>
      </c>
      <c r="AW361" s="837">
        <f t="shared" si="445"/>
        <v>140</v>
      </c>
      <c r="AX361" s="837">
        <f t="shared" si="445"/>
        <v>140</v>
      </c>
      <c r="AY361" s="837">
        <f t="shared" si="445"/>
        <v>140</v>
      </c>
      <c r="AZ361" s="837">
        <f t="shared" si="445"/>
        <v>140</v>
      </c>
      <c r="BA361" s="837">
        <f t="shared" si="445"/>
        <v>140</v>
      </c>
      <c r="BB361" s="837">
        <f t="shared" si="445"/>
        <v>140</v>
      </c>
      <c r="BC361" s="837">
        <f t="shared" si="445"/>
        <v>140</v>
      </c>
      <c r="BD361" s="837">
        <f t="shared" si="445"/>
        <v>140</v>
      </c>
      <c r="BE361" s="837">
        <f t="shared" si="445"/>
        <v>140</v>
      </c>
      <c r="BF361" s="837">
        <f t="shared" si="445"/>
        <v>140</v>
      </c>
      <c r="BG361" s="837">
        <f t="shared" si="445"/>
        <v>140</v>
      </c>
      <c r="BH361" s="837">
        <f t="shared" si="445"/>
        <v>140</v>
      </c>
      <c r="BI361" s="837">
        <f t="shared" si="445"/>
        <v>140</v>
      </c>
      <c r="BJ361" s="837">
        <f t="shared" si="445"/>
        <v>140</v>
      </c>
      <c r="BK361" s="837">
        <f t="shared" si="445"/>
        <v>140</v>
      </c>
      <c r="BL361" s="837">
        <f t="shared" si="445"/>
        <v>140</v>
      </c>
      <c r="BM361" s="837">
        <f t="shared" si="445"/>
        <v>140</v>
      </c>
      <c r="BN361" s="837">
        <f t="shared" si="445"/>
        <v>140</v>
      </c>
      <c r="BO361" s="837">
        <f t="shared" si="445"/>
        <v>140</v>
      </c>
      <c r="BP361" s="837">
        <f t="shared" si="445"/>
        <v>140</v>
      </c>
      <c r="BQ361" s="837">
        <f t="shared" si="445"/>
        <v>140</v>
      </c>
      <c r="BR361" s="837">
        <f t="shared" si="445"/>
        <v>140</v>
      </c>
      <c r="BS361" s="837">
        <f t="shared" ref="BS361:BT361" si="446">BS304-BS315</f>
        <v>140</v>
      </c>
      <c r="BT361" s="837">
        <f t="shared" si="446"/>
        <v>140</v>
      </c>
      <c r="BU361" s="837"/>
      <c r="BV361" s="837"/>
      <c r="BW361" s="837"/>
      <c r="BX361" s="837"/>
      <c r="BY361" s="837"/>
      <c r="BZ361" s="837"/>
      <c r="CA361" s="837"/>
      <c r="CB361" s="837"/>
      <c r="CC361" s="837"/>
      <c r="CD361" s="837"/>
      <c r="CE361" s="837"/>
      <c r="CF361" s="837"/>
      <c r="CG361" s="837"/>
      <c r="CH361" s="837"/>
      <c r="CI361" s="837"/>
    </row>
    <row r="362" spans="2:89" x14ac:dyDescent="0.2">
      <c r="B362" s="1035" t="s">
        <v>770</v>
      </c>
      <c r="C362" s="1036" t="s">
        <v>388</v>
      </c>
      <c r="D362" s="1037" t="s">
        <v>771</v>
      </c>
      <c r="E362" s="1036" t="s">
        <v>231</v>
      </c>
      <c r="F362" s="1038">
        <v>2</v>
      </c>
      <c r="G362" s="844">
        <f>G360-G359</f>
        <v>0</v>
      </c>
      <c r="H362" s="844">
        <f t="shared" ref="H362:BS362" si="447">H360-H359</f>
        <v>0</v>
      </c>
      <c r="I362" s="844">
        <f t="shared" si="447"/>
        <v>1.3153176787750938</v>
      </c>
      <c r="J362" s="844">
        <f t="shared" si="447"/>
        <v>1.2863152562108633</v>
      </c>
      <c r="K362" s="844">
        <f t="shared" si="447"/>
        <v>1.2821908008798308</v>
      </c>
      <c r="L362" s="844">
        <f t="shared" si="447"/>
        <v>1.2813055789392602</v>
      </c>
      <c r="M362" s="845">
        <f t="shared" si="447"/>
        <v>1.3053831286993178</v>
      </c>
      <c r="N362" s="845">
        <f t="shared" si="447"/>
        <v>1.3636146008342567</v>
      </c>
      <c r="O362" s="845">
        <f t="shared" si="447"/>
        <v>0.93015023910339556</v>
      </c>
      <c r="P362" s="845">
        <f t="shared" si="447"/>
        <v>0.98678019647096693</v>
      </c>
      <c r="Q362" s="845">
        <f t="shared" si="447"/>
        <v>1.0427123209055917</v>
      </c>
      <c r="R362" s="845">
        <f t="shared" si="447"/>
        <v>1.0909241902136995</v>
      </c>
      <c r="S362" s="845">
        <f t="shared" si="447"/>
        <v>1.1468440885001256</v>
      </c>
      <c r="T362" s="845">
        <f t="shared" si="447"/>
        <v>1.2148195476983408</v>
      </c>
      <c r="U362" s="845">
        <f t="shared" si="447"/>
        <v>1.2844538347462691</v>
      </c>
      <c r="V362" s="845">
        <f t="shared" si="447"/>
        <v>1.351794790861971</v>
      </c>
      <c r="W362" s="845">
        <f t="shared" si="447"/>
        <v>1.408826854068681</v>
      </c>
      <c r="X362" s="845">
        <f t="shared" si="447"/>
        <v>1.4602174726556827</v>
      </c>
      <c r="Y362" s="845">
        <f t="shared" si="447"/>
        <v>1.5247908979209452</v>
      </c>
      <c r="Z362" s="845">
        <f t="shared" si="447"/>
        <v>1.5891084058708498</v>
      </c>
      <c r="AA362" s="845">
        <f t="shared" si="447"/>
        <v>1.6522071830305671</v>
      </c>
      <c r="AB362" s="845">
        <f t="shared" si="447"/>
        <v>1.7287050734769829</v>
      </c>
      <c r="AC362" s="845">
        <f t="shared" si="447"/>
        <v>1.8019697880237453</v>
      </c>
      <c r="AD362" s="845">
        <f t="shared" si="447"/>
        <v>1.8735906624739913</v>
      </c>
      <c r="AE362" s="845">
        <f t="shared" si="447"/>
        <v>1.9354659705475574</v>
      </c>
      <c r="AF362" s="845">
        <f t="shared" si="447"/>
        <v>1.973027681022965</v>
      </c>
      <c r="AG362" s="845">
        <f t="shared" si="447"/>
        <v>2.0133657255647059</v>
      </c>
      <c r="AH362" s="845">
        <f t="shared" si="447"/>
        <v>2.0512507360864318</v>
      </c>
      <c r="AI362" s="845">
        <f t="shared" si="447"/>
        <v>2.0937064628734823</v>
      </c>
      <c r="AJ362" s="845">
        <f t="shared" si="447"/>
        <v>2.1300311477853922</v>
      </c>
      <c r="AK362" s="845">
        <f t="shared" si="447"/>
        <v>2.1701706112951116</v>
      </c>
      <c r="AL362" s="845">
        <f t="shared" si="447"/>
        <v>2.2088904610594255</v>
      </c>
      <c r="AM362" s="845">
        <f t="shared" si="447"/>
        <v>2.2063316132999615</v>
      </c>
      <c r="AN362" s="845">
        <f t="shared" si="447"/>
        <v>2.204309087718614</v>
      </c>
      <c r="AO362" s="845">
        <f t="shared" si="447"/>
        <v>2.2023322852118925</v>
      </c>
      <c r="AP362" s="845">
        <f t="shared" si="447"/>
        <v>2.1984708206990833</v>
      </c>
      <c r="AQ362" s="845">
        <f t="shared" si="447"/>
        <v>2.1936376436932852</v>
      </c>
      <c r="AR362" s="845">
        <f t="shared" si="447"/>
        <v>2.186706054312693</v>
      </c>
      <c r="AS362" s="845">
        <f t="shared" si="447"/>
        <v>2.1799102314708669</v>
      </c>
      <c r="AT362" s="845">
        <f t="shared" si="447"/>
        <v>2.172466185103386</v>
      </c>
      <c r="AU362" s="845">
        <f t="shared" si="447"/>
        <v>2.1654511714087281</v>
      </c>
      <c r="AV362" s="845">
        <f t="shared" si="447"/>
        <v>2.1579208714397122</v>
      </c>
      <c r="AW362" s="845">
        <f t="shared" si="447"/>
        <v>2.1501902939157009</v>
      </c>
      <c r="AX362" s="845">
        <f t="shared" si="447"/>
        <v>2.1415788526027653</v>
      </c>
      <c r="AY362" s="845">
        <f t="shared" si="447"/>
        <v>2.1323067883992453</v>
      </c>
      <c r="AZ362" s="845">
        <f t="shared" si="447"/>
        <v>2.1227502091030717</v>
      </c>
      <c r="BA362" s="845">
        <f t="shared" si="447"/>
        <v>2.1127610581390481</v>
      </c>
      <c r="BB362" s="845">
        <f t="shared" si="447"/>
        <v>2.1020431044917753</v>
      </c>
      <c r="BC362" s="845">
        <f t="shared" si="447"/>
        <v>2.0911324053723872</v>
      </c>
      <c r="BD362" s="845">
        <f t="shared" si="447"/>
        <v>2.0805652379300197</v>
      </c>
      <c r="BE362" s="845">
        <f t="shared" si="447"/>
        <v>2.070424816144059</v>
      </c>
      <c r="BF362" s="845">
        <f t="shared" si="447"/>
        <v>2.0607026693341881</v>
      </c>
      <c r="BG362" s="845">
        <f t="shared" si="447"/>
        <v>2.0511588019307565</v>
      </c>
      <c r="BH362" s="845">
        <f t="shared" si="447"/>
        <v>2.0419512910905251</v>
      </c>
      <c r="BI362" s="845">
        <f t="shared" si="447"/>
        <v>2.0331328814079761</v>
      </c>
      <c r="BJ362" s="845">
        <f t="shared" si="447"/>
        <v>2.0240316498212803</v>
      </c>
      <c r="BK362" s="845">
        <f t="shared" si="447"/>
        <v>2.0150390574170078</v>
      </c>
      <c r="BL362" s="845">
        <f t="shared" si="447"/>
        <v>2.0061759901866676</v>
      </c>
      <c r="BM362" s="845">
        <f t="shared" si="447"/>
        <v>1.9976059891239055</v>
      </c>
      <c r="BN362" s="845">
        <f t="shared" si="447"/>
        <v>1.9889666006866014</v>
      </c>
      <c r="BO362" s="845">
        <f t="shared" si="447"/>
        <v>1.9801994964458407</v>
      </c>
      <c r="BP362" s="845">
        <f t="shared" si="447"/>
        <v>1.9707914382871961</v>
      </c>
      <c r="BQ362" s="845">
        <f t="shared" si="447"/>
        <v>1.9608892411158454</v>
      </c>
      <c r="BR362" s="845">
        <f t="shared" si="447"/>
        <v>1.9502860403874829</v>
      </c>
      <c r="BS362" s="845">
        <f t="shared" si="447"/>
        <v>1.939881100453877</v>
      </c>
      <c r="BT362" s="845">
        <f t="shared" ref="BT362" si="448">BT360-BT359</f>
        <v>1.9296786341154464</v>
      </c>
      <c r="BU362" s="845"/>
      <c r="BV362" s="845"/>
      <c r="BW362" s="845"/>
      <c r="BX362" s="845"/>
      <c r="BY362" s="845"/>
      <c r="BZ362" s="845"/>
      <c r="CA362" s="845"/>
      <c r="CB362" s="845"/>
      <c r="CC362" s="845"/>
      <c r="CD362" s="845"/>
      <c r="CE362" s="845"/>
      <c r="CF362" s="845"/>
      <c r="CG362" s="845"/>
      <c r="CH362" s="845"/>
      <c r="CI362" s="846"/>
    </row>
    <row r="365" spans="2:89" ht="15" x14ac:dyDescent="0.2">
      <c r="B365" s="1353" t="s">
        <v>780</v>
      </c>
      <c r="C365" s="1354"/>
      <c r="D365" s="1354"/>
      <c r="E365" s="1354"/>
      <c r="F365" s="1354"/>
      <c r="G365" s="1354"/>
      <c r="H365" s="1354"/>
      <c r="I365" s="1354"/>
      <c r="J365" s="1354"/>
      <c r="K365" s="1354"/>
      <c r="L365" s="1354"/>
      <c r="M365" s="1354"/>
      <c r="N365" s="1354"/>
      <c r="O365" s="1354"/>
      <c r="P365" s="1354"/>
      <c r="Q365" s="1354"/>
      <c r="R365" s="1354"/>
      <c r="S365" s="1354"/>
      <c r="T365" s="1354"/>
      <c r="U365" s="1354"/>
      <c r="V365" s="1354"/>
      <c r="W365" s="1354"/>
      <c r="X365" s="1354"/>
      <c r="Y365" s="1354"/>
      <c r="Z365" s="1354"/>
      <c r="AA365" s="1354"/>
      <c r="AB365" s="1354"/>
      <c r="AC365" s="1354"/>
      <c r="AD365" s="1354"/>
      <c r="AE365" s="1354"/>
      <c r="AF365" s="1354"/>
      <c r="AG365" s="1354"/>
      <c r="AH365" s="1354"/>
      <c r="AI365" s="1354"/>
      <c r="AJ365" s="1354"/>
      <c r="AK365" s="1354"/>
      <c r="AL365" s="1354"/>
      <c r="AM365" s="1354"/>
      <c r="AN365" s="1354"/>
      <c r="AO365" s="1354"/>
      <c r="AP365" s="1354"/>
      <c r="AQ365" s="1354"/>
      <c r="AR365" s="1354"/>
      <c r="AS365" s="1354"/>
      <c r="AT365" s="1354"/>
      <c r="AU365" s="1354"/>
      <c r="AV365" s="1354"/>
      <c r="AW365" s="1354"/>
      <c r="AX365" s="1354"/>
      <c r="AY365" s="1354"/>
      <c r="AZ365" s="1354"/>
      <c r="BA365" s="1354"/>
      <c r="BB365" s="1354"/>
      <c r="BC365" s="1354"/>
      <c r="BD365" s="1354"/>
      <c r="BE365" s="1354"/>
      <c r="BF365" s="1354"/>
      <c r="BG365" s="1354"/>
      <c r="BH365" s="1354"/>
      <c r="BI365" s="1354"/>
      <c r="BJ365" s="1354"/>
      <c r="BK365" s="1354"/>
      <c r="BL365" s="1354"/>
      <c r="BM365" s="1354"/>
      <c r="BN365" s="1354"/>
      <c r="BO365" s="1354"/>
      <c r="BP365" s="1354"/>
      <c r="BQ365" s="1354"/>
      <c r="BR365" s="1354"/>
      <c r="BS365" s="1354"/>
      <c r="BT365" s="1354"/>
      <c r="BU365" s="1354"/>
      <c r="BV365" s="1354"/>
      <c r="BW365" s="1354"/>
      <c r="BX365" s="1354"/>
      <c r="BY365" s="1354"/>
      <c r="BZ365" s="1354"/>
      <c r="CA365" s="1354"/>
      <c r="CB365" s="1354"/>
      <c r="CC365" s="1354"/>
      <c r="CD365" s="1354"/>
      <c r="CE365" s="1354"/>
      <c r="CF365" s="1354"/>
      <c r="CG365" s="1354"/>
      <c r="CH365" s="1354"/>
      <c r="CI365" s="1355"/>
    </row>
    <row r="366" spans="2:89" x14ac:dyDescent="0.2">
      <c r="B366" s="1356"/>
      <c r="C366" s="1357"/>
      <c r="D366" s="1357"/>
      <c r="E366" s="1357"/>
      <c r="F366" s="1357"/>
      <c r="G366" s="1357"/>
      <c r="H366" s="1357"/>
      <c r="I366" s="1357"/>
      <c r="J366" s="1357"/>
      <c r="K366" s="1357"/>
      <c r="L366" s="1357"/>
      <c r="M366" s="1357"/>
      <c r="N366" s="1357"/>
      <c r="O366" s="1357"/>
      <c r="P366" s="1357"/>
      <c r="Q366" s="1357"/>
      <c r="R366" s="1357"/>
      <c r="S366" s="1357"/>
      <c r="T366" s="1357"/>
      <c r="U366" s="1357"/>
      <c r="V366" s="1357"/>
      <c r="W366" s="1357"/>
      <c r="X366" s="1357"/>
      <c r="Y366" s="1357"/>
      <c r="Z366" s="1357"/>
      <c r="AA366" s="1357"/>
      <c r="AB366" s="1357"/>
      <c r="AC366" s="1357"/>
      <c r="AD366" s="1357"/>
      <c r="AE366" s="1357"/>
      <c r="AF366" s="1357"/>
      <c r="AG366" s="1357"/>
      <c r="AH366" s="1357"/>
      <c r="AI366" s="1357"/>
      <c r="AJ366" s="1357"/>
      <c r="AK366" s="1357"/>
      <c r="AL366" s="1357"/>
      <c r="AM366" s="1357"/>
      <c r="AN366" s="1357"/>
      <c r="AO366" s="1357"/>
      <c r="AP366" s="1357"/>
      <c r="AQ366" s="1357"/>
      <c r="AR366" s="1357"/>
      <c r="AS366" s="1357"/>
      <c r="AT366" s="1357"/>
      <c r="AU366" s="1357"/>
      <c r="AV366" s="1357"/>
      <c r="AW366" s="1357"/>
      <c r="AX366" s="1357"/>
      <c r="AY366" s="1357"/>
      <c r="AZ366" s="1357"/>
      <c r="BA366" s="1357"/>
      <c r="BB366" s="1357"/>
      <c r="BC366" s="1357"/>
      <c r="BD366" s="1357"/>
      <c r="BE366" s="1357"/>
      <c r="BF366" s="1357"/>
      <c r="BG366" s="1357"/>
      <c r="BH366" s="1357"/>
      <c r="BI366" s="1357"/>
      <c r="BJ366" s="1357"/>
      <c r="BK366" s="1357"/>
      <c r="BL366" s="1357"/>
      <c r="BM366" s="1357"/>
      <c r="BN366" s="1357"/>
      <c r="BO366" s="1357"/>
      <c r="BP366" s="1357"/>
      <c r="BQ366" s="1357"/>
      <c r="BR366" s="1357"/>
      <c r="BS366" s="1357"/>
      <c r="BT366" s="1357"/>
      <c r="BU366" s="1357"/>
      <c r="BV366" s="1357"/>
      <c r="BW366" s="1357"/>
      <c r="BX366" s="1357"/>
      <c r="BY366" s="1357"/>
      <c r="BZ366" s="1357"/>
      <c r="CA366" s="1357"/>
      <c r="CB366" s="1357"/>
      <c r="CC366" s="1357"/>
      <c r="CD366" s="1357"/>
      <c r="CE366" s="1357"/>
      <c r="CF366" s="1357"/>
      <c r="CG366" s="1357"/>
      <c r="CH366" s="1357"/>
      <c r="CI366" s="1358"/>
    </row>
    <row r="367" spans="2:89" x14ac:dyDescent="0.2">
      <c r="B367" s="1356" t="s">
        <v>781</v>
      </c>
      <c r="C367" s="1357"/>
      <c r="D367" s="1357"/>
      <c r="E367" s="1357"/>
      <c r="F367" s="1357"/>
      <c r="G367" s="1039" t="s">
        <v>200</v>
      </c>
      <c r="H367" s="1039" t="s">
        <v>201</v>
      </c>
      <c r="I367" s="1039" t="s">
        <v>202</v>
      </c>
      <c r="J367" s="1039" t="s">
        <v>203</v>
      </c>
      <c r="K367" s="1039" t="s">
        <v>204</v>
      </c>
      <c r="L367" s="1039" t="s">
        <v>205</v>
      </c>
      <c r="M367" s="1039" t="s">
        <v>206</v>
      </c>
      <c r="N367" s="1039" t="s">
        <v>207</v>
      </c>
      <c r="O367" s="1039" t="s">
        <v>208</v>
      </c>
      <c r="P367" s="1039" t="s">
        <v>209</v>
      </c>
      <c r="Q367" s="1039" t="s">
        <v>210</v>
      </c>
      <c r="R367" s="1039" t="s">
        <v>242</v>
      </c>
      <c r="S367" s="1039" t="s">
        <v>243</v>
      </c>
      <c r="T367" s="1039" t="s">
        <v>244</v>
      </c>
      <c r="U367" s="1039" t="s">
        <v>245</v>
      </c>
      <c r="V367" s="1039" t="s">
        <v>211</v>
      </c>
      <c r="W367" s="1039" t="s">
        <v>246</v>
      </c>
      <c r="X367" s="1039" t="s">
        <v>247</v>
      </c>
      <c r="Y367" s="1039" t="s">
        <v>248</v>
      </c>
      <c r="Z367" s="1039" t="s">
        <v>249</v>
      </c>
      <c r="AA367" s="1039" t="s">
        <v>212</v>
      </c>
      <c r="AB367" s="1039" t="s">
        <v>250</v>
      </c>
      <c r="AC367" s="1039" t="s">
        <v>251</v>
      </c>
      <c r="AD367" s="1039" t="s">
        <v>252</v>
      </c>
      <c r="AE367" s="1039" t="s">
        <v>253</v>
      </c>
      <c r="AF367" s="1039" t="s">
        <v>213</v>
      </c>
      <c r="AG367" s="1039" t="s">
        <v>254</v>
      </c>
      <c r="AH367" s="1039" t="s">
        <v>255</v>
      </c>
      <c r="AI367" s="1039" t="s">
        <v>256</v>
      </c>
      <c r="AJ367" s="1039" t="s">
        <v>257</v>
      </c>
      <c r="AK367" s="1039" t="s">
        <v>214</v>
      </c>
      <c r="AL367" s="1039" t="s">
        <v>258</v>
      </c>
      <c r="AM367" s="1039" t="s">
        <v>259</v>
      </c>
      <c r="AN367" s="1039" t="s">
        <v>260</v>
      </c>
      <c r="AO367" s="1039" t="s">
        <v>261</v>
      </c>
      <c r="AP367" s="1039" t="s">
        <v>215</v>
      </c>
      <c r="AQ367" s="1039" t="s">
        <v>262</v>
      </c>
      <c r="AR367" s="1039" t="s">
        <v>263</v>
      </c>
      <c r="AS367" s="1039" t="s">
        <v>264</v>
      </c>
      <c r="AT367" s="1039" t="s">
        <v>265</v>
      </c>
      <c r="AU367" s="1039" t="s">
        <v>216</v>
      </c>
      <c r="AV367" s="1039" t="s">
        <v>266</v>
      </c>
      <c r="AW367" s="1039" t="s">
        <v>267</v>
      </c>
      <c r="AX367" s="1039" t="s">
        <v>268</v>
      </c>
      <c r="AY367" s="1039" t="s">
        <v>269</v>
      </c>
      <c r="AZ367" s="1039" t="s">
        <v>217</v>
      </c>
      <c r="BA367" s="1039" t="s">
        <v>270</v>
      </c>
      <c r="BB367" s="1039" t="s">
        <v>271</v>
      </c>
      <c r="BC367" s="1039" t="s">
        <v>272</v>
      </c>
      <c r="BD367" s="1039" t="s">
        <v>273</v>
      </c>
      <c r="BE367" s="1039" t="s">
        <v>218</v>
      </c>
      <c r="BF367" s="1039" t="s">
        <v>274</v>
      </c>
      <c r="BG367" s="1039" t="s">
        <v>275</v>
      </c>
      <c r="BH367" s="1039" t="s">
        <v>276</v>
      </c>
      <c r="BI367" s="1039" t="s">
        <v>277</v>
      </c>
      <c r="BJ367" s="1039" t="s">
        <v>219</v>
      </c>
      <c r="BK367" s="1039" t="s">
        <v>278</v>
      </c>
      <c r="BL367" s="1039" t="s">
        <v>279</v>
      </c>
      <c r="BM367" s="1039" t="s">
        <v>280</v>
      </c>
      <c r="BN367" s="1039" t="s">
        <v>281</v>
      </c>
      <c r="BO367" s="1039" t="s">
        <v>220</v>
      </c>
      <c r="BP367" s="1039" t="s">
        <v>282</v>
      </c>
      <c r="BQ367" s="1039" t="s">
        <v>283</v>
      </c>
      <c r="BR367" s="1039" t="s">
        <v>284</v>
      </c>
      <c r="BS367" s="1039" t="s">
        <v>285</v>
      </c>
      <c r="BT367" s="1039" t="s">
        <v>221</v>
      </c>
      <c r="BU367" s="1039" t="s">
        <v>286</v>
      </c>
      <c r="BV367" s="1039" t="s">
        <v>287</v>
      </c>
      <c r="BW367" s="1039" t="s">
        <v>288</v>
      </c>
      <c r="BX367" s="1039" t="s">
        <v>289</v>
      </c>
      <c r="BY367" s="1039" t="s">
        <v>222</v>
      </c>
      <c r="BZ367" s="1039" t="s">
        <v>290</v>
      </c>
      <c r="CA367" s="1039" t="s">
        <v>291</v>
      </c>
      <c r="CB367" s="1039" t="s">
        <v>292</v>
      </c>
      <c r="CC367" s="1039" t="s">
        <v>293</v>
      </c>
      <c r="CD367" s="1039" t="s">
        <v>223</v>
      </c>
      <c r="CE367" s="1039" t="s">
        <v>294</v>
      </c>
      <c r="CF367" s="1039" t="s">
        <v>295</v>
      </c>
      <c r="CG367" s="1039" t="s">
        <v>296</v>
      </c>
      <c r="CH367" s="1039" t="s">
        <v>297</v>
      </c>
      <c r="CI367" s="1040" t="s">
        <v>224</v>
      </c>
    </row>
    <row r="368" spans="2:89" x14ac:dyDescent="0.2">
      <c r="B368" s="1356"/>
      <c r="C368" s="1357" t="s">
        <v>782</v>
      </c>
      <c r="D368" s="1357"/>
      <c r="E368" s="1357" t="s">
        <v>231</v>
      </c>
      <c r="F368" s="1357">
        <v>2</v>
      </c>
      <c r="G368" s="1041">
        <f t="shared" ref="G368:BR369" si="449">G46-G57</f>
        <v>0</v>
      </c>
      <c r="H368" s="1041">
        <f t="shared" si="449"/>
        <v>0</v>
      </c>
      <c r="I368" s="1041">
        <f t="shared" si="449"/>
        <v>1.0205308683866932</v>
      </c>
      <c r="J368" s="1041">
        <f t="shared" si="449"/>
        <v>1.0410914239522209</v>
      </c>
      <c r="K368" s="1041">
        <f t="shared" si="449"/>
        <v>1.0778608832238814</v>
      </c>
      <c r="L368" s="1041">
        <f t="shared" si="449"/>
        <v>1.1223438549945783</v>
      </c>
      <c r="M368" s="1041">
        <f t="shared" si="449"/>
        <v>1.1567210608710239</v>
      </c>
      <c r="N368" s="1041">
        <f t="shared" si="449"/>
        <v>1.2026714460039116</v>
      </c>
      <c r="O368" s="1041">
        <f t="shared" si="449"/>
        <v>1.2657190111210928</v>
      </c>
      <c r="P368" s="1041">
        <f t="shared" si="449"/>
        <v>1.3249975990380154</v>
      </c>
      <c r="Q368" s="1041">
        <f t="shared" si="449"/>
        <v>1.3810740382761395</v>
      </c>
      <c r="R368" s="1041">
        <f t="shared" si="449"/>
        <v>1.4351133558383735</v>
      </c>
      <c r="S368" s="1041">
        <f t="shared" si="449"/>
        <v>1.4763849126363193</v>
      </c>
      <c r="T368" s="1041">
        <f t="shared" si="449"/>
        <v>1.5094723081986268</v>
      </c>
      <c r="U368" s="1041">
        <f t="shared" si="449"/>
        <v>1.5484507582458542</v>
      </c>
      <c r="V368" s="1041">
        <f t="shared" si="449"/>
        <v>1.5889867691445139</v>
      </c>
      <c r="W368" s="1041">
        <f t="shared" si="449"/>
        <v>1.6322071768432929</v>
      </c>
      <c r="X368" s="1041">
        <f t="shared" si="449"/>
        <v>1.6794343573390182</v>
      </c>
      <c r="Y368" s="1041">
        <f t="shared" si="449"/>
        <v>1.718657768287609</v>
      </c>
      <c r="Z368" s="1041">
        <f t="shared" si="449"/>
        <v>1.7571925894777214</v>
      </c>
      <c r="AA368" s="1041">
        <f t="shared" si="449"/>
        <v>1.7946202713118207</v>
      </c>
      <c r="AB368" s="1041">
        <f t="shared" si="449"/>
        <v>1.829221140539607</v>
      </c>
      <c r="AC368" s="1041">
        <f t="shared" si="449"/>
        <v>1.8633933640299509</v>
      </c>
      <c r="AD368" s="1041">
        <f t="shared" si="449"/>
        <v>1.8960813783544472</v>
      </c>
      <c r="AE368" s="1041">
        <f t="shared" si="449"/>
        <v>1.9267724919312101</v>
      </c>
      <c r="AF368" s="1041">
        <f t="shared" si="449"/>
        <v>1.956169728421566</v>
      </c>
      <c r="AG368" s="1041">
        <f t="shared" si="449"/>
        <v>1.9843982945035985</v>
      </c>
      <c r="AH368" s="1041">
        <f t="shared" si="449"/>
        <v>2.0118218499623062</v>
      </c>
      <c r="AI368" s="1041">
        <f t="shared" si="449"/>
        <v>2.0384632272445091</v>
      </c>
      <c r="AJ368" s="1041">
        <f t="shared" si="449"/>
        <v>2.0646735209553331</v>
      </c>
      <c r="AK368" s="1041">
        <f t="shared" si="449"/>
        <v>2.0901551194356016</v>
      </c>
      <c r="AL368" s="1041">
        <f t="shared" si="449"/>
        <v>2.0693063468684714</v>
      </c>
      <c r="AM368" s="1041">
        <f t="shared" si="449"/>
        <v>2.0898348075781041</v>
      </c>
      <c r="AN368" s="1041">
        <f t="shared" si="449"/>
        <v>2.1101562991316674</v>
      </c>
      <c r="AO368" s="1041">
        <f t="shared" si="449"/>
        <v>2.1304538644147923</v>
      </c>
      <c r="AP368" s="1041">
        <f t="shared" si="449"/>
        <v>2.1513620111379712</v>
      </c>
      <c r="AQ368" s="1041">
        <f t="shared" si="449"/>
        <v>2.1682552637941028</v>
      </c>
      <c r="AR368" s="1041">
        <f t="shared" si="449"/>
        <v>2.1814230923845011</v>
      </c>
      <c r="AS368" s="1041">
        <f t="shared" si="449"/>
        <v>2.1945532824641543</v>
      </c>
      <c r="AT368" s="1041">
        <f t="shared" si="449"/>
        <v>2.2079048198276872</v>
      </c>
      <c r="AU368" s="1041">
        <f t="shared" si="449"/>
        <v>2.2209121810155881</v>
      </c>
      <c r="AV368" s="1041">
        <f t="shared" si="449"/>
        <v>2.2340536803400441</v>
      </c>
      <c r="AW368" s="1041">
        <f t="shared" si="449"/>
        <v>2.2473425284832036</v>
      </c>
      <c r="AX368" s="1041">
        <f t="shared" si="449"/>
        <v>2.2611657296993561</v>
      </c>
      <c r="AY368" s="1041">
        <f t="shared" si="449"/>
        <v>2.2752116897640033</v>
      </c>
      <c r="AZ368" s="1041">
        <f t="shared" si="449"/>
        <v>2.2891379504982048</v>
      </c>
      <c r="BA368" s="1041">
        <f t="shared" si="449"/>
        <v>2.3031505885661572</v>
      </c>
      <c r="BB368" s="1041">
        <f t="shared" si="449"/>
        <v>2.317605921132881</v>
      </c>
      <c r="BC368" s="1041">
        <f t="shared" si="449"/>
        <v>2.3321587120864278</v>
      </c>
      <c r="BD368" s="1041">
        <f t="shared" si="449"/>
        <v>2.3465934717879078</v>
      </c>
      <c r="BE368" s="1041">
        <f t="shared" si="449"/>
        <v>2.3608628954510413</v>
      </c>
      <c r="BF368" s="1041">
        <f t="shared" si="449"/>
        <v>2.3748985629327581</v>
      </c>
      <c r="BG368" s="1041">
        <f t="shared" si="449"/>
        <v>2.3887672670785953</v>
      </c>
      <c r="BH368" s="1041">
        <f t="shared" si="449"/>
        <v>2.4026013128087795</v>
      </c>
      <c r="BI368" s="1041">
        <f t="shared" si="449"/>
        <v>2.416080935671177</v>
      </c>
      <c r="BJ368" s="1041">
        <f t="shared" si="449"/>
        <v>2.4298190529552404</v>
      </c>
      <c r="BK368" s="1041">
        <f t="shared" si="449"/>
        <v>2.4434609211768685</v>
      </c>
      <c r="BL368" s="1041">
        <f t="shared" si="449"/>
        <v>2.4569484090166935</v>
      </c>
      <c r="BM368" s="1041">
        <f t="shared" si="449"/>
        <v>2.4702465875320883</v>
      </c>
      <c r="BN368" s="1041">
        <f t="shared" si="449"/>
        <v>2.4835383217630032</v>
      </c>
      <c r="BO368" s="1041">
        <f t="shared" si="449"/>
        <v>2.4967843203704909</v>
      </c>
      <c r="BP368" s="1041">
        <f t="shared" si="449"/>
        <v>2.5091350730445559</v>
      </c>
      <c r="BQ368" s="1041">
        <f t="shared" si="449"/>
        <v>2.5204472103692432</v>
      </c>
      <c r="BR368" s="1041">
        <f t="shared" si="449"/>
        <v>2.5319417733512082</v>
      </c>
      <c r="BS368" s="1041">
        <f t="shared" ref="BS368:BT369" si="450">BS46-BS57</f>
        <v>2.5432190016353338</v>
      </c>
      <c r="BT368" s="1041">
        <f t="shared" si="450"/>
        <v>2.554259298148462</v>
      </c>
      <c r="BU368" s="1041"/>
      <c r="BV368" s="1041"/>
      <c r="BW368" s="1041"/>
      <c r="BX368" s="1041"/>
      <c r="BY368" s="1041"/>
      <c r="BZ368" s="1041"/>
      <c r="CA368" s="1041"/>
      <c r="CB368" s="1041"/>
      <c r="CC368" s="1041"/>
      <c r="CD368" s="1041"/>
      <c r="CE368" s="1041"/>
      <c r="CF368" s="1041"/>
      <c r="CG368" s="1041"/>
      <c r="CH368" s="1041"/>
      <c r="CI368" s="1042"/>
    </row>
    <row r="369" spans="2:87" x14ac:dyDescent="0.2">
      <c r="B369" s="1356"/>
      <c r="C369" s="1357" t="s">
        <v>783</v>
      </c>
      <c r="D369" s="1357"/>
      <c r="E369" s="1357" t="s">
        <v>231</v>
      </c>
      <c r="F369" s="1357">
        <v>2</v>
      </c>
      <c r="G369" s="1041">
        <f t="shared" si="449"/>
        <v>0</v>
      </c>
      <c r="H369" s="1041">
        <f t="shared" si="449"/>
        <v>0</v>
      </c>
      <c r="I369" s="1041">
        <f t="shared" si="449"/>
        <v>2.5243210062992487</v>
      </c>
      <c r="J369" s="1041">
        <f t="shared" si="449"/>
        <v>2.4331020332924935</v>
      </c>
      <c r="K369" s="1041">
        <f t="shared" si="449"/>
        <v>2.362271562659958</v>
      </c>
      <c r="L369" s="1041">
        <f t="shared" si="449"/>
        <v>2.2888364056287549</v>
      </c>
      <c r="M369" s="1041">
        <f t="shared" si="449"/>
        <v>2.2193113835219953</v>
      </c>
      <c r="N369" s="1041">
        <f t="shared" si="449"/>
        <v>2.1768298567734039</v>
      </c>
      <c r="O369" s="1041">
        <f t="shared" si="449"/>
        <v>2.1341369475938623</v>
      </c>
      <c r="P369" s="1041">
        <f t="shared" si="449"/>
        <v>2.0913710890074473</v>
      </c>
      <c r="Q369" s="1041">
        <f t="shared" si="449"/>
        <v>2.0484685103138389</v>
      </c>
      <c r="R369" s="1041">
        <f t="shared" si="449"/>
        <v>2.0108015892669551</v>
      </c>
      <c r="S369" s="1041">
        <f t="shared" si="449"/>
        <v>1.9778571910039699</v>
      </c>
      <c r="T369" s="1041">
        <f t="shared" si="449"/>
        <v>1.9450955364246909</v>
      </c>
      <c r="U369" s="1041">
        <f t="shared" si="449"/>
        <v>1.9122470871086057</v>
      </c>
      <c r="V369" s="1041">
        <f t="shared" si="449"/>
        <v>1.8798088222279754</v>
      </c>
      <c r="W369" s="1041">
        <f t="shared" si="449"/>
        <v>1.8480020376705837</v>
      </c>
      <c r="X369" s="1041">
        <f t="shared" si="449"/>
        <v>1.8162331995877536</v>
      </c>
      <c r="Y369" s="1041">
        <f t="shared" si="449"/>
        <v>1.7836179786465136</v>
      </c>
      <c r="Z369" s="1041">
        <f t="shared" si="449"/>
        <v>1.7513760024426723</v>
      </c>
      <c r="AA369" s="1041">
        <f t="shared" si="449"/>
        <v>1.718711804313342</v>
      </c>
      <c r="AB369" s="1041">
        <f t="shared" si="449"/>
        <v>1.6872503277298079</v>
      </c>
      <c r="AC369" s="1041">
        <f t="shared" si="449"/>
        <v>1.6573676265818742</v>
      </c>
      <c r="AD369" s="1041">
        <f t="shared" si="449"/>
        <v>1.6289074212186472</v>
      </c>
      <c r="AE369" s="1041">
        <f t="shared" si="449"/>
        <v>1.6014298353038616</v>
      </c>
      <c r="AF369" s="1041">
        <f t="shared" si="449"/>
        <v>1.5750915266730412</v>
      </c>
      <c r="AG369" s="1041">
        <f t="shared" si="449"/>
        <v>1.5499425698142744</v>
      </c>
      <c r="AH369" s="1041">
        <f t="shared" si="449"/>
        <v>1.5258401390620491</v>
      </c>
      <c r="AI369" s="1041">
        <f t="shared" si="449"/>
        <v>1.5016210566823345</v>
      </c>
      <c r="AJ369" s="1041">
        <f t="shared" si="449"/>
        <v>1.4774296787420902</v>
      </c>
      <c r="AK369" s="1041">
        <f t="shared" si="449"/>
        <v>1.4531314117257048</v>
      </c>
      <c r="AL369" s="1041">
        <f t="shared" si="449"/>
        <v>1.4318573890901458</v>
      </c>
      <c r="AM369" s="1041">
        <f t="shared" si="449"/>
        <v>1.4132220718301403</v>
      </c>
      <c r="AN369" s="1041">
        <f t="shared" si="449"/>
        <v>1.3946600347923757</v>
      </c>
      <c r="AO369" s="1041">
        <f t="shared" si="449"/>
        <v>1.3760348635580819</v>
      </c>
      <c r="AP369" s="1041">
        <f t="shared" si="449"/>
        <v>1.3581235944516565</v>
      </c>
      <c r="AQ369" s="1041">
        <f t="shared" si="449"/>
        <v>1.3447043092795252</v>
      </c>
      <c r="AR369" s="1041">
        <f t="shared" si="449"/>
        <v>1.3364354486088803</v>
      </c>
      <c r="AS369" s="1041">
        <f t="shared" si="449"/>
        <v>1.3281745817962358</v>
      </c>
      <c r="AT369" s="1041">
        <f t="shared" si="449"/>
        <v>1.3203279446868403</v>
      </c>
      <c r="AU369" s="1041">
        <f t="shared" si="449"/>
        <v>1.3124863929090558</v>
      </c>
      <c r="AV369" s="1041">
        <f t="shared" si="449"/>
        <v>1.3047832179117409</v>
      </c>
      <c r="AW369" s="1041">
        <f t="shared" si="449"/>
        <v>1.2970740793226518</v>
      </c>
      <c r="AX369" s="1041">
        <f t="shared" si="449"/>
        <v>1.2894924635720677</v>
      </c>
      <c r="AY369" s="1041">
        <f t="shared" si="449"/>
        <v>1.2820337158745498</v>
      </c>
      <c r="AZ369" s="1041">
        <f t="shared" si="449"/>
        <v>1.274690262255149</v>
      </c>
      <c r="BA369" s="1041">
        <f t="shared" si="449"/>
        <v>1.2674537885676895</v>
      </c>
      <c r="BB369" s="1041">
        <f t="shared" si="449"/>
        <v>1.2603175807816018</v>
      </c>
      <c r="BC369" s="1041">
        <f t="shared" si="449"/>
        <v>1.2532776075395313</v>
      </c>
      <c r="BD369" s="1041">
        <f t="shared" si="449"/>
        <v>1.2461927497105003</v>
      </c>
      <c r="BE369" s="1041">
        <f t="shared" si="449"/>
        <v>1.2389909854926193</v>
      </c>
      <c r="BF369" s="1041">
        <f t="shared" si="449"/>
        <v>1.2317376728446925</v>
      </c>
      <c r="BG369" s="1041">
        <f t="shared" si="449"/>
        <v>1.2245619588364363</v>
      </c>
      <c r="BH369" s="1041">
        <f t="shared" si="449"/>
        <v>1.2171806723249441</v>
      </c>
      <c r="BI369" s="1041">
        <f t="shared" si="449"/>
        <v>1.209897673712157</v>
      </c>
      <c r="BJ369" s="1041">
        <f t="shared" si="449"/>
        <v>1.2027123027685163</v>
      </c>
      <c r="BK369" s="1041">
        <f t="shared" si="449"/>
        <v>1.1956248526125988</v>
      </c>
      <c r="BL369" s="1041">
        <f t="shared" si="449"/>
        <v>1.1886350978331635</v>
      </c>
      <c r="BM369" s="1041">
        <f t="shared" si="449"/>
        <v>1.1817417957854714</v>
      </c>
      <c r="BN369" s="1041">
        <f t="shared" si="449"/>
        <v>1.1749460563582279</v>
      </c>
      <c r="BO369" s="1041">
        <f t="shared" si="449"/>
        <v>1.1682464036461548</v>
      </c>
      <c r="BP369" s="1041">
        <f t="shared" si="449"/>
        <v>1.1628870476206379</v>
      </c>
      <c r="BQ369" s="1041">
        <f t="shared" si="449"/>
        <v>1.1587793065994021</v>
      </c>
      <c r="BR369" s="1041">
        <f t="shared" si="449"/>
        <v>1.1549569727439803</v>
      </c>
      <c r="BS369" s="1041">
        <f t="shared" si="450"/>
        <v>1.1511313014278335</v>
      </c>
      <c r="BT369" s="1041">
        <f t="shared" si="450"/>
        <v>1.1473932234927717</v>
      </c>
      <c r="BU369" s="1041"/>
      <c r="BV369" s="1041"/>
      <c r="BW369" s="1041"/>
      <c r="BX369" s="1041"/>
      <c r="BY369" s="1041"/>
      <c r="BZ369" s="1041"/>
      <c r="CA369" s="1041"/>
      <c r="CB369" s="1041"/>
      <c r="CC369" s="1041"/>
      <c r="CD369" s="1041"/>
      <c r="CE369" s="1041"/>
      <c r="CF369" s="1041"/>
      <c r="CG369" s="1041"/>
      <c r="CH369" s="1041"/>
      <c r="CI369" s="1042"/>
    </row>
    <row r="370" spans="2:87" x14ac:dyDescent="0.2">
      <c r="B370" s="1356"/>
      <c r="C370" s="1357" t="s">
        <v>784</v>
      </c>
      <c r="D370" s="1357"/>
      <c r="E370" s="1357" t="s">
        <v>231</v>
      </c>
      <c r="F370" s="1357">
        <v>2</v>
      </c>
      <c r="G370" s="1041">
        <f t="shared" ref="G370:BR370" si="451">G43+G45-G55-G56</f>
        <v>0</v>
      </c>
      <c r="H370" s="1041">
        <f t="shared" si="451"/>
        <v>0</v>
      </c>
      <c r="I370" s="1041">
        <f t="shared" si="451"/>
        <v>2.0015809000475633</v>
      </c>
      <c r="J370" s="1041">
        <f t="shared" si="451"/>
        <v>1.9821838265350353</v>
      </c>
      <c r="K370" s="1041">
        <f t="shared" si="451"/>
        <v>2.0823809718089126</v>
      </c>
      <c r="L370" s="1041">
        <f t="shared" si="451"/>
        <v>2.1734676445800987</v>
      </c>
      <c r="M370" s="1041">
        <f t="shared" si="451"/>
        <v>2.3805172997266801</v>
      </c>
      <c r="N370" s="1041">
        <f t="shared" si="451"/>
        <v>2.4237917140034031</v>
      </c>
      <c r="O370" s="1041">
        <f t="shared" si="451"/>
        <v>2.4248454493492346</v>
      </c>
      <c r="P370" s="1041">
        <f t="shared" si="451"/>
        <v>2.426919930887582</v>
      </c>
      <c r="Q370" s="1041">
        <f t="shared" si="451"/>
        <v>2.4289015231061906</v>
      </c>
      <c r="R370" s="1041">
        <f t="shared" si="451"/>
        <v>2.4303907347614149</v>
      </c>
      <c r="S370" s="1041">
        <f t="shared" si="451"/>
        <v>2.4315887157814138</v>
      </c>
      <c r="T370" s="1041">
        <f t="shared" si="451"/>
        <v>2.4320292099061267</v>
      </c>
      <c r="U370" s="1041">
        <f t="shared" si="451"/>
        <v>2.4327873062387253</v>
      </c>
      <c r="V370" s="1041">
        <f t="shared" si="451"/>
        <v>2.4334909066159427</v>
      </c>
      <c r="W370" s="1041">
        <f t="shared" si="451"/>
        <v>2.4341756970741022</v>
      </c>
      <c r="X370" s="1041">
        <f t="shared" si="451"/>
        <v>2.4349117801137901</v>
      </c>
      <c r="Y370" s="1041">
        <f t="shared" si="451"/>
        <v>2.4356932271997622</v>
      </c>
      <c r="Z370" s="1041">
        <f t="shared" si="451"/>
        <v>2.4364515607725918</v>
      </c>
      <c r="AA370" s="1041">
        <f t="shared" si="451"/>
        <v>2.4371857812149598</v>
      </c>
      <c r="AB370" s="1041">
        <f t="shared" si="451"/>
        <v>2.437898402651316</v>
      </c>
      <c r="AC370" s="1041">
        <f t="shared" si="451"/>
        <v>2.4385553188164337</v>
      </c>
      <c r="AD370" s="1041">
        <f t="shared" si="451"/>
        <v>2.439163712946248</v>
      </c>
      <c r="AE370" s="1041">
        <f t="shared" si="451"/>
        <v>2.4397545783313324</v>
      </c>
      <c r="AF370" s="1041">
        <f t="shared" si="451"/>
        <v>2.4403151120537951</v>
      </c>
      <c r="AG370" s="1041">
        <f t="shared" si="451"/>
        <v>2.4408872826521</v>
      </c>
      <c r="AH370" s="1041">
        <f t="shared" si="451"/>
        <v>2.4414489214383646</v>
      </c>
      <c r="AI370" s="1041">
        <f t="shared" si="451"/>
        <v>2.4419515396014098</v>
      </c>
      <c r="AJ370" s="1041">
        <f t="shared" si="451"/>
        <v>2.4424420303153545</v>
      </c>
      <c r="AK370" s="1041">
        <f t="shared" si="451"/>
        <v>2.4429098679015717</v>
      </c>
      <c r="AL370" s="1041">
        <f t="shared" si="451"/>
        <v>2.4433641365051693</v>
      </c>
      <c r="AM370" s="1041">
        <f t="shared" si="451"/>
        <v>2.443787070974095</v>
      </c>
      <c r="AN370" s="1041">
        <f t="shared" si="451"/>
        <v>2.4439901122298751</v>
      </c>
      <c r="AO370" s="1041">
        <f t="shared" si="451"/>
        <v>2.4441581110225905</v>
      </c>
      <c r="AP370" s="1041">
        <f t="shared" si="451"/>
        <v>2.4443038934790513</v>
      </c>
      <c r="AQ370" s="1041">
        <f t="shared" si="451"/>
        <v>2.4444316310011129</v>
      </c>
      <c r="AR370" s="1041">
        <f t="shared" si="451"/>
        <v>2.4445422463734103</v>
      </c>
      <c r="AS370" s="1041">
        <f t="shared" si="451"/>
        <v>2.4446292434946044</v>
      </c>
      <c r="AT370" s="1041">
        <f t="shared" si="451"/>
        <v>2.4447059563354072</v>
      </c>
      <c r="AU370" s="1041">
        <f t="shared" si="451"/>
        <v>2.4447855564770404</v>
      </c>
      <c r="AV370" s="1041">
        <f t="shared" si="451"/>
        <v>2.4448657214485974</v>
      </c>
      <c r="AW370" s="1041">
        <f t="shared" si="451"/>
        <v>2.4449457458949744</v>
      </c>
      <c r="AX370" s="1041">
        <f t="shared" si="451"/>
        <v>2.4450301401753141</v>
      </c>
      <c r="AY370" s="1041">
        <f t="shared" si="451"/>
        <v>2.445118614538127</v>
      </c>
      <c r="AZ370" s="1041">
        <f t="shared" si="451"/>
        <v>2.445201790258889</v>
      </c>
      <c r="BA370" s="1041">
        <f t="shared" si="451"/>
        <v>2.4452670341391487</v>
      </c>
      <c r="BB370" s="1041">
        <f t="shared" si="451"/>
        <v>2.4453261800746504</v>
      </c>
      <c r="BC370" s="1041">
        <f t="shared" si="451"/>
        <v>2.4453881141225922</v>
      </c>
      <c r="BD370" s="1041">
        <f t="shared" si="451"/>
        <v>2.4454518841188881</v>
      </c>
      <c r="BE370" s="1041">
        <f t="shared" si="451"/>
        <v>2.4455103169287575</v>
      </c>
      <c r="BF370" s="1041">
        <f t="shared" si="451"/>
        <v>2.4455596726182813</v>
      </c>
      <c r="BG370" s="1041">
        <f t="shared" si="451"/>
        <v>2.4455973459812368</v>
      </c>
      <c r="BH370" s="1041">
        <f t="shared" si="451"/>
        <v>2.4456311420948103</v>
      </c>
      <c r="BI370" s="1041">
        <f t="shared" si="451"/>
        <v>2.4456593641825881</v>
      </c>
      <c r="BJ370" s="1041">
        <f t="shared" si="451"/>
        <v>2.4456709207645497</v>
      </c>
      <c r="BK370" s="1041">
        <f t="shared" si="451"/>
        <v>2.4456716651939647</v>
      </c>
      <c r="BL370" s="1041">
        <f t="shared" si="451"/>
        <v>2.4456583711033759</v>
      </c>
      <c r="BM370" s="1041">
        <f t="shared" si="451"/>
        <v>2.4456318652968689</v>
      </c>
      <c r="BN370" s="1041">
        <f t="shared" si="451"/>
        <v>2.4455999257570111</v>
      </c>
      <c r="BO370" s="1041">
        <f t="shared" si="451"/>
        <v>2.4455622554449477</v>
      </c>
      <c r="BP370" s="1041">
        <f t="shared" si="451"/>
        <v>2.4455134271255003</v>
      </c>
      <c r="BQ370" s="1041">
        <f t="shared" si="451"/>
        <v>2.4454607109650657</v>
      </c>
      <c r="BR370" s="1041">
        <f t="shared" si="451"/>
        <v>2.4453986500363936</v>
      </c>
      <c r="BS370" s="1041">
        <f t="shared" ref="BS370:BT370" si="452">BS43+BS45-BS55-BS56</f>
        <v>2.4453280346186901</v>
      </c>
      <c r="BT370" s="1041">
        <f t="shared" si="452"/>
        <v>2.4452553981216889</v>
      </c>
      <c r="BU370" s="1041"/>
      <c r="BV370" s="1041"/>
      <c r="BW370" s="1041"/>
      <c r="BX370" s="1041"/>
      <c r="BY370" s="1041"/>
      <c r="BZ370" s="1041"/>
      <c r="CA370" s="1041"/>
      <c r="CB370" s="1041"/>
      <c r="CC370" s="1041"/>
      <c r="CD370" s="1041"/>
      <c r="CE370" s="1041"/>
      <c r="CF370" s="1041"/>
      <c r="CG370" s="1041"/>
      <c r="CH370" s="1041"/>
      <c r="CI370" s="1042"/>
    </row>
    <row r="371" spans="2:87" x14ac:dyDescent="0.2">
      <c r="B371" s="1356"/>
      <c r="C371" s="1357" t="s">
        <v>238</v>
      </c>
      <c r="D371" s="1357"/>
      <c r="E371" s="1357" t="s">
        <v>231</v>
      </c>
      <c r="F371" s="1357">
        <v>2</v>
      </c>
      <c r="G371" s="1041">
        <f t="shared" ref="G371:BR371" si="453">G61</f>
        <v>0</v>
      </c>
      <c r="H371" s="1041">
        <f t="shared" si="453"/>
        <v>0</v>
      </c>
      <c r="I371" s="1041">
        <f t="shared" si="453"/>
        <v>1.435326531341103</v>
      </c>
      <c r="J371" s="1041">
        <f t="shared" si="453"/>
        <v>1.6314843999999999</v>
      </c>
      <c r="K371" s="1041">
        <f t="shared" si="453"/>
        <v>1.5776992000000001</v>
      </c>
      <c r="L371" s="1041">
        <f t="shared" si="453"/>
        <v>1.523914</v>
      </c>
      <c r="M371" s="1041">
        <f t="shared" si="453"/>
        <v>1.523914</v>
      </c>
      <c r="N371" s="1041">
        <f t="shared" si="453"/>
        <v>1.523914</v>
      </c>
      <c r="O371" s="1041">
        <f t="shared" si="453"/>
        <v>1.523914</v>
      </c>
      <c r="P371" s="1041">
        <f t="shared" si="453"/>
        <v>1.523914</v>
      </c>
      <c r="Q371" s="1041">
        <f t="shared" si="453"/>
        <v>1.523914</v>
      </c>
      <c r="R371" s="1041">
        <f t="shared" si="453"/>
        <v>1.523914</v>
      </c>
      <c r="S371" s="1041">
        <f t="shared" si="453"/>
        <v>1.523914</v>
      </c>
      <c r="T371" s="1041">
        <f t="shared" si="453"/>
        <v>1.523914</v>
      </c>
      <c r="U371" s="1041">
        <f t="shared" si="453"/>
        <v>1.523914</v>
      </c>
      <c r="V371" s="1041">
        <f t="shared" si="453"/>
        <v>1.523914</v>
      </c>
      <c r="W371" s="1041">
        <f t="shared" si="453"/>
        <v>1.523914</v>
      </c>
      <c r="X371" s="1041">
        <f t="shared" si="453"/>
        <v>1.523914</v>
      </c>
      <c r="Y371" s="1041">
        <f t="shared" si="453"/>
        <v>1.523914</v>
      </c>
      <c r="Z371" s="1041">
        <f t="shared" si="453"/>
        <v>1.523914</v>
      </c>
      <c r="AA371" s="1041">
        <f t="shared" si="453"/>
        <v>1.523914</v>
      </c>
      <c r="AB371" s="1041">
        <f t="shared" si="453"/>
        <v>1.523914</v>
      </c>
      <c r="AC371" s="1041">
        <f t="shared" si="453"/>
        <v>1.523914</v>
      </c>
      <c r="AD371" s="1041">
        <f t="shared" si="453"/>
        <v>1.523914</v>
      </c>
      <c r="AE371" s="1041">
        <f t="shared" si="453"/>
        <v>1.523914</v>
      </c>
      <c r="AF371" s="1041">
        <f t="shared" si="453"/>
        <v>1.523914</v>
      </c>
      <c r="AG371" s="1041">
        <f t="shared" si="453"/>
        <v>1.523914</v>
      </c>
      <c r="AH371" s="1041">
        <f t="shared" si="453"/>
        <v>1.523914</v>
      </c>
      <c r="AI371" s="1041">
        <f t="shared" si="453"/>
        <v>1.523914</v>
      </c>
      <c r="AJ371" s="1041">
        <f t="shared" si="453"/>
        <v>1.523914</v>
      </c>
      <c r="AK371" s="1041">
        <f t="shared" si="453"/>
        <v>1.523914</v>
      </c>
      <c r="AL371" s="1041">
        <f t="shared" si="453"/>
        <v>1.523914</v>
      </c>
      <c r="AM371" s="1041">
        <f t="shared" si="453"/>
        <v>1.523914</v>
      </c>
      <c r="AN371" s="1041">
        <f t="shared" si="453"/>
        <v>1.523914</v>
      </c>
      <c r="AO371" s="1041">
        <f t="shared" si="453"/>
        <v>1.523914</v>
      </c>
      <c r="AP371" s="1041">
        <f t="shared" si="453"/>
        <v>1.523914</v>
      </c>
      <c r="AQ371" s="1041">
        <f t="shared" si="453"/>
        <v>1.523914</v>
      </c>
      <c r="AR371" s="1041">
        <f t="shared" si="453"/>
        <v>1.523914</v>
      </c>
      <c r="AS371" s="1041">
        <f t="shared" si="453"/>
        <v>1.523914</v>
      </c>
      <c r="AT371" s="1041">
        <f t="shared" si="453"/>
        <v>1.523914</v>
      </c>
      <c r="AU371" s="1041">
        <f t="shared" si="453"/>
        <v>1.523914</v>
      </c>
      <c r="AV371" s="1041">
        <f t="shared" si="453"/>
        <v>1.523914</v>
      </c>
      <c r="AW371" s="1041">
        <f t="shared" si="453"/>
        <v>1.523914</v>
      </c>
      <c r="AX371" s="1041">
        <f t="shared" si="453"/>
        <v>1.523914</v>
      </c>
      <c r="AY371" s="1041">
        <f t="shared" si="453"/>
        <v>1.523914</v>
      </c>
      <c r="AZ371" s="1041">
        <f t="shared" si="453"/>
        <v>1.523914</v>
      </c>
      <c r="BA371" s="1041">
        <f t="shared" si="453"/>
        <v>1.523914</v>
      </c>
      <c r="BB371" s="1041">
        <f t="shared" si="453"/>
        <v>1.523914</v>
      </c>
      <c r="BC371" s="1041">
        <f t="shared" si="453"/>
        <v>1.523914</v>
      </c>
      <c r="BD371" s="1041">
        <f t="shared" si="453"/>
        <v>1.523914</v>
      </c>
      <c r="BE371" s="1041">
        <f t="shared" si="453"/>
        <v>1.523914</v>
      </c>
      <c r="BF371" s="1041">
        <f t="shared" si="453"/>
        <v>1.523914</v>
      </c>
      <c r="BG371" s="1041">
        <f t="shared" si="453"/>
        <v>1.523914</v>
      </c>
      <c r="BH371" s="1041">
        <f t="shared" si="453"/>
        <v>1.523914</v>
      </c>
      <c r="BI371" s="1041">
        <f t="shared" si="453"/>
        <v>1.523914</v>
      </c>
      <c r="BJ371" s="1041">
        <f t="shared" si="453"/>
        <v>1.523914</v>
      </c>
      <c r="BK371" s="1041">
        <f t="shared" si="453"/>
        <v>1.523914</v>
      </c>
      <c r="BL371" s="1041">
        <f t="shared" si="453"/>
        <v>1.523914</v>
      </c>
      <c r="BM371" s="1041">
        <f t="shared" si="453"/>
        <v>1.523914</v>
      </c>
      <c r="BN371" s="1041">
        <f t="shared" si="453"/>
        <v>1.523914</v>
      </c>
      <c r="BO371" s="1041">
        <f t="shared" si="453"/>
        <v>1.523914</v>
      </c>
      <c r="BP371" s="1041">
        <f t="shared" si="453"/>
        <v>1.523914</v>
      </c>
      <c r="BQ371" s="1041">
        <f t="shared" si="453"/>
        <v>1.523914</v>
      </c>
      <c r="BR371" s="1041">
        <f t="shared" si="453"/>
        <v>1.523914</v>
      </c>
      <c r="BS371" s="1041">
        <f t="shared" ref="BS371:BT371" si="454">BS61</f>
        <v>1.523914</v>
      </c>
      <c r="BT371" s="1041">
        <f t="shared" si="454"/>
        <v>1.523914</v>
      </c>
      <c r="BU371" s="1041"/>
      <c r="BV371" s="1041"/>
      <c r="BW371" s="1041"/>
      <c r="BX371" s="1041"/>
      <c r="BY371" s="1041"/>
      <c r="BZ371" s="1041"/>
      <c r="CA371" s="1041"/>
      <c r="CB371" s="1041"/>
      <c r="CC371" s="1041"/>
      <c r="CD371" s="1041"/>
      <c r="CE371" s="1041"/>
      <c r="CF371" s="1041"/>
      <c r="CG371" s="1041"/>
      <c r="CH371" s="1041"/>
      <c r="CI371" s="1042"/>
    </row>
    <row r="372" spans="2:87" x14ac:dyDescent="0.2">
      <c r="B372" s="1356"/>
      <c r="C372" s="1357" t="s">
        <v>785</v>
      </c>
      <c r="D372" s="1357"/>
      <c r="E372" s="1357" t="s">
        <v>231</v>
      </c>
      <c r="F372" s="1357">
        <v>2</v>
      </c>
      <c r="G372" s="1041">
        <f t="shared" ref="G372:AL372" si="455">G85-SUM(G368:G371)</f>
        <v>0</v>
      </c>
      <c r="H372" s="1041">
        <f t="shared" si="455"/>
        <v>0</v>
      </c>
      <c r="I372" s="1041">
        <f t="shared" si="455"/>
        <v>0.16338782873573976</v>
      </c>
      <c r="J372" s="1041">
        <f t="shared" si="455"/>
        <v>0.1630030565188969</v>
      </c>
      <c r="K372" s="1041">
        <f t="shared" si="455"/>
        <v>0.16284258681572972</v>
      </c>
      <c r="L372" s="1041">
        <f t="shared" si="455"/>
        <v>0.16263378664791972</v>
      </c>
      <c r="M372" s="1041">
        <f t="shared" si="455"/>
        <v>0.16403637855510578</v>
      </c>
      <c r="N372" s="1041">
        <f t="shared" si="455"/>
        <v>0.16387866195537892</v>
      </c>
      <c r="O372" s="1041">
        <f t="shared" si="455"/>
        <v>0.16363231736950024</v>
      </c>
      <c r="P372" s="1041">
        <f t="shared" si="455"/>
        <v>0.16339679236193216</v>
      </c>
      <c r="Q372" s="1041">
        <f t="shared" si="455"/>
        <v>0.16316850273351591</v>
      </c>
      <c r="R372" s="1041">
        <f t="shared" si="455"/>
        <v>0.16295885997790549</v>
      </c>
      <c r="S372" s="1041">
        <f t="shared" si="455"/>
        <v>0.16281239759363952</v>
      </c>
      <c r="T372" s="1041">
        <f t="shared" si="455"/>
        <v>0.16272784716730726</v>
      </c>
      <c r="U372" s="1041">
        <f t="shared" si="455"/>
        <v>0.162616996031689</v>
      </c>
      <c r="V372" s="1041">
        <f t="shared" si="455"/>
        <v>0.16250666725041985</v>
      </c>
      <c r="W372" s="1041">
        <f t="shared" si="455"/>
        <v>0.16238107338453833</v>
      </c>
      <c r="X372" s="1041">
        <f t="shared" si="455"/>
        <v>0.1622224010109159</v>
      </c>
      <c r="Y372" s="1041">
        <f t="shared" si="455"/>
        <v>0.16211257106869947</v>
      </c>
      <c r="Z372" s="1041">
        <f t="shared" si="455"/>
        <v>0.16200935232673785</v>
      </c>
      <c r="AA372" s="1041">
        <f t="shared" si="455"/>
        <v>0.16191127035567465</v>
      </c>
      <c r="AB372" s="1041">
        <f t="shared" si="455"/>
        <v>0.16181778687520509</v>
      </c>
      <c r="AC372" s="1041">
        <f t="shared" si="455"/>
        <v>0.16173008219596863</v>
      </c>
      <c r="AD372" s="1041">
        <f t="shared" si="455"/>
        <v>0.161648888479486</v>
      </c>
      <c r="AE372" s="1041">
        <f t="shared" si="455"/>
        <v>0.16157362415465304</v>
      </c>
      <c r="AF372" s="1041">
        <f t="shared" si="455"/>
        <v>0.16150385569016557</v>
      </c>
      <c r="AG372" s="1041">
        <f t="shared" si="455"/>
        <v>0.16143866507963978</v>
      </c>
      <c r="AH372" s="1041">
        <f t="shared" si="455"/>
        <v>0.16137700982129655</v>
      </c>
      <c r="AI372" s="1041">
        <f t="shared" si="455"/>
        <v>0.16132031489132359</v>
      </c>
      <c r="AJ372" s="1041">
        <f t="shared" si="455"/>
        <v>0.16126892362878298</v>
      </c>
      <c r="AK372" s="1041">
        <f t="shared" si="455"/>
        <v>0.16121798105084029</v>
      </c>
      <c r="AL372" s="1041">
        <f t="shared" si="455"/>
        <v>0.16117145035627889</v>
      </c>
      <c r="AM372" s="1041">
        <f t="shared" ref="AM372:BR372" si="456">AM85-SUM(AM368:AM371)</f>
        <v>0.16112546647163661</v>
      </c>
      <c r="AN372" s="1041">
        <f t="shared" si="456"/>
        <v>0.16108225132744725</v>
      </c>
      <c r="AO372" s="1041">
        <f t="shared" si="456"/>
        <v>0.1610376298748788</v>
      </c>
      <c r="AP372" s="1041">
        <f t="shared" si="456"/>
        <v>0.16098979925692092</v>
      </c>
      <c r="AQ372" s="1041">
        <f t="shared" si="456"/>
        <v>0.16094455523101114</v>
      </c>
      <c r="AR372" s="1041">
        <f t="shared" si="456"/>
        <v>0.16090251447987747</v>
      </c>
      <c r="AS372" s="1041">
        <f t="shared" si="456"/>
        <v>0.16086061857062095</v>
      </c>
      <c r="AT372" s="1041">
        <f t="shared" si="456"/>
        <v>0.16082033079263613</v>
      </c>
      <c r="AU372" s="1041">
        <f t="shared" si="456"/>
        <v>0.16078112907021325</v>
      </c>
      <c r="AV372" s="1041">
        <f t="shared" si="456"/>
        <v>0.16073946327254962</v>
      </c>
      <c r="AW372" s="1041">
        <f t="shared" si="456"/>
        <v>0.16069534187464374</v>
      </c>
      <c r="AX372" s="1041">
        <f t="shared" si="456"/>
        <v>0.16064878201114929</v>
      </c>
      <c r="AY372" s="1041">
        <f t="shared" si="456"/>
        <v>0.16059876298680908</v>
      </c>
      <c r="AZ372" s="1041">
        <f t="shared" si="456"/>
        <v>0.16054615463904653</v>
      </c>
      <c r="BA372" s="1041">
        <f t="shared" si="456"/>
        <v>0.16049073742069364</v>
      </c>
      <c r="BB372" s="1041">
        <f t="shared" si="456"/>
        <v>0.16043228046141333</v>
      </c>
      <c r="BC372" s="1041">
        <f t="shared" si="456"/>
        <v>0.16037352867816512</v>
      </c>
      <c r="BD372" s="1041">
        <f t="shared" si="456"/>
        <v>0.16031606015029087</v>
      </c>
      <c r="BE372" s="1041">
        <f t="shared" si="456"/>
        <v>0.16025919927869126</v>
      </c>
      <c r="BF372" s="1041">
        <f t="shared" si="456"/>
        <v>0.16020321999918874</v>
      </c>
      <c r="BG372" s="1041">
        <f t="shared" si="456"/>
        <v>0.16014761610154427</v>
      </c>
      <c r="BH372" s="1041">
        <f t="shared" si="456"/>
        <v>0.16009211345515961</v>
      </c>
      <c r="BI372" s="1041">
        <f t="shared" si="456"/>
        <v>0.16003729099614361</v>
      </c>
      <c r="BJ372" s="1041">
        <f t="shared" si="456"/>
        <v>0.15998419983785261</v>
      </c>
      <c r="BK372" s="1041">
        <f t="shared" si="456"/>
        <v>0.15993233942410079</v>
      </c>
      <c r="BL372" s="1041">
        <f t="shared" si="456"/>
        <v>0.15988146747865351</v>
      </c>
      <c r="BM372" s="1041">
        <f t="shared" si="456"/>
        <v>0.15983293349885663</v>
      </c>
      <c r="BN372" s="1041">
        <f t="shared" si="456"/>
        <v>0.15978470609809925</v>
      </c>
      <c r="BO372" s="1041">
        <f t="shared" si="456"/>
        <v>0.15973590182452391</v>
      </c>
      <c r="BP372" s="1041">
        <f t="shared" si="456"/>
        <v>0.15968692567593123</v>
      </c>
      <c r="BQ372" s="1041">
        <f t="shared" si="456"/>
        <v>0.15963661594387624</v>
      </c>
      <c r="BR372" s="1041">
        <f t="shared" si="456"/>
        <v>0.15958475902793889</v>
      </c>
      <c r="BS372" s="1041">
        <f t="shared" ref="BS372:BT372" si="457">BS85-SUM(BS368:BS371)</f>
        <v>0.15953229940413838</v>
      </c>
      <c r="BT372" s="1041">
        <f t="shared" si="457"/>
        <v>0.15948069769870798</v>
      </c>
      <c r="BU372" s="1041"/>
      <c r="BV372" s="1041"/>
      <c r="BW372" s="1041"/>
      <c r="BX372" s="1041"/>
      <c r="BY372" s="1041"/>
      <c r="BZ372" s="1041"/>
      <c r="CA372" s="1041"/>
      <c r="CB372" s="1041"/>
      <c r="CC372" s="1041"/>
      <c r="CD372" s="1041"/>
      <c r="CE372" s="1041"/>
      <c r="CF372" s="1041"/>
      <c r="CG372" s="1041"/>
      <c r="CH372" s="1041"/>
      <c r="CI372" s="1042"/>
    </row>
    <row r="373" spans="2:87" x14ac:dyDescent="0.2">
      <c r="B373" s="1356"/>
      <c r="C373" s="1357" t="s">
        <v>786</v>
      </c>
      <c r="D373" s="1357"/>
      <c r="E373" s="1357" t="s">
        <v>231</v>
      </c>
      <c r="F373" s="1357">
        <v>2</v>
      </c>
      <c r="G373" s="1041">
        <f t="shared" ref="G373:BR373" si="458">G42</f>
        <v>0</v>
      </c>
      <c r="H373" s="1041">
        <f t="shared" si="458"/>
        <v>0</v>
      </c>
      <c r="I373" s="1041">
        <f t="shared" si="458"/>
        <v>9.8541299948328955</v>
      </c>
      <c r="J373" s="1041">
        <f t="shared" si="458"/>
        <v>9.8469411976596906</v>
      </c>
      <c r="K373" s="1041">
        <f t="shared" si="458"/>
        <v>9.8461122460934227</v>
      </c>
      <c r="L373" s="1041">
        <f t="shared" si="458"/>
        <v>9.845558692954107</v>
      </c>
      <c r="M373" s="1041">
        <f t="shared" si="458"/>
        <v>9.8337739916581128</v>
      </c>
      <c r="N373" s="1041">
        <f t="shared" si="458"/>
        <v>9.8306061738459452</v>
      </c>
      <c r="O373" s="1041">
        <f t="shared" si="458"/>
        <v>8.8691671546705102</v>
      </c>
      <c r="P373" s="1041">
        <f t="shared" si="458"/>
        <v>8.8679192400319415</v>
      </c>
      <c r="Q373" s="1041">
        <f t="shared" si="458"/>
        <v>8.8669041929387831</v>
      </c>
      <c r="R373" s="1041">
        <f t="shared" si="458"/>
        <v>8.8657038592905639</v>
      </c>
      <c r="S373" s="1041">
        <f t="shared" si="458"/>
        <v>8.8650661092429566</v>
      </c>
      <c r="T373" s="1041">
        <f t="shared" si="458"/>
        <v>8.8650197546846208</v>
      </c>
      <c r="U373" s="1041">
        <f t="shared" si="458"/>
        <v>8.8645589019615088</v>
      </c>
      <c r="V373" s="1041">
        <f t="shared" si="458"/>
        <v>8.8639679127637585</v>
      </c>
      <c r="W373" s="1041">
        <f t="shared" si="458"/>
        <v>8.86315376102187</v>
      </c>
      <c r="X373" s="1041">
        <f t="shared" si="458"/>
        <v>8.8620633298125</v>
      </c>
      <c r="Y373" s="1041">
        <f t="shared" si="458"/>
        <v>8.8615683029262247</v>
      </c>
      <c r="Z373" s="1041">
        <f t="shared" si="458"/>
        <v>8.8610958416586598</v>
      </c>
      <c r="AA373" s="1041">
        <f t="shared" si="458"/>
        <v>8.8607286673506866</v>
      </c>
      <c r="AB373" s="1041">
        <f t="shared" si="458"/>
        <v>8.8604730872698774</v>
      </c>
      <c r="AC373" s="1041">
        <f t="shared" si="458"/>
        <v>8.8601426933695535</v>
      </c>
      <c r="AD373" s="1041">
        <f t="shared" si="458"/>
        <v>8.8598193527320799</v>
      </c>
      <c r="AE373" s="1041">
        <f t="shared" si="458"/>
        <v>8.8595657719789678</v>
      </c>
      <c r="AF373" s="1041">
        <f t="shared" si="458"/>
        <v>8.8593243928469771</v>
      </c>
      <c r="AG373" s="1041">
        <f t="shared" si="458"/>
        <v>8.8590805047806267</v>
      </c>
      <c r="AH373" s="1041">
        <f t="shared" si="458"/>
        <v>8.8588206694206875</v>
      </c>
      <c r="AI373" s="1041">
        <f t="shared" si="458"/>
        <v>8.8586256305874684</v>
      </c>
      <c r="AJ373" s="1041">
        <f t="shared" si="458"/>
        <v>8.858458485552374</v>
      </c>
      <c r="AK373" s="1041">
        <f t="shared" si="458"/>
        <v>8.8583496701522684</v>
      </c>
      <c r="AL373" s="1041">
        <f t="shared" si="458"/>
        <v>8.8611862940482347</v>
      </c>
      <c r="AM373" s="1041">
        <f t="shared" si="458"/>
        <v>8.8610319276539293</v>
      </c>
      <c r="AN373" s="1041">
        <f t="shared" si="458"/>
        <v>8.8609014165712665</v>
      </c>
      <c r="AO373" s="1041">
        <f t="shared" si="458"/>
        <v>8.8607793041168179</v>
      </c>
      <c r="AP373" s="1041">
        <f t="shared" si="458"/>
        <v>8.8605688557138595</v>
      </c>
      <c r="AQ373" s="1041">
        <f t="shared" si="458"/>
        <v>8.8603270163672097</v>
      </c>
      <c r="AR373" s="1041">
        <f t="shared" si="458"/>
        <v>8.8599892234744271</v>
      </c>
      <c r="AS373" s="1041">
        <f t="shared" si="458"/>
        <v>8.8596550426098588</v>
      </c>
      <c r="AT373" s="1041">
        <f t="shared" si="458"/>
        <v>8.8592782324883057</v>
      </c>
      <c r="AU373" s="1041">
        <f t="shared" si="458"/>
        <v>8.8589242103559105</v>
      </c>
      <c r="AV373" s="1041">
        <f t="shared" si="458"/>
        <v>8.8585517863578414</v>
      </c>
      <c r="AW373" s="1041">
        <f t="shared" si="458"/>
        <v>8.8581699247008689</v>
      </c>
      <c r="AX373" s="1041">
        <f t="shared" si="458"/>
        <v>8.8577429241488641</v>
      </c>
      <c r="AY373" s="1041">
        <f t="shared" si="458"/>
        <v>8.8572923787448836</v>
      </c>
      <c r="AZ373" s="1041">
        <f t="shared" si="458"/>
        <v>8.8568426692797129</v>
      </c>
      <c r="BA373" s="1041">
        <f t="shared" si="458"/>
        <v>8.8563812218888298</v>
      </c>
      <c r="BB373" s="1041">
        <f t="shared" si="458"/>
        <v>8.8558834745533623</v>
      </c>
      <c r="BC373" s="1041">
        <f t="shared" si="458"/>
        <v>8.8553723865549827</v>
      </c>
      <c r="BD373" s="1041">
        <f t="shared" si="458"/>
        <v>8.854872164727805</v>
      </c>
      <c r="BE373" s="1041">
        <f t="shared" si="458"/>
        <v>8.8543914569937243</v>
      </c>
      <c r="BF373" s="1041">
        <f t="shared" si="458"/>
        <v>8.8539307072691464</v>
      </c>
      <c r="BG373" s="1041">
        <f t="shared" si="458"/>
        <v>8.8534768032161502</v>
      </c>
      <c r="BH373" s="1041">
        <f t="shared" si="458"/>
        <v>8.8530394916335098</v>
      </c>
      <c r="BI373" s="1041">
        <f t="shared" si="458"/>
        <v>8.8526199300097801</v>
      </c>
      <c r="BJ373" s="1041">
        <f t="shared" si="458"/>
        <v>8.8521771676098222</v>
      </c>
      <c r="BK373" s="1041">
        <f t="shared" si="458"/>
        <v>8.8517349430682888</v>
      </c>
      <c r="BL373" s="1041">
        <f t="shared" si="458"/>
        <v>8.8512974605106312</v>
      </c>
      <c r="BM373" s="1041">
        <f t="shared" si="458"/>
        <v>8.8508670316162963</v>
      </c>
      <c r="BN373" s="1041">
        <f t="shared" si="458"/>
        <v>8.8504307553216091</v>
      </c>
      <c r="BO373" s="1041">
        <f t="shared" si="458"/>
        <v>8.8499914840725449</v>
      </c>
      <c r="BP373" s="1041">
        <f t="shared" si="458"/>
        <v>8.8495227198042699</v>
      </c>
      <c r="BQ373" s="1041">
        <f t="shared" si="458"/>
        <v>8.8490398266163233</v>
      </c>
      <c r="BR373" s="1041">
        <f t="shared" si="458"/>
        <v>8.8485258614491524</v>
      </c>
      <c r="BS373" s="1041">
        <f t="shared" ref="BS373:BT373" si="459">BS42</f>
        <v>8.8480275246781517</v>
      </c>
      <c r="BT373" s="1041">
        <f t="shared" si="459"/>
        <v>8.8475394220126091</v>
      </c>
      <c r="BU373" s="1041"/>
      <c r="BV373" s="1041"/>
      <c r="BW373" s="1041"/>
      <c r="BX373" s="1041"/>
      <c r="BY373" s="1041"/>
      <c r="BZ373" s="1041"/>
      <c r="CA373" s="1041"/>
      <c r="CB373" s="1041"/>
      <c r="CC373" s="1041"/>
      <c r="CD373" s="1041"/>
      <c r="CE373" s="1041"/>
      <c r="CF373" s="1041"/>
      <c r="CG373" s="1041"/>
      <c r="CH373" s="1041"/>
      <c r="CI373" s="1042"/>
    </row>
    <row r="374" spans="2:87" x14ac:dyDescent="0.2">
      <c r="B374" s="1356"/>
      <c r="C374" s="1357" t="s">
        <v>787</v>
      </c>
      <c r="D374" s="1357"/>
      <c r="E374" s="1357" t="s">
        <v>231</v>
      </c>
      <c r="F374" s="1357">
        <v>2</v>
      </c>
      <c r="G374" s="1041">
        <f t="shared" ref="G374:AL374" si="460">SUM(G368:G372)+G88</f>
        <v>0</v>
      </c>
      <c r="H374" s="1041">
        <f t="shared" si="460"/>
        <v>0</v>
      </c>
      <c r="I374" s="1041">
        <f t="shared" si="460"/>
        <v>7.7115758835935964</v>
      </c>
      <c r="J374" s="1041">
        <f t="shared" si="460"/>
        <v>7.818801711161532</v>
      </c>
      <c r="K374" s="1041">
        <f t="shared" si="460"/>
        <v>7.8311607393606719</v>
      </c>
      <c r="L374" s="1041">
        <f t="shared" si="460"/>
        <v>7.8384062359686482</v>
      </c>
      <c r="M374" s="1041">
        <f t="shared" si="460"/>
        <v>8.0154306822922763</v>
      </c>
      <c r="N374" s="1041">
        <f t="shared" si="460"/>
        <v>8.062534658541157</v>
      </c>
      <c r="O374" s="1041">
        <f t="shared" si="460"/>
        <v>8.0812984292607037</v>
      </c>
      <c r="P374" s="1041">
        <f t="shared" si="460"/>
        <v>8.1043045590955796</v>
      </c>
      <c r="Q374" s="1041">
        <f t="shared" si="460"/>
        <v>8.1184923010830765</v>
      </c>
      <c r="R374" s="1041">
        <f t="shared" si="460"/>
        <v>8.1361735767711068</v>
      </c>
      <c r="S374" s="1041">
        <f t="shared" si="460"/>
        <v>8.1232157128011959</v>
      </c>
      <c r="T374" s="1041">
        <f t="shared" si="460"/>
        <v>8.0931565834210044</v>
      </c>
      <c r="U374" s="1041">
        <f t="shared" si="460"/>
        <v>8.0998137466335702</v>
      </c>
      <c r="V374" s="1041">
        <f t="shared" si="460"/>
        <v>8.0964569724299764</v>
      </c>
      <c r="W374" s="1041">
        <f t="shared" si="460"/>
        <v>8.0981544318111069</v>
      </c>
      <c r="X374" s="1041">
        <f t="shared" si="460"/>
        <v>8.1148810127378557</v>
      </c>
      <c r="Y374" s="1041">
        <f t="shared" si="460"/>
        <v>8.121432269503055</v>
      </c>
      <c r="Z374" s="1041">
        <f t="shared" si="460"/>
        <v>8.1290658545025405</v>
      </c>
      <c r="AA374" s="1041">
        <f t="shared" si="460"/>
        <v>8.1335962801540784</v>
      </c>
      <c r="AB374" s="1041">
        <f t="shared" si="460"/>
        <v>8.1370400952399251</v>
      </c>
      <c r="AC374" s="1041">
        <f t="shared" si="460"/>
        <v>8.1331788574476782</v>
      </c>
      <c r="AD374" s="1041">
        <f t="shared" si="460"/>
        <v>8.129299769697143</v>
      </c>
      <c r="AE374" s="1041">
        <f t="shared" si="460"/>
        <v>8.1245491068861533</v>
      </c>
      <c r="AF374" s="1041">
        <f t="shared" si="460"/>
        <v>8.121100337580943</v>
      </c>
      <c r="AG374" s="1041">
        <f t="shared" si="460"/>
        <v>8.1152221334703114</v>
      </c>
      <c r="AH374" s="1041">
        <f t="shared" si="460"/>
        <v>8.1216110571611893</v>
      </c>
      <c r="AI374" s="1041">
        <f t="shared" si="460"/>
        <v>8.12330692471423</v>
      </c>
      <c r="AJ374" s="1041">
        <f t="shared" si="460"/>
        <v>8.1262811271105146</v>
      </c>
      <c r="AK374" s="1041">
        <f t="shared" si="460"/>
        <v>8.1270841160363805</v>
      </c>
      <c r="AL374" s="1041">
        <f t="shared" si="460"/>
        <v>8.0849604918185829</v>
      </c>
      <c r="AM374" s="1041">
        <f t="shared" ref="AM374:BR374" si="461">SUM(AM368:AM372)+AM88</f>
        <v>8.0872305858524918</v>
      </c>
      <c r="AN374" s="1041">
        <f t="shared" si="461"/>
        <v>8.0891498664798824</v>
      </c>
      <c r="AO374" s="1041">
        <f t="shared" si="461"/>
        <v>8.0909456378688596</v>
      </c>
      <c r="AP374" s="1041">
        <f t="shared" si="461"/>
        <v>8.0940404673241169</v>
      </c>
      <c r="AQ374" s="1041">
        <f t="shared" si="461"/>
        <v>8.0975969283042684</v>
      </c>
      <c r="AR374" s="1041">
        <f t="shared" si="461"/>
        <v>8.1025644708451843</v>
      </c>
      <c r="AS374" s="1041">
        <f t="shared" si="461"/>
        <v>8.1074788953241317</v>
      </c>
      <c r="AT374" s="1041">
        <f t="shared" si="461"/>
        <v>8.1130202206410882</v>
      </c>
      <c r="AU374" s="1041">
        <f t="shared" si="461"/>
        <v>8.1182264284704146</v>
      </c>
      <c r="AV374" s="1041">
        <f t="shared" si="461"/>
        <v>8.1237032519714489</v>
      </c>
      <c r="AW374" s="1041">
        <f t="shared" si="461"/>
        <v>8.1293188645739907</v>
      </c>
      <c r="AX374" s="1041">
        <f t="shared" si="461"/>
        <v>8.1355982844564032</v>
      </c>
      <c r="AY374" s="1041">
        <f t="shared" si="461"/>
        <v>8.1422239521620057</v>
      </c>
      <c r="AZ374" s="1041">
        <f t="shared" si="461"/>
        <v>8.1488373266498044</v>
      </c>
      <c r="BA374" s="1041">
        <f t="shared" si="461"/>
        <v>8.1556233176922053</v>
      </c>
      <c r="BB374" s="1041">
        <f t="shared" si="461"/>
        <v>8.1629431314490635</v>
      </c>
      <c r="BC374" s="1041">
        <f t="shared" si="461"/>
        <v>8.1704591314252326</v>
      </c>
      <c r="BD374" s="1041">
        <f t="shared" si="461"/>
        <v>8.1778153347661036</v>
      </c>
      <c r="BE374" s="1041">
        <f t="shared" si="461"/>
        <v>8.1848845661496252</v>
      </c>
      <c r="BF374" s="1041">
        <f t="shared" si="461"/>
        <v>8.1916602973934385</v>
      </c>
      <c r="BG374" s="1041">
        <f t="shared" si="461"/>
        <v>8.1983353569963295</v>
      </c>
      <c r="BH374" s="1041">
        <f t="shared" si="461"/>
        <v>8.204766409682211</v>
      </c>
      <c r="BI374" s="1041">
        <f t="shared" si="461"/>
        <v>8.2109364335605814</v>
      </c>
      <c r="BJ374" s="1041">
        <f t="shared" si="461"/>
        <v>8.2174476453246754</v>
      </c>
      <c r="BK374" s="1041">
        <f t="shared" si="461"/>
        <v>8.223950947406049</v>
      </c>
      <c r="BL374" s="1041">
        <f t="shared" si="461"/>
        <v>8.2303845144304031</v>
      </c>
      <c r="BM374" s="1041">
        <f t="shared" si="461"/>
        <v>8.2367143511118019</v>
      </c>
      <c r="BN374" s="1041">
        <f t="shared" si="461"/>
        <v>8.243130178974857</v>
      </c>
      <c r="BO374" s="1041">
        <f t="shared" si="461"/>
        <v>8.2495900502846329</v>
      </c>
      <c r="BP374" s="1041">
        <f t="shared" si="461"/>
        <v>8.2564836424651418</v>
      </c>
      <c r="BQ374" s="1041">
        <f t="shared" si="461"/>
        <v>8.2635850128761028</v>
      </c>
      <c r="BR374" s="1041">
        <f t="shared" si="461"/>
        <v>8.2711433241580377</v>
      </c>
      <c r="BS374" s="1041">
        <f t="shared" ref="BS374:BT374" si="462">SUM(BS368:BS372)+BS88</f>
        <v>8.2784718060845126</v>
      </c>
      <c r="BT374" s="1041">
        <f t="shared" si="462"/>
        <v>8.2856497864601462</v>
      </c>
      <c r="BU374" s="1041"/>
      <c r="BV374" s="1041"/>
      <c r="BW374" s="1041"/>
      <c r="BX374" s="1041"/>
      <c r="BY374" s="1041"/>
      <c r="BZ374" s="1041"/>
      <c r="CA374" s="1041"/>
      <c r="CB374" s="1041"/>
      <c r="CC374" s="1041"/>
      <c r="CD374" s="1041"/>
      <c r="CE374" s="1041"/>
      <c r="CF374" s="1041"/>
      <c r="CG374" s="1041"/>
      <c r="CH374" s="1041"/>
      <c r="CI374" s="1042"/>
    </row>
    <row r="375" spans="2:87" x14ac:dyDescent="0.2">
      <c r="B375" s="1356"/>
      <c r="C375" s="1357"/>
      <c r="D375" s="1357"/>
      <c r="E375" s="1357"/>
      <c r="F375" s="1357"/>
      <c r="G375" s="1357"/>
      <c r="H375" s="1357"/>
      <c r="I375" s="1357"/>
      <c r="J375" s="1357"/>
      <c r="K375" s="1357"/>
      <c r="L375" s="1357"/>
      <c r="M375" s="1357"/>
      <c r="N375" s="1357"/>
      <c r="O375" s="1357"/>
      <c r="P375" s="1357"/>
      <c r="Q375" s="1357"/>
      <c r="R375" s="1357"/>
      <c r="S375" s="1357"/>
      <c r="T375" s="1357"/>
      <c r="U375" s="1357"/>
      <c r="V375" s="1357"/>
      <c r="W375" s="1357"/>
      <c r="X375" s="1357"/>
      <c r="Y375" s="1357"/>
      <c r="Z375" s="1357"/>
      <c r="AA375" s="1357"/>
      <c r="AB375" s="1357"/>
      <c r="AC375" s="1357"/>
      <c r="AD375" s="1357"/>
      <c r="AE375" s="1357"/>
      <c r="AF375" s="1357"/>
      <c r="AG375" s="1357"/>
      <c r="AH375" s="1357"/>
      <c r="AI375" s="1357"/>
      <c r="AJ375" s="1357"/>
      <c r="AK375" s="1357"/>
      <c r="AL375" s="1357"/>
      <c r="AM375" s="1357"/>
      <c r="AN375" s="1357"/>
      <c r="AO375" s="1357"/>
      <c r="AP375" s="1357"/>
      <c r="AQ375" s="1357"/>
      <c r="AR375" s="1357"/>
      <c r="AS375" s="1357"/>
      <c r="AT375" s="1357"/>
      <c r="AU375" s="1357"/>
      <c r="AV375" s="1357"/>
      <c r="AW375" s="1357"/>
      <c r="AX375" s="1357"/>
      <c r="AY375" s="1357"/>
      <c r="AZ375" s="1357"/>
      <c r="BA375" s="1357"/>
      <c r="BB375" s="1357"/>
      <c r="BC375" s="1357"/>
      <c r="BD375" s="1357"/>
      <c r="BE375" s="1357"/>
      <c r="BF375" s="1357"/>
      <c r="BG375" s="1357"/>
      <c r="BH375" s="1357"/>
      <c r="BI375" s="1357"/>
      <c r="BJ375" s="1357"/>
      <c r="BK375" s="1357"/>
      <c r="BL375" s="1357"/>
      <c r="BM375" s="1357"/>
      <c r="BN375" s="1357"/>
      <c r="BO375" s="1357"/>
      <c r="BP375" s="1357"/>
      <c r="BQ375" s="1357"/>
      <c r="BR375" s="1357"/>
      <c r="BS375" s="1357"/>
      <c r="BT375" s="1357"/>
      <c r="BU375" s="1357"/>
      <c r="BV375" s="1357"/>
      <c r="BW375" s="1357"/>
      <c r="BX375" s="1357"/>
      <c r="BY375" s="1357"/>
      <c r="BZ375" s="1357"/>
      <c r="CA375" s="1357"/>
      <c r="CB375" s="1357"/>
      <c r="CC375" s="1357"/>
      <c r="CD375" s="1357"/>
      <c r="CE375" s="1357"/>
      <c r="CF375" s="1357"/>
      <c r="CG375" s="1357"/>
      <c r="CH375" s="1357"/>
      <c r="CI375" s="1358"/>
    </row>
    <row r="376" spans="2:87" x14ac:dyDescent="0.2">
      <c r="B376" s="1356" t="s">
        <v>788</v>
      </c>
      <c r="C376" s="1357"/>
      <c r="D376" s="1357"/>
      <c r="E376" s="1357"/>
      <c r="F376" s="1357"/>
      <c r="G376" s="1039" t="s">
        <v>200</v>
      </c>
      <c r="H376" s="1039" t="s">
        <v>201</v>
      </c>
      <c r="I376" s="1039" t="s">
        <v>202</v>
      </c>
      <c r="J376" s="1039" t="s">
        <v>203</v>
      </c>
      <c r="K376" s="1039" t="s">
        <v>204</v>
      </c>
      <c r="L376" s="1039" t="s">
        <v>205</v>
      </c>
      <c r="M376" s="1039" t="s">
        <v>206</v>
      </c>
      <c r="N376" s="1039" t="s">
        <v>207</v>
      </c>
      <c r="O376" s="1039" t="s">
        <v>208</v>
      </c>
      <c r="P376" s="1039" t="s">
        <v>209</v>
      </c>
      <c r="Q376" s="1039" t="s">
        <v>210</v>
      </c>
      <c r="R376" s="1039" t="s">
        <v>242</v>
      </c>
      <c r="S376" s="1039" t="s">
        <v>243</v>
      </c>
      <c r="T376" s="1039" t="s">
        <v>244</v>
      </c>
      <c r="U376" s="1039" t="s">
        <v>245</v>
      </c>
      <c r="V376" s="1039" t="s">
        <v>211</v>
      </c>
      <c r="W376" s="1039" t="s">
        <v>246</v>
      </c>
      <c r="X376" s="1039" t="s">
        <v>247</v>
      </c>
      <c r="Y376" s="1039" t="s">
        <v>248</v>
      </c>
      <c r="Z376" s="1039" t="s">
        <v>249</v>
      </c>
      <c r="AA376" s="1039" t="s">
        <v>212</v>
      </c>
      <c r="AB376" s="1039" t="s">
        <v>250</v>
      </c>
      <c r="AC376" s="1039" t="s">
        <v>251</v>
      </c>
      <c r="AD376" s="1039" t="s">
        <v>252</v>
      </c>
      <c r="AE376" s="1039" t="s">
        <v>253</v>
      </c>
      <c r="AF376" s="1039" t="s">
        <v>213</v>
      </c>
      <c r="AG376" s="1039" t="s">
        <v>254</v>
      </c>
      <c r="AH376" s="1039" t="s">
        <v>255</v>
      </c>
      <c r="AI376" s="1039" t="s">
        <v>256</v>
      </c>
      <c r="AJ376" s="1039" t="s">
        <v>257</v>
      </c>
      <c r="AK376" s="1039" t="s">
        <v>214</v>
      </c>
      <c r="AL376" s="1039" t="s">
        <v>258</v>
      </c>
      <c r="AM376" s="1039" t="s">
        <v>259</v>
      </c>
      <c r="AN376" s="1039" t="s">
        <v>260</v>
      </c>
      <c r="AO376" s="1039" t="s">
        <v>261</v>
      </c>
      <c r="AP376" s="1039" t="s">
        <v>215</v>
      </c>
      <c r="AQ376" s="1039" t="s">
        <v>262</v>
      </c>
      <c r="AR376" s="1039" t="s">
        <v>263</v>
      </c>
      <c r="AS376" s="1039" t="s">
        <v>264</v>
      </c>
      <c r="AT376" s="1039" t="s">
        <v>265</v>
      </c>
      <c r="AU376" s="1039" t="s">
        <v>216</v>
      </c>
      <c r="AV376" s="1039" t="s">
        <v>266</v>
      </c>
      <c r="AW376" s="1039" t="s">
        <v>267</v>
      </c>
      <c r="AX376" s="1039" t="s">
        <v>268</v>
      </c>
      <c r="AY376" s="1039" t="s">
        <v>269</v>
      </c>
      <c r="AZ376" s="1039" t="s">
        <v>217</v>
      </c>
      <c r="BA376" s="1039" t="s">
        <v>270</v>
      </c>
      <c r="BB376" s="1039" t="s">
        <v>271</v>
      </c>
      <c r="BC376" s="1039" t="s">
        <v>272</v>
      </c>
      <c r="BD376" s="1039" t="s">
        <v>273</v>
      </c>
      <c r="BE376" s="1039" t="s">
        <v>218</v>
      </c>
      <c r="BF376" s="1039" t="s">
        <v>274</v>
      </c>
      <c r="BG376" s="1039" t="s">
        <v>275</v>
      </c>
      <c r="BH376" s="1039" t="s">
        <v>276</v>
      </c>
      <c r="BI376" s="1039" t="s">
        <v>277</v>
      </c>
      <c r="BJ376" s="1039" t="s">
        <v>219</v>
      </c>
      <c r="BK376" s="1039" t="s">
        <v>278</v>
      </c>
      <c r="BL376" s="1039" t="s">
        <v>279</v>
      </c>
      <c r="BM376" s="1039" t="s">
        <v>280</v>
      </c>
      <c r="BN376" s="1039" t="s">
        <v>281</v>
      </c>
      <c r="BO376" s="1039" t="s">
        <v>220</v>
      </c>
      <c r="BP376" s="1039" t="s">
        <v>282</v>
      </c>
      <c r="BQ376" s="1039" t="s">
        <v>283</v>
      </c>
      <c r="BR376" s="1039" t="s">
        <v>284</v>
      </c>
      <c r="BS376" s="1039" t="s">
        <v>285</v>
      </c>
      <c r="BT376" s="1039" t="s">
        <v>221</v>
      </c>
      <c r="BU376" s="1039" t="s">
        <v>286</v>
      </c>
      <c r="BV376" s="1039" t="s">
        <v>287</v>
      </c>
      <c r="BW376" s="1039" t="s">
        <v>288</v>
      </c>
      <c r="BX376" s="1039" t="s">
        <v>289</v>
      </c>
      <c r="BY376" s="1039" t="s">
        <v>222</v>
      </c>
      <c r="BZ376" s="1039" t="s">
        <v>290</v>
      </c>
      <c r="CA376" s="1039" t="s">
        <v>291</v>
      </c>
      <c r="CB376" s="1039" t="s">
        <v>292</v>
      </c>
      <c r="CC376" s="1039" t="s">
        <v>293</v>
      </c>
      <c r="CD376" s="1039" t="s">
        <v>223</v>
      </c>
      <c r="CE376" s="1039" t="s">
        <v>294</v>
      </c>
      <c r="CF376" s="1039" t="s">
        <v>295</v>
      </c>
      <c r="CG376" s="1039" t="s">
        <v>296</v>
      </c>
      <c r="CH376" s="1039" t="s">
        <v>297</v>
      </c>
      <c r="CI376" s="1040" t="s">
        <v>224</v>
      </c>
    </row>
    <row r="377" spans="2:87" x14ac:dyDescent="0.2">
      <c r="B377" s="1356"/>
      <c r="C377" s="1357" t="s">
        <v>782</v>
      </c>
      <c r="D377" s="1357"/>
      <c r="E377" s="1357" t="s">
        <v>231</v>
      </c>
      <c r="F377" s="1357">
        <v>2</v>
      </c>
      <c r="G377" s="1041">
        <f t="shared" ref="G377:BR378" si="463">G136-G147</f>
        <v>0</v>
      </c>
      <c r="H377" s="1041">
        <f t="shared" si="463"/>
        <v>0</v>
      </c>
      <c r="I377" s="1041">
        <f t="shared" si="463"/>
        <v>1.0205308683866932</v>
      </c>
      <c r="J377" s="1041">
        <f t="shared" si="463"/>
        <v>1.0410914239522209</v>
      </c>
      <c r="K377" s="1041">
        <f t="shared" si="463"/>
        <v>1.0778608832238814</v>
      </c>
      <c r="L377" s="1041">
        <f t="shared" si="463"/>
        <v>1.1223438549945783</v>
      </c>
      <c r="M377" s="1041">
        <f t="shared" si="463"/>
        <v>1.1028670299985386</v>
      </c>
      <c r="N377" s="1041">
        <f t="shared" si="463"/>
        <v>1.2167890960193197</v>
      </c>
      <c r="O377" s="1041">
        <f t="shared" si="463"/>
        <v>1.3304782306655065</v>
      </c>
      <c r="P377" s="1041">
        <f t="shared" si="463"/>
        <v>1.3996312618782905</v>
      </c>
      <c r="Q377" s="1041">
        <f t="shared" si="463"/>
        <v>1.4504790273782238</v>
      </c>
      <c r="R377" s="1041">
        <f t="shared" si="463"/>
        <v>1.495127847186497</v>
      </c>
      <c r="S377" s="1041">
        <f t="shared" si="463"/>
        <v>1.5263749697104574</v>
      </c>
      <c r="T377" s="1041">
        <f t="shared" si="463"/>
        <v>1.5485653314887156</v>
      </c>
      <c r="U377" s="1041">
        <f t="shared" si="463"/>
        <v>1.5721314702574185</v>
      </c>
      <c r="V377" s="1041">
        <f t="shared" si="463"/>
        <v>1.5963596928270973</v>
      </c>
      <c r="W377" s="1041">
        <f t="shared" si="463"/>
        <v>1.6137202674092146</v>
      </c>
      <c r="X377" s="1041">
        <f t="shared" si="463"/>
        <v>1.6335226680599735</v>
      </c>
      <c r="Y377" s="1041">
        <f t="shared" si="463"/>
        <v>1.6521463500931111</v>
      </c>
      <c r="Z377" s="1041">
        <f t="shared" si="463"/>
        <v>1.6694658578797521</v>
      </c>
      <c r="AA377" s="1041">
        <f t="shared" si="463"/>
        <v>1.6850520849170239</v>
      </c>
      <c r="AB377" s="1041">
        <f t="shared" si="463"/>
        <v>1.6978465851689666</v>
      </c>
      <c r="AC377" s="1041">
        <f t="shared" si="463"/>
        <v>1.7099100436769499</v>
      </c>
      <c r="AD377" s="1041">
        <f t="shared" si="463"/>
        <v>1.7201051172357882</v>
      </c>
      <c r="AE377" s="1041">
        <f t="shared" si="463"/>
        <v>1.7333688083543313</v>
      </c>
      <c r="AF377" s="1041">
        <f t="shared" si="463"/>
        <v>1.7555993243230235</v>
      </c>
      <c r="AG377" s="1041">
        <f t="shared" si="463"/>
        <v>1.776812142303182</v>
      </c>
      <c r="AH377" s="1041">
        <f t="shared" si="463"/>
        <v>1.7975538081541096</v>
      </c>
      <c r="AI377" s="1041">
        <f t="shared" si="463"/>
        <v>1.8173373446507088</v>
      </c>
      <c r="AJ377" s="1041">
        <f t="shared" si="463"/>
        <v>1.8364135817589944</v>
      </c>
      <c r="AK377" s="1041">
        <f t="shared" si="463"/>
        <v>1.8546583757352597</v>
      </c>
      <c r="AL377" s="1041">
        <f t="shared" si="463"/>
        <v>1.846313015008858</v>
      </c>
      <c r="AM377" s="1041">
        <f t="shared" si="463"/>
        <v>1.8638406808431405</v>
      </c>
      <c r="AN377" s="1041">
        <f t="shared" si="463"/>
        <v>1.8810535251096432</v>
      </c>
      <c r="AO377" s="1041">
        <f t="shared" si="463"/>
        <v>1.8983314082080325</v>
      </c>
      <c r="AP377" s="1041">
        <f t="shared" si="463"/>
        <v>1.9165520689978126</v>
      </c>
      <c r="AQ377" s="1041">
        <f t="shared" si="463"/>
        <v>1.931792918118276</v>
      </c>
      <c r="AR377" s="1041">
        <f t="shared" si="463"/>
        <v>1.944380694370943</v>
      </c>
      <c r="AS377" s="1041">
        <f t="shared" si="463"/>
        <v>1.9568746116790423</v>
      </c>
      <c r="AT377" s="1041">
        <f t="shared" si="463"/>
        <v>1.9695375231007566</v>
      </c>
      <c r="AU377" s="1041">
        <f t="shared" si="463"/>
        <v>1.9818507202299938</v>
      </c>
      <c r="AV377" s="1041">
        <f t="shared" si="463"/>
        <v>1.9944822460001108</v>
      </c>
      <c r="AW377" s="1041">
        <f t="shared" si="463"/>
        <v>2.007293579053119</v>
      </c>
      <c r="AX377" s="1041">
        <f t="shared" si="463"/>
        <v>2.0207190121119964</v>
      </c>
      <c r="AY377" s="1041">
        <f t="shared" si="463"/>
        <v>2.0345934930262612</v>
      </c>
      <c r="AZ377" s="1041">
        <f t="shared" si="463"/>
        <v>2.0486266155146464</v>
      </c>
      <c r="BA377" s="1041">
        <f t="shared" si="463"/>
        <v>2.0629513711514904</v>
      </c>
      <c r="BB377" s="1041">
        <f t="shared" si="463"/>
        <v>2.0777956583387387</v>
      </c>
      <c r="BC377" s="1041">
        <f t="shared" si="463"/>
        <v>2.0927086350056863</v>
      </c>
      <c r="BD377" s="1041">
        <f t="shared" si="463"/>
        <v>2.1073700347258559</v>
      </c>
      <c r="BE377" s="1041">
        <f t="shared" si="463"/>
        <v>2.121785633407987</v>
      </c>
      <c r="BF377" s="1041">
        <f t="shared" si="463"/>
        <v>2.1359090283262328</v>
      </c>
      <c r="BG377" s="1041">
        <f t="shared" si="463"/>
        <v>2.149826821202736</v>
      </c>
      <c r="BH377" s="1041">
        <f t="shared" si="463"/>
        <v>2.1636492141365316</v>
      </c>
      <c r="BI377" s="1041">
        <f t="shared" si="463"/>
        <v>2.1770696385304698</v>
      </c>
      <c r="BJ377" s="1041">
        <f t="shared" si="463"/>
        <v>2.1906412668350308</v>
      </c>
      <c r="BK377" s="1041">
        <f t="shared" si="463"/>
        <v>2.2040432811533908</v>
      </c>
      <c r="BL377" s="1041">
        <f t="shared" si="463"/>
        <v>2.2172655722430727</v>
      </c>
      <c r="BM377" s="1041">
        <f t="shared" si="463"/>
        <v>2.2301674487429954</v>
      </c>
      <c r="BN377" s="1041">
        <f t="shared" si="463"/>
        <v>2.2430467924080446</v>
      </c>
      <c r="BO377" s="1041">
        <f t="shared" si="463"/>
        <v>2.2559599183213712</v>
      </c>
      <c r="BP377" s="1041">
        <f t="shared" si="463"/>
        <v>2.2682646881747193</v>
      </c>
      <c r="BQ377" s="1041">
        <f t="shared" si="463"/>
        <v>2.2799179592950569</v>
      </c>
      <c r="BR377" s="1041">
        <f t="shared" si="463"/>
        <v>2.2919170315735129</v>
      </c>
      <c r="BS377" s="1041">
        <f t="shared" ref="BS377:BT378" si="464">BS136-BS147</f>
        <v>2.3037688201473205</v>
      </c>
      <c r="BT377" s="1041">
        <f t="shared" si="464"/>
        <v>2.3153796242030706</v>
      </c>
      <c r="BU377" s="1041"/>
      <c r="BV377" s="1041"/>
      <c r="BW377" s="1041"/>
      <c r="BX377" s="1041"/>
      <c r="BY377" s="1041"/>
      <c r="BZ377" s="1041"/>
      <c r="CA377" s="1041"/>
      <c r="CB377" s="1041"/>
      <c r="CC377" s="1041"/>
      <c r="CD377" s="1041"/>
      <c r="CE377" s="1041"/>
      <c r="CF377" s="1041"/>
      <c r="CG377" s="1041"/>
      <c r="CH377" s="1041"/>
      <c r="CI377" s="1042"/>
    </row>
    <row r="378" spans="2:87" x14ac:dyDescent="0.2">
      <c r="B378" s="1356"/>
      <c r="C378" s="1357" t="s">
        <v>783</v>
      </c>
      <c r="D378" s="1357"/>
      <c r="E378" s="1357" t="s">
        <v>231</v>
      </c>
      <c r="F378" s="1357">
        <v>2</v>
      </c>
      <c r="G378" s="1041">
        <f t="shared" si="463"/>
        <v>0</v>
      </c>
      <c r="H378" s="1041">
        <f t="shared" si="463"/>
        <v>0</v>
      </c>
      <c r="I378" s="1041">
        <f t="shared" si="463"/>
        <v>2.5243210062992487</v>
      </c>
      <c r="J378" s="1041">
        <f t="shared" si="463"/>
        <v>2.4331020332924935</v>
      </c>
      <c r="K378" s="1041">
        <f t="shared" si="463"/>
        <v>2.362271562659958</v>
      </c>
      <c r="L378" s="1041">
        <f t="shared" si="463"/>
        <v>2.2888364056287549</v>
      </c>
      <c r="M378" s="1041">
        <f t="shared" si="463"/>
        <v>2.1575850906843872</v>
      </c>
      <c r="N378" s="1041">
        <f t="shared" si="463"/>
        <v>2.0264690945059529</v>
      </c>
      <c r="O378" s="1041">
        <f t="shared" si="463"/>
        <v>1.8751617635872853</v>
      </c>
      <c r="P378" s="1041">
        <f t="shared" si="463"/>
        <v>1.7881665706639598</v>
      </c>
      <c r="Q378" s="1041">
        <f t="shared" si="463"/>
        <v>1.7187100255055059</v>
      </c>
      <c r="R378" s="1041">
        <f t="shared" si="463"/>
        <v>1.660657999806604</v>
      </c>
      <c r="S378" s="1041">
        <f t="shared" si="463"/>
        <v>1.6084044075843535</v>
      </c>
      <c r="T378" s="1041">
        <f t="shared" si="463"/>
        <v>1.5570647832474727</v>
      </c>
      <c r="U378" s="1041">
        <f t="shared" si="463"/>
        <v>1.5020203565661199</v>
      </c>
      <c r="V378" s="1041">
        <f t="shared" si="463"/>
        <v>1.448256949570544</v>
      </c>
      <c r="W378" s="1041">
        <f t="shared" si="463"/>
        <v>1.4078074033944956</v>
      </c>
      <c r="X378" s="1041">
        <f t="shared" si="463"/>
        <v>1.3700530601614771</v>
      </c>
      <c r="Y378" s="1041">
        <f t="shared" si="463"/>
        <v>1.3233017594539596</v>
      </c>
      <c r="Z378" s="1041">
        <f t="shared" si="463"/>
        <v>1.2776631984096176</v>
      </c>
      <c r="AA378" s="1041">
        <f t="shared" si="463"/>
        <v>1.2324391437690898</v>
      </c>
      <c r="AB378" s="1041">
        <f t="shared" si="463"/>
        <v>1.1893013366382017</v>
      </c>
      <c r="AC378" s="1041">
        <f t="shared" si="463"/>
        <v>1.1482193630469097</v>
      </c>
      <c r="AD378" s="1041">
        <f t="shared" si="463"/>
        <v>1.1090041271158675</v>
      </c>
      <c r="AE378" s="1041">
        <f t="shared" si="463"/>
        <v>1.0757675437165979</v>
      </c>
      <c r="AF378" s="1041">
        <f t="shared" si="463"/>
        <v>1.0524732865536592</v>
      </c>
      <c r="AG378" s="1041">
        <f t="shared" si="463"/>
        <v>1.0302568462573627</v>
      </c>
      <c r="AH378" s="1041">
        <f t="shared" si="463"/>
        <v>1.0090201854668235</v>
      </c>
      <c r="AI378" s="1041">
        <f t="shared" si="463"/>
        <v>0.98777210576785823</v>
      </c>
      <c r="AJ378" s="1041">
        <f t="shared" si="463"/>
        <v>0.96663321946865344</v>
      </c>
      <c r="AK378" s="1041">
        <f t="shared" si="463"/>
        <v>0.94548768697383534</v>
      </c>
      <c r="AL378" s="1041">
        <f t="shared" si="463"/>
        <v>0.92680735378966972</v>
      </c>
      <c r="AM378" s="1041">
        <f t="shared" si="463"/>
        <v>0.91221466417230113</v>
      </c>
      <c r="AN378" s="1041">
        <f t="shared" si="463"/>
        <v>0.89767602071800567</v>
      </c>
      <c r="AO378" s="1041">
        <f t="shared" si="463"/>
        <v>0.88307748116276452</v>
      </c>
      <c r="AP378" s="1041">
        <f t="shared" si="463"/>
        <v>0.86906214443913044</v>
      </c>
      <c r="AQ378" s="1041">
        <f t="shared" si="463"/>
        <v>0.85856196557916642</v>
      </c>
      <c r="AR378" s="1041">
        <f t="shared" si="463"/>
        <v>0.85211991313272284</v>
      </c>
      <c r="AS378" s="1041">
        <f t="shared" si="463"/>
        <v>0.8456773950538925</v>
      </c>
      <c r="AT378" s="1041">
        <f t="shared" si="463"/>
        <v>0.83956707393307839</v>
      </c>
      <c r="AU378" s="1041">
        <f t="shared" si="463"/>
        <v>0.83345264861164881</v>
      </c>
      <c r="AV378" s="1041">
        <f t="shared" si="463"/>
        <v>0.82744324041791251</v>
      </c>
      <c r="AW378" s="1041">
        <f t="shared" si="463"/>
        <v>0.82142243591414088</v>
      </c>
      <c r="AX378" s="1041">
        <f t="shared" si="463"/>
        <v>0.81549948662874683</v>
      </c>
      <c r="AY378" s="1041">
        <f t="shared" si="463"/>
        <v>0.80967103488275394</v>
      </c>
      <c r="AZ378" s="1041">
        <f t="shared" si="463"/>
        <v>0.80393221971326634</v>
      </c>
      <c r="BA378" s="1041">
        <f t="shared" si="463"/>
        <v>0.79827783293399723</v>
      </c>
      <c r="BB378" s="1041">
        <f t="shared" si="463"/>
        <v>0.79270354971636037</v>
      </c>
      <c r="BC378" s="1041">
        <f t="shared" si="463"/>
        <v>0.78720649067652804</v>
      </c>
      <c r="BD378" s="1041">
        <f t="shared" si="463"/>
        <v>0.78167305274590848</v>
      </c>
      <c r="BE378" s="1041">
        <f t="shared" si="463"/>
        <v>0.77604535670566188</v>
      </c>
      <c r="BF378" s="1041">
        <f t="shared" si="463"/>
        <v>0.77037620220528935</v>
      </c>
      <c r="BG378" s="1041">
        <f t="shared" si="463"/>
        <v>0.76476896735846378</v>
      </c>
      <c r="BH378" s="1041">
        <f t="shared" si="463"/>
        <v>0.75899780078276391</v>
      </c>
      <c r="BI378" s="1041">
        <f t="shared" si="463"/>
        <v>0.75330544238996877</v>
      </c>
      <c r="BJ378" s="1041">
        <f t="shared" si="463"/>
        <v>0.74769086425679354</v>
      </c>
      <c r="BK378" s="1041">
        <f t="shared" si="463"/>
        <v>0.74215357573421703</v>
      </c>
      <c r="BL378" s="1041">
        <f t="shared" si="463"/>
        <v>0.73669281265537934</v>
      </c>
      <c r="BM378" s="1041">
        <f t="shared" si="463"/>
        <v>0.7313072663389466</v>
      </c>
      <c r="BN378" s="1041">
        <f t="shared" si="463"/>
        <v>0.72599692956498196</v>
      </c>
      <c r="BO378" s="1041">
        <f t="shared" si="463"/>
        <v>0.72076038855504676</v>
      </c>
      <c r="BP378" s="1041">
        <f t="shared" si="463"/>
        <v>0.7165825226851763</v>
      </c>
      <c r="BQ378" s="1041">
        <f t="shared" si="463"/>
        <v>0.71339472800395187</v>
      </c>
      <c r="BR378" s="1041">
        <f t="shared" si="463"/>
        <v>0.71043116165349152</v>
      </c>
      <c r="BS378" s="1041">
        <f t="shared" si="464"/>
        <v>0.70746615033086746</v>
      </c>
      <c r="BT378" s="1041">
        <f t="shared" si="464"/>
        <v>0.70457127749831394</v>
      </c>
      <c r="BU378" s="1041"/>
      <c r="BV378" s="1041"/>
      <c r="BW378" s="1041"/>
      <c r="BX378" s="1041"/>
      <c r="BY378" s="1041"/>
      <c r="BZ378" s="1041"/>
      <c r="CA378" s="1041"/>
      <c r="CB378" s="1041"/>
      <c r="CC378" s="1041"/>
      <c r="CD378" s="1041"/>
      <c r="CE378" s="1041"/>
      <c r="CF378" s="1041"/>
      <c r="CG378" s="1041"/>
      <c r="CH378" s="1041"/>
      <c r="CI378" s="1042"/>
    </row>
    <row r="379" spans="2:87" x14ac:dyDescent="0.2">
      <c r="B379" s="1356"/>
      <c r="C379" s="1357" t="s">
        <v>784</v>
      </c>
      <c r="D379" s="1357"/>
      <c r="E379" s="1357" t="s">
        <v>231</v>
      </c>
      <c r="F379" s="1357">
        <v>2</v>
      </c>
      <c r="G379" s="1041">
        <f t="shared" ref="G379:BR379" si="465">G133+G135-G145-G146</f>
        <v>0</v>
      </c>
      <c r="H379" s="1041">
        <f t="shared" si="465"/>
        <v>0</v>
      </c>
      <c r="I379" s="1041">
        <f t="shared" si="465"/>
        <v>2.0015809000475633</v>
      </c>
      <c r="J379" s="1041">
        <f t="shared" si="465"/>
        <v>1.9821838265350353</v>
      </c>
      <c r="K379" s="1041">
        <f t="shared" si="465"/>
        <v>2.0823809718089126</v>
      </c>
      <c r="L379" s="1041">
        <f t="shared" si="465"/>
        <v>2.1734676445800987</v>
      </c>
      <c r="M379" s="1041">
        <f t="shared" si="465"/>
        <v>2.3403012611159788</v>
      </c>
      <c r="N379" s="1041">
        <f t="shared" si="465"/>
        <v>2.3433790569329855</v>
      </c>
      <c r="O379" s="1041">
        <f t="shared" si="465"/>
        <v>2.3442674976086795</v>
      </c>
      <c r="P379" s="1041">
        <f t="shared" si="465"/>
        <v>2.3461774664963921</v>
      </c>
      <c r="Q379" s="1041">
        <f t="shared" si="465"/>
        <v>2.3479953280838686</v>
      </c>
      <c r="R379" s="1041">
        <f t="shared" si="465"/>
        <v>2.3491958291779818</v>
      </c>
      <c r="S379" s="1041">
        <f t="shared" si="465"/>
        <v>2.3501056209832032</v>
      </c>
      <c r="T379" s="1041">
        <f t="shared" si="465"/>
        <v>2.3502584472394745</v>
      </c>
      <c r="U379" s="1041">
        <f t="shared" si="465"/>
        <v>2.3507293970499661</v>
      </c>
      <c r="V379" s="1041">
        <f t="shared" si="465"/>
        <v>2.3511463722514114</v>
      </c>
      <c r="W379" s="1041">
        <f t="shared" si="465"/>
        <v>2.3514477393897999</v>
      </c>
      <c r="X379" s="1041">
        <f t="shared" si="465"/>
        <v>2.3518009204560508</v>
      </c>
      <c r="Y379" s="1041">
        <f t="shared" si="465"/>
        <v>2.3521999869149202</v>
      </c>
      <c r="Z379" s="1041">
        <f t="shared" si="465"/>
        <v>2.3531186700116709</v>
      </c>
      <c r="AA379" s="1041">
        <f t="shared" si="465"/>
        <v>2.354013761324294</v>
      </c>
      <c r="AB379" s="1041">
        <f t="shared" si="465"/>
        <v>2.3549450427358392</v>
      </c>
      <c r="AC379" s="1041">
        <f t="shared" si="465"/>
        <v>2.3558213298080424</v>
      </c>
      <c r="AD379" s="1041">
        <f t="shared" si="465"/>
        <v>2.3566498057768399</v>
      </c>
      <c r="AE379" s="1041">
        <f t="shared" si="465"/>
        <v>2.3574614639328035</v>
      </c>
      <c r="AF379" s="1041">
        <f t="shared" si="465"/>
        <v>2.3582435013580438</v>
      </c>
      <c r="AG379" s="1041">
        <f t="shared" si="465"/>
        <v>2.359037886591024</v>
      </c>
      <c r="AH379" s="1041">
        <f t="shared" si="465"/>
        <v>2.3598224509438599</v>
      </c>
      <c r="AI379" s="1041">
        <f t="shared" si="465"/>
        <v>2.3605487056053751</v>
      </c>
      <c r="AJ379" s="1041">
        <f t="shared" si="465"/>
        <v>2.3612635437496858</v>
      </c>
      <c r="AK379" s="1041">
        <f t="shared" si="465"/>
        <v>2.3619601720766674</v>
      </c>
      <c r="AL379" s="1041">
        <f t="shared" si="465"/>
        <v>2.3624256378157655</v>
      </c>
      <c r="AM379" s="1041">
        <f t="shared" si="465"/>
        <v>2.3628597694201914</v>
      </c>
      <c r="AN379" s="1041">
        <f t="shared" si="465"/>
        <v>2.363074007811472</v>
      </c>
      <c r="AO379" s="1041">
        <f t="shared" si="465"/>
        <v>2.3632532037396881</v>
      </c>
      <c r="AP379" s="1041">
        <f t="shared" si="465"/>
        <v>2.363410183331649</v>
      </c>
      <c r="AQ379" s="1041">
        <f t="shared" si="465"/>
        <v>2.3635491179892112</v>
      </c>
      <c r="AR379" s="1041">
        <f t="shared" si="465"/>
        <v>2.3636709304970096</v>
      </c>
      <c r="AS379" s="1041">
        <f t="shared" si="465"/>
        <v>2.3637691247537034</v>
      </c>
      <c r="AT379" s="1041">
        <f t="shared" si="465"/>
        <v>2.3638570347300072</v>
      </c>
      <c r="AU379" s="1041">
        <f t="shared" si="465"/>
        <v>2.363947832007141</v>
      </c>
      <c r="AV379" s="1041">
        <f t="shared" si="465"/>
        <v>2.3640391941141985</v>
      </c>
      <c r="AW379" s="1041">
        <f t="shared" si="465"/>
        <v>2.3641304156960752</v>
      </c>
      <c r="AX379" s="1041">
        <f t="shared" si="465"/>
        <v>2.3642260071119154</v>
      </c>
      <c r="AY379" s="1041">
        <f t="shared" si="465"/>
        <v>2.3643256786102294</v>
      </c>
      <c r="AZ379" s="1041">
        <f t="shared" si="465"/>
        <v>2.3644200514664919</v>
      </c>
      <c r="BA379" s="1041">
        <f t="shared" si="465"/>
        <v>2.3644964924822518</v>
      </c>
      <c r="BB379" s="1041">
        <f t="shared" si="465"/>
        <v>2.3645668355532541</v>
      </c>
      <c r="BC379" s="1041">
        <f t="shared" si="465"/>
        <v>2.3646399667366955</v>
      </c>
      <c r="BD379" s="1041">
        <f t="shared" si="465"/>
        <v>2.3647149338684921</v>
      </c>
      <c r="BE379" s="1041">
        <f t="shared" si="465"/>
        <v>2.364784563813862</v>
      </c>
      <c r="BF379" s="1041">
        <f t="shared" si="465"/>
        <v>2.3648451166388869</v>
      </c>
      <c r="BG379" s="1041">
        <f t="shared" si="465"/>
        <v>2.3648939871373424</v>
      </c>
      <c r="BH379" s="1041">
        <f t="shared" si="465"/>
        <v>2.3649389803864165</v>
      </c>
      <c r="BI379" s="1041">
        <f t="shared" si="465"/>
        <v>2.3649783996096949</v>
      </c>
      <c r="BJ379" s="1041">
        <f t="shared" si="465"/>
        <v>2.3650011533271571</v>
      </c>
      <c r="BK379" s="1041">
        <f t="shared" si="465"/>
        <v>2.3650130948920722</v>
      </c>
      <c r="BL379" s="1041">
        <f t="shared" si="465"/>
        <v>2.3650109979369836</v>
      </c>
      <c r="BM379" s="1041">
        <f t="shared" si="465"/>
        <v>2.3649956892659776</v>
      </c>
      <c r="BN379" s="1041">
        <f t="shared" si="465"/>
        <v>2.3649749468616208</v>
      </c>
      <c r="BO379" s="1041">
        <f t="shared" si="465"/>
        <v>2.3649484736850579</v>
      </c>
      <c r="BP379" s="1041">
        <f t="shared" si="465"/>
        <v>2.3649108425011107</v>
      </c>
      <c r="BQ379" s="1041">
        <f t="shared" si="465"/>
        <v>2.3648693234761766</v>
      </c>
      <c r="BR379" s="1041">
        <f t="shared" si="465"/>
        <v>2.3648184596830046</v>
      </c>
      <c r="BS379" s="1041">
        <f t="shared" ref="BS379:BT379" si="466">BS133+BS135-BS145-BS146</f>
        <v>2.3647590414008013</v>
      </c>
      <c r="BT379" s="1041">
        <f t="shared" si="466"/>
        <v>2.3646976020393007</v>
      </c>
      <c r="BU379" s="1041"/>
      <c r="BV379" s="1041"/>
      <c r="BW379" s="1041"/>
      <c r="BX379" s="1041"/>
      <c r="BY379" s="1041"/>
      <c r="BZ379" s="1041"/>
      <c r="CA379" s="1041"/>
      <c r="CB379" s="1041"/>
      <c r="CC379" s="1041"/>
      <c r="CD379" s="1041"/>
      <c r="CE379" s="1041"/>
      <c r="CF379" s="1041"/>
      <c r="CG379" s="1041"/>
      <c r="CH379" s="1041"/>
      <c r="CI379" s="1042"/>
    </row>
    <row r="380" spans="2:87" x14ac:dyDescent="0.2">
      <c r="B380" s="1356"/>
      <c r="C380" s="1357" t="s">
        <v>238</v>
      </c>
      <c r="D380" s="1357"/>
      <c r="E380" s="1357" t="s">
        <v>231</v>
      </c>
      <c r="F380" s="1357">
        <v>2</v>
      </c>
      <c r="G380" s="1041">
        <f t="shared" ref="G380:BR380" si="467">G151</f>
        <v>0</v>
      </c>
      <c r="H380" s="1041">
        <f t="shared" si="467"/>
        <v>0</v>
      </c>
      <c r="I380" s="1041">
        <f t="shared" si="467"/>
        <v>1.435326531341103</v>
      </c>
      <c r="J380" s="1041">
        <f t="shared" si="467"/>
        <v>1.6314843999999999</v>
      </c>
      <c r="K380" s="1041">
        <f t="shared" si="467"/>
        <v>1.5776992000000001</v>
      </c>
      <c r="L380" s="1041">
        <f t="shared" si="467"/>
        <v>1.523914</v>
      </c>
      <c r="M380" s="1041">
        <f t="shared" si="467"/>
        <v>1.4990802400000001</v>
      </c>
      <c r="N380" s="1041">
        <f t="shared" si="467"/>
        <v>1.4742464800000001</v>
      </c>
      <c r="O380" s="1041">
        <f t="shared" si="467"/>
        <v>1.4494127200000002</v>
      </c>
      <c r="P380" s="1041">
        <f t="shared" si="467"/>
        <v>1.4245789600000003</v>
      </c>
      <c r="Q380" s="1041">
        <f t="shared" si="467"/>
        <v>1.3997452000000004</v>
      </c>
      <c r="R380" s="1041">
        <f t="shared" si="467"/>
        <v>1.3749114400000004</v>
      </c>
      <c r="S380" s="1041">
        <f t="shared" si="467"/>
        <v>1.3500776800000005</v>
      </c>
      <c r="T380" s="1041">
        <f t="shared" si="467"/>
        <v>1.3252439200000006</v>
      </c>
      <c r="U380" s="1041">
        <f t="shared" si="467"/>
        <v>1.3004101600000006</v>
      </c>
      <c r="V380" s="1041">
        <f t="shared" si="467"/>
        <v>1.2755764000000007</v>
      </c>
      <c r="W380" s="1041">
        <f t="shared" si="467"/>
        <v>1.2507426400000008</v>
      </c>
      <c r="X380" s="1041">
        <f t="shared" si="467"/>
        <v>1.2259088800000009</v>
      </c>
      <c r="Y380" s="1041">
        <f t="shared" si="467"/>
        <v>1.2010751200000009</v>
      </c>
      <c r="Z380" s="1041">
        <f t="shared" si="467"/>
        <v>1.176241360000001</v>
      </c>
      <c r="AA380" s="1041">
        <f t="shared" si="467"/>
        <v>1.1514076000000011</v>
      </c>
      <c r="AB380" s="1041">
        <f t="shared" si="467"/>
        <v>1.1175431400000009</v>
      </c>
      <c r="AC380" s="1041">
        <f t="shared" si="467"/>
        <v>1.0836786800000007</v>
      </c>
      <c r="AD380" s="1041">
        <f t="shared" si="467"/>
        <v>1.0498142200000005</v>
      </c>
      <c r="AE380" s="1041">
        <f t="shared" si="467"/>
        <v>1.0159497600000003</v>
      </c>
      <c r="AF380" s="1041">
        <f t="shared" si="467"/>
        <v>0.98208530000000005</v>
      </c>
      <c r="AG380" s="1041">
        <f t="shared" si="467"/>
        <v>0.94822084000000006</v>
      </c>
      <c r="AH380" s="1041">
        <f t="shared" si="467"/>
        <v>0.91435637999999997</v>
      </c>
      <c r="AI380" s="1041">
        <f t="shared" si="467"/>
        <v>0.88049191999999987</v>
      </c>
      <c r="AJ380" s="1041">
        <f t="shared" si="467"/>
        <v>0.84662745999999967</v>
      </c>
      <c r="AK380" s="1041">
        <f t="shared" si="467"/>
        <v>0.81276300000000001</v>
      </c>
      <c r="AL380" s="1041">
        <f t="shared" si="467"/>
        <v>0.81276300000000001</v>
      </c>
      <c r="AM380" s="1041">
        <f t="shared" si="467"/>
        <v>0.81276300000000001</v>
      </c>
      <c r="AN380" s="1041">
        <f t="shared" si="467"/>
        <v>0.81276300000000012</v>
      </c>
      <c r="AO380" s="1041">
        <f t="shared" si="467"/>
        <v>0.81276300000000001</v>
      </c>
      <c r="AP380" s="1041">
        <f t="shared" si="467"/>
        <v>0.81276300000000001</v>
      </c>
      <c r="AQ380" s="1041">
        <f t="shared" si="467"/>
        <v>0.81276300000000001</v>
      </c>
      <c r="AR380" s="1041">
        <f t="shared" si="467"/>
        <v>0.81276300000000001</v>
      </c>
      <c r="AS380" s="1041">
        <f t="shared" si="467"/>
        <v>0.81276300000000012</v>
      </c>
      <c r="AT380" s="1041">
        <f t="shared" si="467"/>
        <v>0.81276300000000012</v>
      </c>
      <c r="AU380" s="1041">
        <f t="shared" si="467"/>
        <v>0.8127629999999999</v>
      </c>
      <c r="AV380" s="1041">
        <f t="shared" si="467"/>
        <v>0.8127629999999999</v>
      </c>
      <c r="AW380" s="1041">
        <f t="shared" si="467"/>
        <v>0.81276300000000001</v>
      </c>
      <c r="AX380" s="1041">
        <f t="shared" si="467"/>
        <v>0.81276300000000001</v>
      </c>
      <c r="AY380" s="1041">
        <f t="shared" si="467"/>
        <v>0.81276300000000001</v>
      </c>
      <c r="AZ380" s="1041">
        <f t="shared" si="467"/>
        <v>0.81276300000000012</v>
      </c>
      <c r="BA380" s="1041">
        <f t="shared" si="467"/>
        <v>0.8127629999999999</v>
      </c>
      <c r="BB380" s="1041">
        <f t="shared" si="467"/>
        <v>0.81276300000000012</v>
      </c>
      <c r="BC380" s="1041">
        <f t="shared" si="467"/>
        <v>0.81276300000000001</v>
      </c>
      <c r="BD380" s="1041">
        <f t="shared" si="467"/>
        <v>0.81276300000000001</v>
      </c>
      <c r="BE380" s="1041">
        <f t="shared" si="467"/>
        <v>0.8127629999999999</v>
      </c>
      <c r="BF380" s="1041">
        <f t="shared" si="467"/>
        <v>0.8127629999999999</v>
      </c>
      <c r="BG380" s="1041">
        <f t="shared" si="467"/>
        <v>0.81276300000000001</v>
      </c>
      <c r="BH380" s="1041">
        <f t="shared" si="467"/>
        <v>0.81276300000000001</v>
      </c>
      <c r="BI380" s="1041">
        <f t="shared" si="467"/>
        <v>0.8127629999999999</v>
      </c>
      <c r="BJ380" s="1041">
        <f t="shared" si="467"/>
        <v>0.81276300000000012</v>
      </c>
      <c r="BK380" s="1041">
        <f t="shared" si="467"/>
        <v>0.81276300000000012</v>
      </c>
      <c r="BL380" s="1041">
        <f t="shared" si="467"/>
        <v>0.8127629999999999</v>
      </c>
      <c r="BM380" s="1041">
        <f t="shared" si="467"/>
        <v>0.81276300000000001</v>
      </c>
      <c r="BN380" s="1041">
        <f t="shared" si="467"/>
        <v>0.8127629999999999</v>
      </c>
      <c r="BO380" s="1041">
        <f t="shared" si="467"/>
        <v>0.8127629999999999</v>
      </c>
      <c r="BP380" s="1041">
        <f t="shared" si="467"/>
        <v>0.81276300000000001</v>
      </c>
      <c r="BQ380" s="1041">
        <f t="shared" si="467"/>
        <v>0.81276300000000001</v>
      </c>
      <c r="BR380" s="1041">
        <f t="shared" si="467"/>
        <v>0.81276300000000001</v>
      </c>
      <c r="BS380" s="1041">
        <f t="shared" ref="BS380:BT380" si="468">BS151</f>
        <v>0.8127629999999999</v>
      </c>
      <c r="BT380" s="1041">
        <f t="shared" si="468"/>
        <v>0.81276300000000001</v>
      </c>
      <c r="BU380" s="1041"/>
      <c r="BV380" s="1041"/>
      <c r="BW380" s="1041"/>
      <c r="BX380" s="1041"/>
      <c r="BY380" s="1041"/>
      <c r="BZ380" s="1041"/>
      <c r="CA380" s="1041"/>
      <c r="CB380" s="1041"/>
      <c r="CC380" s="1041"/>
      <c r="CD380" s="1041"/>
      <c r="CE380" s="1041"/>
      <c r="CF380" s="1041"/>
      <c r="CG380" s="1041"/>
      <c r="CH380" s="1041"/>
      <c r="CI380" s="1042"/>
    </row>
    <row r="381" spans="2:87" x14ac:dyDescent="0.2">
      <c r="B381" s="1356"/>
      <c r="C381" s="1357" t="s">
        <v>785</v>
      </c>
      <c r="D381" s="1357"/>
      <c r="E381" s="1357" t="s">
        <v>231</v>
      </c>
      <c r="F381" s="1357">
        <v>2</v>
      </c>
      <c r="G381" s="1041">
        <f t="shared" ref="G381:AL381" si="469">G175-SUM(G377:G380)</f>
        <v>0</v>
      </c>
      <c r="H381" s="1041">
        <f t="shared" si="469"/>
        <v>0</v>
      </c>
      <c r="I381" s="1041">
        <f t="shared" si="469"/>
        <v>0.16338782873573976</v>
      </c>
      <c r="J381" s="1041">
        <f t="shared" si="469"/>
        <v>0.1630030565188969</v>
      </c>
      <c r="K381" s="1041">
        <f t="shared" si="469"/>
        <v>0.16284258681572972</v>
      </c>
      <c r="L381" s="1041">
        <f t="shared" si="469"/>
        <v>0.16263378664791972</v>
      </c>
      <c r="M381" s="1041">
        <f t="shared" si="469"/>
        <v>0.16418826023660493</v>
      </c>
      <c r="N381" s="1041">
        <f t="shared" si="469"/>
        <v>0.16411910475317182</v>
      </c>
      <c r="O381" s="1041">
        <f t="shared" si="469"/>
        <v>0.16379154481545122</v>
      </c>
      <c r="P381" s="1041">
        <f t="shared" si="469"/>
        <v>0.1635315866792677</v>
      </c>
      <c r="Q381" s="1041">
        <f t="shared" si="469"/>
        <v>0.16329400584842624</v>
      </c>
      <c r="R381" s="1041">
        <f t="shared" si="469"/>
        <v>0.16307947336325856</v>
      </c>
      <c r="S381" s="1041">
        <f t="shared" si="469"/>
        <v>0.16292873724075907</v>
      </c>
      <c r="T381" s="1041">
        <f t="shared" si="469"/>
        <v>0.1628399130761915</v>
      </c>
      <c r="U381" s="1041">
        <f t="shared" si="469"/>
        <v>0.1627247882023406</v>
      </c>
      <c r="V381" s="1041">
        <f t="shared" si="469"/>
        <v>0.16261018568283703</v>
      </c>
      <c r="W381" s="1041">
        <f t="shared" si="469"/>
        <v>0.16249205828953883</v>
      </c>
      <c r="X381" s="1041">
        <f t="shared" si="469"/>
        <v>0.16234298925761603</v>
      </c>
      <c r="Y381" s="1041">
        <f t="shared" si="469"/>
        <v>0.1622331593154005</v>
      </c>
      <c r="Z381" s="1041">
        <f t="shared" si="469"/>
        <v>0.16212994057343799</v>
      </c>
      <c r="AA381" s="1041">
        <f t="shared" si="469"/>
        <v>0.1620318586023739</v>
      </c>
      <c r="AB381" s="1041">
        <f t="shared" si="469"/>
        <v>0.16193837512190701</v>
      </c>
      <c r="AC381" s="1041">
        <f t="shared" si="469"/>
        <v>0.16185067044266876</v>
      </c>
      <c r="AD381" s="1041">
        <f t="shared" si="469"/>
        <v>0.16176947672618525</v>
      </c>
      <c r="AE381" s="1041">
        <f t="shared" si="469"/>
        <v>0.16169421240135406</v>
      </c>
      <c r="AF381" s="1041">
        <f t="shared" si="469"/>
        <v>0.16162444393686659</v>
      </c>
      <c r="AG381" s="1041">
        <f t="shared" si="469"/>
        <v>0.1615592533263408</v>
      </c>
      <c r="AH381" s="1041">
        <f t="shared" si="469"/>
        <v>0.16149759806799668</v>
      </c>
      <c r="AI381" s="1041">
        <f t="shared" si="469"/>
        <v>0.16144090313802284</v>
      </c>
      <c r="AJ381" s="1041">
        <f t="shared" si="469"/>
        <v>0.16138951187548223</v>
      </c>
      <c r="AK381" s="1041">
        <f t="shared" si="469"/>
        <v>0.16133856929754042</v>
      </c>
      <c r="AL381" s="1041">
        <f t="shared" si="469"/>
        <v>0.16129203860297991</v>
      </c>
      <c r="AM381" s="1041">
        <f t="shared" ref="AM381:BR381" si="470">AM175-SUM(AM377:AM380)</f>
        <v>0.16124605471833586</v>
      </c>
      <c r="AN381" s="1041">
        <f t="shared" si="470"/>
        <v>0.16120283957414649</v>
      </c>
      <c r="AO381" s="1041">
        <f t="shared" si="470"/>
        <v>0.16115821812157893</v>
      </c>
      <c r="AP381" s="1041">
        <f t="shared" si="470"/>
        <v>0.16111038750362106</v>
      </c>
      <c r="AQ381" s="1041">
        <f t="shared" si="470"/>
        <v>0.16106514347771039</v>
      </c>
      <c r="AR381" s="1041">
        <f t="shared" si="470"/>
        <v>0.16102310272657849</v>
      </c>
      <c r="AS381" s="1041">
        <f t="shared" si="470"/>
        <v>0.1609812068173202</v>
      </c>
      <c r="AT381" s="1041">
        <f t="shared" si="470"/>
        <v>0.16094091903933627</v>
      </c>
      <c r="AU381" s="1041">
        <f t="shared" si="470"/>
        <v>0.16090171731691427</v>
      </c>
      <c r="AV381" s="1041">
        <f t="shared" si="470"/>
        <v>0.16086005151925065</v>
      </c>
      <c r="AW381" s="1041">
        <f t="shared" si="470"/>
        <v>0.16081593012134299</v>
      </c>
      <c r="AX381" s="1041">
        <f t="shared" si="470"/>
        <v>0.16076937025785032</v>
      </c>
      <c r="AY381" s="1041">
        <f t="shared" si="470"/>
        <v>0.16071935123350833</v>
      </c>
      <c r="AZ381" s="1041">
        <f t="shared" si="470"/>
        <v>0.16066674288574667</v>
      </c>
      <c r="BA381" s="1041">
        <f t="shared" si="470"/>
        <v>0.16061132566739289</v>
      </c>
      <c r="BB381" s="1041">
        <f t="shared" si="470"/>
        <v>0.16055286870811347</v>
      </c>
      <c r="BC381" s="1041">
        <f t="shared" si="470"/>
        <v>0.16049411692486437</v>
      </c>
      <c r="BD381" s="1041">
        <f t="shared" si="470"/>
        <v>0.16043664839698835</v>
      </c>
      <c r="BE381" s="1041">
        <f t="shared" si="470"/>
        <v>0.16037978752539139</v>
      </c>
      <c r="BF381" s="1041">
        <f t="shared" si="470"/>
        <v>0.16032380824588888</v>
      </c>
      <c r="BG381" s="1041">
        <f t="shared" si="470"/>
        <v>0.16026820434824529</v>
      </c>
      <c r="BH381" s="1041">
        <f t="shared" si="470"/>
        <v>0.16021270170186064</v>
      </c>
      <c r="BI381" s="1041">
        <f t="shared" si="470"/>
        <v>0.16015787924284197</v>
      </c>
      <c r="BJ381" s="1041">
        <f t="shared" si="470"/>
        <v>0.16010478808455542</v>
      </c>
      <c r="BK381" s="1041">
        <f t="shared" si="470"/>
        <v>0.16005292767080181</v>
      </c>
      <c r="BL381" s="1041">
        <f t="shared" si="470"/>
        <v>0.16000205572535453</v>
      </c>
      <c r="BM381" s="1041">
        <f t="shared" si="470"/>
        <v>0.15995352174555766</v>
      </c>
      <c r="BN381" s="1041">
        <f t="shared" si="470"/>
        <v>0.15990529434480028</v>
      </c>
      <c r="BO381" s="1041">
        <f t="shared" si="470"/>
        <v>0.15985649007122316</v>
      </c>
      <c r="BP381" s="1041">
        <f t="shared" si="470"/>
        <v>0.15980751392263137</v>
      </c>
      <c r="BQ381" s="1041">
        <f t="shared" si="470"/>
        <v>0.15975720419057549</v>
      </c>
      <c r="BR381" s="1041">
        <f t="shared" si="470"/>
        <v>0.15970534727463725</v>
      </c>
      <c r="BS381" s="1041">
        <f t="shared" ref="BS381:BT381" si="471">BS175-SUM(BS377:BS380)</f>
        <v>0.15965288765083763</v>
      </c>
      <c r="BT381" s="1041">
        <f t="shared" si="471"/>
        <v>0.15960128594540812</v>
      </c>
      <c r="BU381" s="1041"/>
      <c r="BV381" s="1041"/>
      <c r="BW381" s="1041"/>
      <c r="BX381" s="1041"/>
      <c r="BY381" s="1041"/>
      <c r="BZ381" s="1041"/>
      <c r="CA381" s="1041"/>
      <c r="CB381" s="1041"/>
      <c r="CC381" s="1041"/>
      <c r="CD381" s="1041"/>
      <c r="CE381" s="1041"/>
      <c r="CF381" s="1041"/>
      <c r="CG381" s="1041"/>
      <c r="CH381" s="1041"/>
      <c r="CI381" s="1042"/>
    </row>
    <row r="382" spans="2:87" x14ac:dyDescent="0.2">
      <c r="B382" s="1356"/>
      <c r="C382" s="1357" t="s">
        <v>786</v>
      </c>
      <c r="D382" s="1357"/>
      <c r="E382" s="1357" t="s">
        <v>231</v>
      </c>
      <c r="F382" s="1357">
        <v>2</v>
      </c>
      <c r="G382" s="1041">
        <f t="shared" ref="G382:BR382" si="472">G132</f>
        <v>0</v>
      </c>
      <c r="H382" s="1041">
        <f t="shared" si="472"/>
        <v>0</v>
      </c>
      <c r="I382" s="1041">
        <f t="shared" si="472"/>
        <v>10.194129994832895</v>
      </c>
      <c r="J382" s="1041">
        <f t="shared" si="472"/>
        <v>10.18694119765969</v>
      </c>
      <c r="K382" s="1041">
        <f t="shared" si="472"/>
        <v>10.186112246093423</v>
      </c>
      <c r="L382" s="1041">
        <f t="shared" si="472"/>
        <v>10.185558692954107</v>
      </c>
      <c r="M382" s="1041">
        <f t="shared" si="472"/>
        <v>10.173773991658113</v>
      </c>
      <c r="N382" s="1041">
        <f t="shared" si="472"/>
        <v>10.170606173845945</v>
      </c>
      <c r="O382" s="1041">
        <f t="shared" si="472"/>
        <v>9.2091671546705101</v>
      </c>
      <c r="P382" s="1041">
        <f t="shared" si="472"/>
        <v>9.2079192400319414</v>
      </c>
      <c r="Q382" s="1041">
        <f t="shared" si="472"/>
        <v>9.2069041929387829</v>
      </c>
      <c r="R382" s="1041">
        <f t="shared" si="472"/>
        <v>9.2057038592905638</v>
      </c>
      <c r="S382" s="1041">
        <f t="shared" si="472"/>
        <v>9.2050661092429564</v>
      </c>
      <c r="T382" s="1041">
        <f t="shared" si="472"/>
        <v>9.2050197546846206</v>
      </c>
      <c r="U382" s="1041">
        <f t="shared" si="472"/>
        <v>9.2045589019615086</v>
      </c>
      <c r="V382" s="1041">
        <f t="shared" si="472"/>
        <v>9.2039679127637584</v>
      </c>
      <c r="W382" s="1041">
        <f t="shared" si="472"/>
        <v>9.2031537610218699</v>
      </c>
      <c r="X382" s="1041">
        <f t="shared" si="472"/>
        <v>9.2020633298124999</v>
      </c>
      <c r="Y382" s="1041">
        <f t="shared" si="472"/>
        <v>9.2015683029262245</v>
      </c>
      <c r="Z382" s="1041">
        <f t="shared" si="472"/>
        <v>9.2010958416586597</v>
      </c>
      <c r="AA382" s="1041">
        <f t="shared" si="472"/>
        <v>9.2007286673506865</v>
      </c>
      <c r="AB382" s="1041">
        <f t="shared" si="472"/>
        <v>9.2004730872698772</v>
      </c>
      <c r="AC382" s="1041">
        <f t="shared" si="472"/>
        <v>9.2001426933695534</v>
      </c>
      <c r="AD382" s="1041">
        <f t="shared" si="472"/>
        <v>9.1998193527320797</v>
      </c>
      <c r="AE382" s="1041">
        <f t="shared" si="472"/>
        <v>9.1995657719789676</v>
      </c>
      <c r="AF382" s="1041">
        <f t="shared" si="472"/>
        <v>9.199324392846977</v>
      </c>
      <c r="AG382" s="1041">
        <f t="shared" si="472"/>
        <v>9.1990805047806266</v>
      </c>
      <c r="AH382" s="1041">
        <f t="shared" si="472"/>
        <v>9.1988206694206873</v>
      </c>
      <c r="AI382" s="1041">
        <f t="shared" si="472"/>
        <v>9.1986256305874683</v>
      </c>
      <c r="AJ382" s="1041">
        <f t="shared" si="472"/>
        <v>9.1984584855523739</v>
      </c>
      <c r="AK382" s="1041">
        <f t="shared" si="472"/>
        <v>9.1983496701522682</v>
      </c>
      <c r="AL382" s="1041">
        <f t="shared" si="472"/>
        <v>9.2011862940482345</v>
      </c>
      <c r="AM382" s="1041">
        <f t="shared" si="472"/>
        <v>9.2010319276539292</v>
      </c>
      <c r="AN382" s="1041">
        <f t="shared" si="472"/>
        <v>9.2009014165712664</v>
      </c>
      <c r="AO382" s="1041">
        <f t="shared" si="472"/>
        <v>9.2007793041168178</v>
      </c>
      <c r="AP382" s="1041">
        <f t="shared" si="472"/>
        <v>9.2005688557138594</v>
      </c>
      <c r="AQ382" s="1041">
        <f t="shared" si="472"/>
        <v>9.2003270163672095</v>
      </c>
      <c r="AR382" s="1041">
        <f t="shared" si="472"/>
        <v>9.1999892234744269</v>
      </c>
      <c r="AS382" s="1041">
        <f t="shared" si="472"/>
        <v>9.1996550426098587</v>
      </c>
      <c r="AT382" s="1041">
        <f t="shared" si="472"/>
        <v>9.1992782324883056</v>
      </c>
      <c r="AU382" s="1041">
        <f t="shared" si="472"/>
        <v>9.1989242103559103</v>
      </c>
      <c r="AV382" s="1041">
        <f t="shared" si="472"/>
        <v>9.1985517863578412</v>
      </c>
      <c r="AW382" s="1041">
        <f t="shared" si="472"/>
        <v>9.1981699247008688</v>
      </c>
      <c r="AX382" s="1041">
        <f t="shared" si="472"/>
        <v>9.197742924148864</v>
      </c>
      <c r="AY382" s="1041">
        <f t="shared" si="472"/>
        <v>9.1972923787448835</v>
      </c>
      <c r="AZ382" s="1041">
        <f t="shared" si="472"/>
        <v>9.1968426692797127</v>
      </c>
      <c r="BA382" s="1041">
        <f t="shared" si="472"/>
        <v>9.1963812218888297</v>
      </c>
      <c r="BB382" s="1041">
        <f t="shared" si="472"/>
        <v>9.1958834745533622</v>
      </c>
      <c r="BC382" s="1041">
        <f t="shared" si="472"/>
        <v>9.1953723865549826</v>
      </c>
      <c r="BD382" s="1041">
        <f t="shared" si="472"/>
        <v>9.1948721647278049</v>
      </c>
      <c r="BE382" s="1041">
        <f t="shared" si="472"/>
        <v>9.1943914569937242</v>
      </c>
      <c r="BF382" s="1041">
        <f t="shared" si="472"/>
        <v>9.1939307072691463</v>
      </c>
      <c r="BG382" s="1041">
        <f t="shared" si="472"/>
        <v>9.19347680321615</v>
      </c>
      <c r="BH382" s="1041">
        <f t="shared" si="472"/>
        <v>9.1930394916335096</v>
      </c>
      <c r="BI382" s="1041">
        <f t="shared" si="472"/>
        <v>9.1926199300097799</v>
      </c>
      <c r="BJ382" s="1041">
        <f t="shared" si="472"/>
        <v>9.1921771676098221</v>
      </c>
      <c r="BK382" s="1041">
        <f t="shared" si="472"/>
        <v>9.1917349430682886</v>
      </c>
      <c r="BL382" s="1041">
        <f t="shared" si="472"/>
        <v>9.191297460510631</v>
      </c>
      <c r="BM382" s="1041">
        <f t="shared" si="472"/>
        <v>9.1908670316162961</v>
      </c>
      <c r="BN382" s="1041">
        <f t="shared" si="472"/>
        <v>9.1904307553216089</v>
      </c>
      <c r="BO382" s="1041">
        <f t="shared" si="472"/>
        <v>9.1899914840725447</v>
      </c>
      <c r="BP382" s="1041">
        <f t="shared" si="472"/>
        <v>9.1895227198042697</v>
      </c>
      <c r="BQ382" s="1041">
        <f t="shared" si="472"/>
        <v>9.1890398266163231</v>
      </c>
      <c r="BR382" s="1041">
        <f t="shared" si="472"/>
        <v>9.1885258614491523</v>
      </c>
      <c r="BS382" s="1041">
        <f t="shared" ref="BS382:BT382" si="473">BS132</f>
        <v>9.1880275246781515</v>
      </c>
      <c r="BT382" s="1041">
        <f t="shared" si="473"/>
        <v>9.187539422012609</v>
      </c>
      <c r="BU382" s="1041"/>
      <c r="BV382" s="1041"/>
      <c r="BW382" s="1041"/>
      <c r="BX382" s="1041"/>
      <c r="BY382" s="1041"/>
      <c r="BZ382" s="1041"/>
      <c r="CA382" s="1041"/>
      <c r="CB382" s="1041"/>
      <c r="CC382" s="1041"/>
      <c r="CD382" s="1041"/>
      <c r="CE382" s="1041"/>
      <c r="CF382" s="1041"/>
      <c r="CG382" s="1041"/>
      <c r="CH382" s="1041"/>
      <c r="CI382" s="1042"/>
    </row>
    <row r="383" spans="2:87" x14ac:dyDescent="0.2">
      <c r="B383" s="1356"/>
      <c r="C383" s="1357" t="s">
        <v>787</v>
      </c>
      <c r="D383" s="1357"/>
      <c r="E383" s="1357" t="s">
        <v>231</v>
      </c>
      <c r="F383" s="1357">
        <v>2</v>
      </c>
      <c r="G383" s="1041">
        <f t="shared" ref="G383:AL383" si="474">SUM(G377:G381)+G178</f>
        <v>0</v>
      </c>
      <c r="H383" s="1041">
        <f t="shared" si="474"/>
        <v>0</v>
      </c>
      <c r="I383" s="1041">
        <f t="shared" si="474"/>
        <v>7.7115758835935964</v>
      </c>
      <c r="J383" s="1041">
        <f t="shared" si="474"/>
        <v>7.818801711161532</v>
      </c>
      <c r="K383" s="1041">
        <f t="shared" si="474"/>
        <v>7.8311607393606719</v>
      </c>
      <c r="L383" s="1041">
        <f t="shared" si="474"/>
        <v>7.8384062359686482</v>
      </c>
      <c r="M383" s="1041">
        <f t="shared" si="474"/>
        <v>7.8349524416529812</v>
      </c>
      <c r="N383" s="1041">
        <f t="shared" si="474"/>
        <v>7.796451812016489</v>
      </c>
      <c r="O383" s="1041">
        <f t="shared" si="474"/>
        <v>7.7321624605039379</v>
      </c>
      <c r="P383" s="1041">
        <f t="shared" si="474"/>
        <v>7.6957909935185143</v>
      </c>
      <c r="Q383" s="1041">
        <f t="shared" si="474"/>
        <v>7.6531893134694169</v>
      </c>
      <c r="R383" s="1041">
        <f t="shared" si="474"/>
        <v>7.6159676264608001</v>
      </c>
      <c r="S383" s="1041">
        <f t="shared" si="474"/>
        <v>7.5485499113046277</v>
      </c>
      <c r="T383" s="1041">
        <f t="shared" si="474"/>
        <v>7.4638900767761065</v>
      </c>
      <c r="U383" s="1041">
        <f t="shared" si="474"/>
        <v>7.4078137710845411</v>
      </c>
      <c r="V383" s="1041">
        <f t="shared" si="474"/>
        <v>7.3416994075230138</v>
      </c>
      <c r="W383" s="1041">
        <f t="shared" si="474"/>
        <v>7.2836845553216385</v>
      </c>
      <c r="X383" s="1041">
        <f t="shared" si="474"/>
        <v>7.2417937926214968</v>
      </c>
      <c r="Y383" s="1041">
        <f t="shared" si="474"/>
        <v>7.188393100077862</v>
      </c>
      <c r="Z383" s="1041">
        <f t="shared" si="474"/>
        <v>7.1367413763572971</v>
      </c>
      <c r="AA383" s="1041">
        <f t="shared" si="474"/>
        <v>7.0821976015710657</v>
      </c>
      <c r="AB383" s="1041">
        <f t="shared" si="474"/>
        <v>7.0185129171089038</v>
      </c>
      <c r="AC383" s="1041">
        <f t="shared" si="474"/>
        <v>6.9476985527980224</v>
      </c>
      <c r="AD383" s="1041">
        <f t="shared" si="474"/>
        <v>6.8769271155529967</v>
      </c>
      <c r="AE383" s="1041">
        <f t="shared" si="474"/>
        <v>6.8153463655701829</v>
      </c>
      <c r="AF383" s="1041">
        <f t="shared" si="474"/>
        <v>6.7741319709139667</v>
      </c>
      <c r="AG383" s="1041">
        <f t="shared" si="474"/>
        <v>6.730528289898607</v>
      </c>
      <c r="AH383" s="1041">
        <f t="shared" si="474"/>
        <v>6.6994595595099611</v>
      </c>
      <c r="AI383" s="1041">
        <f t="shared" si="474"/>
        <v>6.6636277654566181</v>
      </c>
      <c r="AJ383" s="1041">
        <f t="shared" si="474"/>
        <v>6.6288802903217707</v>
      </c>
      <c r="AK383" s="1041">
        <f t="shared" si="474"/>
        <v>6.591963540005966</v>
      </c>
      <c r="AL383" s="1041">
        <f t="shared" si="474"/>
        <v>6.5649482142157902</v>
      </c>
      <c r="AM383" s="1041">
        <f t="shared" ref="AM383:BR383" si="475">SUM(AM377:AM381)+AM178</f>
        <v>6.5682713381524866</v>
      </c>
      <c r="AN383" s="1041">
        <f t="shared" si="475"/>
        <v>6.5711165622117855</v>
      </c>
      <c r="AO383" s="1041">
        <f t="shared" si="475"/>
        <v>6.5739304802305814</v>
      </c>
      <c r="AP383" s="1041">
        <f t="shared" si="475"/>
        <v>6.5782449532707306</v>
      </c>
      <c r="AQ383" s="1041">
        <f t="shared" si="475"/>
        <v>6.5830793141628812</v>
      </c>
      <c r="AR383" s="1041">
        <f t="shared" si="475"/>
        <v>6.5893048097257712</v>
      </c>
      <c r="AS383" s="1041">
        <f t="shared" si="475"/>
        <v>6.5954125073024761</v>
      </c>
      <c r="AT383" s="1041">
        <f t="shared" si="475"/>
        <v>6.6020127198016958</v>
      </c>
      <c r="AU383" s="1041">
        <f t="shared" si="475"/>
        <v>6.6082630871642154</v>
      </c>
      <c r="AV383" s="1041">
        <f t="shared" si="475"/>
        <v>6.6149349010499892</v>
      </c>
      <c r="AW383" s="1041">
        <f t="shared" si="475"/>
        <v>6.621772529783196</v>
      </c>
      <c r="AX383" s="1041">
        <f t="shared" si="475"/>
        <v>6.6293240451090263</v>
      </c>
      <c r="AY383" s="1041">
        <f t="shared" si="475"/>
        <v>6.6374197267512702</v>
      </c>
      <c r="AZ383" s="1041">
        <f t="shared" si="475"/>
        <v>6.6457557985786684</v>
      </c>
      <c r="BA383" s="1041">
        <f t="shared" si="475"/>
        <v>6.6544471912336496</v>
      </c>
      <c r="BB383" s="1041">
        <f t="shared" si="475"/>
        <v>6.6637290813149841</v>
      </c>
      <c r="BC383" s="1041">
        <f t="shared" si="475"/>
        <v>6.6731593783422918</v>
      </c>
      <c r="BD383" s="1041">
        <f t="shared" si="475"/>
        <v>6.6823048387357629</v>
      </c>
      <c r="BE383" s="1041">
        <f t="shared" si="475"/>
        <v>6.6911055104514192</v>
      </c>
      <c r="BF383" s="1041">
        <f t="shared" si="475"/>
        <v>6.6995643244148155</v>
      </c>
      <c r="BG383" s="1041">
        <f t="shared" si="475"/>
        <v>6.7078681490453045</v>
      </c>
      <c r="BH383" s="1041">
        <f t="shared" si="475"/>
        <v>6.7159088660060897</v>
      </c>
      <c r="BI383" s="1041">
        <f t="shared" si="475"/>
        <v>6.7236215287714929</v>
      </c>
      <c r="BJ383" s="1041">
        <f t="shared" si="475"/>
        <v>6.731548241502054</v>
      </c>
      <c r="BK383" s="1041">
        <f t="shared" si="475"/>
        <v>6.7393730484489991</v>
      </c>
      <c r="BL383" s="1041">
        <f t="shared" si="475"/>
        <v>6.7470816075593074</v>
      </c>
      <c r="BM383" s="1041">
        <f t="shared" si="475"/>
        <v>6.7545340950919943</v>
      </c>
      <c r="BN383" s="1041">
        <f t="shared" si="475"/>
        <v>6.7620341321779645</v>
      </c>
      <c r="BO383" s="1041">
        <f t="shared" si="475"/>
        <v>6.7696354396312159</v>
      </c>
      <c r="BP383" s="1041">
        <f t="shared" si="475"/>
        <v>6.7776757362821547</v>
      </c>
      <c r="BQ383" s="1041">
        <f t="shared" si="475"/>
        <v>6.7860493839642784</v>
      </c>
      <c r="BR383" s="1041">
        <f t="shared" si="475"/>
        <v>6.7949821691831644</v>
      </c>
      <c r="BS383" s="1041">
        <f t="shared" ref="BS383:BT383" si="476">SUM(BS377:BS381)+BS178</f>
        <v>6.8037570685283439</v>
      </c>
      <c r="BT383" s="1041">
        <f t="shared" si="476"/>
        <v>6.8123599586846106</v>
      </c>
      <c r="BU383" s="1041"/>
      <c r="BV383" s="1041"/>
      <c r="BW383" s="1041"/>
      <c r="BX383" s="1041"/>
      <c r="BY383" s="1041"/>
      <c r="BZ383" s="1041"/>
      <c r="CA383" s="1041"/>
      <c r="CB383" s="1041"/>
      <c r="CC383" s="1041"/>
      <c r="CD383" s="1041"/>
      <c r="CE383" s="1041"/>
      <c r="CF383" s="1041"/>
      <c r="CG383" s="1041"/>
      <c r="CH383" s="1041"/>
      <c r="CI383" s="1042"/>
    </row>
    <row r="384" spans="2:87" x14ac:dyDescent="0.2">
      <c r="B384" s="1356"/>
      <c r="C384" s="1357"/>
      <c r="D384" s="1357"/>
      <c r="E384" s="1357"/>
      <c r="F384" s="1357"/>
      <c r="G384" s="1357"/>
      <c r="H384" s="1357"/>
      <c r="I384" s="1357"/>
      <c r="J384" s="1357"/>
      <c r="K384" s="1357"/>
      <c r="L384" s="1357"/>
      <c r="M384" s="1357"/>
      <c r="N384" s="1357"/>
      <c r="O384" s="1357"/>
      <c r="P384" s="1357"/>
      <c r="Q384" s="1357"/>
      <c r="R384" s="1357"/>
      <c r="S384" s="1357"/>
      <c r="T384" s="1357"/>
      <c r="U384" s="1357"/>
      <c r="V384" s="1357"/>
      <c r="W384" s="1357"/>
      <c r="X384" s="1357"/>
      <c r="Y384" s="1357"/>
      <c r="Z384" s="1357"/>
      <c r="AA384" s="1357"/>
      <c r="AB384" s="1357"/>
      <c r="AC384" s="1357"/>
      <c r="AD384" s="1357"/>
      <c r="AE384" s="1357"/>
      <c r="AF384" s="1357"/>
      <c r="AG384" s="1357"/>
      <c r="AH384" s="1357"/>
      <c r="AI384" s="1357"/>
      <c r="AJ384" s="1357"/>
      <c r="AK384" s="1357"/>
      <c r="AL384" s="1357"/>
      <c r="AM384" s="1357"/>
      <c r="AN384" s="1357"/>
      <c r="AO384" s="1357"/>
      <c r="AP384" s="1357"/>
      <c r="AQ384" s="1357"/>
      <c r="AR384" s="1357"/>
      <c r="AS384" s="1357"/>
      <c r="AT384" s="1357"/>
      <c r="AU384" s="1357"/>
      <c r="AV384" s="1357"/>
      <c r="AW384" s="1357"/>
      <c r="AX384" s="1357"/>
      <c r="AY384" s="1357"/>
      <c r="AZ384" s="1357"/>
      <c r="BA384" s="1357"/>
      <c r="BB384" s="1357"/>
      <c r="BC384" s="1357"/>
      <c r="BD384" s="1357"/>
      <c r="BE384" s="1357"/>
      <c r="BF384" s="1357"/>
      <c r="BG384" s="1357"/>
      <c r="BH384" s="1357"/>
      <c r="BI384" s="1357"/>
      <c r="BJ384" s="1357"/>
      <c r="BK384" s="1357"/>
      <c r="BL384" s="1357"/>
      <c r="BM384" s="1357"/>
      <c r="BN384" s="1357"/>
      <c r="BO384" s="1357"/>
      <c r="BP384" s="1357"/>
      <c r="BQ384" s="1357"/>
      <c r="BR384" s="1357"/>
      <c r="BS384" s="1357"/>
      <c r="BT384" s="1357"/>
      <c r="BU384" s="1357"/>
      <c r="BV384" s="1357"/>
      <c r="BW384" s="1357"/>
      <c r="BX384" s="1357"/>
      <c r="BY384" s="1357"/>
      <c r="BZ384" s="1357"/>
      <c r="CA384" s="1357"/>
      <c r="CB384" s="1357"/>
      <c r="CC384" s="1357"/>
      <c r="CD384" s="1357"/>
      <c r="CE384" s="1357"/>
      <c r="CF384" s="1357"/>
      <c r="CG384" s="1357"/>
      <c r="CH384" s="1357"/>
      <c r="CI384" s="1358"/>
    </row>
    <row r="385" spans="2:87" x14ac:dyDescent="0.2">
      <c r="B385" s="1356" t="s">
        <v>789</v>
      </c>
      <c r="C385" s="1357"/>
      <c r="D385" s="1357"/>
      <c r="E385" s="1357"/>
      <c r="F385" s="1357"/>
      <c r="G385" s="1039" t="s">
        <v>200</v>
      </c>
      <c r="H385" s="1039" t="s">
        <v>201</v>
      </c>
      <c r="I385" s="1039" t="s">
        <v>202</v>
      </c>
      <c r="J385" s="1039" t="s">
        <v>203</v>
      </c>
      <c r="K385" s="1039" t="s">
        <v>204</v>
      </c>
      <c r="L385" s="1039" t="s">
        <v>205</v>
      </c>
      <c r="M385" s="1039" t="s">
        <v>206</v>
      </c>
      <c r="N385" s="1039" t="s">
        <v>207</v>
      </c>
      <c r="O385" s="1039" t="s">
        <v>208</v>
      </c>
      <c r="P385" s="1039" t="s">
        <v>209</v>
      </c>
      <c r="Q385" s="1039" t="s">
        <v>210</v>
      </c>
      <c r="R385" s="1039" t="s">
        <v>242</v>
      </c>
      <c r="S385" s="1039" t="s">
        <v>243</v>
      </c>
      <c r="T385" s="1039" t="s">
        <v>244</v>
      </c>
      <c r="U385" s="1039" t="s">
        <v>245</v>
      </c>
      <c r="V385" s="1039" t="s">
        <v>211</v>
      </c>
      <c r="W385" s="1039" t="s">
        <v>246</v>
      </c>
      <c r="X385" s="1039" t="s">
        <v>247</v>
      </c>
      <c r="Y385" s="1039" t="s">
        <v>248</v>
      </c>
      <c r="Z385" s="1039" t="s">
        <v>249</v>
      </c>
      <c r="AA385" s="1039" t="s">
        <v>212</v>
      </c>
      <c r="AB385" s="1039" t="s">
        <v>250</v>
      </c>
      <c r="AC385" s="1039" t="s">
        <v>251</v>
      </c>
      <c r="AD385" s="1039" t="s">
        <v>252</v>
      </c>
      <c r="AE385" s="1039" t="s">
        <v>253</v>
      </c>
      <c r="AF385" s="1039" t="s">
        <v>213</v>
      </c>
      <c r="AG385" s="1039" t="s">
        <v>254</v>
      </c>
      <c r="AH385" s="1039" t="s">
        <v>255</v>
      </c>
      <c r="AI385" s="1039" t="s">
        <v>256</v>
      </c>
      <c r="AJ385" s="1039" t="s">
        <v>257</v>
      </c>
      <c r="AK385" s="1039" t="s">
        <v>214</v>
      </c>
      <c r="AL385" s="1039" t="s">
        <v>258</v>
      </c>
      <c r="AM385" s="1039" t="s">
        <v>259</v>
      </c>
      <c r="AN385" s="1039" t="s">
        <v>260</v>
      </c>
      <c r="AO385" s="1039" t="s">
        <v>261</v>
      </c>
      <c r="AP385" s="1039" t="s">
        <v>215</v>
      </c>
      <c r="AQ385" s="1039" t="s">
        <v>262</v>
      </c>
      <c r="AR385" s="1039" t="s">
        <v>263</v>
      </c>
      <c r="AS385" s="1039" t="s">
        <v>264</v>
      </c>
      <c r="AT385" s="1039" t="s">
        <v>265</v>
      </c>
      <c r="AU385" s="1039" t="s">
        <v>216</v>
      </c>
      <c r="AV385" s="1039" t="s">
        <v>266</v>
      </c>
      <c r="AW385" s="1039" t="s">
        <v>267</v>
      </c>
      <c r="AX385" s="1039" t="s">
        <v>268</v>
      </c>
      <c r="AY385" s="1039" t="s">
        <v>269</v>
      </c>
      <c r="AZ385" s="1039" t="s">
        <v>217</v>
      </c>
      <c r="BA385" s="1039" t="s">
        <v>270</v>
      </c>
      <c r="BB385" s="1039" t="s">
        <v>271</v>
      </c>
      <c r="BC385" s="1039" t="s">
        <v>272</v>
      </c>
      <c r="BD385" s="1039" t="s">
        <v>273</v>
      </c>
      <c r="BE385" s="1039" t="s">
        <v>218</v>
      </c>
      <c r="BF385" s="1039" t="s">
        <v>274</v>
      </c>
      <c r="BG385" s="1039" t="s">
        <v>275</v>
      </c>
      <c r="BH385" s="1039" t="s">
        <v>276</v>
      </c>
      <c r="BI385" s="1039" t="s">
        <v>277</v>
      </c>
      <c r="BJ385" s="1039" t="s">
        <v>219</v>
      </c>
      <c r="BK385" s="1039" t="s">
        <v>278</v>
      </c>
      <c r="BL385" s="1039" t="s">
        <v>279</v>
      </c>
      <c r="BM385" s="1039" t="s">
        <v>280</v>
      </c>
      <c r="BN385" s="1039" t="s">
        <v>281</v>
      </c>
      <c r="BO385" s="1039" t="s">
        <v>220</v>
      </c>
      <c r="BP385" s="1039" t="s">
        <v>282</v>
      </c>
      <c r="BQ385" s="1039" t="s">
        <v>283</v>
      </c>
      <c r="BR385" s="1039" t="s">
        <v>284</v>
      </c>
      <c r="BS385" s="1039" t="s">
        <v>285</v>
      </c>
      <c r="BT385" s="1039" t="s">
        <v>221</v>
      </c>
      <c r="BU385" s="1039" t="s">
        <v>286</v>
      </c>
      <c r="BV385" s="1039" t="s">
        <v>287</v>
      </c>
      <c r="BW385" s="1039" t="s">
        <v>288</v>
      </c>
      <c r="BX385" s="1039" t="s">
        <v>289</v>
      </c>
      <c r="BY385" s="1039" t="s">
        <v>222</v>
      </c>
      <c r="BZ385" s="1039" t="s">
        <v>290</v>
      </c>
      <c r="CA385" s="1039" t="s">
        <v>291</v>
      </c>
      <c r="CB385" s="1039" t="s">
        <v>292</v>
      </c>
      <c r="CC385" s="1039" t="s">
        <v>293</v>
      </c>
      <c r="CD385" s="1039" t="s">
        <v>223</v>
      </c>
      <c r="CE385" s="1039" t="s">
        <v>294</v>
      </c>
      <c r="CF385" s="1039" t="s">
        <v>295</v>
      </c>
      <c r="CG385" s="1039" t="s">
        <v>296</v>
      </c>
      <c r="CH385" s="1039" t="s">
        <v>297</v>
      </c>
      <c r="CI385" s="1040" t="s">
        <v>224</v>
      </c>
    </row>
    <row r="386" spans="2:87" x14ac:dyDescent="0.2">
      <c r="B386" s="1356"/>
      <c r="C386" s="1357" t="s">
        <v>782</v>
      </c>
      <c r="D386" s="1357"/>
      <c r="E386" s="1357" t="s">
        <v>231</v>
      </c>
      <c r="F386" s="1357">
        <v>2</v>
      </c>
      <c r="G386" s="1041">
        <f t="shared" ref="G386:BR387" si="477">G227-G238</f>
        <v>0</v>
      </c>
      <c r="H386" s="1041">
        <f t="shared" si="477"/>
        <v>0</v>
      </c>
      <c r="I386" s="1041">
        <f t="shared" si="477"/>
        <v>1.1712289758266361</v>
      </c>
      <c r="J386" s="1041">
        <f t="shared" si="477"/>
        <v>1.195287143438581</v>
      </c>
      <c r="K386" s="1041">
        <f t="shared" si="477"/>
        <v>1.2375298420468781</v>
      </c>
      <c r="L386" s="1041">
        <f t="shared" si="477"/>
        <v>1.2886244151383579</v>
      </c>
      <c r="M386" s="1041">
        <f t="shared" si="477"/>
        <v>1.3280559447833915</v>
      </c>
      <c r="N386" s="1041">
        <f t="shared" si="477"/>
        <v>1.380788248697592</v>
      </c>
      <c r="O386" s="1041">
        <f t="shared" si="477"/>
        <v>1.4531395177714126</v>
      </c>
      <c r="P386" s="1041">
        <f t="shared" si="477"/>
        <v>1.5211626856553579</v>
      </c>
      <c r="Q386" s="1041">
        <f t="shared" si="477"/>
        <v>1.5855079277393163</v>
      </c>
      <c r="R386" s="1041">
        <f t="shared" si="477"/>
        <v>1.6475193960030723</v>
      </c>
      <c r="S386" s="1041">
        <f t="shared" si="477"/>
        <v>1.6948828365188229</v>
      </c>
      <c r="T386" s="1041">
        <f t="shared" si="477"/>
        <v>1.7328622420580118</v>
      </c>
      <c r="U386" s="1041">
        <f t="shared" si="477"/>
        <v>1.7776052363432757</v>
      </c>
      <c r="V386" s="1041">
        <f t="shared" si="477"/>
        <v>1.8241387557334425</v>
      </c>
      <c r="W386" s="1041">
        <f t="shared" si="477"/>
        <v>1.8737514809942311</v>
      </c>
      <c r="X386" s="1041">
        <f t="shared" si="477"/>
        <v>1.9279574142259097</v>
      </c>
      <c r="Y386" s="1041">
        <f t="shared" si="477"/>
        <v>1.9729824675420791</v>
      </c>
      <c r="Z386" s="1041">
        <f t="shared" si="477"/>
        <v>2.0172185012566701</v>
      </c>
      <c r="AA386" s="1041">
        <f t="shared" si="477"/>
        <v>2.0601838738364342</v>
      </c>
      <c r="AB386" s="1041">
        <f t="shared" si="477"/>
        <v>2.0999022503742042</v>
      </c>
      <c r="AC386" s="1041">
        <f t="shared" si="477"/>
        <v>2.1391311160967881</v>
      </c>
      <c r="AD386" s="1041">
        <f t="shared" si="477"/>
        <v>2.1766574500678351</v>
      </c>
      <c r="AE386" s="1041">
        <f t="shared" si="477"/>
        <v>2.2118917097707862</v>
      </c>
      <c r="AF386" s="1041">
        <f t="shared" si="477"/>
        <v>2.2456418078702938</v>
      </c>
      <c r="AG386" s="1041">
        <f t="shared" si="477"/>
        <v>2.278050813895403</v>
      </c>
      <c r="AH386" s="1041">
        <f t="shared" si="477"/>
        <v>2.3095358355518885</v>
      </c>
      <c r="AI386" s="1041">
        <f t="shared" si="477"/>
        <v>2.3401236472303064</v>
      </c>
      <c r="AJ386" s="1041">
        <f t="shared" si="477"/>
        <v>2.3702179341335596</v>
      </c>
      <c r="AK386" s="1041">
        <f t="shared" si="477"/>
        <v>2.3994760424951562</v>
      </c>
      <c r="AL386" s="1041">
        <f t="shared" si="477"/>
        <v>2.3754849395655642</v>
      </c>
      <c r="AM386" s="1041">
        <f t="shared" si="477"/>
        <v>2.3990566684652421</v>
      </c>
      <c r="AN386" s="1041">
        <f t="shared" si="477"/>
        <v>2.4223915320810292</v>
      </c>
      <c r="AO386" s="1041">
        <f t="shared" si="477"/>
        <v>2.4456983711375742</v>
      </c>
      <c r="AP386" s="1041">
        <f t="shared" si="477"/>
        <v>2.4697058592025867</v>
      </c>
      <c r="AQ386" s="1041">
        <f t="shared" si="477"/>
        <v>2.4891035180741095</v>
      </c>
      <c r="AR386" s="1041">
        <f t="shared" si="477"/>
        <v>2.5042243017033647</v>
      </c>
      <c r="AS386" s="1041">
        <f t="shared" si="477"/>
        <v>2.5193018767392319</v>
      </c>
      <c r="AT386" s="1041">
        <f t="shared" si="477"/>
        <v>2.5346344729158377</v>
      </c>
      <c r="AU386" s="1041">
        <f t="shared" si="477"/>
        <v>2.5495718680527566</v>
      </c>
      <c r="AV386" s="1041">
        <f t="shared" si="477"/>
        <v>2.5646625284992473</v>
      </c>
      <c r="AW386" s="1041">
        <f t="shared" si="477"/>
        <v>2.5799216421641393</v>
      </c>
      <c r="AX386" s="1041">
        <f t="shared" si="477"/>
        <v>2.5957940485748461</v>
      </c>
      <c r="AY386" s="1041">
        <f t="shared" si="477"/>
        <v>2.6119212132138911</v>
      </c>
      <c r="AZ386" s="1041">
        <f t="shared" si="477"/>
        <v>2.6279098291377876</v>
      </c>
      <c r="BA386" s="1041">
        <f t="shared" si="477"/>
        <v>2.6439966847813965</v>
      </c>
      <c r="BB386" s="1041">
        <f t="shared" si="477"/>
        <v>2.6605912548520814</v>
      </c>
      <c r="BC386" s="1041">
        <f t="shared" si="477"/>
        <v>2.6772977369607727</v>
      </c>
      <c r="BD386" s="1041">
        <f t="shared" si="477"/>
        <v>2.6938690286174691</v>
      </c>
      <c r="BE386" s="1041">
        <f t="shared" si="477"/>
        <v>2.710250505051953</v>
      </c>
      <c r="BF386" s="1041">
        <f t="shared" si="477"/>
        <v>2.7263636483735061</v>
      </c>
      <c r="BG386" s="1041">
        <f t="shared" si="477"/>
        <v>2.7422850195636768</v>
      </c>
      <c r="BH386" s="1041">
        <f t="shared" si="477"/>
        <v>2.758166591468953</v>
      </c>
      <c r="BI386" s="1041">
        <f t="shared" si="477"/>
        <v>2.7736410335786292</v>
      </c>
      <c r="BJ386" s="1041">
        <f t="shared" si="477"/>
        <v>2.7894132405164891</v>
      </c>
      <c r="BK386" s="1041">
        <f t="shared" si="477"/>
        <v>2.8050752743336385</v>
      </c>
      <c r="BL386" s="1041">
        <f t="shared" si="477"/>
        <v>2.8205602271778281</v>
      </c>
      <c r="BM386" s="1041">
        <f t="shared" si="477"/>
        <v>2.8358284527448561</v>
      </c>
      <c r="BN386" s="1041">
        <f t="shared" si="477"/>
        <v>2.8510893853709622</v>
      </c>
      <c r="BO386" s="1041">
        <f t="shared" si="477"/>
        <v>2.8662975339104895</v>
      </c>
      <c r="BP386" s="1041">
        <f t="shared" si="477"/>
        <v>2.8804776073003353</v>
      </c>
      <c r="BQ386" s="1041">
        <f t="shared" si="477"/>
        <v>2.89346438074495</v>
      </c>
      <c r="BR386" s="1041">
        <f t="shared" si="477"/>
        <v>2.9066602639305175</v>
      </c>
      <c r="BS386" s="1041">
        <f t="shared" ref="BS386:BT387" si="478">BS227-BS238</f>
        <v>2.9196061128610227</v>
      </c>
      <c r="BT386" s="1041">
        <f t="shared" si="478"/>
        <v>2.9322799454033315</v>
      </c>
      <c r="BU386" s="1041"/>
      <c r="BV386" s="1041"/>
      <c r="BW386" s="1041"/>
      <c r="BX386" s="1041"/>
      <c r="BY386" s="1041"/>
      <c r="BZ386" s="1041"/>
      <c r="CA386" s="1041"/>
      <c r="CB386" s="1041"/>
      <c r="CC386" s="1041"/>
      <c r="CD386" s="1041"/>
      <c r="CE386" s="1041"/>
      <c r="CF386" s="1041"/>
      <c r="CG386" s="1041"/>
      <c r="CH386" s="1041"/>
      <c r="CI386" s="1042"/>
    </row>
    <row r="387" spans="2:87" x14ac:dyDescent="0.2">
      <c r="B387" s="1356"/>
      <c r="C387" s="1357" t="s">
        <v>783</v>
      </c>
      <c r="D387" s="1357"/>
      <c r="E387" s="1357" t="s">
        <v>231</v>
      </c>
      <c r="F387" s="1357">
        <v>2</v>
      </c>
      <c r="G387" s="1041">
        <f t="shared" si="477"/>
        <v>0</v>
      </c>
      <c r="H387" s="1041">
        <f t="shared" si="477"/>
        <v>0</v>
      </c>
      <c r="I387" s="1041">
        <f t="shared" si="477"/>
        <v>3.1212651555003883</v>
      </c>
      <c r="J387" s="1041">
        <f t="shared" si="477"/>
        <v>3.0084749829129795</v>
      </c>
      <c r="K387" s="1041">
        <f t="shared" si="477"/>
        <v>2.9208947269228189</v>
      </c>
      <c r="L387" s="1041">
        <f t="shared" si="477"/>
        <v>2.8300938358086478</v>
      </c>
      <c r="M387" s="1041">
        <f t="shared" si="477"/>
        <v>2.7441277370455737</v>
      </c>
      <c r="N387" s="1041">
        <f t="shared" si="477"/>
        <v>2.6916003014056722</v>
      </c>
      <c r="O387" s="1041">
        <f t="shared" si="477"/>
        <v>2.6388114962273623</v>
      </c>
      <c r="P387" s="1041">
        <f t="shared" si="477"/>
        <v>2.5859324907768917</v>
      </c>
      <c r="Q387" s="1041">
        <f t="shared" si="477"/>
        <v>2.532884434042701</v>
      </c>
      <c r="R387" s="1041">
        <f t="shared" si="477"/>
        <v>2.4863101481712766</v>
      </c>
      <c r="S387" s="1041">
        <f t="shared" si="477"/>
        <v>2.4455751536477659</v>
      </c>
      <c r="T387" s="1041">
        <f t="shared" si="477"/>
        <v>2.40506611750709</v>
      </c>
      <c r="U387" s="1041">
        <f t="shared" si="477"/>
        <v>2.3644497616606408</v>
      </c>
      <c r="V387" s="1041">
        <f t="shared" si="477"/>
        <v>2.3243405894816092</v>
      </c>
      <c r="W387" s="1041">
        <f t="shared" si="477"/>
        <v>2.2850122282709089</v>
      </c>
      <c r="X387" s="1041">
        <f t="shared" si="477"/>
        <v>2.2457307870076035</v>
      </c>
      <c r="Y387" s="1041">
        <f t="shared" si="477"/>
        <v>2.2054028127092464</v>
      </c>
      <c r="Z387" s="1041">
        <f t="shared" si="477"/>
        <v>2.1655363469870208</v>
      </c>
      <c r="AA387" s="1041">
        <f t="shared" si="477"/>
        <v>2.1251478135164277</v>
      </c>
      <c r="AB387" s="1041">
        <f t="shared" si="477"/>
        <v>2.08624641771307</v>
      </c>
      <c r="AC387" s="1041">
        <f t="shared" si="477"/>
        <v>2.0492971416057433</v>
      </c>
      <c r="AD387" s="1041">
        <f t="shared" si="477"/>
        <v>2.0141067489825573</v>
      </c>
      <c r="AE387" s="1041">
        <f t="shared" si="477"/>
        <v>1.9801313428202394</v>
      </c>
      <c r="AF387" s="1041">
        <f t="shared" si="477"/>
        <v>1.9475646269473179</v>
      </c>
      <c r="AG387" s="1041">
        <f t="shared" si="477"/>
        <v>1.9164685173223655</v>
      </c>
      <c r="AH387" s="1041">
        <f t="shared" si="477"/>
        <v>1.8866664132785251</v>
      </c>
      <c r="AI387" s="1041">
        <f t="shared" si="477"/>
        <v>1.8567200721668529</v>
      </c>
      <c r="AJ387" s="1041">
        <f t="shared" si="477"/>
        <v>1.8268079869605733</v>
      </c>
      <c r="AK387" s="1041">
        <f t="shared" si="477"/>
        <v>1.7967637358577886</v>
      </c>
      <c r="AL387" s="1041">
        <f t="shared" si="477"/>
        <v>1.7704588937224202</v>
      </c>
      <c r="AM387" s="1041">
        <f t="shared" si="477"/>
        <v>1.7474167503974618</v>
      </c>
      <c r="AN387" s="1041">
        <f t="shared" si="477"/>
        <v>1.7244652163902952</v>
      </c>
      <c r="AO387" s="1041">
        <f t="shared" si="477"/>
        <v>1.701435618393939</v>
      </c>
      <c r="AP387" s="1041">
        <f t="shared" si="477"/>
        <v>1.6792887440411262</v>
      </c>
      <c r="AQ387" s="1041">
        <f t="shared" si="477"/>
        <v>1.6626961050245448</v>
      </c>
      <c r="AR387" s="1041">
        <f t="shared" si="477"/>
        <v>1.652471848037194</v>
      </c>
      <c r="AS387" s="1041">
        <f t="shared" si="477"/>
        <v>1.642257475272322</v>
      </c>
      <c r="AT387" s="1041">
        <f t="shared" si="477"/>
        <v>1.6325552880559195</v>
      </c>
      <c r="AU387" s="1041">
        <f t="shared" si="477"/>
        <v>1.622859388735677</v>
      </c>
      <c r="AV387" s="1041">
        <f t="shared" si="477"/>
        <v>1.6133345891377491</v>
      </c>
      <c r="AW387" s="1041">
        <f t="shared" si="477"/>
        <v>1.6038024156950681</v>
      </c>
      <c r="AX387" s="1041">
        <f t="shared" si="477"/>
        <v>1.5944279213238532</v>
      </c>
      <c r="AY387" s="1041">
        <f t="shared" si="477"/>
        <v>1.5852053504884343</v>
      </c>
      <c r="AZ387" s="1041">
        <f t="shared" si="477"/>
        <v>1.5761253381421154</v>
      </c>
      <c r="BA387" s="1041">
        <f t="shared" si="477"/>
        <v>1.5671776040334189</v>
      </c>
      <c r="BB387" s="1041">
        <f t="shared" si="477"/>
        <v>1.5583538464171955</v>
      </c>
      <c r="BC387" s="1041">
        <f t="shared" si="477"/>
        <v>1.5496490806123331</v>
      </c>
      <c r="BD387" s="1041">
        <f t="shared" si="477"/>
        <v>1.5408888160428724</v>
      </c>
      <c r="BE387" s="1041">
        <f t="shared" si="477"/>
        <v>1.5319839993989874</v>
      </c>
      <c r="BF387" s="1041">
        <f t="shared" si="477"/>
        <v>1.5230154443010306</v>
      </c>
      <c r="BG387" s="1041">
        <f t="shared" si="477"/>
        <v>1.5141428381451913</v>
      </c>
      <c r="BH387" s="1041">
        <f t="shared" si="477"/>
        <v>1.5050160462936026</v>
      </c>
      <c r="BI387" s="1041">
        <f t="shared" si="477"/>
        <v>1.4960107851794566</v>
      </c>
      <c r="BJ387" s="1041">
        <f t="shared" si="477"/>
        <v>1.4871262384440118</v>
      </c>
      <c r="BK387" s="1041">
        <f t="shared" si="477"/>
        <v>1.4783627685216807</v>
      </c>
      <c r="BL387" s="1041">
        <f t="shared" si="477"/>
        <v>1.4697200966966231</v>
      </c>
      <c r="BM387" s="1041">
        <f t="shared" si="477"/>
        <v>1.4611966864670567</v>
      </c>
      <c r="BN387" s="1041">
        <f t="shared" si="477"/>
        <v>1.4527939101849654</v>
      </c>
      <c r="BO387" s="1041">
        <f t="shared" si="477"/>
        <v>1.4445099429272499</v>
      </c>
      <c r="BP387" s="1041">
        <f t="shared" si="477"/>
        <v>1.4378832218499285</v>
      </c>
      <c r="BQ387" s="1041">
        <f t="shared" si="477"/>
        <v>1.4328040940823397</v>
      </c>
      <c r="BR387" s="1041">
        <f t="shared" si="477"/>
        <v>1.42807786574377</v>
      </c>
      <c r="BS387" s="1041">
        <f t="shared" si="478"/>
        <v>1.4233475107113918</v>
      </c>
      <c r="BT387" s="1041">
        <f t="shared" si="478"/>
        <v>1.4187254628901609</v>
      </c>
      <c r="BU387" s="1041"/>
      <c r="BV387" s="1041"/>
      <c r="BW387" s="1041"/>
      <c r="BX387" s="1041"/>
      <c r="BY387" s="1041"/>
      <c r="BZ387" s="1041"/>
      <c r="CA387" s="1041"/>
      <c r="CB387" s="1041"/>
      <c r="CC387" s="1041"/>
      <c r="CD387" s="1041"/>
      <c r="CE387" s="1041"/>
      <c r="CF387" s="1041"/>
      <c r="CG387" s="1041"/>
      <c r="CH387" s="1041"/>
      <c r="CI387" s="1042"/>
    </row>
    <row r="388" spans="2:87" x14ac:dyDescent="0.2">
      <c r="B388" s="1356"/>
      <c r="C388" s="1357" t="s">
        <v>784</v>
      </c>
      <c r="D388" s="1357"/>
      <c r="E388" s="1357" t="s">
        <v>231</v>
      </c>
      <c r="F388" s="1357">
        <v>2</v>
      </c>
      <c r="G388" s="1041">
        <f t="shared" ref="G388:BR388" si="479">G224+G226-G236-G237</f>
        <v>0</v>
      </c>
      <c r="H388" s="1041">
        <f t="shared" si="479"/>
        <v>0</v>
      </c>
      <c r="I388" s="1041">
        <f t="shared" si="479"/>
        <v>2.0988324885485374</v>
      </c>
      <c r="J388" s="1041">
        <f t="shared" si="479"/>
        <v>1.9930827584003332</v>
      </c>
      <c r="K388" s="1041">
        <f t="shared" si="479"/>
        <v>2.0929514678229548</v>
      </c>
      <c r="L388" s="1041">
        <f t="shared" si="479"/>
        <v>2.1837075999977817</v>
      </c>
      <c r="M388" s="1041">
        <f t="shared" si="479"/>
        <v>2.3912292131565689</v>
      </c>
      <c r="N388" s="1041">
        <f t="shared" si="479"/>
        <v>2.4345347886812703</v>
      </c>
      <c r="O388" s="1041">
        <f t="shared" si="479"/>
        <v>2.4356196852750802</v>
      </c>
      <c r="P388" s="1041">
        <f t="shared" si="479"/>
        <v>2.437725328061406</v>
      </c>
      <c r="Q388" s="1041">
        <f t="shared" si="479"/>
        <v>2.439738081527993</v>
      </c>
      <c r="R388" s="1041">
        <f t="shared" si="479"/>
        <v>2.4412480673485364</v>
      </c>
      <c r="S388" s="1041">
        <f t="shared" si="479"/>
        <v>2.4424668225338539</v>
      </c>
      <c r="T388" s="1041">
        <f t="shared" si="479"/>
        <v>2.442928090823886</v>
      </c>
      <c r="U388" s="1041">
        <f t="shared" si="479"/>
        <v>2.4437069613218037</v>
      </c>
      <c r="V388" s="1041">
        <f t="shared" si="479"/>
        <v>2.4444313358643397</v>
      </c>
      <c r="W388" s="1041">
        <f t="shared" si="479"/>
        <v>2.4451369004878183</v>
      </c>
      <c r="X388" s="1041">
        <f t="shared" si="479"/>
        <v>2.4458937576928252</v>
      </c>
      <c r="Y388" s="1041">
        <f t="shared" si="479"/>
        <v>2.4466959789441161</v>
      </c>
      <c r="Z388" s="1041">
        <f t="shared" si="479"/>
        <v>2.4474750866822648</v>
      </c>
      <c r="AA388" s="1041">
        <f t="shared" si="479"/>
        <v>2.4482300812899518</v>
      </c>
      <c r="AB388" s="1041">
        <f t="shared" si="479"/>
        <v>2.4489634768916266</v>
      </c>
      <c r="AC388" s="1041">
        <f t="shared" si="479"/>
        <v>2.4496411672220635</v>
      </c>
      <c r="AD388" s="1041">
        <f t="shared" si="479"/>
        <v>2.4502703355171969</v>
      </c>
      <c r="AE388" s="1041">
        <f t="shared" si="479"/>
        <v>2.4508819750675999</v>
      </c>
      <c r="AF388" s="1041">
        <f t="shared" si="479"/>
        <v>2.4514632829553817</v>
      </c>
      <c r="AG388" s="1041">
        <f t="shared" si="479"/>
        <v>2.4520562277190057</v>
      </c>
      <c r="AH388" s="1041">
        <f t="shared" si="479"/>
        <v>2.4526386406705889</v>
      </c>
      <c r="AI388" s="1041">
        <f t="shared" si="479"/>
        <v>2.4531620329989532</v>
      </c>
      <c r="AJ388" s="1041">
        <f t="shared" si="479"/>
        <v>2.453673297878217</v>
      </c>
      <c r="AK388" s="1041">
        <f t="shared" si="479"/>
        <v>2.4541722967124127</v>
      </c>
      <c r="AL388" s="1041">
        <f t="shared" si="479"/>
        <v>2.4546577265639886</v>
      </c>
      <c r="AM388" s="1041">
        <f t="shared" si="479"/>
        <v>2.4551118222808923</v>
      </c>
      <c r="AN388" s="1041">
        <f t="shared" si="479"/>
        <v>2.4553460247846508</v>
      </c>
      <c r="AO388" s="1041">
        <f t="shared" si="479"/>
        <v>2.4555451848253447</v>
      </c>
      <c r="AP388" s="1041">
        <f t="shared" si="479"/>
        <v>2.4557221285297839</v>
      </c>
      <c r="AQ388" s="1041">
        <f t="shared" si="479"/>
        <v>2.4558810272998239</v>
      </c>
      <c r="AR388" s="1041">
        <f t="shared" si="479"/>
        <v>2.4560228039200998</v>
      </c>
      <c r="AS388" s="1041">
        <f t="shared" si="479"/>
        <v>2.4561409622892723</v>
      </c>
      <c r="AT388" s="1041">
        <f t="shared" si="479"/>
        <v>2.4562488363780535</v>
      </c>
      <c r="AU388" s="1041">
        <f t="shared" si="479"/>
        <v>2.4563595977676651</v>
      </c>
      <c r="AV388" s="1041">
        <f t="shared" si="479"/>
        <v>2.4564709239872005</v>
      </c>
      <c r="AW388" s="1041">
        <f t="shared" si="479"/>
        <v>2.4565821096815559</v>
      </c>
      <c r="AX388" s="1041">
        <f t="shared" si="479"/>
        <v>2.456697665209874</v>
      </c>
      <c r="AY388" s="1041">
        <f t="shared" si="479"/>
        <v>2.4568173008206653</v>
      </c>
      <c r="AZ388" s="1041">
        <f t="shared" si="479"/>
        <v>2.4569316377894057</v>
      </c>
      <c r="BA388" s="1041">
        <f t="shared" si="479"/>
        <v>2.4570280429176439</v>
      </c>
      <c r="BB388" s="1041">
        <f t="shared" si="479"/>
        <v>2.457118350101124</v>
      </c>
      <c r="BC388" s="1041">
        <f t="shared" si="479"/>
        <v>2.4572114453970442</v>
      </c>
      <c r="BD388" s="1041">
        <f t="shared" si="479"/>
        <v>2.4573063766413186</v>
      </c>
      <c r="BE388" s="1041">
        <f t="shared" si="479"/>
        <v>2.4573959706991664</v>
      </c>
      <c r="BF388" s="1041">
        <f t="shared" si="479"/>
        <v>2.4574764876366686</v>
      </c>
      <c r="BG388" s="1041">
        <f t="shared" si="479"/>
        <v>2.4575453222476025</v>
      </c>
      <c r="BH388" s="1041">
        <f t="shared" si="479"/>
        <v>2.4576102796091543</v>
      </c>
      <c r="BI388" s="1041">
        <f t="shared" si="479"/>
        <v>2.4576696629449106</v>
      </c>
      <c r="BJ388" s="1041">
        <f t="shared" si="479"/>
        <v>2.4577123807748507</v>
      </c>
      <c r="BK388" s="1041">
        <f t="shared" si="479"/>
        <v>2.4577442864522441</v>
      </c>
      <c r="BL388" s="1041">
        <f t="shared" si="479"/>
        <v>2.4577621536096337</v>
      </c>
      <c r="BM388" s="1041">
        <f t="shared" si="479"/>
        <v>2.4577668090511051</v>
      </c>
      <c r="BN388" s="1041">
        <f t="shared" si="479"/>
        <v>2.4577660307592257</v>
      </c>
      <c r="BO388" s="1041">
        <f t="shared" si="479"/>
        <v>2.4577595216951407</v>
      </c>
      <c r="BP388" s="1041">
        <f t="shared" si="479"/>
        <v>2.4577418546236718</v>
      </c>
      <c r="BQ388" s="1041">
        <f t="shared" si="479"/>
        <v>2.4577202997112155</v>
      </c>
      <c r="BR388" s="1041">
        <f t="shared" si="479"/>
        <v>2.4576894000305218</v>
      </c>
      <c r="BS388" s="1041">
        <f t="shared" ref="BS388:BT388" si="480">BS224+BS226-BS236-BS237</f>
        <v>2.4576499458607968</v>
      </c>
      <c r="BT388" s="1041">
        <f t="shared" si="480"/>
        <v>2.457608470611774</v>
      </c>
      <c r="BU388" s="1041"/>
      <c r="BV388" s="1041"/>
      <c r="BW388" s="1041"/>
      <c r="BX388" s="1041"/>
      <c r="BY388" s="1041"/>
      <c r="BZ388" s="1041"/>
      <c r="CA388" s="1041"/>
      <c r="CB388" s="1041"/>
      <c r="CC388" s="1041"/>
      <c r="CD388" s="1041"/>
      <c r="CE388" s="1041"/>
      <c r="CF388" s="1041"/>
      <c r="CG388" s="1041"/>
      <c r="CH388" s="1041"/>
      <c r="CI388" s="1042"/>
    </row>
    <row r="389" spans="2:87" x14ac:dyDescent="0.2">
      <c r="B389" s="1356"/>
      <c r="C389" s="1357" t="s">
        <v>238</v>
      </c>
      <c r="D389" s="1357"/>
      <c r="E389" s="1357" t="s">
        <v>231</v>
      </c>
      <c r="F389" s="1357">
        <v>2</v>
      </c>
      <c r="G389" s="1041">
        <f t="shared" ref="G389:BR389" si="481">G242</f>
        <v>0</v>
      </c>
      <c r="H389" s="1041">
        <f t="shared" si="481"/>
        <v>0</v>
      </c>
      <c r="I389" s="1041">
        <f t="shared" si="481"/>
        <v>1.435326531341103</v>
      </c>
      <c r="J389" s="1041">
        <f t="shared" si="481"/>
        <v>1.6314843999999999</v>
      </c>
      <c r="K389" s="1041">
        <f t="shared" si="481"/>
        <v>1.5776992000000001</v>
      </c>
      <c r="L389" s="1041">
        <f t="shared" si="481"/>
        <v>1.523914</v>
      </c>
      <c r="M389" s="1041">
        <f t="shared" si="481"/>
        <v>1.523914</v>
      </c>
      <c r="N389" s="1041">
        <f t="shared" si="481"/>
        <v>1.523914</v>
      </c>
      <c r="O389" s="1041">
        <f t="shared" si="481"/>
        <v>1.523914</v>
      </c>
      <c r="P389" s="1041">
        <f t="shared" si="481"/>
        <v>1.523914</v>
      </c>
      <c r="Q389" s="1041">
        <f t="shared" si="481"/>
        <v>1.523914</v>
      </c>
      <c r="R389" s="1041">
        <f t="shared" si="481"/>
        <v>1.523914</v>
      </c>
      <c r="S389" s="1041">
        <f t="shared" si="481"/>
        <v>1.523914</v>
      </c>
      <c r="T389" s="1041">
        <f t="shared" si="481"/>
        <v>1.523914</v>
      </c>
      <c r="U389" s="1041">
        <f t="shared" si="481"/>
        <v>1.523914</v>
      </c>
      <c r="V389" s="1041">
        <f t="shared" si="481"/>
        <v>1.523914</v>
      </c>
      <c r="W389" s="1041">
        <f t="shared" si="481"/>
        <v>1.523914</v>
      </c>
      <c r="X389" s="1041">
        <f t="shared" si="481"/>
        <v>1.523914</v>
      </c>
      <c r="Y389" s="1041">
        <f t="shared" si="481"/>
        <v>1.523914</v>
      </c>
      <c r="Z389" s="1041">
        <f t="shared" si="481"/>
        <v>1.523914</v>
      </c>
      <c r="AA389" s="1041">
        <f t="shared" si="481"/>
        <v>1.523914</v>
      </c>
      <c r="AB389" s="1041">
        <f t="shared" si="481"/>
        <v>1.523914</v>
      </c>
      <c r="AC389" s="1041">
        <f t="shared" si="481"/>
        <v>1.523914</v>
      </c>
      <c r="AD389" s="1041">
        <f t="shared" si="481"/>
        <v>1.523914</v>
      </c>
      <c r="AE389" s="1041">
        <f t="shared" si="481"/>
        <v>1.523914</v>
      </c>
      <c r="AF389" s="1041">
        <f t="shared" si="481"/>
        <v>1.523914</v>
      </c>
      <c r="AG389" s="1041">
        <f t="shared" si="481"/>
        <v>1.523914</v>
      </c>
      <c r="AH389" s="1041">
        <f t="shared" si="481"/>
        <v>1.523914</v>
      </c>
      <c r="AI389" s="1041">
        <f t="shared" si="481"/>
        <v>1.523914</v>
      </c>
      <c r="AJ389" s="1041">
        <f t="shared" si="481"/>
        <v>1.523914</v>
      </c>
      <c r="AK389" s="1041">
        <f t="shared" si="481"/>
        <v>1.523914</v>
      </c>
      <c r="AL389" s="1041">
        <f t="shared" si="481"/>
        <v>1.523914</v>
      </c>
      <c r="AM389" s="1041">
        <f t="shared" si="481"/>
        <v>1.523914</v>
      </c>
      <c r="AN389" s="1041">
        <f t="shared" si="481"/>
        <v>1.523914</v>
      </c>
      <c r="AO389" s="1041">
        <f t="shared" si="481"/>
        <v>1.523914</v>
      </c>
      <c r="AP389" s="1041">
        <f t="shared" si="481"/>
        <v>1.523914</v>
      </c>
      <c r="AQ389" s="1041">
        <f t="shared" si="481"/>
        <v>1.523914</v>
      </c>
      <c r="AR389" s="1041">
        <f t="shared" si="481"/>
        <v>1.523914</v>
      </c>
      <c r="AS389" s="1041">
        <f t="shared" si="481"/>
        <v>1.523914</v>
      </c>
      <c r="AT389" s="1041">
        <f t="shared" si="481"/>
        <v>1.523914</v>
      </c>
      <c r="AU389" s="1041">
        <f t="shared" si="481"/>
        <v>1.523914</v>
      </c>
      <c r="AV389" s="1041">
        <f t="shared" si="481"/>
        <v>1.523914</v>
      </c>
      <c r="AW389" s="1041">
        <f t="shared" si="481"/>
        <v>1.523914</v>
      </c>
      <c r="AX389" s="1041">
        <f t="shared" si="481"/>
        <v>1.523914</v>
      </c>
      <c r="AY389" s="1041">
        <f t="shared" si="481"/>
        <v>1.523914</v>
      </c>
      <c r="AZ389" s="1041">
        <f t="shared" si="481"/>
        <v>1.523914</v>
      </c>
      <c r="BA389" s="1041">
        <f t="shared" si="481"/>
        <v>1.523914</v>
      </c>
      <c r="BB389" s="1041">
        <f t="shared" si="481"/>
        <v>1.523914</v>
      </c>
      <c r="BC389" s="1041">
        <f t="shared" si="481"/>
        <v>1.523914</v>
      </c>
      <c r="BD389" s="1041">
        <f t="shared" si="481"/>
        <v>1.523914</v>
      </c>
      <c r="BE389" s="1041">
        <f t="shared" si="481"/>
        <v>1.523914</v>
      </c>
      <c r="BF389" s="1041">
        <f t="shared" si="481"/>
        <v>1.523914</v>
      </c>
      <c r="BG389" s="1041">
        <f t="shared" si="481"/>
        <v>1.523914</v>
      </c>
      <c r="BH389" s="1041">
        <f t="shared" si="481"/>
        <v>1.523914</v>
      </c>
      <c r="BI389" s="1041">
        <f t="shared" si="481"/>
        <v>1.523914</v>
      </c>
      <c r="BJ389" s="1041">
        <f t="shared" si="481"/>
        <v>1.523914</v>
      </c>
      <c r="BK389" s="1041">
        <f t="shared" si="481"/>
        <v>1.523914</v>
      </c>
      <c r="BL389" s="1041">
        <f t="shared" si="481"/>
        <v>1.523914</v>
      </c>
      <c r="BM389" s="1041">
        <f t="shared" si="481"/>
        <v>1.523914</v>
      </c>
      <c r="BN389" s="1041">
        <f t="shared" si="481"/>
        <v>1.523914</v>
      </c>
      <c r="BO389" s="1041">
        <f t="shared" si="481"/>
        <v>1.523914</v>
      </c>
      <c r="BP389" s="1041">
        <f t="shared" si="481"/>
        <v>1.523914</v>
      </c>
      <c r="BQ389" s="1041">
        <f t="shared" si="481"/>
        <v>1.523914</v>
      </c>
      <c r="BR389" s="1041">
        <f t="shared" si="481"/>
        <v>1.523914</v>
      </c>
      <c r="BS389" s="1041">
        <f t="shared" ref="BS389:BT389" si="482">BS242</f>
        <v>1.523914</v>
      </c>
      <c r="BT389" s="1041">
        <f t="shared" si="482"/>
        <v>1.523914</v>
      </c>
      <c r="BU389" s="1041"/>
      <c r="BV389" s="1041"/>
      <c r="BW389" s="1041"/>
      <c r="BX389" s="1041"/>
      <c r="BY389" s="1041"/>
      <c r="BZ389" s="1041"/>
      <c r="CA389" s="1041"/>
      <c r="CB389" s="1041"/>
      <c r="CC389" s="1041"/>
      <c r="CD389" s="1041"/>
      <c r="CE389" s="1041"/>
      <c r="CF389" s="1041"/>
      <c r="CG389" s="1041"/>
      <c r="CH389" s="1041"/>
      <c r="CI389" s="1042"/>
    </row>
    <row r="390" spans="2:87" x14ac:dyDescent="0.2">
      <c r="B390" s="1356"/>
      <c r="C390" s="1357" t="s">
        <v>785</v>
      </c>
      <c r="D390" s="1357"/>
      <c r="E390" s="1357" t="s">
        <v>231</v>
      </c>
      <c r="F390" s="1357">
        <v>2</v>
      </c>
      <c r="G390" s="1041">
        <f t="shared" ref="G390:AL390" si="483">G266-SUM(G386:G389)</f>
        <v>0</v>
      </c>
      <c r="H390" s="1041">
        <f t="shared" si="483"/>
        <v>0</v>
      </c>
      <c r="I390" s="1041">
        <f t="shared" si="483"/>
        <v>0.16338782873574065</v>
      </c>
      <c r="J390" s="1041">
        <f t="shared" si="483"/>
        <v>0.1630030565188969</v>
      </c>
      <c r="K390" s="1041">
        <f t="shared" si="483"/>
        <v>0.16284258681572883</v>
      </c>
      <c r="L390" s="1041">
        <f t="shared" si="483"/>
        <v>0.16263378664792061</v>
      </c>
      <c r="M390" s="1041">
        <f t="shared" si="483"/>
        <v>0.16403637855510489</v>
      </c>
      <c r="N390" s="1041">
        <f t="shared" si="483"/>
        <v>0.16387866195537804</v>
      </c>
      <c r="O390" s="1041">
        <f t="shared" si="483"/>
        <v>0.16363231736949935</v>
      </c>
      <c r="P390" s="1041">
        <f t="shared" si="483"/>
        <v>0.16339679236193305</v>
      </c>
      <c r="Q390" s="1041">
        <f t="shared" si="483"/>
        <v>0.16316850273351591</v>
      </c>
      <c r="R390" s="1041">
        <f t="shared" si="483"/>
        <v>0.16295885997790371</v>
      </c>
      <c r="S390" s="1041">
        <f t="shared" si="483"/>
        <v>0.16281239759364041</v>
      </c>
      <c r="T390" s="1041">
        <f t="shared" si="483"/>
        <v>0.16272784716730726</v>
      </c>
      <c r="U390" s="1041">
        <f t="shared" si="483"/>
        <v>0.162616996031689</v>
      </c>
      <c r="V390" s="1041">
        <f t="shared" si="483"/>
        <v>0.16250666725042073</v>
      </c>
      <c r="W390" s="1041">
        <f t="shared" si="483"/>
        <v>0.16238107338453922</v>
      </c>
      <c r="X390" s="1041">
        <f t="shared" si="483"/>
        <v>0.16222240101091501</v>
      </c>
      <c r="Y390" s="1041">
        <f t="shared" si="483"/>
        <v>0.16211257106869859</v>
      </c>
      <c r="Z390" s="1041">
        <f t="shared" si="483"/>
        <v>0.16200935232673608</v>
      </c>
      <c r="AA390" s="1041">
        <f t="shared" si="483"/>
        <v>0.16191127035567376</v>
      </c>
      <c r="AB390" s="1041">
        <f t="shared" si="483"/>
        <v>0.16181778687520421</v>
      </c>
      <c r="AC390" s="1041">
        <f t="shared" si="483"/>
        <v>0.16173008219596952</v>
      </c>
      <c r="AD390" s="1041">
        <f t="shared" si="483"/>
        <v>0.16164888847948689</v>
      </c>
      <c r="AE390" s="1041">
        <f t="shared" si="483"/>
        <v>0.16157362415465393</v>
      </c>
      <c r="AF390" s="1041">
        <f t="shared" si="483"/>
        <v>0.16150385569016557</v>
      </c>
      <c r="AG390" s="1041">
        <f t="shared" si="483"/>
        <v>0.16143866507963978</v>
      </c>
      <c r="AH390" s="1041">
        <f t="shared" si="483"/>
        <v>0.16137700982129743</v>
      </c>
      <c r="AI390" s="1041">
        <f t="shared" si="483"/>
        <v>0.16132031489132537</v>
      </c>
      <c r="AJ390" s="1041">
        <f t="shared" si="483"/>
        <v>0.16126892362878387</v>
      </c>
      <c r="AK390" s="1041">
        <f t="shared" si="483"/>
        <v>0.16121798105084117</v>
      </c>
      <c r="AL390" s="1041">
        <f t="shared" si="483"/>
        <v>0.161171450356278</v>
      </c>
      <c r="AM390" s="1041">
        <f t="shared" ref="AM390:BR390" si="484">AM266-SUM(AM386:AM389)</f>
        <v>0.16112546647163661</v>
      </c>
      <c r="AN390" s="1041">
        <f t="shared" si="484"/>
        <v>0.16108225132744813</v>
      </c>
      <c r="AO390" s="1041">
        <f t="shared" si="484"/>
        <v>0.16103762987487791</v>
      </c>
      <c r="AP390" s="1041">
        <f t="shared" si="484"/>
        <v>0.16098979925692269</v>
      </c>
      <c r="AQ390" s="1041">
        <f t="shared" si="484"/>
        <v>0.16094455523100848</v>
      </c>
      <c r="AR390" s="1041">
        <f t="shared" si="484"/>
        <v>0.16090251447987747</v>
      </c>
      <c r="AS390" s="1041">
        <f t="shared" si="484"/>
        <v>0.16086061857062184</v>
      </c>
      <c r="AT390" s="1041">
        <f t="shared" si="484"/>
        <v>0.16082033079263525</v>
      </c>
      <c r="AU390" s="1041">
        <f t="shared" si="484"/>
        <v>0.16078112907021413</v>
      </c>
      <c r="AV390" s="1041">
        <f t="shared" si="484"/>
        <v>0.16073946327254873</v>
      </c>
      <c r="AW390" s="1041">
        <f t="shared" si="484"/>
        <v>0.1606953418746464</v>
      </c>
      <c r="AX390" s="1041">
        <f t="shared" si="484"/>
        <v>0.16064878201114929</v>
      </c>
      <c r="AY390" s="1041">
        <f t="shared" si="484"/>
        <v>0.1605987629868082</v>
      </c>
      <c r="AZ390" s="1041">
        <f t="shared" si="484"/>
        <v>0.16054615463904653</v>
      </c>
      <c r="BA390" s="1041">
        <f t="shared" si="484"/>
        <v>0.16049073742069275</v>
      </c>
      <c r="BB390" s="1041">
        <f t="shared" si="484"/>
        <v>0.16043228046141422</v>
      </c>
      <c r="BC390" s="1041">
        <f t="shared" si="484"/>
        <v>0.16037352867816423</v>
      </c>
      <c r="BD390" s="1041">
        <f t="shared" si="484"/>
        <v>0.16031606015029176</v>
      </c>
      <c r="BE390" s="1041">
        <f t="shared" si="484"/>
        <v>0.16025919927869126</v>
      </c>
      <c r="BF390" s="1041">
        <f t="shared" si="484"/>
        <v>0.16020321999918963</v>
      </c>
      <c r="BG390" s="1041">
        <f t="shared" si="484"/>
        <v>0.16014761610154515</v>
      </c>
      <c r="BH390" s="1041">
        <f t="shared" si="484"/>
        <v>0.1600921134551605</v>
      </c>
      <c r="BI390" s="1041">
        <f t="shared" si="484"/>
        <v>0.16003729099614361</v>
      </c>
      <c r="BJ390" s="1041">
        <f t="shared" si="484"/>
        <v>0.15998419983785439</v>
      </c>
      <c r="BK390" s="1041">
        <f t="shared" si="484"/>
        <v>0.15993233942409901</v>
      </c>
      <c r="BL390" s="1041">
        <f t="shared" si="484"/>
        <v>0.15988146747865351</v>
      </c>
      <c r="BM390" s="1041">
        <f t="shared" si="484"/>
        <v>0.15983293349885841</v>
      </c>
      <c r="BN390" s="1041">
        <f t="shared" si="484"/>
        <v>0.15978470609809925</v>
      </c>
      <c r="BO390" s="1041">
        <f t="shared" si="484"/>
        <v>0.15973590182452035</v>
      </c>
      <c r="BP390" s="1041">
        <f t="shared" si="484"/>
        <v>0.15968692567593301</v>
      </c>
      <c r="BQ390" s="1041">
        <f t="shared" si="484"/>
        <v>0.15963661594387624</v>
      </c>
      <c r="BR390" s="1041">
        <f t="shared" si="484"/>
        <v>0.15958475902793801</v>
      </c>
      <c r="BS390" s="1041">
        <f t="shared" ref="BS390:BT390" si="485">BS266-SUM(BS386:BS389)</f>
        <v>0.15953229940413927</v>
      </c>
      <c r="BT390" s="1041">
        <f t="shared" si="485"/>
        <v>0.15948069769870798</v>
      </c>
      <c r="BU390" s="1041"/>
      <c r="BV390" s="1041"/>
      <c r="BW390" s="1041"/>
      <c r="BX390" s="1041"/>
      <c r="BY390" s="1041"/>
      <c r="BZ390" s="1041"/>
      <c r="CA390" s="1041"/>
      <c r="CB390" s="1041"/>
      <c r="CC390" s="1041"/>
      <c r="CD390" s="1041"/>
      <c r="CE390" s="1041"/>
      <c r="CF390" s="1041"/>
      <c r="CG390" s="1041"/>
      <c r="CH390" s="1041"/>
      <c r="CI390" s="1042"/>
    </row>
    <row r="391" spans="2:87" x14ac:dyDescent="0.2">
      <c r="B391" s="1356"/>
      <c r="C391" s="1357" t="s">
        <v>786</v>
      </c>
      <c r="D391" s="1357"/>
      <c r="E391" s="1357" t="s">
        <v>231</v>
      </c>
      <c r="F391" s="1357">
        <v>2</v>
      </c>
      <c r="G391" s="1041">
        <f t="shared" ref="G391:BR391" si="486">G223</f>
        <v>0</v>
      </c>
      <c r="H391" s="1041">
        <f t="shared" si="486"/>
        <v>0</v>
      </c>
      <c r="I391" s="1041">
        <f t="shared" si="486"/>
        <v>9.8066772133632369</v>
      </c>
      <c r="J391" s="1041">
        <f t="shared" si="486"/>
        <v>9.8065894007935874</v>
      </c>
      <c r="K391" s="1041">
        <f t="shared" si="486"/>
        <v>9.8065495879946312</v>
      </c>
      <c r="L391" s="1041">
        <f t="shared" si="486"/>
        <v>9.8067497926436964</v>
      </c>
      <c r="M391" s="1041">
        <f t="shared" si="486"/>
        <v>9.7957072973992361</v>
      </c>
      <c r="N391" s="1041">
        <f t="shared" si="486"/>
        <v>9.7927593119496859</v>
      </c>
      <c r="O391" s="1041">
        <f t="shared" si="486"/>
        <v>9.2713720428682524</v>
      </c>
      <c r="P391" s="1041">
        <f t="shared" si="486"/>
        <v>9.270215071813821</v>
      </c>
      <c r="Q391" s="1041">
        <f t="shared" si="486"/>
        <v>9.2693255196690405</v>
      </c>
      <c r="R391" s="1041">
        <f t="shared" si="486"/>
        <v>9.2681873679379478</v>
      </c>
      <c r="S391" s="1041">
        <f t="shared" si="486"/>
        <v>9.2676637177000032</v>
      </c>
      <c r="T391" s="1041">
        <f t="shared" si="486"/>
        <v>9.2678101157661725</v>
      </c>
      <c r="U391" s="1041">
        <f t="shared" si="486"/>
        <v>9.2674840790356967</v>
      </c>
      <c r="V391" s="1041">
        <f t="shared" si="486"/>
        <v>9.2670054683135739</v>
      </c>
      <c r="W391" s="1041">
        <f t="shared" si="486"/>
        <v>9.2662666935466511</v>
      </c>
      <c r="X391" s="1041">
        <f t="shared" si="486"/>
        <v>9.2652111515242677</v>
      </c>
      <c r="Y391" s="1041">
        <f t="shared" si="486"/>
        <v>9.2648446675420395</v>
      </c>
      <c r="Z391" s="1041">
        <f t="shared" si="486"/>
        <v>9.2645015764668184</v>
      </c>
      <c r="AA391" s="1041">
        <f t="shared" si="486"/>
        <v>9.2642816813481037</v>
      </c>
      <c r="AB391" s="1041">
        <f t="shared" si="486"/>
        <v>9.2641826126339222</v>
      </c>
      <c r="AC391" s="1041">
        <f t="shared" si="486"/>
        <v>9.2639874815158016</v>
      </c>
      <c r="AD391" s="1041">
        <f t="shared" si="486"/>
        <v>9.2637913752327989</v>
      </c>
      <c r="AE391" s="1041">
        <f t="shared" si="486"/>
        <v>9.2636692996766978</v>
      </c>
      <c r="AF391" s="1041">
        <f t="shared" si="486"/>
        <v>9.263554045004506</v>
      </c>
      <c r="AG391" s="1041">
        <f t="shared" si="486"/>
        <v>9.2634288807668845</v>
      </c>
      <c r="AH391" s="1041">
        <f t="shared" si="486"/>
        <v>9.2632790308460837</v>
      </c>
      <c r="AI391" s="1041">
        <f t="shared" si="486"/>
        <v>9.2632036754244549</v>
      </c>
      <c r="AJ391" s="1041">
        <f t="shared" si="486"/>
        <v>9.2631600143031232</v>
      </c>
      <c r="AK391" s="1041">
        <f t="shared" si="486"/>
        <v>9.2631830041840999</v>
      </c>
      <c r="AL391" s="1041">
        <f t="shared" si="486"/>
        <v>9.2665732833058403</v>
      </c>
      <c r="AM391" s="1041">
        <f t="shared" si="486"/>
        <v>9.266509519882165</v>
      </c>
      <c r="AN391" s="1041">
        <f t="shared" si="486"/>
        <v>9.2664704663283288</v>
      </c>
      <c r="AO391" s="1041">
        <f t="shared" si="486"/>
        <v>9.2664411053122429</v>
      </c>
      <c r="AP391" s="1041">
        <f t="shared" si="486"/>
        <v>9.2663058038899315</v>
      </c>
      <c r="AQ391" s="1041">
        <f t="shared" si="486"/>
        <v>9.266107334017196</v>
      </c>
      <c r="AR391" s="1041">
        <f t="shared" si="486"/>
        <v>9.2657675881664439</v>
      </c>
      <c r="AS391" s="1041">
        <f t="shared" si="486"/>
        <v>9.2654317045647421</v>
      </c>
      <c r="AT391" s="1041">
        <f t="shared" si="486"/>
        <v>9.265044240886315</v>
      </c>
      <c r="AU391" s="1041">
        <f t="shared" si="486"/>
        <v>9.2646829531134109</v>
      </c>
      <c r="AV391" s="1041">
        <f t="shared" si="486"/>
        <v>9.264299737667022</v>
      </c>
      <c r="AW391" s="1041">
        <f t="shared" si="486"/>
        <v>9.2639057453597538</v>
      </c>
      <c r="AX391" s="1041">
        <f t="shared" si="486"/>
        <v>9.2634591956358605</v>
      </c>
      <c r="AY391" s="1041">
        <f t="shared" si="486"/>
        <v>9.2629849493293346</v>
      </c>
      <c r="AZ391" s="1041">
        <f t="shared" si="486"/>
        <v>9.262510966739832</v>
      </c>
      <c r="BA391" s="1041">
        <f t="shared" si="486"/>
        <v>9.2620227192975868</v>
      </c>
      <c r="BB391" s="1041">
        <f t="shared" si="486"/>
        <v>9.261492138235436</v>
      </c>
      <c r="BC391" s="1041">
        <f t="shared" si="486"/>
        <v>9.2609456861679149</v>
      </c>
      <c r="BD391" s="1041">
        <f t="shared" si="486"/>
        <v>9.2604119888612679</v>
      </c>
      <c r="BE391" s="1041">
        <f t="shared" si="486"/>
        <v>9.2599013501388416</v>
      </c>
      <c r="BF391" s="1041">
        <f t="shared" si="486"/>
        <v>9.2594138495788929</v>
      </c>
      <c r="BG391" s="1041">
        <f t="shared" si="486"/>
        <v>9.2589336338680557</v>
      </c>
      <c r="BH391" s="1041">
        <f t="shared" si="486"/>
        <v>9.2584736659037734</v>
      </c>
      <c r="BI391" s="1041">
        <f t="shared" si="486"/>
        <v>9.2580334514564591</v>
      </c>
      <c r="BJ391" s="1041">
        <f t="shared" si="486"/>
        <v>9.2575657959490218</v>
      </c>
      <c r="BK391" s="1041">
        <f t="shared" si="486"/>
        <v>9.2570980505262472</v>
      </c>
      <c r="BL391" s="1041">
        <f t="shared" si="486"/>
        <v>9.256635019742534</v>
      </c>
      <c r="BM391" s="1041">
        <f t="shared" si="486"/>
        <v>9.2561793560401924</v>
      </c>
      <c r="BN391" s="1041">
        <f t="shared" si="486"/>
        <v>9.255716333795899</v>
      </c>
      <c r="BO391" s="1041">
        <f t="shared" si="486"/>
        <v>9.255249250775698</v>
      </c>
      <c r="BP391" s="1041">
        <f t="shared" si="486"/>
        <v>9.2547401545574104</v>
      </c>
      <c r="BQ391" s="1041">
        <f t="shared" si="486"/>
        <v>9.2542073214471987</v>
      </c>
      <c r="BR391" s="1041">
        <f t="shared" si="486"/>
        <v>9.2536370123661733</v>
      </c>
      <c r="BS391" s="1041">
        <f t="shared" ref="BS391:BT391" si="487">BS223</f>
        <v>9.2530846089190604</v>
      </c>
      <c r="BT391" s="1041">
        <f t="shared" si="487"/>
        <v>9.2525434167909317</v>
      </c>
      <c r="BU391" s="1041"/>
      <c r="BV391" s="1041"/>
      <c r="BW391" s="1041"/>
      <c r="BX391" s="1041"/>
      <c r="BY391" s="1041"/>
      <c r="BZ391" s="1041"/>
      <c r="CA391" s="1041"/>
      <c r="CB391" s="1041"/>
      <c r="CC391" s="1041"/>
      <c r="CD391" s="1041"/>
      <c r="CE391" s="1041"/>
      <c r="CF391" s="1041"/>
      <c r="CG391" s="1041"/>
      <c r="CH391" s="1041"/>
      <c r="CI391" s="1042"/>
    </row>
    <row r="392" spans="2:87" x14ac:dyDescent="0.2">
      <c r="B392" s="1356"/>
      <c r="C392" s="1357" t="s">
        <v>787</v>
      </c>
      <c r="D392" s="1357"/>
      <c r="E392" s="1357" t="s">
        <v>231</v>
      </c>
      <c r="F392" s="1357">
        <v>2</v>
      </c>
      <c r="G392" s="1041">
        <f t="shared" ref="G392:AL392" si="488">SUM(G386:G390)+G269</f>
        <v>0</v>
      </c>
      <c r="H392" s="1041">
        <f t="shared" si="488"/>
        <v>0.50131855463573805</v>
      </c>
      <c r="I392" s="1041">
        <f t="shared" si="488"/>
        <v>8.5189827832643381</v>
      </c>
      <c r="J392" s="1041">
        <f t="shared" si="488"/>
        <v>8.52377330477721</v>
      </c>
      <c r="K392" s="1041">
        <f t="shared" si="488"/>
        <v>8.5283883997201091</v>
      </c>
      <c r="L392" s="1041">
        <f t="shared" si="488"/>
        <v>8.5304800489274371</v>
      </c>
      <c r="M392" s="1041">
        <f t="shared" si="488"/>
        <v>8.6842763720013476</v>
      </c>
      <c r="N392" s="1041">
        <f t="shared" si="488"/>
        <v>8.7207512343547062</v>
      </c>
      <c r="O392" s="1041">
        <f t="shared" si="488"/>
        <v>8.7349073754917193</v>
      </c>
      <c r="P392" s="1041">
        <f t="shared" si="488"/>
        <v>8.7460405136860437</v>
      </c>
      <c r="Q392" s="1041">
        <f t="shared" si="488"/>
        <v>8.7543246242112929</v>
      </c>
      <c r="R392" s="1041">
        <f t="shared" si="488"/>
        <v>8.7676045424920588</v>
      </c>
      <c r="S392" s="1041">
        <f t="shared" si="488"/>
        <v>8.7704151761983287</v>
      </c>
      <c r="T392" s="1041">
        <f t="shared" si="488"/>
        <v>8.7639540151226534</v>
      </c>
      <c r="U392" s="1041">
        <f t="shared" si="488"/>
        <v>8.7642880088011719</v>
      </c>
      <c r="V392" s="1041">
        <f t="shared" si="488"/>
        <v>8.7684553802724263</v>
      </c>
      <c r="W392" s="1041">
        <f t="shared" si="488"/>
        <v>8.7756195827216814</v>
      </c>
      <c r="X392" s="1041">
        <f t="shared" si="488"/>
        <v>8.7873369438622433</v>
      </c>
      <c r="Y392" s="1041">
        <f t="shared" si="488"/>
        <v>8.7887941963273164</v>
      </c>
      <c r="Z392" s="1041">
        <f t="shared" si="488"/>
        <v>8.7927449441470333</v>
      </c>
      <c r="AA392" s="1041">
        <f t="shared" si="488"/>
        <v>8.7912792297103746</v>
      </c>
      <c r="AB392" s="1041">
        <f t="shared" si="488"/>
        <v>8.7895175843983697</v>
      </c>
      <c r="AC392" s="1041">
        <f t="shared" si="488"/>
        <v>8.7906885161156687</v>
      </c>
      <c r="AD392" s="1041">
        <f t="shared" si="488"/>
        <v>8.7907813825528027</v>
      </c>
      <c r="AE392" s="1041">
        <f t="shared" si="488"/>
        <v>8.7915269823049176</v>
      </c>
      <c r="AF392" s="1041">
        <f t="shared" si="488"/>
        <v>8.7892039554658972</v>
      </c>
      <c r="AG392" s="1041">
        <f t="shared" si="488"/>
        <v>8.7887898305399403</v>
      </c>
      <c r="AH392" s="1041">
        <f t="shared" si="488"/>
        <v>8.7854095174225328</v>
      </c>
      <c r="AI392" s="1041">
        <f t="shared" si="488"/>
        <v>8.7877788125838183</v>
      </c>
      <c r="AJ392" s="1041">
        <f t="shared" si="488"/>
        <v>8.786908738686293</v>
      </c>
      <c r="AK392" s="1041">
        <f t="shared" si="488"/>
        <v>8.7835100948479194</v>
      </c>
      <c r="AL392" s="1041">
        <f t="shared" si="488"/>
        <v>8.7336530489399724</v>
      </c>
      <c r="AM392" s="1041">
        <f t="shared" ref="AM392:BR392" si="489">SUM(AM386:AM390)+AM269</f>
        <v>8.734590746346953</v>
      </c>
      <c r="AN392" s="1041">
        <f t="shared" si="489"/>
        <v>8.7351650633151436</v>
      </c>
      <c r="AO392" s="1041">
        <f t="shared" si="489"/>
        <v>8.7355968429634565</v>
      </c>
      <c r="AP392" s="1041">
        <f t="shared" si="489"/>
        <v>8.73758656976214</v>
      </c>
      <c r="AQ392" s="1041">
        <f t="shared" si="489"/>
        <v>8.7405052443612075</v>
      </c>
      <c r="AR392" s="1041">
        <f t="shared" si="489"/>
        <v>8.745501506872257</v>
      </c>
      <c r="AS392" s="1041">
        <f t="shared" si="489"/>
        <v>8.7504409716031688</v>
      </c>
      <c r="AT392" s="1041">
        <f t="shared" si="489"/>
        <v>8.7561389668741665</v>
      </c>
      <c r="AU392" s="1041">
        <f t="shared" si="489"/>
        <v>8.7614520223580339</v>
      </c>
      <c r="AV392" s="1041">
        <f t="shared" si="489"/>
        <v>8.7670875436284668</v>
      </c>
      <c r="AW392" s="1041">
        <f t="shared" si="489"/>
        <v>8.7728815481471294</v>
      </c>
      <c r="AX392" s="1041">
        <f t="shared" si="489"/>
        <v>8.7794484558514441</v>
      </c>
      <c r="AY392" s="1041">
        <f t="shared" si="489"/>
        <v>8.7864226662415206</v>
      </c>
      <c r="AZ392" s="1041">
        <f t="shared" si="489"/>
        <v>8.7933929984400763</v>
      </c>
      <c r="BA392" s="1041">
        <f t="shared" si="489"/>
        <v>8.8005731078848726</v>
      </c>
      <c r="BB392" s="1041">
        <f t="shared" si="489"/>
        <v>8.8083757705635364</v>
      </c>
      <c r="BC392" s="1041">
        <f t="shared" si="489"/>
        <v>8.8164118303800354</v>
      </c>
      <c r="BD392" s="1041">
        <f t="shared" si="489"/>
        <v>8.8242603201836722</v>
      </c>
      <c r="BE392" s="1041">
        <f t="shared" si="489"/>
        <v>8.8317697131605186</v>
      </c>
      <c r="BF392" s="1041">
        <f t="shared" si="489"/>
        <v>8.8389388390421164</v>
      </c>
      <c r="BG392" s="1041">
        <f t="shared" si="489"/>
        <v>8.8460008347897361</v>
      </c>
      <c r="BH392" s="1041">
        <f t="shared" si="489"/>
        <v>8.8527650695585915</v>
      </c>
      <c r="BI392" s="1041">
        <f t="shared" si="489"/>
        <v>8.8592388114308616</v>
      </c>
      <c r="BJ392" s="1041">
        <f t="shared" si="489"/>
        <v>8.8661160983049268</v>
      </c>
      <c r="BK392" s="1041">
        <f t="shared" si="489"/>
        <v>8.8729947074633841</v>
      </c>
      <c r="BL392" s="1041">
        <f t="shared" si="489"/>
        <v>8.8798039836944582</v>
      </c>
      <c r="BM392" s="1041">
        <f t="shared" si="489"/>
        <v>8.8865049204935964</v>
      </c>
      <c r="BN392" s="1041">
        <f t="shared" si="489"/>
        <v>8.8933140711449727</v>
      </c>
      <c r="BO392" s="1041">
        <f t="shared" si="489"/>
        <v>8.9001829390891221</v>
      </c>
      <c r="BP392" s="1041">
        <f t="shared" si="489"/>
        <v>8.9076696481815887</v>
      </c>
      <c r="BQ392" s="1041">
        <f t="shared" si="489"/>
        <v>8.9155054292141021</v>
      </c>
      <c r="BR392" s="1041">
        <f t="shared" si="489"/>
        <v>8.9238923274644684</v>
      </c>
      <c r="BS392" s="1041">
        <f t="shared" ref="BS392:BT392" si="490">SUM(BS386:BS390)+BS269</f>
        <v>8.9320159075690722</v>
      </c>
      <c r="BT392" s="1041">
        <f t="shared" si="490"/>
        <v>8.9399746153356947</v>
      </c>
      <c r="BU392" s="1041"/>
      <c r="BV392" s="1041"/>
      <c r="BW392" s="1041"/>
      <c r="BX392" s="1041"/>
      <c r="BY392" s="1041"/>
      <c r="BZ392" s="1041"/>
      <c r="CA392" s="1041"/>
      <c r="CB392" s="1041"/>
      <c r="CC392" s="1041"/>
      <c r="CD392" s="1041"/>
      <c r="CE392" s="1041"/>
      <c r="CF392" s="1041"/>
      <c r="CG392" s="1041"/>
      <c r="CH392" s="1041"/>
      <c r="CI392" s="1042"/>
    </row>
    <row r="393" spans="2:87" x14ac:dyDescent="0.2">
      <c r="B393" s="1356"/>
      <c r="C393" s="1357"/>
      <c r="D393" s="1357"/>
      <c r="E393" s="1357"/>
      <c r="F393" s="1357"/>
      <c r="G393" s="1357"/>
      <c r="H393" s="1357"/>
      <c r="I393" s="1357"/>
      <c r="J393" s="1357"/>
      <c r="K393" s="1357"/>
      <c r="L393" s="1357"/>
      <c r="M393" s="1357"/>
      <c r="N393" s="1357"/>
      <c r="O393" s="1357"/>
      <c r="P393" s="1357"/>
      <c r="Q393" s="1357"/>
      <c r="R393" s="1357"/>
      <c r="S393" s="1357"/>
      <c r="T393" s="1357"/>
      <c r="U393" s="1357"/>
      <c r="V393" s="1357"/>
      <c r="W393" s="1357"/>
      <c r="X393" s="1357"/>
      <c r="Y393" s="1357"/>
      <c r="Z393" s="1357"/>
      <c r="AA393" s="1357"/>
      <c r="AB393" s="1357"/>
      <c r="AC393" s="1357"/>
      <c r="AD393" s="1357"/>
      <c r="AE393" s="1357"/>
      <c r="AF393" s="1357"/>
      <c r="AG393" s="1357"/>
      <c r="AH393" s="1357"/>
      <c r="AI393" s="1357"/>
      <c r="AJ393" s="1357"/>
      <c r="AK393" s="1357"/>
      <c r="AL393" s="1357"/>
      <c r="AM393" s="1357"/>
      <c r="AN393" s="1357"/>
      <c r="AO393" s="1357"/>
      <c r="AP393" s="1357"/>
      <c r="AQ393" s="1357"/>
      <c r="AR393" s="1357"/>
      <c r="AS393" s="1357"/>
      <c r="AT393" s="1357"/>
      <c r="AU393" s="1357"/>
      <c r="AV393" s="1357"/>
      <c r="AW393" s="1357"/>
      <c r="AX393" s="1357"/>
      <c r="AY393" s="1357"/>
      <c r="AZ393" s="1357"/>
      <c r="BA393" s="1357"/>
      <c r="BB393" s="1357"/>
      <c r="BC393" s="1357"/>
      <c r="BD393" s="1357"/>
      <c r="BE393" s="1357"/>
      <c r="BF393" s="1357"/>
      <c r="BG393" s="1357"/>
      <c r="BH393" s="1357"/>
      <c r="BI393" s="1357"/>
      <c r="BJ393" s="1357"/>
      <c r="BK393" s="1357"/>
      <c r="BL393" s="1357"/>
      <c r="BM393" s="1357"/>
      <c r="BN393" s="1357"/>
      <c r="BO393" s="1357"/>
      <c r="BP393" s="1357"/>
      <c r="BQ393" s="1357"/>
      <c r="BR393" s="1357"/>
      <c r="BS393" s="1357"/>
      <c r="BT393" s="1357"/>
      <c r="BU393" s="1357"/>
      <c r="BV393" s="1357"/>
      <c r="BW393" s="1357"/>
      <c r="BX393" s="1357"/>
      <c r="BY393" s="1357"/>
      <c r="BZ393" s="1357"/>
      <c r="CA393" s="1357"/>
      <c r="CB393" s="1357"/>
      <c r="CC393" s="1357"/>
      <c r="CD393" s="1357"/>
      <c r="CE393" s="1357"/>
      <c r="CF393" s="1357"/>
      <c r="CG393" s="1357"/>
      <c r="CH393" s="1357"/>
      <c r="CI393" s="1358"/>
    </row>
    <row r="394" spans="2:87" x14ac:dyDescent="0.2">
      <c r="B394" s="1356" t="s">
        <v>790</v>
      </c>
      <c r="C394" s="1357"/>
      <c r="D394" s="1357"/>
      <c r="E394" s="1357"/>
      <c r="F394" s="1357"/>
      <c r="G394" s="1039" t="s">
        <v>200</v>
      </c>
      <c r="H394" s="1039" t="s">
        <v>201</v>
      </c>
      <c r="I394" s="1039" t="s">
        <v>202</v>
      </c>
      <c r="J394" s="1039" t="s">
        <v>203</v>
      </c>
      <c r="K394" s="1039" t="s">
        <v>204</v>
      </c>
      <c r="L394" s="1039" t="s">
        <v>205</v>
      </c>
      <c r="M394" s="1039" t="s">
        <v>206</v>
      </c>
      <c r="N394" s="1039" t="s">
        <v>207</v>
      </c>
      <c r="O394" s="1039" t="s">
        <v>208</v>
      </c>
      <c r="P394" s="1039" t="s">
        <v>209</v>
      </c>
      <c r="Q394" s="1039" t="s">
        <v>210</v>
      </c>
      <c r="R394" s="1039" t="s">
        <v>242</v>
      </c>
      <c r="S394" s="1039" t="s">
        <v>243</v>
      </c>
      <c r="T394" s="1039" t="s">
        <v>244</v>
      </c>
      <c r="U394" s="1039" t="s">
        <v>245</v>
      </c>
      <c r="V394" s="1039" t="s">
        <v>211</v>
      </c>
      <c r="W394" s="1039" t="s">
        <v>246</v>
      </c>
      <c r="X394" s="1039" t="s">
        <v>247</v>
      </c>
      <c r="Y394" s="1039" t="s">
        <v>248</v>
      </c>
      <c r="Z394" s="1039" t="s">
        <v>249</v>
      </c>
      <c r="AA394" s="1039" t="s">
        <v>212</v>
      </c>
      <c r="AB394" s="1039" t="s">
        <v>250</v>
      </c>
      <c r="AC394" s="1039" t="s">
        <v>251</v>
      </c>
      <c r="AD394" s="1039" t="s">
        <v>252</v>
      </c>
      <c r="AE394" s="1039" t="s">
        <v>253</v>
      </c>
      <c r="AF394" s="1039" t="s">
        <v>213</v>
      </c>
      <c r="AG394" s="1039" t="s">
        <v>254</v>
      </c>
      <c r="AH394" s="1039" t="s">
        <v>255</v>
      </c>
      <c r="AI394" s="1039" t="s">
        <v>256</v>
      </c>
      <c r="AJ394" s="1039" t="s">
        <v>257</v>
      </c>
      <c r="AK394" s="1039" t="s">
        <v>214</v>
      </c>
      <c r="AL394" s="1039" t="s">
        <v>258</v>
      </c>
      <c r="AM394" s="1039" t="s">
        <v>259</v>
      </c>
      <c r="AN394" s="1039" t="s">
        <v>260</v>
      </c>
      <c r="AO394" s="1039" t="s">
        <v>261</v>
      </c>
      <c r="AP394" s="1039" t="s">
        <v>215</v>
      </c>
      <c r="AQ394" s="1039" t="s">
        <v>262</v>
      </c>
      <c r="AR394" s="1039" t="s">
        <v>263</v>
      </c>
      <c r="AS394" s="1039" t="s">
        <v>264</v>
      </c>
      <c r="AT394" s="1039" t="s">
        <v>265</v>
      </c>
      <c r="AU394" s="1039" t="s">
        <v>216</v>
      </c>
      <c r="AV394" s="1039" t="s">
        <v>266</v>
      </c>
      <c r="AW394" s="1039" t="s">
        <v>267</v>
      </c>
      <c r="AX394" s="1039" t="s">
        <v>268</v>
      </c>
      <c r="AY394" s="1039" t="s">
        <v>269</v>
      </c>
      <c r="AZ394" s="1039" t="s">
        <v>217</v>
      </c>
      <c r="BA394" s="1039" t="s">
        <v>270</v>
      </c>
      <c r="BB394" s="1039" t="s">
        <v>271</v>
      </c>
      <c r="BC394" s="1039" t="s">
        <v>272</v>
      </c>
      <c r="BD394" s="1039" t="s">
        <v>273</v>
      </c>
      <c r="BE394" s="1039" t="s">
        <v>218</v>
      </c>
      <c r="BF394" s="1039" t="s">
        <v>274</v>
      </c>
      <c r="BG394" s="1039" t="s">
        <v>275</v>
      </c>
      <c r="BH394" s="1039" t="s">
        <v>276</v>
      </c>
      <c r="BI394" s="1039" t="s">
        <v>277</v>
      </c>
      <c r="BJ394" s="1039" t="s">
        <v>219</v>
      </c>
      <c r="BK394" s="1039" t="s">
        <v>278</v>
      </c>
      <c r="BL394" s="1039" t="s">
        <v>279</v>
      </c>
      <c r="BM394" s="1039" t="s">
        <v>280</v>
      </c>
      <c r="BN394" s="1039" t="s">
        <v>281</v>
      </c>
      <c r="BO394" s="1039" t="s">
        <v>220</v>
      </c>
      <c r="BP394" s="1039" t="s">
        <v>282</v>
      </c>
      <c r="BQ394" s="1039" t="s">
        <v>283</v>
      </c>
      <c r="BR394" s="1039" t="s">
        <v>284</v>
      </c>
      <c r="BS394" s="1039" t="s">
        <v>285</v>
      </c>
      <c r="BT394" s="1039" t="s">
        <v>221</v>
      </c>
      <c r="BU394" s="1039" t="s">
        <v>286</v>
      </c>
      <c r="BV394" s="1039" t="s">
        <v>287</v>
      </c>
      <c r="BW394" s="1039" t="s">
        <v>288</v>
      </c>
      <c r="BX394" s="1039" t="s">
        <v>289</v>
      </c>
      <c r="BY394" s="1039" t="s">
        <v>222</v>
      </c>
      <c r="BZ394" s="1039" t="s">
        <v>290</v>
      </c>
      <c r="CA394" s="1039" t="s">
        <v>291</v>
      </c>
      <c r="CB394" s="1039" t="s">
        <v>292</v>
      </c>
      <c r="CC394" s="1039" t="s">
        <v>293</v>
      </c>
      <c r="CD394" s="1039" t="s">
        <v>223</v>
      </c>
      <c r="CE394" s="1039" t="s">
        <v>294</v>
      </c>
      <c r="CF394" s="1039" t="s">
        <v>295</v>
      </c>
      <c r="CG394" s="1039" t="s">
        <v>296</v>
      </c>
      <c r="CH394" s="1039" t="s">
        <v>297</v>
      </c>
      <c r="CI394" s="1040" t="s">
        <v>224</v>
      </c>
    </row>
    <row r="395" spans="2:87" x14ac:dyDescent="0.2">
      <c r="B395" s="1356"/>
      <c r="C395" s="1357" t="s">
        <v>782</v>
      </c>
      <c r="D395" s="1357"/>
      <c r="E395" s="1357" t="s">
        <v>231</v>
      </c>
      <c r="F395" s="1357">
        <v>2</v>
      </c>
      <c r="G395" s="1041">
        <f t="shared" ref="G395:BR396" si="491">G317-G328</f>
        <v>0</v>
      </c>
      <c r="H395" s="1041">
        <f t="shared" si="491"/>
        <v>0</v>
      </c>
      <c r="I395" s="1041">
        <f t="shared" si="491"/>
        <v>1.1712289758266361</v>
      </c>
      <c r="J395" s="1041">
        <f t="shared" si="491"/>
        <v>1.195287143438581</v>
      </c>
      <c r="K395" s="1041">
        <f t="shared" si="491"/>
        <v>1.2375298420468781</v>
      </c>
      <c r="L395" s="1041">
        <f t="shared" si="491"/>
        <v>1.2886244151383579</v>
      </c>
      <c r="M395" s="1041">
        <f t="shared" si="491"/>
        <v>1.2661754820496627</v>
      </c>
      <c r="N395" s="1041">
        <f t="shared" si="491"/>
        <v>1.3969744334512191</v>
      </c>
      <c r="O395" s="1041">
        <f t="shared" si="491"/>
        <v>1.527459959321287</v>
      </c>
      <c r="P395" s="1041">
        <f t="shared" si="491"/>
        <v>1.6068398727810822</v>
      </c>
      <c r="Q395" s="1041">
        <f t="shared" si="491"/>
        <v>1.6652059143482121</v>
      </c>
      <c r="R395" s="1041">
        <f t="shared" si="491"/>
        <v>1.7164632800100263</v>
      </c>
      <c r="S395" s="1041">
        <f t="shared" si="491"/>
        <v>1.75234514640245</v>
      </c>
      <c r="T395" s="1041">
        <f t="shared" si="491"/>
        <v>1.7778396283876923</v>
      </c>
      <c r="U395" s="1041">
        <f t="shared" si="491"/>
        <v>1.8049107485206446</v>
      </c>
      <c r="V395" s="1041">
        <f t="shared" si="491"/>
        <v>1.8327452191812639</v>
      </c>
      <c r="W395" s="1041">
        <f t="shared" si="491"/>
        <v>1.8526963018774312</v>
      </c>
      <c r="X395" s="1041">
        <f t="shared" si="491"/>
        <v>1.8754484208193996</v>
      </c>
      <c r="Y395" s="1041">
        <f t="shared" si="491"/>
        <v>1.89685205903777</v>
      </c>
      <c r="Z395" s="1041">
        <f t="shared" si="491"/>
        <v>1.9167604817875505</v>
      </c>
      <c r="AA395" s="1041">
        <f t="shared" si="491"/>
        <v>1.9346799269950559</v>
      </c>
      <c r="AB395" s="1041">
        <f t="shared" si="491"/>
        <v>1.9494112072279788</v>
      </c>
      <c r="AC395" s="1041">
        <f t="shared" si="491"/>
        <v>1.9633068206438722</v>
      </c>
      <c r="AD395" s="1041">
        <f t="shared" si="491"/>
        <v>1.9750594494049409</v>
      </c>
      <c r="AE395" s="1041">
        <f t="shared" si="491"/>
        <v>1.9903434258843924</v>
      </c>
      <c r="AF395" s="1041">
        <f t="shared" si="491"/>
        <v>2.0159379896669178</v>
      </c>
      <c r="AG395" s="1041">
        <f t="shared" si="491"/>
        <v>2.0403659310290778</v>
      </c>
      <c r="AH395" s="1041">
        <f t="shared" si="491"/>
        <v>2.0642547815977963</v>
      </c>
      <c r="AI395" s="1041">
        <f t="shared" si="491"/>
        <v>2.0870450152145206</v>
      </c>
      <c r="AJ395" s="1041">
        <f t="shared" si="491"/>
        <v>2.1090248903852644</v>
      </c>
      <c r="AK395" s="1041">
        <f t="shared" si="491"/>
        <v>2.1300512768197097</v>
      </c>
      <c r="AL395" s="1041">
        <f t="shared" si="491"/>
        <v>2.1204445134574756</v>
      </c>
      <c r="AM395" s="1041">
        <f t="shared" si="491"/>
        <v>2.1405783573198138</v>
      </c>
      <c r="AN395" s="1041">
        <f t="shared" si="491"/>
        <v>2.1603508865027656</v>
      </c>
      <c r="AO395" s="1041">
        <f t="shared" si="491"/>
        <v>2.180197894078391</v>
      </c>
      <c r="AP395" s="1041">
        <f t="shared" si="491"/>
        <v>2.2011279318007682</v>
      </c>
      <c r="AQ395" s="1041">
        <f t="shared" si="491"/>
        <v>2.2186355596536069</v>
      </c>
      <c r="AR395" s="1041">
        <f t="shared" si="491"/>
        <v>2.2330964623376359</v>
      </c>
      <c r="AS395" s="1041">
        <f t="shared" si="491"/>
        <v>2.2474495098849694</v>
      </c>
      <c r="AT395" s="1041">
        <f t="shared" si="491"/>
        <v>2.2619971230940497</v>
      </c>
      <c r="AU395" s="1041">
        <f t="shared" si="491"/>
        <v>2.2761429809295732</v>
      </c>
      <c r="AV395" s="1041">
        <f t="shared" si="491"/>
        <v>2.2906542453362015</v>
      </c>
      <c r="AW395" s="1041">
        <f t="shared" si="491"/>
        <v>2.305371697838924</v>
      </c>
      <c r="AX395" s="1041">
        <f t="shared" si="491"/>
        <v>2.3207945296074519</v>
      </c>
      <c r="AY395" s="1041">
        <f t="shared" si="491"/>
        <v>2.3367328227173996</v>
      </c>
      <c r="AZ395" s="1041">
        <f t="shared" si="491"/>
        <v>2.3528529490269721</v>
      </c>
      <c r="BA395" s="1041">
        <f t="shared" si="491"/>
        <v>2.369307729090373</v>
      </c>
      <c r="BB395" s="1041">
        <f t="shared" si="491"/>
        <v>2.3863590696820043</v>
      </c>
      <c r="BC395" s="1041">
        <f t="shared" si="491"/>
        <v>2.4034893055233195</v>
      </c>
      <c r="BD395" s="1041">
        <f t="shared" si="491"/>
        <v>2.4203306269106935</v>
      </c>
      <c r="BE395" s="1041">
        <f t="shared" si="491"/>
        <v>2.4368895387514984</v>
      </c>
      <c r="BF395" s="1041">
        <f t="shared" si="491"/>
        <v>2.4531127717441135</v>
      </c>
      <c r="BG395" s="1041">
        <f t="shared" si="491"/>
        <v>2.4690997548895264</v>
      </c>
      <c r="BH395" s="1041">
        <f t="shared" si="491"/>
        <v>2.4849771030476089</v>
      </c>
      <c r="BI395" s="1041">
        <f t="shared" si="491"/>
        <v>2.5003925528887621</v>
      </c>
      <c r="BJ395" s="1041">
        <f t="shared" si="491"/>
        <v>2.5159821442679959</v>
      </c>
      <c r="BK395" s="1041">
        <f t="shared" si="491"/>
        <v>2.5313770211227404</v>
      </c>
      <c r="BL395" s="1041">
        <f t="shared" si="491"/>
        <v>2.5465655155344051</v>
      </c>
      <c r="BM395" s="1041">
        <f t="shared" si="491"/>
        <v>2.5613861808047438</v>
      </c>
      <c r="BN395" s="1041">
        <f t="shared" si="491"/>
        <v>2.5761810071838815</v>
      </c>
      <c r="BO395" s="1041">
        <f t="shared" si="491"/>
        <v>2.591014549462181</v>
      </c>
      <c r="BP395" s="1041">
        <f t="shared" si="491"/>
        <v>2.6051493347596413</v>
      </c>
      <c r="BQ395" s="1041">
        <f t="shared" si="491"/>
        <v>2.6185355432352364</v>
      </c>
      <c r="BR395" s="1041">
        <f t="shared" si="491"/>
        <v>2.6323189180495978</v>
      </c>
      <c r="BS395" s="1041">
        <f t="shared" ref="BS395:BT396" si="492">BS317-BS328</f>
        <v>2.6459328815750229</v>
      </c>
      <c r="BT395" s="1041">
        <f t="shared" si="492"/>
        <v>2.6592700213473215</v>
      </c>
      <c r="BU395" s="1041"/>
      <c r="BV395" s="1041"/>
      <c r="BW395" s="1041"/>
      <c r="BX395" s="1041"/>
      <c r="BY395" s="1041"/>
      <c r="BZ395" s="1041"/>
      <c r="CA395" s="1041"/>
      <c r="CB395" s="1041"/>
      <c r="CC395" s="1041"/>
      <c r="CD395" s="1041"/>
      <c r="CE395" s="1041"/>
      <c r="CF395" s="1041"/>
      <c r="CG395" s="1041"/>
      <c r="CH395" s="1041"/>
      <c r="CI395" s="1042"/>
    </row>
    <row r="396" spans="2:87" x14ac:dyDescent="0.2">
      <c r="B396" s="1356"/>
      <c r="C396" s="1357" t="s">
        <v>783</v>
      </c>
      <c r="D396" s="1357"/>
      <c r="E396" s="1357" t="s">
        <v>231</v>
      </c>
      <c r="F396" s="1357">
        <v>2</v>
      </c>
      <c r="G396" s="1041">
        <f t="shared" si="491"/>
        <v>0</v>
      </c>
      <c r="H396" s="1041">
        <f t="shared" si="491"/>
        <v>0</v>
      </c>
      <c r="I396" s="1041">
        <f t="shared" si="491"/>
        <v>3.1212651555003883</v>
      </c>
      <c r="J396" s="1041">
        <f t="shared" si="491"/>
        <v>3.0084749829129795</v>
      </c>
      <c r="K396" s="1041">
        <f t="shared" si="491"/>
        <v>2.9208947269228189</v>
      </c>
      <c r="L396" s="1041">
        <f t="shared" si="491"/>
        <v>2.8300938358086478</v>
      </c>
      <c r="M396" s="1041">
        <f t="shared" si="491"/>
        <v>2.6678045885508057</v>
      </c>
      <c r="N396" s="1041">
        <f t="shared" si="491"/>
        <v>2.5056826598502875</v>
      </c>
      <c r="O396" s="1041">
        <f t="shared" si="491"/>
        <v>2.3185946078197843</v>
      </c>
      <c r="P396" s="1041">
        <f t="shared" si="491"/>
        <v>2.2110270426448269</v>
      </c>
      <c r="Q396" s="1041">
        <f t="shared" si="491"/>
        <v>2.1251456140612457</v>
      </c>
      <c r="R396" s="1041">
        <f t="shared" si="491"/>
        <v>2.0533656127983182</v>
      </c>
      <c r="S396" s="1041">
        <f t="shared" si="491"/>
        <v>1.9887552418328029</v>
      </c>
      <c r="T396" s="1041">
        <f t="shared" si="491"/>
        <v>1.9252749712415005</v>
      </c>
      <c r="U396" s="1041">
        <f t="shared" si="491"/>
        <v>1.8572137973352227</v>
      </c>
      <c r="V396" s="1041">
        <f t="shared" si="491"/>
        <v>1.7907365749544244</v>
      </c>
      <c r="W396" s="1041">
        <f t="shared" si="491"/>
        <v>1.7407216367908362</v>
      </c>
      <c r="X396" s="1041">
        <f t="shared" si="491"/>
        <v>1.6940392553869026</v>
      </c>
      <c r="Y396" s="1041">
        <f t="shared" si="491"/>
        <v>1.6362323419600622</v>
      </c>
      <c r="Z396" s="1041">
        <f t="shared" si="491"/>
        <v>1.5798013056618225</v>
      </c>
      <c r="AA396" s="1041">
        <f t="shared" si="491"/>
        <v>1.5238827970459687</v>
      </c>
      <c r="AB396" s="1041">
        <f t="shared" si="491"/>
        <v>1.4705438857322561</v>
      </c>
      <c r="AC396" s="1041">
        <f t="shared" si="491"/>
        <v>1.4197469655427462</v>
      </c>
      <c r="AD396" s="1041">
        <f t="shared" si="491"/>
        <v>1.3712582237500637</v>
      </c>
      <c r="AE396" s="1041">
        <f t="shared" si="491"/>
        <v>1.330161948992159</v>
      </c>
      <c r="AF396" s="1041">
        <f t="shared" si="491"/>
        <v>1.3013591330965146</v>
      </c>
      <c r="AG396" s="1041">
        <f t="shared" si="491"/>
        <v>1.2738890130907607</v>
      </c>
      <c r="AH396" s="1041">
        <f t="shared" si="491"/>
        <v>1.247630368021738</v>
      </c>
      <c r="AI396" s="1041">
        <f t="shared" si="491"/>
        <v>1.2213576037337663</v>
      </c>
      <c r="AJ396" s="1041">
        <f t="shared" si="491"/>
        <v>1.1952198545857207</v>
      </c>
      <c r="AK396" s="1041">
        <f t="shared" si="491"/>
        <v>1.1690738875688962</v>
      </c>
      <c r="AL396" s="1041">
        <f t="shared" si="491"/>
        <v>1.1459760830838981</v>
      </c>
      <c r="AM396" s="1041">
        <f t="shared" si="491"/>
        <v>1.1279325563240032</v>
      </c>
      <c r="AN396" s="1041">
        <f t="shared" si="491"/>
        <v>1.1099558564079084</v>
      </c>
      <c r="AO396" s="1041">
        <f t="shared" si="491"/>
        <v>1.0919050963337096</v>
      </c>
      <c r="AP396" s="1041">
        <f t="shared" si="491"/>
        <v>1.0745754532142646</v>
      </c>
      <c r="AQ396" s="1041">
        <f t="shared" si="491"/>
        <v>1.0615922223492744</v>
      </c>
      <c r="AR396" s="1041">
        <f t="shared" si="491"/>
        <v>1.0536267719248575</v>
      </c>
      <c r="AS396" s="1041">
        <f t="shared" si="491"/>
        <v>1.0456607457566505</v>
      </c>
      <c r="AT396" s="1041">
        <f t="shared" si="491"/>
        <v>1.0381054735247426</v>
      </c>
      <c r="AU396" s="1041">
        <f t="shared" si="491"/>
        <v>1.0305451265426975</v>
      </c>
      <c r="AV396" s="1041">
        <f t="shared" si="491"/>
        <v>1.0231146308357406</v>
      </c>
      <c r="AW396" s="1041">
        <f t="shared" si="491"/>
        <v>1.0156700438522284</v>
      </c>
      <c r="AX396" s="1041">
        <f t="shared" si="491"/>
        <v>1.0083464526068346</v>
      </c>
      <c r="AY396" s="1041">
        <f t="shared" si="491"/>
        <v>1.0011397054063456</v>
      </c>
      <c r="AZ396" s="1041">
        <f t="shared" si="491"/>
        <v>0.99404379178138247</v>
      </c>
      <c r="BA396" s="1041">
        <f t="shared" si="491"/>
        <v>0.9870522719287913</v>
      </c>
      <c r="BB396" s="1041">
        <f t="shared" si="491"/>
        <v>0.98015979829699762</v>
      </c>
      <c r="BC396" s="1041">
        <f t="shared" si="491"/>
        <v>0.97336281059379304</v>
      </c>
      <c r="BD396" s="1041">
        <f t="shared" si="491"/>
        <v>0.96652084122465654</v>
      </c>
      <c r="BE396" s="1041">
        <f t="shared" si="491"/>
        <v>0.95956232386005202</v>
      </c>
      <c r="BF396" s="1041">
        <f t="shared" si="491"/>
        <v>0.95255254405827383</v>
      </c>
      <c r="BG396" s="1041">
        <f t="shared" si="491"/>
        <v>0.94561932649108238</v>
      </c>
      <c r="BH396" s="1041">
        <f t="shared" si="491"/>
        <v>0.93848341109269617</v>
      </c>
      <c r="BI396" s="1041">
        <f t="shared" si="491"/>
        <v>0.93144494020895574</v>
      </c>
      <c r="BJ396" s="1041">
        <f t="shared" si="491"/>
        <v>0.9245026428362435</v>
      </c>
      <c r="BK396" s="1041">
        <f t="shared" si="491"/>
        <v>0.91765591229827248</v>
      </c>
      <c r="BL396" s="1041">
        <f t="shared" si="491"/>
        <v>0.91090380372020896</v>
      </c>
      <c r="BM396" s="1041">
        <f t="shared" si="491"/>
        <v>0.90424469894753257</v>
      </c>
      <c r="BN396" s="1041">
        <f t="shared" si="491"/>
        <v>0.89767858905295617</v>
      </c>
      <c r="BO396" s="1041">
        <f t="shared" si="491"/>
        <v>0.89120372593179498</v>
      </c>
      <c r="BP396" s="1041">
        <f t="shared" si="491"/>
        <v>0.88603789039366798</v>
      </c>
      <c r="BQ396" s="1041">
        <f t="shared" si="491"/>
        <v>0.88209625522263924</v>
      </c>
      <c r="BR396" s="1041">
        <f t="shared" si="491"/>
        <v>0.87843187325116168</v>
      </c>
      <c r="BS396" s="1041">
        <f t="shared" si="492"/>
        <v>0.87476570460467173</v>
      </c>
      <c r="BT396" s="1041">
        <f t="shared" si="492"/>
        <v>0.87118626059604287</v>
      </c>
      <c r="BU396" s="1041"/>
      <c r="BV396" s="1041"/>
      <c r="BW396" s="1041"/>
      <c r="BX396" s="1041"/>
      <c r="BY396" s="1041"/>
      <c r="BZ396" s="1041"/>
      <c r="CA396" s="1041"/>
      <c r="CB396" s="1041"/>
      <c r="CC396" s="1041"/>
      <c r="CD396" s="1041"/>
      <c r="CE396" s="1041"/>
      <c r="CF396" s="1041"/>
      <c r="CG396" s="1041"/>
      <c r="CH396" s="1041"/>
      <c r="CI396" s="1042"/>
    </row>
    <row r="397" spans="2:87" x14ac:dyDescent="0.2">
      <c r="B397" s="1356"/>
      <c r="C397" s="1357" t="s">
        <v>784</v>
      </c>
      <c r="D397" s="1357"/>
      <c r="E397" s="1357" t="s">
        <v>231</v>
      </c>
      <c r="F397" s="1357">
        <v>2</v>
      </c>
      <c r="G397" s="1041">
        <f>G314+G316-G326-G327</f>
        <v>0</v>
      </c>
      <c r="H397" s="1041">
        <f t="shared" ref="H397:BS397" si="493">H314+H316-H326-H327</f>
        <v>0</v>
      </c>
      <c r="I397" s="1041">
        <f t="shared" si="493"/>
        <v>2.0988324885485374</v>
      </c>
      <c r="J397" s="1041">
        <f t="shared" si="493"/>
        <v>1.9930827584003332</v>
      </c>
      <c r="K397" s="1041">
        <f t="shared" si="493"/>
        <v>2.0929514678229548</v>
      </c>
      <c r="L397" s="1041">
        <f t="shared" si="493"/>
        <v>2.1837075999977817</v>
      </c>
      <c r="M397" s="1041">
        <f t="shared" si="493"/>
        <v>2.3515691865281152</v>
      </c>
      <c r="N397" s="1041">
        <f t="shared" si="493"/>
        <v>2.355208934600042</v>
      </c>
      <c r="O397" s="1041">
        <f t="shared" si="493"/>
        <v>2.3559277381935408</v>
      </c>
      <c r="P397" s="1041">
        <f t="shared" si="493"/>
        <v>2.3576670543893146</v>
      </c>
      <c r="Q397" s="1041">
        <f t="shared" si="493"/>
        <v>2.3593132476751086</v>
      </c>
      <c r="R397" s="1041">
        <f t="shared" si="493"/>
        <v>2.3603316933848797</v>
      </c>
      <c r="S397" s="1041">
        <f t="shared" si="493"/>
        <v>2.3610587527325961</v>
      </c>
      <c r="T397" s="1041">
        <f t="shared" si="493"/>
        <v>2.3610281694582005</v>
      </c>
      <c r="U397" s="1041">
        <f t="shared" si="493"/>
        <v>2.3613150326648622</v>
      </c>
      <c r="V397" s="1041">
        <f t="shared" si="493"/>
        <v>2.3615472441893153</v>
      </c>
      <c r="W397" s="1041">
        <f t="shared" si="493"/>
        <v>2.3616631705775486</v>
      </c>
      <c r="X397" s="1041">
        <f t="shared" si="493"/>
        <v>2.361830233820482</v>
      </c>
      <c r="Y397" s="1041">
        <f t="shared" si="493"/>
        <v>2.3620425053828713</v>
      </c>
      <c r="Z397" s="1041">
        <f t="shared" si="493"/>
        <v>2.3627737165099796</v>
      </c>
      <c r="AA397" s="1041">
        <f t="shared" si="493"/>
        <v>2.3634806587797974</v>
      </c>
      <c r="AB397" s="1041">
        <f t="shared" si="493"/>
        <v>2.3641487403629102</v>
      </c>
      <c r="AC397" s="1041">
        <f t="shared" si="493"/>
        <v>2.3647609043185032</v>
      </c>
      <c r="AD397" s="1041">
        <f t="shared" si="493"/>
        <v>2.3653243338825121</v>
      </c>
      <c r="AE397" s="1041">
        <f t="shared" si="493"/>
        <v>2.3658700223455087</v>
      </c>
      <c r="AF397" s="1041">
        <f t="shared" si="493"/>
        <v>2.3663851667896036</v>
      </c>
      <c r="AG397" s="1041">
        <f t="shared" si="493"/>
        <v>2.3669117357532601</v>
      </c>
      <c r="AH397" s="1041">
        <f t="shared" si="493"/>
        <v>2.3674275605485944</v>
      </c>
      <c r="AI397" s="1041">
        <f t="shared" si="493"/>
        <v>2.3678841523644292</v>
      </c>
      <c r="AJ397" s="1041">
        <f t="shared" si="493"/>
        <v>2.3683284043748816</v>
      </c>
      <c r="AK397" s="1041">
        <f t="shared" si="493"/>
        <v>2.3687590631176803</v>
      </c>
      <c r="AL397" s="1041">
        <f t="shared" si="493"/>
        <v>2.3692411483703406</v>
      </c>
      <c r="AM397" s="1041">
        <f t="shared" si="493"/>
        <v>2.3696918994883287</v>
      </c>
      <c r="AN397" s="1041">
        <f t="shared" si="493"/>
        <v>2.3699227573931716</v>
      </c>
      <c r="AO397" s="1041">
        <f t="shared" si="493"/>
        <v>2.3701185728349499</v>
      </c>
      <c r="AP397" s="1041">
        <f t="shared" si="493"/>
        <v>2.370292171940473</v>
      </c>
      <c r="AQ397" s="1041">
        <f t="shared" si="493"/>
        <v>2.3704477261115975</v>
      </c>
      <c r="AR397" s="1041">
        <f t="shared" si="493"/>
        <v>2.3705861581329581</v>
      </c>
      <c r="AS397" s="1041">
        <f t="shared" si="493"/>
        <v>2.3707009719032142</v>
      </c>
      <c r="AT397" s="1041">
        <f t="shared" si="493"/>
        <v>2.3708055013930802</v>
      </c>
      <c r="AU397" s="1041">
        <f t="shared" si="493"/>
        <v>2.3709129181837763</v>
      </c>
      <c r="AV397" s="1041">
        <f t="shared" si="493"/>
        <v>2.371020899804396</v>
      </c>
      <c r="AW397" s="1041">
        <f t="shared" si="493"/>
        <v>2.3711287408998349</v>
      </c>
      <c r="AX397" s="1041">
        <f t="shared" si="493"/>
        <v>2.3712409518292374</v>
      </c>
      <c r="AY397" s="1041">
        <f t="shared" si="493"/>
        <v>2.3713572428411136</v>
      </c>
      <c r="AZ397" s="1041">
        <f t="shared" si="493"/>
        <v>2.3714682352109384</v>
      </c>
      <c r="BA397" s="1041">
        <f t="shared" si="493"/>
        <v>2.3715612957402605</v>
      </c>
      <c r="BB397" s="1041">
        <f t="shared" si="493"/>
        <v>2.3716482583248251</v>
      </c>
      <c r="BC397" s="1041">
        <f t="shared" si="493"/>
        <v>2.3717380090218287</v>
      </c>
      <c r="BD397" s="1041">
        <f t="shared" si="493"/>
        <v>2.3718295956671875</v>
      </c>
      <c r="BE397" s="1041">
        <f t="shared" si="493"/>
        <v>2.3719158451261197</v>
      </c>
      <c r="BF397" s="1041">
        <f t="shared" si="493"/>
        <v>2.3719930174647068</v>
      </c>
      <c r="BG397" s="1041">
        <f t="shared" si="493"/>
        <v>2.3720585074767246</v>
      </c>
      <c r="BH397" s="1041">
        <f t="shared" si="493"/>
        <v>2.3721201202393609</v>
      </c>
      <c r="BI397" s="1041">
        <f t="shared" si="493"/>
        <v>2.3721761589762016</v>
      </c>
      <c r="BJ397" s="1041">
        <f t="shared" si="493"/>
        <v>2.372215532207226</v>
      </c>
      <c r="BK397" s="1041">
        <f t="shared" si="493"/>
        <v>2.3722440932857034</v>
      </c>
      <c r="BL397" s="1041">
        <f t="shared" si="493"/>
        <v>2.372258615844177</v>
      </c>
      <c r="BM397" s="1041">
        <f t="shared" si="493"/>
        <v>2.3722599266867328</v>
      </c>
      <c r="BN397" s="1041">
        <f t="shared" si="493"/>
        <v>2.3722558037959383</v>
      </c>
      <c r="BO397" s="1041">
        <f t="shared" si="493"/>
        <v>2.3722459501329376</v>
      </c>
      <c r="BP397" s="1041">
        <f t="shared" si="493"/>
        <v>2.3722249384625527</v>
      </c>
      <c r="BQ397" s="1041">
        <f t="shared" si="493"/>
        <v>2.3722000389511808</v>
      </c>
      <c r="BR397" s="1041">
        <f t="shared" si="493"/>
        <v>2.3721657946715711</v>
      </c>
      <c r="BS397" s="1041">
        <f t="shared" si="493"/>
        <v>2.37212299590293</v>
      </c>
      <c r="BT397" s="1041">
        <f t="shared" ref="BT397" si="494">BT314+BT316-BT326-BT327</f>
        <v>2.3720781760549916</v>
      </c>
      <c r="BU397" s="1041"/>
      <c r="BV397" s="1041"/>
      <c r="BW397" s="1041"/>
      <c r="BX397" s="1041"/>
      <c r="BY397" s="1041"/>
      <c r="BZ397" s="1041"/>
      <c r="CA397" s="1041"/>
      <c r="CB397" s="1041"/>
      <c r="CC397" s="1041"/>
      <c r="CD397" s="1041"/>
      <c r="CE397" s="1041"/>
      <c r="CF397" s="1041"/>
      <c r="CG397" s="1041"/>
      <c r="CH397" s="1041"/>
      <c r="CI397" s="1042"/>
    </row>
    <row r="398" spans="2:87" x14ac:dyDescent="0.2">
      <c r="B398" s="1356"/>
      <c r="C398" s="1357" t="s">
        <v>238</v>
      </c>
      <c r="D398" s="1357"/>
      <c r="E398" s="1357" t="s">
        <v>231</v>
      </c>
      <c r="F398" s="1357">
        <v>2</v>
      </c>
      <c r="G398" s="1041">
        <f>G332</f>
        <v>0</v>
      </c>
      <c r="H398" s="1041">
        <f t="shared" ref="H398:BS398" si="495">H332</f>
        <v>0</v>
      </c>
      <c r="I398" s="1041">
        <f t="shared" si="495"/>
        <v>1.435326531341103</v>
      </c>
      <c r="J398" s="1041">
        <f t="shared" si="495"/>
        <v>1.6314843999999999</v>
      </c>
      <c r="K398" s="1041">
        <f t="shared" si="495"/>
        <v>1.5776992000000001</v>
      </c>
      <c r="L398" s="1041">
        <f t="shared" si="495"/>
        <v>1.523914</v>
      </c>
      <c r="M398" s="1041">
        <f t="shared" si="495"/>
        <v>1.4990802400000001</v>
      </c>
      <c r="N398" s="1041">
        <f t="shared" si="495"/>
        <v>1.4742464800000001</v>
      </c>
      <c r="O398" s="1041">
        <f t="shared" si="495"/>
        <v>1.4494127200000002</v>
      </c>
      <c r="P398" s="1041">
        <f t="shared" si="495"/>
        <v>1.4245789600000003</v>
      </c>
      <c r="Q398" s="1041">
        <f t="shared" si="495"/>
        <v>1.3997452000000004</v>
      </c>
      <c r="R398" s="1041">
        <f t="shared" si="495"/>
        <v>1.3749114400000004</v>
      </c>
      <c r="S398" s="1041">
        <f t="shared" si="495"/>
        <v>1.3500776800000005</v>
      </c>
      <c r="T398" s="1041">
        <f t="shared" si="495"/>
        <v>1.3252439200000006</v>
      </c>
      <c r="U398" s="1041">
        <f t="shared" si="495"/>
        <v>1.3004101600000006</v>
      </c>
      <c r="V398" s="1041">
        <f t="shared" si="495"/>
        <v>1.2755764000000007</v>
      </c>
      <c r="W398" s="1041">
        <f t="shared" si="495"/>
        <v>1.2507426400000008</v>
      </c>
      <c r="X398" s="1041">
        <f t="shared" si="495"/>
        <v>1.2259088800000009</v>
      </c>
      <c r="Y398" s="1041">
        <f t="shared" si="495"/>
        <v>1.2010751200000009</v>
      </c>
      <c r="Z398" s="1041">
        <f t="shared" si="495"/>
        <v>1.176241360000001</v>
      </c>
      <c r="AA398" s="1041">
        <f t="shared" si="495"/>
        <v>1.1514076000000011</v>
      </c>
      <c r="AB398" s="1041">
        <f t="shared" si="495"/>
        <v>1.1175431400000009</v>
      </c>
      <c r="AC398" s="1041">
        <f t="shared" si="495"/>
        <v>1.0836786800000007</v>
      </c>
      <c r="AD398" s="1041">
        <f t="shared" si="495"/>
        <v>1.0498142200000005</v>
      </c>
      <c r="AE398" s="1041">
        <f t="shared" si="495"/>
        <v>1.0159497600000003</v>
      </c>
      <c r="AF398" s="1041">
        <f t="shared" si="495"/>
        <v>0.98208530000000005</v>
      </c>
      <c r="AG398" s="1041">
        <f t="shared" si="495"/>
        <v>0.94822084000000006</v>
      </c>
      <c r="AH398" s="1041">
        <f t="shared" si="495"/>
        <v>0.91435637999999997</v>
      </c>
      <c r="AI398" s="1041">
        <f t="shared" si="495"/>
        <v>0.88049191999999987</v>
      </c>
      <c r="AJ398" s="1041">
        <f t="shared" si="495"/>
        <v>0.84662745999999967</v>
      </c>
      <c r="AK398" s="1041">
        <f t="shared" si="495"/>
        <v>0.81276300000000001</v>
      </c>
      <c r="AL398" s="1041">
        <f t="shared" si="495"/>
        <v>0.81276300000000001</v>
      </c>
      <c r="AM398" s="1041">
        <f t="shared" si="495"/>
        <v>0.81276300000000001</v>
      </c>
      <c r="AN398" s="1041">
        <f t="shared" si="495"/>
        <v>0.81276300000000012</v>
      </c>
      <c r="AO398" s="1041">
        <f t="shared" si="495"/>
        <v>0.81276300000000001</v>
      </c>
      <c r="AP398" s="1041">
        <f t="shared" si="495"/>
        <v>0.81276300000000001</v>
      </c>
      <c r="AQ398" s="1041">
        <f t="shared" si="495"/>
        <v>0.81276300000000001</v>
      </c>
      <c r="AR398" s="1041">
        <f t="shared" si="495"/>
        <v>0.81276300000000001</v>
      </c>
      <c r="AS398" s="1041">
        <f t="shared" si="495"/>
        <v>0.81276300000000012</v>
      </c>
      <c r="AT398" s="1041">
        <f t="shared" si="495"/>
        <v>0.81276300000000012</v>
      </c>
      <c r="AU398" s="1041">
        <f t="shared" si="495"/>
        <v>0.8127629999999999</v>
      </c>
      <c r="AV398" s="1041">
        <f t="shared" si="495"/>
        <v>0.8127629999999999</v>
      </c>
      <c r="AW398" s="1041">
        <f t="shared" si="495"/>
        <v>0.81276300000000001</v>
      </c>
      <c r="AX398" s="1041">
        <f t="shared" si="495"/>
        <v>0.81276300000000001</v>
      </c>
      <c r="AY398" s="1041">
        <f t="shared" si="495"/>
        <v>0.81276300000000001</v>
      </c>
      <c r="AZ398" s="1041">
        <f t="shared" si="495"/>
        <v>0.81276300000000012</v>
      </c>
      <c r="BA398" s="1041">
        <f t="shared" si="495"/>
        <v>0.8127629999999999</v>
      </c>
      <c r="BB398" s="1041">
        <f t="shared" si="495"/>
        <v>0.81276300000000012</v>
      </c>
      <c r="BC398" s="1041">
        <f t="shared" si="495"/>
        <v>0.81276300000000001</v>
      </c>
      <c r="BD398" s="1041">
        <f t="shared" si="495"/>
        <v>0.81276300000000001</v>
      </c>
      <c r="BE398" s="1041">
        <f t="shared" si="495"/>
        <v>0.8127629999999999</v>
      </c>
      <c r="BF398" s="1041">
        <f t="shared" si="495"/>
        <v>0.8127629999999999</v>
      </c>
      <c r="BG398" s="1041">
        <f t="shared" si="495"/>
        <v>0.81276300000000001</v>
      </c>
      <c r="BH398" s="1041">
        <f t="shared" si="495"/>
        <v>0.81276300000000001</v>
      </c>
      <c r="BI398" s="1041">
        <f t="shared" si="495"/>
        <v>0.8127629999999999</v>
      </c>
      <c r="BJ398" s="1041">
        <f t="shared" si="495"/>
        <v>0.81276300000000012</v>
      </c>
      <c r="BK398" s="1041">
        <f t="shared" si="495"/>
        <v>0.81276300000000012</v>
      </c>
      <c r="BL398" s="1041">
        <f t="shared" si="495"/>
        <v>0.8127629999999999</v>
      </c>
      <c r="BM398" s="1041">
        <f t="shared" si="495"/>
        <v>0.81276300000000001</v>
      </c>
      <c r="BN398" s="1041">
        <f t="shared" si="495"/>
        <v>0.8127629999999999</v>
      </c>
      <c r="BO398" s="1041">
        <f t="shared" si="495"/>
        <v>0.8127629999999999</v>
      </c>
      <c r="BP398" s="1041">
        <f t="shared" si="495"/>
        <v>0.81276300000000001</v>
      </c>
      <c r="BQ398" s="1041">
        <f t="shared" si="495"/>
        <v>0.81276300000000001</v>
      </c>
      <c r="BR398" s="1041">
        <f t="shared" si="495"/>
        <v>0.81276300000000001</v>
      </c>
      <c r="BS398" s="1041">
        <f t="shared" si="495"/>
        <v>0.8127629999999999</v>
      </c>
      <c r="BT398" s="1041">
        <f t="shared" ref="BT398" si="496">BT332</f>
        <v>0.81276300000000001</v>
      </c>
      <c r="BU398" s="1041"/>
      <c r="BV398" s="1041"/>
      <c r="BW398" s="1041"/>
      <c r="BX398" s="1041"/>
      <c r="BY398" s="1041"/>
      <c r="BZ398" s="1041"/>
      <c r="CA398" s="1041"/>
      <c r="CB398" s="1041"/>
      <c r="CC398" s="1041"/>
      <c r="CD398" s="1041"/>
      <c r="CE398" s="1041"/>
      <c r="CF398" s="1041"/>
      <c r="CG398" s="1041"/>
      <c r="CH398" s="1041"/>
      <c r="CI398" s="1042"/>
    </row>
    <row r="399" spans="2:87" x14ac:dyDescent="0.2">
      <c r="B399" s="1356"/>
      <c r="C399" s="1357" t="s">
        <v>785</v>
      </c>
      <c r="D399" s="1357"/>
      <c r="E399" s="1357" t="s">
        <v>231</v>
      </c>
      <c r="F399" s="1357">
        <v>2</v>
      </c>
      <c r="G399" s="1041">
        <f>G356-SUM(G395:G398)</f>
        <v>0</v>
      </c>
      <c r="H399" s="1041">
        <f t="shared" ref="H399:BS399" si="497">H356-SUM(H395:H398)</f>
        <v>0</v>
      </c>
      <c r="I399" s="1041">
        <f t="shared" si="497"/>
        <v>0.16338782873574065</v>
      </c>
      <c r="J399" s="1041">
        <f t="shared" si="497"/>
        <v>0.1630030565188969</v>
      </c>
      <c r="K399" s="1041">
        <f t="shared" si="497"/>
        <v>0.16284258681572883</v>
      </c>
      <c r="L399" s="1041">
        <f t="shared" si="497"/>
        <v>0.16263378664792061</v>
      </c>
      <c r="M399" s="1041">
        <f t="shared" si="497"/>
        <v>0.16418826023660493</v>
      </c>
      <c r="N399" s="1041">
        <f t="shared" si="497"/>
        <v>0.16411910475317093</v>
      </c>
      <c r="O399" s="1041">
        <f t="shared" si="497"/>
        <v>0.16379154481545122</v>
      </c>
      <c r="P399" s="1041">
        <f t="shared" si="497"/>
        <v>0.16353158667926682</v>
      </c>
      <c r="Q399" s="1041">
        <f t="shared" si="497"/>
        <v>0.16329400584842713</v>
      </c>
      <c r="R399" s="1041">
        <f t="shared" si="497"/>
        <v>0.16307947336325856</v>
      </c>
      <c r="S399" s="1041">
        <f t="shared" si="497"/>
        <v>0.16292873724075907</v>
      </c>
      <c r="T399" s="1041">
        <f t="shared" si="497"/>
        <v>0.1628399130761915</v>
      </c>
      <c r="U399" s="1041">
        <f t="shared" si="497"/>
        <v>0.16272478820233882</v>
      </c>
      <c r="V399" s="1041">
        <f t="shared" si="497"/>
        <v>0.16261018568283525</v>
      </c>
      <c r="W399" s="1041">
        <f t="shared" si="497"/>
        <v>0.16249205828953883</v>
      </c>
      <c r="X399" s="1041">
        <f t="shared" si="497"/>
        <v>0.16234298925761603</v>
      </c>
      <c r="Y399" s="1041">
        <f t="shared" si="497"/>
        <v>0.1622331593154005</v>
      </c>
      <c r="Z399" s="1041">
        <f t="shared" si="497"/>
        <v>0.16212994057343977</v>
      </c>
      <c r="AA399" s="1041">
        <f t="shared" si="497"/>
        <v>0.16203185860237301</v>
      </c>
      <c r="AB399" s="1041">
        <f t="shared" si="497"/>
        <v>0.16193837512190523</v>
      </c>
      <c r="AC399" s="1041">
        <f t="shared" si="497"/>
        <v>0.16185067044266965</v>
      </c>
      <c r="AD399" s="1041">
        <f t="shared" si="497"/>
        <v>0.16176947672618702</v>
      </c>
      <c r="AE399" s="1041">
        <f t="shared" si="497"/>
        <v>0.16169421240135495</v>
      </c>
      <c r="AF399" s="1041">
        <f t="shared" si="497"/>
        <v>0.16162444393686659</v>
      </c>
      <c r="AG399" s="1041">
        <f t="shared" si="497"/>
        <v>0.1615592533263408</v>
      </c>
      <c r="AH399" s="1041">
        <f t="shared" si="497"/>
        <v>0.16149759806799668</v>
      </c>
      <c r="AI399" s="1041">
        <f t="shared" si="497"/>
        <v>0.16144090313802373</v>
      </c>
      <c r="AJ399" s="1041">
        <f t="shared" si="497"/>
        <v>0.16138951187548223</v>
      </c>
      <c r="AK399" s="1041">
        <f t="shared" si="497"/>
        <v>0.16133856929754042</v>
      </c>
      <c r="AL399" s="1041">
        <f t="shared" si="497"/>
        <v>0.16129203860297903</v>
      </c>
      <c r="AM399" s="1041">
        <f t="shared" si="497"/>
        <v>0.16124605471833586</v>
      </c>
      <c r="AN399" s="1041">
        <f t="shared" si="497"/>
        <v>0.16120283957414738</v>
      </c>
      <c r="AO399" s="1041">
        <f t="shared" si="497"/>
        <v>0.16115821812157893</v>
      </c>
      <c r="AP399" s="1041">
        <f t="shared" si="497"/>
        <v>0.16111038750362106</v>
      </c>
      <c r="AQ399" s="1041">
        <f t="shared" si="497"/>
        <v>0.16106514347771128</v>
      </c>
      <c r="AR399" s="1041">
        <f t="shared" si="497"/>
        <v>0.16102310272657849</v>
      </c>
      <c r="AS399" s="1041">
        <f t="shared" si="497"/>
        <v>0.1609812068173202</v>
      </c>
      <c r="AT399" s="1041">
        <f t="shared" si="497"/>
        <v>0.1609409190393345</v>
      </c>
      <c r="AU399" s="1041">
        <f t="shared" si="497"/>
        <v>0.16090171731691427</v>
      </c>
      <c r="AV399" s="1041">
        <f t="shared" si="497"/>
        <v>0.16086005151925065</v>
      </c>
      <c r="AW399" s="1041">
        <f t="shared" si="497"/>
        <v>0.16081593012134476</v>
      </c>
      <c r="AX399" s="1041">
        <f t="shared" si="497"/>
        <v>0.16076937025785032</v>
      </c>
      <c r="AY399" s="1041">
        <f t="shared" si="497"/>
        <v>0.16071935123350922</v>
      </c>
      <c r="AZ399" s="1041">
        <f t="shared" si="497"/>
        <v>0.16066674288574578</v>
      </c>
      <c r="BA399" s="1041">
        <f t="shared" si="497"/>
        <v>0.16061132566739289</v>
      </c>
      <c r="BB399" s="1041">
        <f t="shared" si="497"/>
        <v>0.16055286870811258</v>
      </c>
      <c r="BC399" s="1041">
        <f t="shared" si="497"/>
        <v>0.16049411692486526</v>
      </c>
      <c r="BD399" s="1041">
        <f t="shared" si="497"/>
        <v>0.16043664839698923</v>
      </c>
      <c r="BE399" s="1041">
        <f t="shared" si="497"/>
        <v>0.1603797875253905</v>
      </c>
      <c r="BF399" s="1041">
        <f t="shared" si="497"/>
        <v>0.16032380824588888</v>
      </c>
      <c r="BG399" s="1041">
        <f t="shared" si="497"/>
        <v>0.1602682043482444</v>
      </c>
      <c r="BH399" s="1041">
        <f t="shared" si="497"/>
        <v>0.16021270170186064</v>
      </c>
      <c r="BI399" s="1041">
        <f t="shared" si="497"/>
        <v>0.16015787924284197</v>
      </c>
      <c r="BJ399" s="1041">
        <f t="shared" si="497"/>
        <v>0.16010478808455453</v>
      </c>
      <c r="BK399" s="1041">
        <f t="shared" si="497"/>
        <v>0.16005292767080181</v>
      </c>
      <c r="BL399" s="1041">
        <f t="shared" si="497"/>
        <v>0.16000205572535364</v>
      </c>
      <c r="BM399" s="1041">
        <f t="shared" si="497"/>
        <v>0.15995352174555588</v>
      </c>
      <c r="BN399" s="1041">
        <f t="shared" si="497"/>
        <v>0.15990529434480028</v>
      </c>
      <c r="BO399" s="1041">
        <f t="shared" si="497"/>
        <v>0.15985649007122316</v>
      </c>
      <c r="BP399" s="1041">
        <f t="shared" si="497"/>
        <v>0.15980751392263048</v>
      </c>
      <c r="BQ399" s="1041">
        <f t="shared" si="497"/>
        <v>0.15975720419057549</v>
      </c>
      <c r="BR399" s="1041">
        <f t="shared" si="497"/>
        <v>0.15970534727463903</v>
      </c>
      <c r="BS399" s="1041">
        <f t="shared" si="497"/>
        <v>0.15965288765083852</v>
      </c>
      <c r="BT399" s="1041">
        <f t="shared" ref="BT399" si="498">BT356-SUM(BT395:BT398)</f>
        <v>0.15960128594540812</v>
      </c>
      <c r="BU399" s="1041"/>
      <c r="BV399" s="1041"/>
      <c r="BW399" s="1041"/>
      <c r="BX399" s="1041"/>
      <c r="BY399" s="1041"/>
      <c r="BZ399" s="1041"/>
      <c r="CA399" s="1041"/>
      <c r="CB399" s="1041"/>
      <c r="CC399" s="1041"/>
      <c r="CD399" s="1041"/>
      <c r="CE399" s="1041"/>
      <c r="CF399" s="1041"/>
      <c r="CG399" s="1041"/>
      <c r="CH399" s="1041"/>
      <c r="CI399" s="1042"/>
    </row>
    <row r="400" spans="2:87" x14ac:dyDescent="0.2">
      <c r="B400" s="1356"/>
      <c r="C400" s="1357" t="s">
        <v>786</v>
      </c>
      <c r="D400" s="1357"/>
      <c r="E400" s="1357" t="s">
        <v>231</v>
      </c>
      <c r="F400" s="1357">
        <v>2</v>
      </c>
      <c r="G400" s="1041">
        <f>G313</f>
        <v>0</v>
      </c>
      <c r="H400" s="1041">
        <f t="shared" ref="H400:BS400" si="499">H313</f>
        <v>0</v>
      </c>
      <c r="I400" s="1041">
        <f t="shared" si="499"/>
        <v>9.8066772133632369</v>
      </c>
      <c r="J400" s="1041">
        <f t="shared" si="499"/>
        <v>9.8065894007935874</v>
      </c>
      <c r="K400" s="1041">
        <f t="shared" si="499"/>
        <v>9.8065495879946312</v>
      </c>
      <c r="L400" s="1041">
        <f t="shared" si="499"/>
        <v>9.8067497926436964</v>
      </c>
      <c r="M400" s="1041">
        <f t="shared" si="499"/>
        <v>9.7957072973992361</v>
      </c>
      <c r="N400" s="1041">
        <f t="shared" si="499"/>
        <v>9.7927593119496859</v>
      </c>
      <c r="O400" s="1041">
        <f t="shared" si="499"/>
        <v>9.2713720428682524</v>
      </c>
      <c r="P400" s="1041">
        <f t="shared" si="499"/>
        <v>9.270215071813821</v>
      </c>
      <c r="Q400" s="1041">
        <f t="shared" si="499"/>
        <v>9.2693255196690405</v>
      </c>
      <c r="R400" s="1041">
        <f t="shared" si="499"/>
        <v>9.2681873679379478</v>
      </c>
      <c r="S400" s="1041">
        <f t="shared" si="499"/>
        <v>9.2676637177000032</v>
      </c>
      <c r="T400" s="1041">
        <f t="shared" si="499"/>
        <v>9.2678101157661725</v>
      </c>
      <c r="U400" s="1041">
        <f t="shared" si="499"/>
        <v>9.2674840790356967</v>
      </c>
      <c r="V400" s="1041">
        <f t="shared" si="499"/>
        <v>9.2670054683135739</v>
      </c>
      <c r="W400" s="1041">
        <f t="shared" si="499"/>
        <v>9.2662666935466511</v>
      </c>
      <c r="X400" s="1041">
        <f t="shared" si="499"/>
        <v>9.2652111515242677</v>
      </c>
      <c r="Y400" s="1041">
        <f t="shared" si="499"/>
        <v>9.2648446675420395</v>
      </c>
      <c r="Z400" s="1041">
        <f t="shared" si="499"/>
        <v>9.2645015764668184</v>
      </c>
      <c r="AA400" s="1041">
        <f t="shared" si="499"/>
        <v>9.2642816813481037</v>
      </c>
      <c r="AB400" s="1041">
        <f t="shared" si="499"/>
        <v>9.2641826126339222</v>
      </c>
      <c r="AC400" s="1041">
        <f t="shared" si="499"/>
        <v>9.2639874815158016</v>
      </c>
      <c r="AD400" s="1041">
        <f t="shared" si="499"/>
        <v>9.2637913752327989</v>
      </c>
      <c r="AE400" s="1041">
        <f t="shared" si="499"/>
        <v>9.2636692996766978</v>
      </c>
      <c r="AF400" s="1041">
        <f t="shared" si="499"/>
        <v>9.263554045004506</v>
      </c>
      <c r="AG400" s="1041">
        <f t="shared" si="499"/>
        <v>9.2634288807668845</v>
      </c>
      <c r="AH400" s="1041">
        <f t="shared" si="499"/>
        <v>9.2632790308460837</v>
      </c>
      <c r="AI400" s="1041">
        <f t="shared" si="499"/>
        <v>9.2632036754244549</v>
      </c>
      <c r="AJ400" s="1041">
        <f t="shared" si="499"/>
        <v>9.2631600143031232</v>
      </c>
      <c r="AK400" s="1041">
        <f t="shared" si="499"/>
        <v>9.2631830041840999</v>
      </c>
      <c r="AL400" s="1041">
        <f t="shared" si="499"/>
        <v>9.2665732833058403</v>
      </c>
      <c r="AM400" s="1041">
        <f t="shared" si="499"/>
        <v>9.266509519882165</v>
      </c>
      <c r="AN400" s="1041">
        <f t="shared" si="499"/>
        <v>9.2664704663283288</v>
      </c>
      <c r="AO400" s="1041">
        <f t="shared" si="499"/>
        <v>9.2664411053122429</v>
      </c>
      <c r="AP400" s="1041">
        <f t="shared" si="499"/>
        <v>9.2663058038899315</v>
      </c>
      <c r="AQ400" s="1041">
        <f t="shared" si="499"/>
        <v>9.266107334017196</v>
      </c>
      <c r="AR400" s="1041">
        <f t="shared" si="499"/>
        <v>9.2657675881664439</v>
      </c>
      <c r="AS400" s="1041">
        <f t="shared" si="499"/>
        <v>9.2654317045647421</v>
      </c>
      <c r="AT400" s="1041">
        <f t="shared" si="499"/>
        <v>9.265044240886315</v>
      </c>
      <c r="AU400" s="1041">
        <f t="shared" si="499"/>
        <v>9.2646829531134109</v>
      </c>
      <c r="AV400" s="1041">
        <f t="shared" si="499"/>
        <v>9.264299737667022</v>
      </c>
      <c r="AW400" s="1041">
        <f t="shared" si="499"/>
        <v>9.2639057453597538</v>
      </c>
      <c r="AX400" s="1041">
        <f t="shared" si="499"/>
        <v>9.2634591956358605</v>
      </c>
      <c r="AY400" s="1041">
        <f t="shared" si="499"/>
        <v>9.2629849493293346</v>
      </c>
      <c r="AZ400" s="1041">
        <f t="shared" si="499"/>
        <v>9.262510966739832</v>
      </c>
      <c r="BA400" s="1041">
        <f t="shared" si="499"/>
        <v>9.2620227192975868</v>
      </c>
      <c r="BB400" s="1041">
        <f t="shared" si="499"/>
        <v>9.261492138235436</v>
      </c>
      <c r="BC400" s="1041">
        <f t="shared" si="499"/>
        <v>9.2609456861679149</v>
      </c>
      <c r="BD400" s="1041">
        <f t="shared" si="499"/>
        <v>9.2604119888612679</v>
      </c>
      <c r="BE400" s="1041">
        <f t="shared" si="499"/>
        <v>9.2599013501388416</v>
      </c>
      <c r="BF400" s="1041">
        <f t="shared" si="499"/>
        <v>9.2594138495788929</v>
      </c>
      <c r="BG400" s="1041">
        <f t="shared" si="499"/>
        <v>9.2589336338680557</v>
      </c>
      <c r="BH400" s="1041">
        <f t="shared" si="499"/>
        <v>9.2584736659037734</v>
      </c>
      <c r="BI400" s="1041">
        <f t="shared" si="499"/>
        <v>9.2580334514564591</v>
      </c>
      <c r="BJ400" s="1041">
        <f t="shared" si="499"/>
        <v>9.2575657959490218</v>
      </c>
      <c r="BK400" s="1041">
        <f t="shared" si="499"/>
        <v>9.2570980505262472</v>
      </c>
      <c r="BL400" s="1041">
        <f t="shared" si="499"/>
        <v>9.256635019742534</v>
      </c>
      <c r="BM400" s="1041">
        <f t="shared" si="499"/>
        <v>9.2561793560401924</v>
      </c>
      <c r="BN400" s="1041">
        <f t="shared" si="499"/>
        <v>9.255716333795899</v>
      </c>
      <c r="BO400" s="1041">
        <f t="shared" si="499"/>
        <v>9.255249250775698</v>
      </c>
      <c r="BP400" s="1041">
        <f t="shared" si="499"/>
        <v>9.2547401545574104</v>
      </c>
      <c r="BQ400" s="1041">
        <f t="shared" si="499"/>
        <v>9.2542073214471987</v>
      </c>
      <c r="BR400" s="1041">
        <f t="shared" si="499"/>
        <v>9.2536370123661733</v>
      </c>
      <c r="BS400" s="1041">
        <f t="shared" si="499"/>
        <v>9.2530846089190604</v>
      </c>
      <c r="BT400" s="1041">
        <f t="shared" ref="BT400" si="500">BT313</f>
        <v>9.2525434167909317</v>
      </c>
      <c r="BU400" s="1041"/>
      <c r="BV400" s="1041"/>
      <c r="BW400" s="1041"/>
      <c r="BX400" s="1041"/>
      <c r="BY400" s="1041"/>
      <c r="BZ400" s="1041"/>
      <c r="CA400" s="1041"/>
      <c r="CB400" s="1041"/>
      <c r="CC400" s="1041"/>
      <c r="CD400" s="1041"/>
      <c r="CE400" s="1041"/>
      <c r="CF400" s="1041"/>
      <c r="CG400" s="1041"/>
      <c r="CH400" s="1041"/>
      <c r="CI400" s="1042"/>
    </row>
    <row r="401" spans="2:87" x14ac:dyDescent="0.2">
      <c r="B401" s="1356"/>
      <c r="C401" s="1357" t="s">
        <v>787</v>
      </c>
      <c r="D401" s="1357"/>
      <c r="E401" s="1357" t="s">
        <v>231</v>
      </c>
      <c r="F401" s="1357">
        <v>2</v>
      </c>
      <c r="G401" s="1041">
        <f>SUM(G395:G399)+G359</f>
        <v>0</v>
      </c>
      <c r="H401" s="1041">
        <f t="shared" ref="H401:BS401" si="501">SUM(H395:H399)+H359</f>
        <v>0</v>
      </c>
      <c r="I401" s="1041">
        <f t="shared" si="501"/>
        <v>8.4913595345881436</v>
      </c>
      <c r="J401" s="1041">
        <f t="shared" si="501"/>
        <v>8.520274144582725</v>
      </c>
      <c r="K401" s="1041">
        <f t="shared" si="501"/>
        <v>8.5243587871148012</v>
      </c>
      <c r="L401" s="1041">
        <f t="shared" si="501"/>
        <v>8.5254442137044357</v>
      </c>
      <c r="M401" s="1041">
        <f t="shared" si="501"/>
        <v>8.4903241686999174</v>
      </c>
      <c r="N401" s="1041">
        <f t="shared" si="501"/>
        <v>8.4291447111154287</v>
      </c>
      <c r="O401" s="1041">
        <f t="shared" si="501"/>
        <v>8.3412218037648564</v>
      </c>
      <c r="P401" s="1041">
        <f t="shared" si="501"/>
        <v>8.2834348753428539</v>
      </c>
      <c r="Q401" s="1041">
        <f t="shared" si="501"/>
        <v>8.2266131987634488</v>
      </c>
      <c r="R401" s="1041">
        <f t="shared" si="501"/>
        <v>8.1772631777242477</v>
      </c>
      <c r="S401" s="1041">
        <f t="shared" si="501"/>
        <v>8.1208196291998771</v>
      </c>
      <c r="T401" s="1041">
        <f t="shared" si="501"/>
        <v>8.0529905680678322</v>
      </c>
      <c r="U401" s="1041">
        <f t="shared" si="501"/>
        <v>7.9830302442894281</v>
      </c>
      <c r="V401" s="1041">
        <f t="shared" si="501"/>
        <v>7.9152106774516033</v>
      </c>
      <c r="W401" s="1041">
        <f t="shared" si="501"/>
        <v>7.8574398394779701</v>
      </c>
      <c r="X401" s="1041">
        <f t="shared" si="501"/>
        <v>7.804993678868585</v>
      </c>
      <c r="Y401" s="1041">
        <f t="shared" si="501"/>
        <v>7.7400537696210945</v>
      </c>
      <c r="Z401" s="1041">
        <f t="shared" si="501"/>
        <v>7.6753931705959682</v>
      </c>
      <c r="AA401" s="1041">
        <f t="shared" si="501"/>
        <v>7.6120744983175364</v>
      </c>
      <c r="AB401" s="1041">
        <f t="shared" si="501"/>
        <v>7.5354775391569389</v>
      </c>
      <c r="AC401" s="1041">
        <f t="shared" si="501"/>
        <v>7.4620176934920561</v>
      </c>
      <c r="AD401" s="1041">
        <f t="shared" si="501"/>
        <v>7.3902007127588076</v>
      </c>
      <c r="AE401" s="1041">
        <f t="shared" si="501"/>
        <v>7.3282033291291402</v>
      </c>
      <c r="AF401" s="1041">
        <f t="shared" si="501"/>
        <v>7.2905263639815407</v>
      </c>
      <c r="AG401" s="1041">
        <f t="shared" si="501"/>
        <v>7.2500631552021781</v>
      </c>
      <c r="AH401" s="1041">
        <f t="shared" si="501"/>
        <v>7.2120282947596523</v>
      </c>
      <c r="AI401" s="1041">
        <f t="shared" si="501"/>
        <v>7.1694972125509731</v>
      </c>
      <c r="AJ401" s="1041">
        <f t="shared" si="501"/>
        <v>7.1331288665177306</v>
      </c>
      <c r="AK401" s="1041">
        <f t="shared" si="501"/>
        <v>7.0930123928889888</v>
      </c>
      <c r="AL401" s="1041">
        <f t="shared" si="501"/>
        <v>7.0576828222464147</v>
      </c>
      <c r="AM401" s="1041">
        <f t="shared" si="501"/>
        <v>7.0601779065822035</v>
      </c>
      <c r="AN401" s="1041">
        <f t="shared" si="501"/>
        <v>7.0621613786097148</v>
      </c>
      <c r="AO401" s="1041">
        <f t="shared" si="501"/>
        <v>7.0641088201003503</v>
      </c>
      <c r="AP401" s="1041">
        <f t="shared" si="501"/>
        <v>7.0678349831908482</v>
      </c>
      <c r="AQ401" s="1041">
        <f t="shared" si="501"/>
        <v>7.0724696903239108</v>
      </c>
      <c r="AR401" s="1041">
        <f t="shared" si="501"/>
        <v>7.0790615338537508</v>
      </c>
      <c r="AS401" s="1041">
        <f t="shared" si="501"/>
        <v>7.0855214730938751</v>
      </c>
      <c r="AT401" s="1041">
        <f t="shared" si="501"/>
        <v>7.092578055782929</v>
      </c>
      <c r="AU401" s="1041">
        <f t="shared" si="501"/>
        <v>7.0992317817046828</v>
      </c>
      <c r="AV401" s="1041">
        <f t="shared" si="501"/>
        <v>7.1063788662273097</v>
      </c>
      <c r="AW401" s="1041">
        <f t="shared" si="501"/>
        <v>7.1137154514440528</v>
      </c>
      <c r="AX401" s="1041">
        <f t="shared" si="501"/>
        <v>7.1218803430330953</v>
      </c>
      <c r="AY401" s="1041">
        <f t="shared" si="501"/>
        <v>7.1306781609300893</v>
      </c>
      <c r="AZ401" s="1041">
        <f t="shared" si="501"/>
        <v>7.1397607576367603</v>
      </c>
      <c r="BA401" s="1041">
        <f t="shared" si="501"/>
        <v>7.1492616611585387</v>
      </c>
      <c r="BB401" s="1041">
        <f t="shared" si="501"/>
        <v>7.1594490337436607</v>
      </c>
      <c r="BC401" s="1041">
        <f t="shared" si="501"/>
        <v>7.1698132807955277</v>
      </c>
      <c r="BD401" s="1041">
        <f t="shared" si="501"/>
        <v>7.1798467509312482</v>
      </c>
      <c r="BE401" s="1041">
        <f t="shared" si="501"/>
        <v>7.1894765339947826</v>
      </c>
      <c r="BF401" s="1041">
        <f t="shared" si="501"/>
        <v>7.1987111802447048</v>
      </c>
      <c r="BG401" s="1041">
        <f t="shared" si="501"/>
        <v>7.2077748319372992</v>
      </c>
      <c r="BH401" s="1041">
        <f t="shared" si="501"/>
        <v>7.2165223748132483</v>
      </c>
      <c r="BI401" s="1041">
        <f t="shared" si="501"/>
        <v>7.224900570048483</v>
      </c>
      <c r="BJ401" s="1041">
        <f t="shared" si="501"/>
        <v>7.2335341461277416</v>
      </c>
      <c r="BK401" s="1041">
        <f t="shared" si="501"/>
        <v>7.2420589931092394</v>
      </c>
      <c r="BL401" s="1041">
        <f t="shared" si="501"/>
        <v>7.2504590295558664</v>
      </c>
      <c r="BM401" s="1041">
        <f t="shared" si="501"/>
        <v>7.2585733669162869</v>
      </c>
      <c r="BN401" s="1041">
        <f t="shared" si="501"/>
        <v>7.2667497331092976</v>
      </c>
      <c r="BO401" s="1041">
        <f t="shared" si="501"/>
        <v>7.2750497543298573</v>
      </c>
      <c r="BP401" s="1041">
        <f t="shared" si="501"/>
        <v>7.2839487162702143</v>
      </c>
      <c r="BQ401" s="1041">
        <f t="shared" si="501"/>
        <v>7.2933180803313533</v>
      </c>
      <c r="BR401" s="1041">
        <f t="shared" si="501"/>
        <v>7.3033509719786904</v>
      </c>
      <c r="BS401" s="1041">
        <f t="shared" si="501"/>
        <v>7.3132035084651834</v>
      </c>
      <c r="BT401" s="1041">
        <f t="shared" ref="BT401" si="502">SUM(BT395:BT399)+BT359</f>
        <v>7.3228647826754854</v>
      </c>
      <c r="BU401" s="1041"/>
      <c r="BV401" s="1041"/>
      <c r="BW401" s="1041"/>
      <c r="BX401" s="1041"/>
      <c r="BY401" s="1041"/>
      <c r="BZ401" s="1041"/>
      <c r="CA401" s="1041"/>
      <c r="CB401" s="1041"/>
      <c r="CC401" s="1041"/>
      <c r="CD401" s="1041"/>
      <c r="CE401" s="1041"/>
      <c r="CF401" s="1041"/>
      <c r="CG401" s="1041"/>
      <c r="CH401" s="1041"/>
      <c r="CI401" s="1042"/>
    </row>
    <row r="402" spans="2:87" ht="15" thickBot="1" x14ac:dyDescent="0.25">
      <c r="B402" s="1359"/>
      <c r="C402" s="1360"/>
      <c r="D402" s="1360"/>
      <c r="E402" s="1360"/>
      <c r="F402" s="1360"/>
      <c r="G402" s="1360"/>
      <c r="H402" s="1360"/>
      <c r="I402" s="1360"/>
      <c r="J402" s="1360"/>
      <c r="K402" s="1360"/>
      <c r="L402" s="1360"/>
      <c r="M402" s="1360"/>
      <c r="N402" s="1360"/>
      <c r="O402" s="1360"/>
      <c r="P402" s="1360"/>
      <c r="Q402" s="1360"/>
      <c r="R402" s="1360"/>
      <c r="S402" s="1360"/>
      <c r="T402" s="1360"/>
      <c r="U402" s="1360"/>
      <c r="V402" s="1360"/>
      <c r="W402" s="1360"/>
      <c r="X402" s="1360"/>
      <c r="Y402" s="1360"/>
      <c r="Z402" s="1360"/>
      <c r="AA402" s="1360"/>
      <c r="AB402" s="1360"/>
      <c r="AC402" s="1360"/>
      <c r="AD402" s="1360"/>
      <c r="AE402" s="1360"/>
      <c r="AF402" s="1360"/>
      <c r="AG402" s="1360"/>
      <c r="AH402" s="1360"/>
      <c r="AI402" s="1360"/>
      <c r="AJ402" s="1360"/>
      <c r="AK402" s="1360"/>
      <c r="AL402" s="1360"/>
      <c r="AM402" s="1360"/>
      <c r="AN402" s="1360"/>
      <c r="AO402" s="1360"/>
      <c r="AP402" s="1360"/>
      <c r="AQ402" s="1360"/>
      <c r="AR402" s="1360"/>
      <c r="AS402" s="1360"/>
      <c r="AT402" s="1360"/>
      <c r="AU402" s="1360"/>
      <c r="AV402" s="1360"/>
      <c r="AW402" s="1360"/>
      <c r="AX402" s="1360"/>
      <c r="AY402" s="1360"/>
      <c r="AZ402" s="1360"/>
      <c r="BA402" s="1360"/>
      <c r="BB402" s="1360"/>
      <c r="BC402" s="1360"/>
      <c r="BD402" s="1360"/>
      <c r="BE402" s="1360"/>
      <c r="BF402" s="1360"/>
      <c r="BG402" s="1360"/>
      <c r="BH402" s="1360"/>
      <c r="BI402" s="1360"/>
      <c r="BJ402" s="1360"/>
      <c r="BK402" s="1360"/>
      <c r="BL402" s="1360"/>
      <c r="BM402" s="1360"/>
      <c r="BN402" s="1360"/>
      <c r="BO402" s="1360"/>
      <c r="BP402" s="1360"/>
      <c r="BQ402" s="1360"/>
      <c r="BR402" s="1360"/>
      <c r="BS402" s="1360"/>
      <c r="BT402" s="1360"/>
      <c r="BU402" s="1360"/>
      <c r="BV402" s="1360"/>
      <c r="BW402" s="1360"/>
      <c r="BX402" s="1360"/>
      <c r="BY402" s="1360"/>
      <c r="BZ402" s="1360"/>
      <c r="CA402" s="1360"/>
      <c r="CB402" s="1360"/>
      <c r="CC402" s="1360"/>
      <c r="CD402" s="1360"/>
      <c r="CE402" s="1360"/>
      <c r="CF402" s="1360"/>
      <c r="CG402" s="1360"/>
      <c r="CH402" s="1360"/>
      <c r="CI402" s="1361"/>
    </row>
  </sheetData>
  <conditionalFormatting sqref="C33:C38 B118:E119 B112:E112 B278:E279 B276:E276 B97:E98 B95:E95">
    <cfRule type="expression" dxfId="2142" priority="155">
      <formula>"error.type(c3)=5"</formula>
    </cfRule>
    <cfRule type="expression" dxfId="2141" priority="156">
      <formula>ERROR.TYPE(B33)=2</formula>
    </cfRule>
    <cfRule type="expression" dxfId="2140" priority="157">
      <formula>ISNA(B33)</formula>
    </cfRule>
  </conditionalFormatting>
  <conditionalFormatting sqref="C39">
    <cfRule type="expression" dxfId="2139" priority="152">
      <formula>"error.type(c3)=5"</formula>
    </cfRule>
    <cfRule type="expression" dxfId="2138" priority="153">
      <formula>ERROR.TYPE(C39)=2</formula>
    </cfRule>
    <cfRule type="expression" dxfId="2137" priority="154">
      <formula>ISNA(C39)</formula>
    </cfRule>
  </conditionalFormatting>
  <conditionalFormatting sqref="C45:C49">
    <cfRule type="expression" dxfId="2136" priority="149">
      <formula>"error.type(c3)=5"</formula>
    </cfRule>
    <cfRule type="expression" dxfId="2135" priority="150">
      <formula>ERROR.TYPE(C45)=2</formula>
    </cfRule>
    <cfRule type="expression" dxfId="2134" priority="151">
      <formula>ISNA(C45)</formula>
    </cfRule>
  </conditionalFormatting>
  <conditionalFormatting sqref="C56:C58">
    <cfRule type="expression" dxfId="2133" priority="146">
      <formula>"error.type(c3)=5"</formula>
    </cfRule>
    <cfRule type="expression" dxfId="2132" priority="147">
      <formula>ERROR.TYPE(C56)=2</formula>
    </cfRule>
    <cfRule type="expression" dxfId="2131" priority="148">
      <formula>ISNA(C56)</formula>
    </cfRule>
  </conditionalFormatting>
  <conditionalFormatting sqref="C59">
    <cfRule type="expression" dxfId="2130" priority="143">
      <formula>"error.type(c3)=5"</formula>
    </cfRule>
    <cfRule type="expression" dxfId="2129" priority="144">
      <formula>ERROR.TYPE(C59)=2</formula>
    </cfRule>
    <cfRule type="expression" dxfId="2128" priority="145">
      <formula>ISNA(C59)</formula>
    </cfRule>
  </conditionalFormatting>
  <conditionalFormatting sqref="C64">
    <cfRule type="expression" dxfId="2127" priority="140">
      <formula>"error.type(c3)=5"</formula>
    </cfRule>
    <cfRule type="expression" dxfId="2126" priority="141">
      <formula>ERROR.TYPE(C64)=2</formula>
    </cfRule>
    <cfRule type="expression" dxfId="2125" priority="142">
      <formula>ISNA(C64)</formula>
    </cfRule>
  </conditionalFormatting>
  <conditionalFormatting sqref="C78">
    <cfRule type="expression" dxfId="2124" priority="137">
      <formula>"error.type(c3)=5"</formula>
    </cfRule>
    <cfRule type="expression" dxfId="2123" priority="138">
      <formula>ERROR.TYPE(C78)=2</formula>
    </cfRule>
    <cfRule type="expression" dxfId="2122" priority="139">
      <formula>ISNA(C78)</formula>
    </cfRule>
  </conditionalFormatting>
  <conditionalFormatting sqref="C130">
    <cfRule type="expression" dxfId="2121" priority="113">
      <formula>"error.type(c3)=5"</formula>
    </cfRule>
    <cfRule type="expression" dxfId="2120" priority="114">
      <formula>ERROR.TYPE(C130)=2</formula>
    </cfRule>
    <cfRule type="expression" dxfId="2119" priority="115">
      <formula>ISNA(C130)</formula>
    </cfRule>
  </conditionalFormatting>
  <conditionalFormatting sqref="B96:E96 B99:E99 B104:E105">
    <cfRule type="expression" dxfId="2118" priority="110">
      <formula>"error.type(c3)=5"</formula>
    </cfRule>
    <cfRule type="expression" dxfId="2117" priority="111">
      <formula>ERROR.TYPE(B96)=2</formula>
    </cfRule>
    <cfRule type="expression" dxfId="2116" priority="112">
      <formula>ISNA(B96)</formula>
    </cfRule>
  </conditionalFormatting>
  <conditionalFormatting sqref="B106:E106">
    <cfRule type="expression" dxfId="2115" priority="104">
      <formula>"error.type(c3)=5"</formula>
    </cfRule>
    <cfRule type="expression" dxfId="2114" priority="105">
      <formula>ERROR.TYPE(B106)=2</formula>
    </cfRule>
    <cfRule type="expression" dxfId="2113" priority="106">
      <formula>ISNA(B106)</formula>
    </cfRule>
  </conditionalFormatting>
  <conditionalFormatting sqref="B101:E102">
    <cfRule type="expression" dxfId="2112" priority="107">
      <formula>"error.type(c3)=5"</formula>
    </cfRule>
    <cfRule type="expression" dxfId="2111" priority="108">
      <formula>ERROR.TYPE(B101)=2</formula>
    </cfRule>
    <cfRule type="expression" dxfId="2110" priority="109">
      <formula>ISNA(B101)</formula>
    </cfRule>
  </conditionalFormatting>
  <conditionalFormatting sqref="C149">
    <cfRule type="expression" dxfId="2109" priority="122">
      <formula>"error.type(c3)=5"</formula>
    </cfRule>
    <cfRule type="expression" dxfId="2108" priority="123">
      <formula>ERROR.TYPE(C149)=2</formula>
    </cfRule>
    <cfRule type="expression" dxfId="2107" priority="124">
      <formula>ISNA(C149)</formula>
    </cfRule>
  </conditionalFormatting>
  <conditionalFormatting sqref="C168">
    <cfRule type="expression" dxfId="2106" priority="116">
      <formula>"error.type(c3)=5"</formula>
    </cfRule>
    <cfRule type="expression" dxfId="2105" priority="117">
      <formula>ERROR.TYPE(C168)=2</formula>
    </cfRule>
    <cfRule type="expression" dxfId="2104" priority="118">
      <formula>ISNA(C168)</formula>
    </cfRule>
  </conditionalFormatting>
  <conditionalFormatting sqref="C154">
    <cfRule type="expression" dxfId="2103" priority="119">
      <formula>"error.type(c3)=5"</formula>
    </cfRule>
    <cfRule type="expression" dxfId="2102" priority="120">
      <formula>ERROR.TYPE(C154)=2</formula>
    </cfRule>
    <cfRule type="expression" dxfId="2101" priority="121">
      <formula>ISNA(C154)</formula>
    </cfRule>
  </conditionalFormatting>
  <conditionalFormatting sqref="C40">
    <cfRule type="expression" dxfId="2100" priority="134">
      <formula>"error.type(c3)=5"</formula>
    </cfRule>
    <cfRule type="expression" dxfId="2099" priority="135">
      <formula>ERROR.TYPE(C40)=2</formula>
    </cfRule>
    <cfRule type="expression" dxfId="2098" priority="136">
      <formula>ISNA(C40)</formula>
    </cfRule>
  </conditionalFormatting>
  <conditionalFormatting sqref="C129">
    <cfRule type="expression" dxfId="2097" priority="131">
      <formula>"error.type(c3)=5"</formula>
    </cfRule>
    <cfRule type="expression" dxfId="2096" priority="132">
      <formula>ERROR.TYPE(C129)=2</formula>
    </cfRule>
    <cfRule type="expression" dxfId="2095" priority="133">
      <formula>ISNA(C129)</formula>
    </cfRule>
  </conditionalFormatting>
  <conditionalFormatting sqref="C146:C148">
    <cfRule type="expression" dxfId="2094" priority="125">
      <formula>"error.type(c3)=5"</formula>
    </cfRule>
    <cfRule type="expression" dxfId="2093" priority="126">
      <formula>ERROR.TYPE(C146)=2</formula>
    </cfRule>
    <cfRule type="expression" dxfId="2092" priority="127">
      <formula>ISNA(C146)</formula>
    </cfRule>
  </conditionalFormatting>
  <conditionalFormatting sqref="C135:C139">
    <cfRule type="expression" dxfId="2091" priority="128">
      <formula>"error.type(c3)=5"</formula>
    </cfRule>
    <cfRule type="expression" dxfId="2090" priority="129">
      <formula>ERROR.TYPE(C135)=2</formula>
    </cfRule>
    <cfRule type="expression" dxfId="2089" priority="130">
      <formula>ISNA(C135)</formula>
    </cfRule>
  </conditionalFormatting>
  <conditionalFormatting sqref="C214:C215 B300:E300 B293 D293:E293 B299 D299:E299 C217:C219">
    <cfRule type="expression" dxfId="2088" priority="101">
      <formula>"error.type(c3)=5"</formula>
    </cfRule>
    <cfRule type="expression" dxfId="2087" priority="102">
      <formula>ERROR.TYPE(B214)=2</formula>
    </cfRule>
    <cfRule type="expression" dxfId="2086" priority="103">
      <formula>ISNA(B214)</formula>
    </cfRule>
  </conditionalFormatting>
  <conditionalFormatting sqref="C220">
    <cfRule type="expression" dxfId="2085" priority="98">
      <formula>"error.type(c3)=5"</formula>
    </cfRule>
    <cfRule type="expression" dxfId="2084" priority="99">
      <formula>ERROR.TYPE(C220)=2</formula>
    </cfRule>
    <cfRule type="expression" dxfId="2083" priority="100">
      <formula>ISNA(C220)</formula>
    </cfRule>
  </conditionalFormatting>
  <conditionalFormatting sqref="C226:C230">
    <cfRule type="expression" dxfId="2082" priority="95">
      <formula>"error.type(c3)=5"</formula>
    </cfRule>
    <cfRule type="expression" dxfId="2081" priority="96">
      <formula>ERROR.TYPE(C226)=2</formula>
    </cfRule>
    <cfRule type="expression" dxfId="2080" priority="97">
      <formula>ISNA(C226)</formula>
    </cfRule>
  </conditionalFormatting>
  <conditionalFormatting sqref="C237:C239">
    <cfRule type="expression" dxfId="2079" priority="92">
      <formula>"error.type(c3)=5"</formula>
    </cfRule>
    <cfRule type="expression" dxfId="2078" priority="93">
      <formula>ERROR.TYPE(C237)=2</formula>
    </cfRule>
    <cfRule type="expression" dxfId="2077" priority="94">
      <formula>ISNA(C237)</formula>
    </cfRule>
  </conditionalFormatting>
  <conditionalFormatting sqref="C240">
    <cfRule type="expression" dxfId="2076" priority="89">
      <formula>"error.type(c3)=5"</formula>
    </cfRule>
    <cfRule type="expression" dxfId="2075" priority="90">
      <formula>ERROR.TYPE(C240)=2</formula>
    </cfRule>
    <cfRule type="expression" dxfId="2074" priority="91">
      <formula>ISNA(C240)</formula>
    </cfRule>
  </conditionalFormatting>
  <conditionalFormatting sqref="C245">
    <cfRule type="expression" dxfId="2073" priority="86">
      <formula>"error.type(c3)=5"</formula>
    </cfRule>
    <cfRule type="expression" dxfId="2072" priority="87">
      <formula>ERROR.TYPE(C245)=2</formula>
    </cfRule>
    <cfRule type="expression" dxfId="2071" priority="88">
      <formula>ISNA(C245)</formula>
    </cfRule>
  </conditionalFormatting>
  <conditionalFormatting sqref="C259">
    <cfRule type="expression" dxfId="2070" priority="83">
      <formula>"error.type(c3)=5"</formula>
    </cfRule>
    <cfRule type="expression" dxfId="2069" priority="84">
      <formula>ERROR.TYPE(C259)=2</formula>
    </cfRule>
    <cfRule type="expression" dxfId="2068" priority="85">
      <formula>ISNA(C259)</formula>
    </cfRule>
  </conditionalFormatting>
  <conditionalFormatting sqref="C311">
    <cfRule type="expression" dxfId="2067" priority="59">
      <formula>"error.type(c3)=5"</formula>
    </cfRule>
    <cfRule type="expression" dxfId="2066" priority="60">
      <formula>ERROR.TYPE(C311)=2</formula>
    </cfRule>
    <cfRule type="expression" dxfId="2065" priority="61">
      <formula>ISNA(C311)</formula>
    </cfRule>
  </conditionalFormatting>
  <conditionalFormatting sqref="B277 B280 B285:B286 D285:E286 D280:E280 D277:E277">
    <cfRule type="expression" dxfId="2064" priority="56">
      <formula>"error.type(c3)=5"</formula>
    </cfRule>
    <cfRule type="expression" dxfId="2063" priority="57">
      <formula>ERROR.TYPE(B277)=2</formula>
    </cfRule>
    <cfRule type="expression" dxfId="2062" priority="58">
      <formula>ISNA(B277)</formula>
    </cfRule>
  </conditionalFormatting>
  <conditionalFormatting sqref="B282:B283 D282:E283">
    <cfRule type="expression" dxfId="2061" priority="53">
      <formula>"error.type(c3)=5"</formula>
    </cfRule>
    <cfRule type="expression" dxfId="2060" priority="54">
      <formula>ERROR.TYPE(B282)=2</formula>
    </cfRule>
    <cfRule type="expression" dxfId="2059" priority="55">
      <formula>ISNA(B282)</formula>
    </cfRule>
  </conditionalFormatting>
  <conditionalFormatting sqref="B287 D287:E287">
    <cfRule type="expression" dxfId="2058" priority="50">
      <formula>"error.type(c3)=5"</formula>
    </cfRule>
    <cfRule type="expression" dxfId="2057" priority="51">
      <formula>ERROR.TYPE(B287)=2</formula>
    </cfRule>
    <cfRule type="expression" dxfId="2056" priority="52">
      <formula>ISNA(B287)</formula>
    </cfRule>
  </conditionalFormatting>
  <conditionalFormatting sqref="C330">
    <cfRule type="expression" dxfId="2055" priority="68">
      <formula>"error.type(c3)=5"</formula>
    </cfRule>
    <cfRule type="expression" dxfId="2054" priority="69">
      <formula>ERROR.TYPE(C330)=2</formula>
    </cfRule>
    <cfRule type="expression" dxfId="2053" priority="70">
      <formula>ISNA(C330)</formula>
    </cfRule>
  </conditionalFormatting>
  <conditionalFormatting sqref="C349">
    <cfRule type="expression" dxfId="2052" priority="62">
      <formula>"error.type(c3)=5"</formula>
    </cfRule>
    <cfRule type="expression" dxfId="2051" priority="63">
      <formula>ERROR.TYPE(C349)=2</formula>
    </cfRule>
    <cfRule type="expression" dxfId="2050" priority="64">
      <formula>ISNA(C349)</formula>
    </cfRule>
  </conditionalFormatting>
  <conditionalFormatting sqref="C335">
    <cfRule type="expression" dxfId="2049" priority="65">
      <formula>"error.type(c3)=5"</formula>
    </cfRule>
    <cfRule type="expression" dxfId="2048" priority="66">
      <formula>ERROR.TYPE(C335)=2</formula>
    </cfRule>
    <cfRule type="expression" dxfId="2047" priority="67">
      <formula>ISNA(C335)</formula>
    </cfRule>
  </conditionalFormatting>
  <conditionalFormatting sqref="C221">
    <cfRule type="expression" dxfId="2046" priority="80">
      <formula>"error.type(c3)=5"</formula>
    </cfRule>
    <cfRule type="expression" dxfId="2045" priority="81">
      <formula>ERROR.TYPE(C221)=2</formula>
    </cfRule>
    <cfRule type="expression" dxfId="2044" priority="82">
      <formula>ISNA(C221)</formula>
    </cfRule>
  </conditionalFormatting>
  <conditionalFormatting sqref="C310">
    <cfRule type="expression" dxfId="2043" priority="77">
      <formula>"error.type(c3)=5"</formula>
    </cfRule>
    <cfRule type="expression" dxfId="2042" priority="78">
      <formula>ERROR.TYPE(C310)=2</formula>
    </cfRule>
    <cfRule type="expression" dxfId="2041" priority="79">
      <formula>ISNA(C310)</formula>
    </cfRule>
  </conditionalFormatting>
  <conditionalFormatting sqref="C316:C320">
    <cfRule type="expression" dxfId="2040" priority="74">
      <formula>"error.type(c3)=5"</formula>
    </cfRule>
    <cfRule type="expression" dxfId="2039" priority="75">
      <formula>ERROR.TYPE(C316)=2</formula>
    </cfRule>
    <cfRule type="expression" dxfId="2038" priority="76">
      <formula>ISNA(C316)</formula>
    </cfRule>
  </conditionalFormatting>
  <conditionalFormatting sqref="C327:C329">
    <cfRule type="expression" dxfId="2037" priority="71">
      <formula>"error.type(c3)=5"</formula>
    </cfRule>
    <cfRule type="expression" dxfId="2036" priority="72">
      <formula>ERROR.TYPE(C327)=2</formula>
    </cfRule>
    <cfRule type="expression" dxfId="2035" priority="73">
      <formula>ISNA(C327)</formula>
    </cfRule>
  </conditionalFormatting>
  <conditionalFormatting sqref="C299 C293">
    <cfRule type="expression" dxfId="2034" priority="47">
      <formula>"error.type(c3)=5"</formula>
    </cfRule>
    <cfRule type="expression" dxfId="2033" priority="48">
      <formula>ERROR.TYPE(C293)=2</formula>
    </cfRule>
    <cfRule type="expression" dxfId="2032" priority="49">
      <formula>ISNA(C293)</formula>
    </cfRule>
  </conditionalFormatting>
  <conditionalFormatting sqref="C277 C280 C285:C286">
    <cfRule type="expression" dxfId="2031" priority="44">
      <formula>"error.type(c3)=5"</formula>
    </cfRule>
    <cfRule type="expression" dxfId="2030" priority="45">
      <formula>ERROR.TYPE(C277)=2</formula>
    </cfRule>
    <cfRule type="expression" dxfId="2029" priority="46">
      <formula>ISNA(C277)</formula>
    </cfRule>
  </conditionalFormatting>
  <conditionalFormatting sqref="C282:C283">
    <cfRule type="expression" dxfId="2028" priority="41">
      <formula>"error.type(c3)=5"</formula>
    </cfRule>
    <cfRule type="expression" dxfId="2027" priority="42">
      <formula>ERROR.TYPE(C282)=2</formula>
    </cfRule>
    <cfRule type="expression" dxfId="2026" priority="43">
      <formula>ISNA(C282)</formula>
    </cfRule>
  </conditionalFormatting>
  <conditionalFormatting sqref="C287">
    <cfRule type="expression" dxfId="2025" priority="38">
      <formula>"error.type(c3)=5"</formula>
    </cfRule>
    <cfRule type="expression" dxfId="2024" priority="39">
      <formula>ERROR.TYPE(C287)=2</formula>
    </cfRule>
    <cfRule type="expression" dxfId="2023" priority="40">
      <formula>ISNA(C287)</formula>
    </cfRule>
  </conditionalFormatting>
  <conditionalFormatting sqref="C216">
    <cfRule type="expression" dxfId="2022" priority="35">
      <formula>"error.type(c3)=5"</formula>
    </cfRule>
    <cfRule type="expression" dxfId="2021" priority="36">
      <formula>ERROR.TYPE(C216)=2</formula>
    </cfRule>
    <cfRule type="expression" dxfId="2020" priority="37">
      <formula>ISNA(C216)</formula>
    </cfRule>
  </conditionalFormatting>
  <conditionalFormatting sqref="C31">
    <cfRule type="expression" dxfId="2019" priority="32">
      <formula>"error.type(c3)=5"</formula>
    </cfRule>
    <cfRule type="expression" dxfId="2018" priority="33">
      <formula>ERROR.TYPE(C31)=2</formula>
    </cfRule>
    <cfRule type="expression" dxfId="2017" priority="34">
      <formula>ISNA(C31)</formula>
    </cfRule>
  </conditionalFormatting>
  <conditionalFormatting sqref="C128">
    <cfRule type="expression" dxfId="2016" priority="29">
      <formula>"error.type(c3)=5"</formula>
    </cfRule>
    <cfRule type="expression" dxfId="2015" priority="30">
      <formula>ERROR.TYPE(C128)=2</formula>
    </cfRule>
    <cfRule type="expression" dxfId="2014" priority="31">
      <formula>ISNA(C128)</formula>
    </cfRule>
  </conditionalFormatting>
  <conditionalFormatting sqref="C212">
    <cfRule type="expression" dxfId="2013" priority="26">
      <formula>"error.type(c3)=5"</formula>
    </cfRule>
    <cfRule type="expression" dxfId="2012" priority="27">
      <formula>ERROR.TYPE(C212)=2</formula>
    </cfRule>
    <cfRule type="expression" dxfId="2011" priority="28">
      <formula>ISNA(C212)</formula>
    </cfRule>
  </conditionalFormatting>
  <conditionalFormatting sqref="C309">
    <cfRule type="expression" dxfId="2010" priority="23">
      <formula>"error.type(c3)=5"</formula>
    </cfRule>
    <cfRule type="expression" dxfId="2009" priority="24">
      <formula>ERROR.TYPE(C309)=2</formula>
    </cfRule>
    <cfRule type="expression" dxfId="2008" priority="25">
      <formula>ISNA(C309)</formula>
    </cfRule>
  </conditionalFormatting>
  <conditionalFormatting sqref="C134">
    <cfRule type="expression" dxfId="2007" priority="20">
      <formula>"error.type(c3)=5"</formula>
    </cfRule>
    <cfRule type="expression" dxfId="2006" priority="21">
      <formula>ERROR.TYPE(C134)=2</formula>
    </cfRule>
    <cfRule type="expression" dxfId="2005" priority="22">
      <formula>ISNA(C134)</formula>
    </cfRule>
  </conditionalFormatting>
  <conditionalFormatting sqref="C225">
    <cfRule type="expression" dxfId="2004" priority="17">
      <formula>"error.type(c3)=5"</formula>
    </cfRule>
    <cfRule type="expression" dxfId="2003" priority="18">
      <formula>ERROR.TYPE(C225)=2</formula>
    </cfRule>
    <cfRule type="expression" dxfId="2002" priority="19">
      <formula>ISNA(C225)</formula>
    </cfRule>
  </conditionalFormatting>
  <conditionalFormatting sqref="C315">
    <cfRule type="expression" dxfId="2001" priority="14">
      <formula>"error.type(c3)=5"</formula>
    </cfRule>
    <cfRule type="expression" dxfId="2000" priority="15">
      <formula>ERROR.TYPE(C315)=2</formula>
    </cfRule>
    <cfRule type="expression" dxfId="1999" priority="16">
      <formula>ISNA(C315)</formula>
    </cfRule>
  </conditionalFormatting>
  <conditionalFormatting sqref="B103:E103">
    <cfRule type="expression" dxfId="1998" priority="9">
      <formula>"error.type(c3)=5"</formula>
    </cfRule>
    <cfRule type="expression" dxfId="1997" priority="10">
      <formula>ERROR.TYPE(B103)=2</formula>
    </cfRule>
    <cfRule type="expression" dxfId="1996" priority="11">
      <formula>ISNA(B103)</formula>
    </cfRule>
  </conditionalFormatting>
  <conditionalFormatting sqref="B284 D284:E284">
    <cfRule type="expression" dxfId="1995" priority="6">
      <formula>"error.type(c3)=5"</formula>
    </cfRule>
    <cfRule type="expression" dxfId="1994" priority="7">
      <formula>ERROR.TYPE(B284)=2</formula>
    </cfRule>
    <cfRule type="expression" dxfId="1993" priority="8">
      <formula>ISNA(B284)</formula>
    </cfRule>
  </conditionalFormatting>
  <conditionalFormatting sqref="C284">
    <cfRule type="expression" dxfId="1992" priority="3">
      <formula>"error.type(c3)=5"</formula>
    </cfRule>
    <cfRule type="expression" dxfId="1991" priority="4">
      <formula>ERROR.TYPE(C284)=2</formula>
    </cfRule>
    <cfRule type="expression" dxfId="1990" priority="5">
      <formula>ISNA(C284)</formula>
    </cfRule>
  </conditionalFormatting>
  <conditionalFormatting sqref="G29 BU29:CI29">
    <cfRule type="cellIs" dxfId="1989" priority="2" operator="greaterThan">
      <formula>0</formula>
    </cfRule>
  </conditionalFormatting>
  <hyperlinks>
    <hyperlink ref="B3" location="NWLBWF!B22" display="Table 3a: DYAA - Baseline" xr:uid="{DBB931A5-BF7D-402B-BAEB-55BC41110618}"/>
    <hyperlink ref="C22" location="NWLBWF!$A$1" display="Back to top of sheet" xr:uid="{25D60F4A-EF47-4384-8AD6-C8AB923753AB}"/>
    <hyperlink ref="B4" location="NWLBWF!B93" display="Table 3b: DYAA - Final plan Options" xr:uid="{87CF8C62-895D-400A-A4A5-4611E3B0F4BD}"/>
    <hyperlink ref="C93" location="NWLBWF!$A$1" display="Back to top of sheet" xr:uid="{03836B7C-F82F-4FFA-9169-378A7CE32582}"/>
    <hyperlink ref="B5" location="NWLBWF!B120" display="Table 3c: DYAA - Final plan" xr:uid="{F63E2055-6046-4699-8103-6F7F468B4885}"/>
    <hyperlink ref="C120" location="NWLBWF!$A$1" display="Back to top of sheet" xr:uid="{FC14AE99-9B43-4FC7-ACCB-3A4B8645E510}"/>
    <hyperlink ref="B6" location="NWLBWF!B203" display="Table 3d: DYCP - Baseline" xr:uid="{710C6ABF-30B6-4C27-9158-C7DDCBA92B74}"/>
    <hyperlink ref="C203" location="NWLBWF!$A$1" display="Back to top of sheet" xr:uid="{78925A4E-F5ED-4A63-98FF-488DBB1A4CE5}"/>
    <hyperlink ref="B7" location="NWLBWF!B274" display="Table 3e: DYCP - Final plan Options" xr:uid="{3AC92B2A-9BC3-45B2-A915-2F045765FB86}"/>
    <hyperlink ref="C274" location="NWLBWF!$A$1" display="Back to top of sheet" xr:uid="{2F235688-919E-4BCE-9A55-969D0AD8B711}"/>
    <hyperlink ref="B8" location="NWLBWF!B301" display="Table 3f: DYCP - Final plan" xr:uid="{C1795628-04B7-464A-8C1A-F28211D826EA}"/>
    <hyperlink ref="C301" location="NWLBWF!$A$1" display="Back to top of sheet" xr:uid="{3EB1D224-DA49-4C9C-BE07-BABB44ECCF82}"/>
  </hyperlinks>
  <pageMargins left="0.7" right="0.7" top="0.75" bottom="0.75" header="0.3" footer="0.3"/>
  <pageSetup paperSize="9" orientation="portrait" r:id="rId1"/>
  <drawing r:id="rId2"/>
  <tableParts count="6">
    <tablePart r:id="rId3"/>
    <tablePart r:id="rId4"/>
    <tablePart r:id="rId5"/>
    <tablePart r:id="rId6"/>
    <tablePart r:id="rId7"/>
    <tablePart r:id="rId8"/>
  </tableParts>
  <extLst>
    <ext xmlns:x14="http://schemas.microsoft.com/office/spreadsheetml/2009/9/main" uri="{05C60535-1F16-4fd2-B633-F4F36F0B64E0}">
      <x14:sparklineGroups xmlns:xm="http://schemas.microsoft.com/office/excel/2006/main">
        <x14:sparklineGroup displayEmptyCellsAs="gap" high="1" low="1" negative="1" xr2:uid="{2C7729CE-E649-4B48-B5A3-D23CAD930CA8}">
          <x14:colorSeries rgb="FF376092"/>
          <x14:colorNegative rgb="FFD00000"/>
          <x14:colorAxis rgb="FF000000"/>
          <x14:colorMarkers rgb="FFD00000"/>
          <x14:colorFirst rgb="FFD00000"/>
          <x14:colorLast rgb="FFD00000"/>
          <x14:colorHigh rgb="FFD00000"/>
          <x14:colorLow rgb="FFD00000"/>
          <x14:sparklines>
            <x14:sparkline>
              <xm:f>NWLBWF!G66:CI66</xm:f>
              <xm:sqref>F66</xm:sqref>
            </x14:sparkline>
            <x14:sparkline>
              <xm:f>NWLBWF!G67:CI67</xm:f>
              <xm:sqref>F67</xm:sqref>
            </x14:sparkline>
            <x14:sparkline>
              <xm:f>NWLBWF!G68:CI68</xm:f>
              <xm:sqref>F68</xm:sqref>
            </x14:sparkline>
            <x14:sparkline>
              <xm:f>NWLBWF!G69:CI69</xm:f>
              <xm:sqref>F69</xm:sqref>
            </x14:sparkline>
            <x14:sparkline>
              <xm:f>NWLBWF!G70:CI70</xm:f>
              <xm:sqref>F70</xm:sqref>
            </x14:sparkline>
            <x14:sparkline>
              <xm:f>NWLBWF!G71:CI71</xm:f>
              <xm:sqref>F71</xm:sqref>
            </x14:sparkline>
            <x14:sparkline>
              <xm:f>NWLBWF!G72:CI72</xm:f>
              <xm:sqref>F72</xm:sqref>
            </x14:sparkline>
          </x14:sparklines>
        </x14:sparklineGroup>
        <x14:sparklineGroup displayEmptyCellsAs="gap" high="1" low="1" negative="1" xr2:uid="{6067BAA0-E7A7-49E2-B1AC-83668D355BAF}">
          <x14:colorSeries rgb="FF376092"/>
          <x14:colorNegative rgb="FFD00000"/>
          <x14:colorAxis rgb="FF000000"/>
          <x14:colorMarkers rgb="FFD00000"/>
          <x14:colorFirst rgb="FFD00000"/>
          <x14:colorLast rgb="FFD00000"/>
          <x14:colorHigh rgb="FFD00000"/>
          <x14:colorLow rgb="FFD00000"/>
          <x14:sparklines>
            <x14:sparkline>
              <xm:f>NWLBWF!G156:CI156</xm:f>
              <xm:sqref>F156</xm:sqref>
            </x14:sparkline>
            <x14:sparkline>
              <xm:f>NWLBWF!G157:CI157</xm:f>
              <xm:sqref>F157</xm:sqref>
            </x14:sparkline>
            <x14:sparkline>
              <xm:f>NWLBWF!G158:CI158</xm:f>
              <xm:sqref>F158</xm:sqref>
            </x14:sparkline>
            <x14:sparkline>
              <xm:f>NWLBWF!G159:CI159</xm:f>
              <xm:sqref>F159</xm:sqref>
            </x14:sparkline>
            <x14:sparkline>
              <xm:f>NWLBWF!G160:CI160</xm:f>
              <xm:sqref>F160</xm:sqref>
            </x14:sparkline>
            <x14:sparkline>
              <xm:f>NWLBWF!G161:CI161</xm:f>
              <xm:sqref>F161</xm:sqref>
            </x14:sparkline>
            <x14:sparkline>
              <xm:f>NWLBWF!G162:CI162</xm:f>
              <xm:sqref>F162</xm:sqref>
            </x14:sparkline>
          </x14:sparklines>
        </x14:sparklineGroup>
        <x14:sparklineGroup displayEmptyCellsAs="gap" high="1" low="1" negative="1" xr2:uid="{B8F87925-8F12-4D13-8076-25FFD3EA88DD}">
          <x14:colorSeries rgb="FF376092"/>
          <x14:colorNegative rgb="FFD00000"/>
          <x14:colorAxis rgb="FF000000"/>
          <x14:colorMarkers rgb="FFD00000"/>
          <x14:colorFirst rgb="FFD00000"/>
          <x14:colorLast rgb="FFD00000"/>
          <x14:colorHigh rgb="FFD00000"/>
          <x14:colorLow rgb="FFD00000"/>
          <x14:sparklines>
            <x14:sparkline>
              <xm:f>NWLBWF!G337:CI337</xm:f>
              <xm:sqref>F337</xm:sqref>
            </x14:sparkline>
            <x14:sparkline>
              <xm:f>NWLBWF!G338:CI338</xm:f>
              <xm:sqref>F338</xm:sqref>
            </x14:sparkline>
            <x14:sparkline>
              <xm:f>NWLBWF!G339:CI339</xm:f>
              <xm:sqref>F339</xm:sqref>
            </x14:sparkline>
            <x14:sparkline>
              <xm:f>NWLBWF!G340:CI340</xm:f>
              <xm:sqref>F340</xm:sqref>
            </x14:sparkline>
            <x14:sparkline>
              <xm:f>NWLBWF!G341:CI341</xm:f>
              <xm:sqref>F341</xm:sqref>
            </x14:sparkline>
            <x14:sparkline>
              <xm:f>NWLBWF!G342:CI342</xm:f>
              <xm:sqref>F342</xm:sqref>
            </x14:sparkline>
            <x14:sparkline>
              <xm:f>NWLBWF!G343:CI343</xm:f>
              <xm:sqref>F343</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DB24A-8000-4F13-9721-234EE364186E}">
  <sheetPr codeName="Sheet21"/>
  <dimension ref="A1:DC402"/>
  <sheetViews>
    <sheetView topLeftCell="A350" zoomScale="85" zoomScaleNormal="85" workbookViewId="0">
      <selection activeCell="I358" sqref="I358:BT358"/>
    </sheetView>
  </sheetViews>
  <sheetFormatPr defaultColWidth="9.33203125" defaultRowHeight="14.25" x14ac:dyDescent="0.2"/>
  <cols>
    <col min="1" max="1" width="4.109375" style="1386" customWidth="1"/>
    <col min="2" max="3" width="34.88671875" style="1338" customWidth="1"/>
    <col min="4" max="4" width="10.33203125" style="1338" customWidth="1"/>
    <col min="5" max="5" width="7.6640625" style="1338" customWidth="1"/>
    <col min="6" max="6" width="5.5546875" style="1338" customWidth="1"/>
    <col min="7" max="11" width="8.33203125" style="1338" customWidth="1"/>
    <col min="12" max="12" width="11.88671875" style="1338" customWidth="1"/>
    <col min="13" max="86" width="8.33203125" style="1338" customWidth="1"/>
    <col min="87" max="87" width="9.21875" style="1338" customWidth="1"/>
    <col min="88" max="88" width="8.21875" style="1338" bestFit="1" customWidth="1"/>
    <col min="89" max="89" width="10.6640625" style="1338" customWidth="1"/>
    <col min="90" max="90" width="44.109375" style="1338" customWidth="1"/>
    <col min="91" max="91" width="4.44140625" style="1338" hidden="1" customWidth="1"/>
    <col min="92" max="92" width="0" style="1338" hidden="1" customWidth="1"/>
    <col min="93" max="93" width="7" style="1338" hidden="1" customWidth="1"/>
    <col min="94" max="94" width="4.5546875" style="1338" hidden="1" customWidth="1"/>
    <col min="95" max="96" width="4.6640625" style="1338" hidden="1" customWidth="1"/>
    <col min="97" max="97" width="4.77734375" style="1338" hidden="1" customWidth="1"/>
    <col min="98" max="98" width="7.77734375" style="1338" hidden="1" customWidth="1"/>
    <col min="99" max="99" width="6.88671875" style="1338" hidden="1" customWidth="1"/>
    <col min="100" max="100" width="4.6640625" style="1338" hidden="1" customWidth="1"/>
    <col min="101" max="103" width="5.44140625" style="1338" hidden="1" customWidth="1"/>
    <col min="104" max="104" width="4.88671875" style="1338" hidden="1" customWidth="1"/>
    <col min="105" max="105" width="3.6640625" style="1338" hidden="1" customWidth="1"/>
    <col min="106" max="107" width="5.44140625" style="1338" hidden="1" customWidth="1"/>
    <col min="108" max="235" width="9.33203125" style="1338"/>
    <col min="236" max="236" width="1.33203125" style="1338" customWidth="1"/>
    <col min="237" max="237" width="8.21875" style="1338" customWidth="1"/>
    <col min="238" max="238" width="8.77734375" style="1338" customWidth="1"/>
    <col min="239" max="239" width="24.5546875" style="1338" customWidth="1"/>
    <col min="240" max="240" width="22.44140625" style="1338" customWidth="1"/>
    <col min="241" max="241" width="9.77734375" style="1338" customWidth="1"/>
    <col min="242" max="242" width="8.44140625" style="1338" bestFit="1" customWidth="1"/>
    <col min="243" max="243" width="16.77734375" style="1338" customWidth="1"/>
    <col min="244" max="271" width="12" style="1338" customWidth="1"/>
    <col min="272" max="491" width="9.33203125" style="1338"/>
    <col min="492" max="492" width="1.33203125" style="1338" customWidth="1"/>
    <col min="493" max="493" width="8.21875" style="1338" customWidth="1"/>
    <col min="494" max="494" width="8.77734375" style="1338" customWidth="1"/>
    <col min="495" max="495" width="24.5546875" style="1338" customWidth="1"/>
    <col min="496" max="496" width="22.44140625" style="1338" customWidth="1"/>
    <col min="497" max="497" width="9.77734375" style="1338" customWidth="1"/>
    <col min="498" max="498" width="8.44140625" style="1338" bestFit="1" customWidth="1"/>
    <col min="499" max="499" width="16.77734375" style="1338" customWidth="1"/>
    <col min="500" max="527" width="12" style="1338" customWidth="1"/>
    <col min="528" max="747" width="9.33203125" style="1338"/>
    <col min="748" max="748" width="1.33203125" style="1338" customWidth="1"/>
    <col min="749" max="749" width="8.21875" style="1338" customWidth="1"/>
    <col min="750" max="750" width="8.77734375" style="1338" customWidth="1"/>
    <col min="751" max="751" width="24.5546875" style="1338" customWidth="1"/>
    <col min="752" max="752" width="22.44140625" style="1338" customWidth="1"/>
    <col min="753" max="753" width="9.77734375" style="1338" customWidth="1"/>
    <col min="754" max="754" width="8.44140625" style="1338" bestFit="1" customWidth="1"/>
    <col min="755" max="755" width="16.77734375" style="1338" customWidth="1"/>
    <col min="756" max="783" width="12" style="1338" customWidth="1"/>
    <col min="784" max="1003" width="9.33203125" style="1338"/>
    <col min="1004" max="1004" width="1.33203125" style="1338" customWidth="1"/>
    <col min="1005" max="1005" width="8.21875" style="1338" customWidth="1"/>
    <col min="1006" max="1006" width="8.77734375" style="1338" customWidth="1"/>
    <col min="1007" max="1007" width="24.5546875" style="1338" customWidth="1"/>
    <col min="1008" max="1008" width="22.44140625" style="1338" customWidth="1"/>
    <col min="1009" max="1009" width="9.77734375" style="1338" customWidth="1"/>
    <col min="1010" max="1010" width="8.44140625" style="1338" bestFit="1" customWidth="1"/>
    <col min="1011" max="1011" width="16.77734375" style="1338" customWidth="1"/>
    <col min="1012" max="1039" width="12" style="1338" customWidth="1"/>
    <col min="1040" max="1259" width="9.33203125" style="1338"/>
    <col min="1260" max="1260" width="1.33203125" style="1338" customWidth="1"/>
    <col min="1261" max="1261" width="8.21875" style="1338" customWidth="1"/>
    <col min="1262" max="1262" width="8.77734375" style="1338" customWidth="1"/>
    <col min="1263" max="1263" width="24.5546875" style="1338" customWidth="1"/>
    <col min="1264" max="1264" width="22.44140625" style="1338" customWidth="1"/>
    <col min="1265" max="1265" width="9.77734375" style="1338" customWidth="1"/>
    <col min="1266" max="1266" width="8.44140625" style="1338" bestFit="1" customWidth="1"/>
    <col min="1267" max="1267" width="16.77734375" style="1338" customWidth="1"/>
    <col min="1268" max="1295" width="12" style="1338" customWidth="1"/>
    <col min="1296" max="1515" width="9.33203125" style="1338"/>
    <col min="1516" max="1516" width="1.33203125" style="1338" customWidth="1"/>
    <col min="1517" max="1517" width="8.21875" style="1338" customWidth="1"/>
    <col min="1518" max="1518" width="8.77734375" style="1338" customWidth="1"/>
    <col min="1519" max="1519" width="24.5546875" style="1338" customWidth="1"/>
    <col min="1520" max="1520" width="22.44140625" style="1338" customWidth="1"/>
    <col min="1521" max="1521" width="9.77734375" style="1338" customWidth="1"/>
    <col min="1522" max="1522" width="8.44140625" style="1338" bestFit="1" customWidth="1"/>
    <col min="1523" max="1523" width="16.77734375" style="1338" customWidth="1"/>
    <col min="1524" max="1551" width="12" style="1338" customWidth="1"/>
    <col min="1552" max="1771" width="9.33203125" style="1338"/>
    <col min="1772" max="1772" width="1.33203125" style="1338" customWidth="1"/>
    <col min="1773" max="1773" width="8.21875" style="1338" customWidth="1"/>
    <col min="1774" max="1774" width="8.77734375" style="1338" customWidth="1"/>
    <col min="1775" max="1775" width="24.5546875" style="1338" customWidth="1"/>
    <col min="1776" max="1776" width="22.44140625" style="1338" customWidth="1"/>
    <col min="1777" max="1777" width="9.77734375" style="1338" customWidth="1"/>
    <col min="1778" max="1778" width="8.44140625" style="1338" bestFit="1" customWidth="1"/>
    <col min="1779" max="1779" width="16.77734375" style="1338" customWidth="1"/>
    <col min="1780" max="1807" width="12" style="1338" customWidth="1"/>
    <col min="1808" max="2027" width="9.33203125" style="1338"/>
    <col min="2028" max="2028" width="1.33203125" style="1338" customWidth="1"/>
    <col min="2029" max="2029" width="8.21875" style="1338" customWidth="1"/>
    <col min="2030" max="2030" width="8.77734375" style="1338" customWidth="1"/>
    <col min="2031" max="2031" width="24.5546875" style="1338" customWidth="1"/>
    <col min="2032" max="2032" width="22.44140625" style="1338" customWidth="1"/>
    <col min="2033" max="2033" width="9.77734375" style="1338" customWidth="1"/>
    <col min="2034" max="2034" width="8.44140625" style="1338" bestFit="1" customWidth="1"/>
    <col min="2035" max="2035" width="16.77734375" style="1338" customWidth="1"/>
    <col min="2036" max="2063" width="12" style="1338" customWidth="1"/>
    <col min="2064" max="2283" width="9.33203125" style="1338"/>
    <col min="2284" max="2284" width="1.33203125" style="1338" customWidth="1"/>
    <col min="2285" max="2285" width="8.21875" style="1338" customWidth="1"/>
    <col min="2286" max="2286" width="8.77734375" style="1338" customWidth="1"/>
    <col min="2287" max="2287" width="24.5546875" style="1338" customWidth="1"/>
    <col min="2288" max="2288" width="22.44140625" style="1338" customWidth="1"/>
    <col min="2289" max="2289" width="9.77734375" style="1338" customWidth="1"/>
    <col min="2290" max="2290" width="8.44140625" style="1338" bestFit="1" customWidth="1"/>
    <col min="2291" max="2291" width="16.77734375" style="1338" customWidth="1"/>
    <col min="2292" max="2319" width="12" style="1338" customWidth="1"/>
    <col min="2320" max="2539" width="9.33203125" style="1338"/>
    <col min="2540" max="2540" width="1.33203125" style="1338" customWidth="1"/>
    <col min="2541" max="2541" width="8.21875" style="1338" customWidth="1"/>
    <col min="2542" max="2542" width="8.77734375" style="1338" customWidth="1"/>
    <col min="2543" max="2543" width="24.5546875" style="1338" customWidth="1"/>
    <col min="2544" max="2544" width="22.44140625" style="1338" customWidth="1"/>
    <col min="2545" max="2545" width="9.77734375" style="1338" customWidth="1"/>
    <col min="2546" max="2546" width="8.44140625" style="1338" bestFit="1" customWidth="1"/>
    <col min="2547" max="2547" width="16.77734375" style="1338" customWidth="1"/>
    <col min="2548" max="2575" width="12" style="1338" customWidth="1"/>
    <col min="2576" max="2795" width="9.33203125" style="1338"/>
    <col min="2796" max="2796" width="1.33203125" style="1338" customWidth="1"/>
    <col min="2797" max="2797" width="8.21875" style="1338" customWidth="1"/>
    <col min="2798" max="2798" width="8.77734375" style="1338" customWidth="1"/>
    <col min="2799" max="2799" width="24.5546875" style="1338" customWidth="1"/>
    <col min="2800" max="2800" width="22.44140625" style="1338" customWidth="1"/>
    <col min="2801" max="2801" width="9.77734375" style="1338" customWidth="1"/>
    <col min="2802" max="2802" width="8.44140625" style="1338" bestFit="1" customWidth="1"/>
    <col min="2803" max="2803" width="16.77734375" style="1338" customWidth="1"/>
    <col min="2804" max="2831" width="12" style="1338" customWidth="1"/>
    <col min="2832" max="3051" width="9.33203125" style="1338"/>
    <col min="3052" max="3052" width="1.33203125" style="1338" customWidth="1"/>
    <col min="3053" max="3053" width="8.21875" style="1338" customWidth="1"/>
    <col min="3054" max="3054" width="8.77734375" style="1338" customWidth="1"/>
    <col min="3055" max="3055" width="24.5546875" style="1338" customWidth="1"/>
    <col min="3056" max="3056" width="22.44140625" style="1338" customWidth="1"/>
    <col min="3057" max="3057" width="9.77734375" style="1338" customWidth="1"/>
    <col min="3058" max="3058" width="8.44140625" style="1338" bestFit="1" customWidth="1"/>
    <col min="3059" max="3059" width="16.77734375" style="1338" customWidth="1"/>
    <col min="3060" max="3087" width="12" style="1338" customWidth="1"/>
    <col min="3088" max="3307" width="9.33203125" style="1338"/>
    <col min="3308" max="3308" width="1.33203125" style="1338" customWidth="1"/>
    <col min="3309" max="3309" width="8.21875" style="1338" customWidth="1"/>
    <col min="3310" max="3310" width="8.77734375" style="1338" customWidth="1"/>
    <col min="3311" max="3311" width="24.5546875" style="1338" customWidth="1"/>
    <col min="3312" max="3312" width="22.44140625" style="1338" customWidth="1"/>
    <col min="3313" max="3313" width="9.77734375" style="1338" customWidth="1"/>
    <col min="3314" max="3314" width="8.44140625" style="1338" bestFit="1" customWidth="1"/>
    <col min="3315" max="3315" width="16.77734375" style="1338" customWidth="1"/>
    <col min="3316" max="3343" width="12" style="1338" customWidth="1"/>
    <col min="3344" max="3563" width="9.33203125" style="1338"/>
    <col min="3564" max="3564" width="1.33203125" style="1338" customWidth="1"/>
    <col min="3565" max="3565" width="8.21875" style="1338" customWidth="1"/>
    <col min="3566" max="3566" width="8.77734375" style="1338" customWidth="1"/>
    <col min="3567" max="3567" width="24.5546875" style="1338" customWidth="1"/>
    <col min="3568" max="3568" width="22.44140625" style="1338" customWidth="1"/>
    <col min="3569" max="3569" width="9.77734375" style="1338" customWidth="1"/>
    <col min="3570" max="3570" width="8.44140625" style="1338" bestFit="1" customWidth="1"/>
    <col min="3571" max="3571" width="16.77734375" style="1338" customWidth="1"/>
    <col min="3572" max="3599" width="12" style="1338" customWidth="1"/>
    <col min="3600" max="3819" width="9.33203125" style="1338"/>
    <col min="3820" max="3820" width="1.33203125" style="1338" customWidth="1"/>
    <col min="3821" max="3821" width="8.21875" style="1338" customWidth="1"/>
    <col min="3822" max="3822" width="8.77734375" style="1338" customWidth="1"/>
    <col min="3823" max="3823" width="24.5546875" style="1338" customWidth="1"/>
    <col min="3824" max="3824" width="22.44140625" style="1338" customWidth="1"/>
    <col min="3825" max="3825" width="9.77734375" style="1338" customWidth="1"/>
    <col min="3826" max="3826" width="8.44140625" style="1338" bestFit="1" customWidth="1"/>
    <col min="3827" max="3827" width="16.77734375" style="1338" customWidth="1"/>
    <col min="3828" max="3855" width="12" style="1338" customWidth="1"/>
    <col min="3856" max="4075" width="9.33203125" style="1338"/>
    <col min="4076" max="4076" width="1.33203125" style="1338" customWidth="1"/>
    <col min="4077" max="4077" width="8.21875" style="1338" customWidth="1"/>
    <col min="4078" max="4078" width="8.77734375" style="1338" customWidth="1"/>
    <col min="4079" max="4079" width="24.5546875" style="1338" customWidth="1"/>
    <col min="4080" max="4080" width="22.44140625" style="1338" customWidth="1"/>
    <col min="4081" max="4081" width="9.77734375" style="1338" customWidth="1"/>
    <col min="4082" max="4082" width="8.44140625" style="1338" bestFit="1" customWidth="1"/>
    <col min="4083" max="4083" width="16.77734375" style="1338" customWidth="1"/>
    <col min="4084" max="4111" width="12" style="1338" customWidth="1"/>
    <col min="4112" max="4331" width="9.33203125" style="1338"/>
    <col min="4332" max="4332" width="1.33203125" style="1338" customWidth="1"/>
    <col min="4333" max="4333" width="8.21875" style="1338" customWidth="1"/>
    <col min="4334" max="4334" width="8.77734375" style="1338" customWidth="1"/>
    <col min="4335" max="4335" width="24.5546875" style="1338" customWidth="1"/>
    <col min="4336" max="4336" width="22.44140625" style="1338" customWidth="1"/>
    <col min="4337" max="4337" width="9.77734375" style="1338" customWidth="1"/>
    <col min="4338" max="4338" width="8.44140625" style="1338" bestFit="1" customWidth="1"/>
    <col min="4339" max="4339" width="16.77734375" style="1338" customWidth="1"/>
    <col min="4340" max="4367" width="12" style="1338" customWidth="1"/>
    <col min="4368" max="4587" width="9.33203125" style="1338"/>
    <col min="4588" max="4588" width="1.33203125" style="1338" customWidth="1"/>
    <col min="4589" max="4589" width="8.21875" style="1338" customWidth="1"/>
    <col min="4590" max="4590" width="8.77734375" style="1338" customWidth="1"/>
    <col min="4591" max="4591" width="24.5546875" style="1338" customWidth="1"/>
    <col min="4592" max="4592" width="22.44140625" style="1338" customWidth="1"/>
    <col min="4593" max="4593" width="9.77734375" style="1338" customWidth="1"/>
    <col min="4594" max="4594" width="8.44140625" style="1338" bestFit="1" customWidth="1"/>
    <col min="4595" max="4595" width="16.77734375" style="1338" customWidth="1"/>
    <col min="4596" max="4623" width="12" style="1338" customWidth="1"/>
    <col min="4624" max="4843" width="9.33203125" style="1338"/>
    <col min="4844" max="4844" width="1.33203125" style="1338" customWidth="1"/>
    <col min="4845" max="4845" width="8.21875" style="1338" customWidth="1"/>
    <col min="4846" max="4846" width="8.77734375" style="1338" customWidth="1"/>
    <col min="4847" max="4847" width="24.5546875" style="1338" customWidth="1"/>
    <col min="4848" max="4848" width="22.44140625" style="1338" customWidth="1"/>
    <col min="4849" max="4849" width="9.77734375" style="1338" customWidth="1"/>
    <col min="4850" max="4850" width="8.44140625" style="1338" bestFit="1" customWidth="1"/>
    <col min="4851" max="4851" width="16.77734375" style="1338" customWidth="1"/>
    <col min="4852" max="4879" width="12" style="1338" customWidth="1"/>
    <col min="4880" max="5099" width="9.33203125" style="1338"/>
    <col min="5100" max="5100" width="1.33203125" style="1338" customWidth="1"/>
    <col min="5101" max="5101" width="8.21875" style="1338" customWidth="1"/>
    <col min="5102" max="5102" width="8.77734375" style="1338" customWidth="1"/>
    <col min="5103" max="5103" width="24.5546875" style="1338" customWidth="1"/>
    <col min="5104" max="5104" width="22.44140625" style="1338" customWidth="1"/>
    <col min="5105" max="5105" width="9.77734375" style="1338" customWidth="1"/>
    <col min="5106" max="5106" width="8.44140625" style="1338" bestFit="1" customWidth="1"/>
    <col min="5107" max="5107" width="16.77734375" style="1338" customWidth="1"/>
    <col min="5108" max="5135" width="12" style="1338" customWidth="1"/>
    <col min="5136" max="5355" width="9.33203125" style="1338"/>
    <col min="5356" max="5356" width="1.33203125" style="1338" customWidth="1"/>
    <col min="5357" max="5357" width="8.21875" style="1338" customWidth="1"/>
    <col min="5358" max="5358" width="8.77734375" style="1338" customWidth="1"/>
    <col min="5359" max="5359" width="24.5546875" style="1338" customWidth="1"/>
    <col min="5360" max="5360" width="22.44140625" style="1338" customWidth="1"/>
    <col min="5361" max="5361" width="9.77734375" style="1338" customWidth="1"/>
    <col min="5362" max="5362" width="8.44140625" style="1338" bestFit="1" customWidth="1"/>
    <col min="5363" max="5363" width="16.77734375" style="1338" customWidth="1"/>
    <col min="5364" max="5391" width="12" style="1338" customWidth="1"/>
    <col min="5392" max="5611" width="9.33203125" style="1338"/>
    <col min="5612" max="5612" width="1.33203125" style="1338" customWidth="1"/>
    <col min="5613" max="5613" width="8.21875" style="1338" customWidth="1"/>
    <col min="5614" max="5614" width="8.77734375" style="1338" customWidth="1"/>
    <col min="5615" max="5615" width="24.5546875" style="1338" customWidth="1"/>
    <col min="5616" max="5616" width="22.44140625" style="1338" customWidth="1"/>
    <col min="5617" max="5617" width="9.77734375" style="1338" customWidth="1"/>
    <col min="5618" max="5618" width="8.44140625" style="1338" bestFit="1" customWidth="1"/>
    <col min="5619" max="5619" width="16.77734375" style="1338" customWidth="1"/>
    <col min="5620" max="5647" width="12" style="1338" customWidth="1"/>
    <col min="5648" max="5867" width="9.33203125" style="1338"/>
    <col min="5868" max="5868" width="1.33203125" style="1338" customWidth="1"/>
    <col min="5869" max="5869" width="8.21875" style="1338" customWidth="1"/>
    <col min="5870" max="5870" width="8.77734375" style="1338" customWidth="1"/>
    <col min="5871" max="5871" width="24.5546875" style="1338" customWidth="1"/>
    <col min="5872" max="5872" width="22.44140625" style="1338" customWidth="1"/>
    <col min="5873" max="5873" width="9.77734375" style="1338" customWidth="1"/>
    <col min="5874" max="5874" width="8.44140625" style="1338" bestFit="1" customWidth="1"/>
    <col min="5875" max="5875" width="16.77734375" style="1338" customWidth="1"/>
    <col min="5876" max="5903" width="12" style="1338" customWidth="1"/>
    <col min="5904" max="6123" width="9.33203125" style="1338"/>
    <col min="6124" max="6124" width="1.33203125" style="1338" customWidth="1"/>
    <col min="6125" max="6125" width="8.21875" style="1338" customWidth="1"/>
    <col min="6126" max="6126" width="8.77734375" style="1338" customWidth="1"/>
    <col min="6127" max="6127" width="24.5546875" style="1338" customWidth="1"/>
    <col min="6128" max="6128" width="22.44140625" style="1338" customWidth="1"/>
    <col min="6129" max="6129" width="9.77734375" style="1338" customWidth="1"/>
    <col min="6130" max="6130" width="8.44140625" style="1338" bestFit="1" customWidth="1"/>
    <col min="6131" max="6131" width="16.77734375" style="1338" customWidth="1"/>
    <col min="6132" max="6159" width="12" style="1338" customWidth="1"/>
    <col min="6160" max="6379" width="9.33203125" style="1338"/>
    <col min="6380" max="6380" width="1.33203125" style="1338" customWidth="1"/>
    <col min="6381" max="6381" width="8.21875" style="1338" customWidth="1"/>
    <col min="6382" max="6382" width="8.77734375" style="1338" customWidth="1"/>
    <col min="6383" max="6383" width="24.5546875" style="1338" customWidth="1"/>
    <col min="6384" max="6384" width="22.44140625" style="1338" customWidth="1"/>
    <col min="6385" max="6385" width="9.77734375" style="1338" customWidth="1"/>
    <col min="6386" max="6386" width="8.44140625" style="1338" bestFit="1" customWidth="1"/>
    <col min="6387" max="6387" width="16.77734375" style="1338" customWidth="1"/>
    <col min="6388" max="6415" width="12" style="1338" customWidth="1"/>
    <col min="6416" max="6635" width="9.33203125" style="1338"/>
    <col min="6636" max="6636" width="1.33203125" style="1338" customWidth="1"/>
    <col min="6637" max="6637" width="8.21875" style="1338" customWidth="1"/>
    <col min="6638" max="6638" width="8.77734375" style="1338" customWidth="1"/>
    <col min="6639" max="6639" width="24.5546875" style="1338" customWidth="1"/>
    <col min="6640" max="6640" width="22.44140625" style="1338" customWidth="1"/>
    <col min="6641" max="6641" width="9.77734375" style="1338" customWidth="1"/>
    <col min="6642" max="6642" width="8.44140625" style="1338" bestFit="1" customWidth="1"/>
    <col min="6643" max="6643" width="16.77734375" style="1338" customWidth="1"/>
    <col min="6644" max="6671" width="12" style="1338" customWidth="1"/>
    <col min="6672" max="6891" width="9.33203125" style="1338"/>
    <col min="6892" max="6892" width="1.33203125" style="1338" customWidth="1"/>
    <col min="6893" max="6893" width="8.21875" style="1338" customWidth="1"/>
    <col min="6894" max="6894" width="8.77734375" style="1338" customWidth="1"/>
    <col min="6895" max="6895" width="24.5546875" style="1338" customWidth="1"/>
    <col min="6896" max="6896" width="22.44140625" style="1338" customWidth="1"/>
    <col min="6897" max="6897" width="9.77734375" style="1338" customWidth="1"/>
    <col min="6898" max="6898" width="8.44140625" style="1338" bestFit="1" customWidth="1"/>
    <col min="6899" max="6899" width="16.77734375" style="1338" customWidth="1"/>
    <col min="6900" max="6927" width="12" style="1338" customWidth="1"/>
    <col min="6928" max="7147" width="9.33203125" style="1338"/>
    <col min="7148" max="7148" width="1.33203125" style="1338" customWidth="1"/>
    <col min="7149" max="7149" width="8.21875" style="1338" customWidth="1"/>
    <col min="7150" max="7150" width="8.77734375" style="1338" customWidth="1"/>
    <col min="7151" max="7151" width="24.5546875" style="1338" customWidth="1"/>
    <col min="7152" max="7152" width="22.44140625" style="1338" customWidth="1"/>
    <col min="7153" max="7153" width="9.77734375" style="1338" customWidth="1"/>
    <col min="7154" max="7154" width="8.44140625" style="1338" bestFit="1" customWidth="1"/>
    <col min="7155" max="7155" width="16.77734375" style="1338" customWidth="1"/>
    <col min="7156" max="7183" width="12" style="1338" customWidth="1"/>
    <col min="7184" max="7403" width="9.33203125" style="1338"/>
    <col min="7404" max="7404" width="1.33203125" style="1338" customWidth="1"/>
    <col min="7405" max="7405" width="8.21875" style="1338" customWidth="1"/>
    <col min="7406" max="7406" width="8.77734375" style="1338" customWidth="1"/>
    <col min="7407" max="7407" width="24.5546875" style="1338" customWidth="1"/>
    <col min="7408" max="7408" width="22.44140625" style="1338" customWidth="1"/>
    <col min="7409" max="7409" width="9.77734375" style="1338" customWidth="1"/>
    <col min="7410" max="7410" width="8.44140625" style="1338" bestFit="1" customWidth="1"/>
    <col min="7411" max="7411" width="16.77734375" style="1338" customWidth="1"/>
    <col min="7412" max="7439" width="12" style="1338" customWidth="1"/>
    <col min="7440" max="7659" width="9.33203125" style="1338"/>
    <col min="7660" max="7660" width="1.33203125" style="1338" customWidth="1"/>
    <col min="7661" max="7661" width="8.21875" style="1338" customWidth="1"/>
    <col min="7662" max="7662" width="8.77734375" style="1338" customWidth="1"/>
    <col min="7663" max="7663" width="24.5546875" style="1338" customWidth="1"/>
    <col min="7664" max="7664" width="22.44140625" style="1338" customWidth="1"/>
    <col min="7665" max="7665" width="9.77734375" style="1338" customWidth="1"/>
    <col min="7666" max="7666" width="8.44140625" style="1338" bestFit="1" customWidth="1"/>
    <col min="7667" max="7667" width="16.77734375" style="1338" customWidth="1"/>
    <col min="7668" max="7695" width="12" style="1338" customWidth="1"/>
    <col min="7696" max="7915" width="9.33203125" style="1338"/>
    <col min="7916" max="7916" width="1.33203125" style="1338" customWidth="1"/>
    <col min="7917" max="7917" width="8.21875" style="1338" customWidth="1"/>
    <col min="7918" max="7918" width="8.77734375" style="1338" customWidth="1"/>
    <col min="7919" max="7919" width="24.5546875" style="1338" customWidth="1"/>
    <col min="7920" max="7920" width="22.44140625" style="1338" customWidth="1"/>
    <col min="7921" max="7921" width="9.77734375" style="1338" customWidth="1"/>
    <col min="7922" max="7922" width="8.44140625" style="1338" bestFit="1" customWidth="1"/>
    <col min="7923" max="7923" width="16.77734375" style="1338" customWidth="1"/>
    <col min="7924" max="7951" width="12" style="1338" customWidth="1"/>
    <col min="7952" max="8171" width="9.33203125" style="1338"/>
    <col min="8172" max="8172" width="1.33203125" style="1338" customWidth="1"/>
    <col min="8173" max="8173" width="8.21875" style="1338" customWidth="1"/>
    <col min="8174" max="8174" width="8.77734375" style="1338" customWidth="1"/>
    <col min="8175" max="8175" width="24.5546875" style="1338" customWidth="1"/>
    <col min="8176" max="8176" width="22.44140625" style="1338" customWidth="1"/>
    <col min="8177" max="8177" width="9.77734375" style="1338" customWidth="1"/>
    <col min="8178" max="8178" width="8.44140625" style="1338" bestFit="1" customWidth="1"/>
    <col min="8179" max="8179" width="16.77734375" style="1338" customWidth="1"/>
    <col min="8180" max="8207" width="12" style="1338" customWidth="1"/>
    <col min="8208" max="8427" width="9.33203125" style="1338"/>
    <col min="8428" max="8428" width="1.33203125" style="1338" customWidth="1"/>
    <col min="8429" max="8429" width="8.21875" style="1338" customWidth="1"/>
    <col min="8430" max="8430" width="8.77734375" style="1338" customWidth="1"/>
    <col min="8431" max="8431" width="24.5546875" style="1338" customWidth="1"/>
    <col min="8432" max="8432" width="22.44140625" style="1338" customWidth="1"/>
    <col min="8433" max="8433" width="9.77734375" style="1338" customWidth="1"/>
    <col min="8434" max="8434" width="8.44140625" style="1338" bestFit="1" customWidth="1"/>
    <col min="8435" max="8435" width="16.77734375" style="1338" customWidth="1"/>
    <col min="8436" max="8463" width="12" style="1338" customWidth="1"/>
    <col min="8464" max="8683" width="9.33203125" style="1338"/>
    <col min="8684" max="8684" width="1.33203125" style="1338" customWidth="1"/>
    <col min="8685" max="8685" width="8.21875" style="1338" customWidth="1"/>
    <col min="8686" max="8686" width="8.77734375" style="1338" customWidth="1"/>
    <col min="8687" max="8687" width="24.5546875" style="1338" customWidth="1"/>
    <col min="8688" max="8688" width="22.44140625" style="1338" customWidth="1"/>
    <col min="8689" max="8689" width="9.77734375" style="1338" customWidth="1"/>
    <col min="8690" max="8690" width="8.44140625" style="1338" bestFit="1" customWidth="1"/>
    <col min="8691" max="8691" width="16.77734375" style="1338" customWidth="1"/>
    <col min="8692" max="8719" width="12" style="1338" customWidth="1"/>
    <col min="8720" max="8939" width="9.33203125" style="1338"/>
    <col min="8940" max="8940" width="1.33203125" style="1338" customWidth="1"/>
    <col min="8941" max="8941" width="8.21875" style="1338" customWidth="1"/>
    <col min="8942" max="8942" width="8.77734375" style="1338" customWidth="1"/>
    <col min="8943" max="8943" width="24.5546875" style="1338" customWidth="1"/>
    <col min="8944" max="8944" width="22.44140625" style="1338" customWidth="1"/>
    <col min="8945" max="8945" width="9.77734375" style="1338" customWidth="1"/>
    <col min="8946" max="8946" width="8.44140625" style="1338" bestFit="1" customWidth="1"/>
    <col min="8947" max="8947" width="16.77734375" style="1338" customWidth="1"/>
    <col min="8948" max="8975" width="12" style="1338" customWidth="1"/>
    <col min="8976" max="9195" width="9.33203125" style="1338"/>
    <col min="9196" max="9196" width="1.33203125" style="1338" customWidth="1"/>
    <col min="9197" max="9197" width="8.21875" style="1338" customWidth="1"/>
    <col min="9198" max="9198" width="8.77734375" style="1338" customWidth="1"/>
    <col min="9199" max="9199" width="24.5546875" style="1338" customWidth="1"/>
    <col min="9200" max="9200" width="22.44140625" style="1338" customWidth="1"/>
    <col min="9201" max="9201" width="9.77734375" style="1338" customWidth="1"/>
    <col min="9202" max="9202" width="8.44140625" style="1338" bestFit="1" customWidth="1"/>
    <col min="9203" max="9203" width="16.77734375" style="1338" customWidth="1"/>
    <col min="9204" max="9231" width="12" style="1338" customWidth="1"/>
    <col min="9232" max="9451" width="9.33203125" style="1338"/>
    <col min="9452" max="9452" width="1.33203125" style="1338" customWidth="1"/>
    <col min="9453" max="9453" width="8.21875" style="1338" customWidth="1"/>
    <col min="9454" max="9454" width="8.77734375" style="1338" customWidth="1"/>
    <col min="9455" max="9455" width="24.5546875" style="1338" customWidth="1"/>
    <col min="9456" max="9456" width="22.44140625" style="1338" customWidth="1"/>
    <col min="9457" max="9457" width="9.77734375" style="1338" customWidth="1"/>
    <col min="9458" max="9458" width="8.44140625" style="1338" bestFit="1" customWidth="1"/>
    <col min="9459" max="9459" width="16.77734375" style="1338" customWidth="1"/>
    <col min="9460" max="9487" width="12" style="1338" customWidth="1"/>
    <col min="9488" max="9707" width="9.33203125" style="1338"/>
    <col min="9708" max="9708" width="1.33203125" style="1338" customWidth="1"/>
    <col min="9709" max="9709" width="8.21875" style="1338" customWidth="1"/>
    <col min="9710" max="9710" width="8.77734375" style="1338" customWidth="1"/>
    <col min="9711" max="9711" width="24.5546875" style="1338" customWidth="1"/>
    <col min="9712" max="9712" width="22.44140625" style="1338" customWidth="1"/>
    <col min="9713" max="9713" width="9.77734375" style="1338" customWidth="1"/>
    <col min="9714" max="9714" width="8.44140625" style="1338" bestFit="1" customWidth="1"/>
    <col min="9715" max="9715" width="16.77734375" style="1338" customWidth="1"/>
    <col min="9716" max="9743" width="12" style="1338" customWidth="1"/>
    <col min="9744" max="9963" width="9.33203125" style="1338"/>
    <col min="9964" max="9964" width="1.33203125" style="1338" customWidth="1"/>
    <col min="9965" max="9965" width="8.21875" style="1338" customWidth="1"/>
    <col min="9966" max="9966" width="8.77734375" style="1338" customWidth="1"/>
    <col min="9967" max="9967" width="24.5546875" style="1338" customWidth="1"/>
    <col min="9968" max="9968" width="22.44140625" style="1338" customWidth="1"/>
    <col min="9969" max="9969" width="9.77734375" style="1338" customWidth="1"/>
    <col min="9970" max="9970" width="8.44140625" style="1338" bestFit="1" customWidth="1"/>
    <col min="9971" max="9971" width="16.77734375" style="1338" customWidth="1"/>
    <col min="9972" max="9999" width="12" style="1338" customWidth="1"/>
    <col min="10000" max="10219" width="9.33203125" style="1338"/>
    <col min="10220" max="10220" width="1.33203125" style="1338" customWidth="1"/>
    <col min="10221" max="10221" width="8.21875" style="1338" customWidth="1"/>
    <col min="10222" max="10222" width="8.77734375" style="1338" customWidth="1"/>
    <col min="10223" max="10223" width="24.5546875" style="1338" customWidth="1"/>
    <col min="10224" max="10224" width="22.44140625" style="1338" customWidth="1"/>
    <col min="10225" max="10225" width="9.77734375" style="1338" customWidth="1"/>
    <col min="10226" max="10226" width="8.44140625" style="1338" bestFit="1" customWidth="1"/>
    <col min="10227" max="10227" width="16.77734375" style="1338" customWidth="1"/>
    <col min="10228" max="10255" width="12" style="1338" customWidth="1"/>
    <col min="10256" max="10475" width="9.33203125" style="1338"/>
    <col min="10476" max="10476" width="1.33203125" style="1338" customWidth="1"/>
    <col min="10477" max="10477" width="8.21875" style="1338" customWidth="1"/>
    <col min="10478" max="10478" width="8.77734375" style="1338" customWidth="1"/>
    <col min="10479" max="10479" width="24.5546875" style="1338" customWidth="1"/>
    <col min="10480" max="10480" width="22.44140625" style="1338" customWidth="1"/>
    <col min="10481" max="10481" width="9.77734375" style="1338" customWidth="1"/>
    <col min="10482" max="10482" width="8.44140625" style="1338" bestFit="1" customWidth="1"/>
    <col min="10483" max="10483" width="16.77734375" style="1338" customWidth="1"/>
    <col min="10484" max="10511" width="12" style="1338" customWidth="1"/>
    <col min="10512" max="10731" width="9.33203125" style="1338"/>
    <col min="10732" max="10732" width="1.33203125" style="1338" customWidth="1"/>
    <col min="10733" max="10733" width="8.21875" style="1338" customWidth="1"/>
    <col min="10734" max="10734" width="8.77734375" style="1338" customWidth="1"/>
    <col min="10735" max="10735" width="24.5546875" style="1338" customWidth="1"/>
    <col min="10736" max="10736" width="22.44140625" style="1338" customWidth="1"/>
    <col min="10737" max="10737" width="9.77734375" style="1338" customWidth="1"/>
    <col min="10738" max="10738" width="8.44140625" style="1338" bestFit="1" customWidth="1"/>
    <col min="10739" max="10739" width="16.77734375" style="1338" customWidth="1"/>
    <col min="10740" max="10767" width="12" style="1338" customWidth="1"/>
    <col min="10768" max="10987" width="9.33203125" style="1338"/>
    <col min="10988" max="10988" width="1.33203125" style="1338" customWidth="1"/>
    <col min="10989" max="10989" width="8.21875" style="1338" customWidth="1"/>
    <col min="10990" max="10990" width="8.77734375" style="1338" customWidth="1"/>
    <col min="10991" max="10991" width="24.5546875" style="1338" customWidth="1"/>
    <col min="10992" max="10992" width="22.44140625" style="1338" customWidth="1"/>
    <col min="10993" max="10993" width="9.77734375" style="1338" customWidth="1"/>
    <col min="10994" max="10994" width="8.44140625" style="1338" bestFit="1" customWidth="1"/>
    <col min="10995" max="10995" width="16.77734375" style="1338" customWidth="1"/>
    <col min="10996" max="11023" width="12" style="1338" customWidth="1"/>
    <col min="11024" max="11243" width="9.33203125" style="1338"/>
    <col min="11244" max="11244" width="1.33203125" style="1338" customWidth="1"/>
    <col min="11245" max="11245" width="8.21875" style="1338" customWidth="1"/>
    <col min="11246" max="11246" width="8.77734375" style="1338" customWidth="1"/>
    <col min="11247" max="11247" width="24.5546875" style="1338" customWidth="1"/>
    <col min="11248" max="11248" width="22.44140625" style="1338" customWidth="1"/>
    <col min="11249" max="11249" width="9.77734375" style="1338" customWidth="1"/>
    <col min="11250" max="11250" width="8.44140625" style="1338" bestFit="1" customWidth="1"/>
    <col min="11251" max="11251" width="16.77734375" style="1338" customWidth="1"/>
    <col min="11252" max="11279" width="12" style="1338" customWidth="1"/>
    <col min="11280" max="11499" width="9.33203125" style="1338"/>
    <col min="11500" max="11500" width="1.33203125" style="1338" customWidth="1"/>
    <col min="11501" max="11501" width="8.21875" style="1338" customWidth="1"/>
    <col min="11502" max="11502" width="8.77734375" style="1338" customWidth="1"/>
    <col min="11503" max="11503" width="24.5546875" style="1338" customWidth="1"/>
    <col min="11504" max="11504" width="22.44140625" style="1338" customWidth="1"/>
    <col min="11505" max="11505" width="9.77734375" style="1338" customWidth="1"/>
    <col min="11506" max="11506" width="8.44140625" style="1338" bestFit="1" customWidth="1"/>
    <col min="11507" max="11507" width="16.77734375" style="1338" customWidth="1"/>
    <col min="11508" max="11535" width="12" style="1338" customWidth="1"/>
    <col min="11536" max="11755" width="9.33203125" style="1338"/>
    <col min="11756" max="11756" width="1.33203125" style="1338" customWidth="1"/>
    <col min="11757" max="11757" width="8.21875" style="1338" customWidth="1"/>
    <col min="11758" max="11758" width="8.77734375" style="1338" customWidth="1"/>
    <col min="11759" max="11759" width="24.5546875" style="1338" customWidth="1"/>
    <col min="11760" max="11760" width="22.44140625" style="1338" customWidth="1"/>
    <col min="11761" max="11761" width="9.77734375" style="1338" customWidth="1"/>
    <col min="11762" max="11762" width="8.44140625" style="1338" bestFit="1" customWidth="1"/>
    <col min="11763" max="11763" width="16.77734375" style="1338" customWidth="1"/>
    <col min="11764" max="11791" width="12" style="1338" customWidth="1"/>
    <col min="11792" max="12011" width="9.33203125" style="1338"/>
    <col min="12012" max="12012" width="1.33203125" style="1338" customWidth="1"/>
    <col min="12013" max="12013" width="8.21875" style="1338" customWidth="1"/>
    <col min="12014" max="12014" width="8.77734375" style="1338" customWidth="1"/>
    <col min="12015" max="12015" width="24.5546875" style="1338" customWidth="1"/>
    <col min="12016" max="12016" width="22.44140625" style="1338" customWidth="1"/>
    <col min="12017" max="12017" width="9.77734375" style="1338" customWidth="1"/>
    <col min="12018" max="12018" width="8.44140625" style="1338" bestFit="1" customWidth="1"/>
    <col min="12019" max="12019" width="16.77734375" style="1338" customWidth="1"/>
    <col min="12020" max="12047" width="12" style="1338" customWidth="1"/>
    <col min="12048" max="12267" width="9.33203125" style="1338"/>
    <col min="12268" max="12268" width="1.33203125" style="1338" customWidth="1"/>
    <col min="12269" max="12269" width="8.21875" style="1338" customWidth="1"/>
    <col min="12270" max="12270" width="8.77734375" style="1338" customWidth="1"/>
    <col min="12271" max="12271" width="24.5546875" style="1338" customWidth="1"/>
    <col min="12272" max="12272" width="22.44140625" style="1338" customWidth="1"/>
    <col min="12273" max="12273" width="9.77734375" style="1338" customWidth="1"/>
    <col min="12274" max="12274" width="8.44140625" style="1338" bestFit="1" customWidth="1"/>
    <col min="12275" max="12275" width="16.77734375" style="1338" customWidth="1"/>
    <col min="12276" max="12303" width="12" style="1338" customWidth="1"/>
    <col min="12304" max="12523" width="9.33203125" style="1338"/>
    <col min="12524" max="12524" width="1.33203125" style="1338" customWidth="1"/>
    <col min="12525" max="12525" width="8.21875" style="1338" customWidth="1"/>
    <col min="12526" max="12526" width="8.77734375" style="1338" customWidth="1"/>
    <col min="12527" max="12527" width="24.5546875" style="1338" customWidth="1"/>
    <col min="12528" max="12528" width="22.44140625" style="1338" customWidth="1"/>
    <col min="12529" max="12529" width="9.77734375" style="1338" customWidth="1"/>
    <col min="12530" max="12530" width="8.44140625" style="1338" bestFit="1" customWidth="1"/>
    <col min="12531" max="12531" width="16.77734375" style="1338" customWidth="1"/>
    <col min="12532" max="12559" width="12" style="1338" customWidth="1"/>
    <col min="12560" max="12779" width="9.33203125" style="1338"/>
    <col min="12780" max="12780" width="1.33203125" style="1338" customWidth="1"/>
    <col min="12781" max="12781" width="8.21875" style="1338" customWidth="1"/>
    <col min="12782" max="12782" width="8.77734375" style="1338" customWidth="1"/>
    <col min="12783" max="12783" width="24.5546875" style="1338" customWidth="1"/>
    <col min="12784" max="12784" width="22.44140625" style="1338" customWidth="1"/>
    <col min="12785" max="12785" width="9.77734375" style="1338" customWidth="1"/>
    <col min="12786" max="12786" width="8.44140625" style="1338" bestFit="1" customWidth="1"/>
    <col min="12787" max="12787" width="16.77734375" style="1338" customWidth="1"/>
    <col min="12788" max="12815" width="12" style="1338" customWidth="1"/>
    <col min="12816" max="13035" width="9.33203125" style="1338"/>
    <col min="13036" max="13036" width="1.33203125" style="1338" customWidth="1"/>
    <col min="13037" max="13037" width="8.21875" style="1338" customWidth="1"/>
    <col min="13038" max="13038" width="8.77734375" style="1338" customWidth="1"/>
    <col min="13039" max="13039" width="24.5546875" style="1338" customWidth="1"/>
    <col min="13040" max="13040" width="22.44140625" style="1338" customWidth="1"/>
    <col min="13041" max="13041" width="9.77734375" style="1338" customWidth="1"/>
    <col min="13042" max="13042" width="8.44140625" style="1338" bestFit="1" customWidth="1"/>
    <col min="13043" max="13043" width="16.77734375" style="1338" customWidth="1"/>
    <col min="13044" max="13071" width="12" style="1338" customWidth="1"/>
    <col min="13072" max="13291" width="9.33203125" style="1338"/>
    <col min="13292" max="13292" width="1.33203125" style="1338" customWidth="1"/>
    <col min="13293" max="13293" width="8.21875" style="1338" customWidth="1"/>
    <col min="13294" max="13294" width="8.77734375" style="1338" customWidth="1"/>
    <col min="13295" max="13295" width="24.5546875" style="1338" customWidth="1"/>
    <col min="13296" max="13296" width="22.44140625" style="1338" customWidth="1"/>
    <col min="13297" max="13297" width="9.77734375" style="1338" customWidth="1"/>
    <col min="13298" max="13298" width="8.44140625" style="1338" bestFit="1" customWidth="1"/>
    <col min="13299" max="13299" width="16.77734375" style="1338" customWidth="1"/>
    <col min="13300" max="13327" width="12" style="1338" customWidth="1"/>
    <col min="13328" max="13547" width="9.33203125" style="1338"/>
    <col min="13548" max="13548" width="1.33203125" style="1338" customWidth="1"/>
    <col min="13549" max="13549" width="8.21875" style="1338" customWidth="1"/>
    <col min="13550" max="13550" width="8.77734375" style="1338" customWidth="1"/>
    <col min="13551" max="13551" width="24.5546875" style="1338" customWidth="1"/>
    <col min="13552" max="13552" width="22.44140625" style="1338" customWidth="1"/>
    <col min="13553" max="13553" width="9.77734375" style="1338" customWidth="1"/>
    <col min="13554" max="13554" width="8.44140625" style="1338" bestFit="1" customWidth="1"/>
    <col min="13555" max="13555" width="16.77734375" style="1338" customWidth="1"/>
    <col min="13556" max="13583" width="12" style="1338" customWidth="1"/>
    <col min="13584" max="13803" width="9.33203125" style="1338"/>
    <col min="13804" max="13804" width="1.33203125" style="1338" customWidth="1"/>
    <col min="13805" max="13805" width="8.21875" style="1338" customWidth="1"/>
    <col min="13806" max="13806" width="8.77734375" style="1338" customWidth="1"/>
    <col min="13807" max="13807" width="24.5546875" style="1338" customWidth="1"/>
    <col min="13808" max="13808" width="22.44140625" style="1338" customWidth="1"/>
    <col min="13809" max="13809" width="9.77734375" style="1338" customWidth="1"/>
    <col min="13810" max="13810" width="8.44140625" style="1338" bestFit="1" customWidth="1"/>
    <col min="13811" max="13811" width="16.77734375" style="1338" customWidth="1"/>
    <col min="13812" max="13839" width="12" style="1338" customWidth="1"/>
    <col min="13840" max="14059" width="9.33203125" style="1338"/>
    <col min="14060" max="14060" width="1.33203125" style="1338" customWidth="1"/>
    <col min="14061" max="14061" width="8.21875" style="1338" customWidth="1"/>
    <col min="14062" max="14062" width="8.77734375" style="1338" customWidth="1"/>
    <col min="14063" max="14063" width="24.5546875" style="1338" customWidth="1"/>
    <col min="14064" max="14064" width="22.44140625" style="1338" customWidth="1"/>
    <col min="14065" max="14065" width="9.77734375" style="1338" customWidth="1"/>
    <col min="14066" max="14066" width="8.44140625" style="1338" bestFit="1" customWidth="1"/>
    <col min="14067" max="14067" width="16.77734375" style="1338" customWidth="1"/>
    <col min="14068" max="14095" width="12" style="1338" customWidth="1"/>
    <col min="14096" max="14315" width="9.33203125" style="1338"/>
    <col min="14316" max="14316" width="1.33203125" style="1338" customWidth="1"/>
    <col min="14317" max="14317" width="8.21875" style="1338" customWidth="1"/>
    <col min="14318" max="14318" width="8.77734375" style="1338" customWidth="1"/>
    <col min="14319" max="14319" width="24.5546875" style="1338" customWidth="1"/>
    <col min="14320" max="14320" width="22.44140625" style="1338" customWidth="1"/>
    <col min="14321" max="14321" width="9.77734375" style="1338" customWidth="1"/>
    <col min="14322" max="14322" width="8.44140625" style="1338" bestFit="1" customWidth="1"/>
    <col min="14323" max="14323" width="16.77734375" style="1338" customWidth="1"/>
    <col min="14324" max="14351" width="12" style="1338" customWidth="1"/>
    <col min="14352" max="14571" width="9.33203125" style="1338"/>
    <col min="14572" max="14572" width="1.33203125" style="1338" customWidth="1"/>
    <col min="14573" max="14573" width="8.21875" style="1338" customWidth="1"/>
    <col min="14574" max="14574" width="8.77734375" style="1338" customWidth="1"/>
    <col min="14575" max="14575" width="24.5546875" style="1338" customWidth="1"/>
    <col min="14576" max="14576" width="22.44140625" style="1338" customWidth="1"/>
    <col min="14577" max="14577" width="9.77734375" style="1338" customWidth="1"/>
    <col min="14578" max="14578" width="8.44140625" style="1338" bestFit="1" customWidth="1"/>
    <col min="14579" max="14579" width="16.77734375" style="1338" customWidth="1"/>
    <col min="14580" max="14607" width="12" style="1338" customWidth="1"/>
    <col min="14608" max="14827" width="9.33203125" style="1338"/>
    <col min="14828" max="14828" width="1.33203125" style="1338" customWidth="1"/>
    <col min="14829" max="14829" width="8.21875" style="1338" customWidth="1"/>
    <col min="14830" max="14830" width="8.77734375" style="1338" customWidth="1"/>
    <col min="14831" max="14831" width="24.5546875" style="1338" customWidth="1"/>
    <col min="14832" max="14832" width="22.44140625" style="1338" customWidth="1"/>
    <col min="14833" max="14833" width="9.77734375" style="1338" customWidth="1"/>
    <col min="14834" max="14834" width="8.44140625" style="1338" bestFit="1" customWidth="1"/>
    <col min="14835" max="14835" width="16.77734375" style="1338" customWidth="1"/>
    <col min="14836" max="14863" width="12" style="1338" customWidth="1"/>
    <col min="14864" max="15083" width="9.33203125" style="1338"/>
    <col min="15084" max="15084" width="1.33203125" style="1338" customWidth="1"/>
    <col min="15085" max="15085" width="8.21875" style="1338" customWidth="1"/>
    <col min="15086" max="15086" width="8.77734375" style="1338" customWidth="1"/>
    <col min="15087" max="15087" width="24.5546875" style="1338" customWidth="1"/>
    <col min="15088" max="15088" width="22.44140625" style="1338" customWidth="1"/>
    <col min="15089" max="15089" width="9.77734375" style="1338" customWidth="1"/>
    <col min="15090" max="15090" width="8.44140625" style="1338" bestFit="1" customWidth="1"/>
    <col min="15091" max="15091" width="16.77734375" style="1338" customWidth="1"/>
    <col min="15092" max="15119" width="12" style="1338" customWidth="1"/>
    <col min="15120" max="15339" width="9.33203125" style="1338"/>
    <col min="15340" max="15340" width="1.33203125" style="1338" customWidth="1"/>
    <col min="15341" max="15341" width="8.21875" style="1338" customWidth="1"/>
    <col min="15342" max="15342" width="8.77734375" style="1338" customWidth="1"/>
    <col min="15343" max="15343" width="24.5546875" style="1338" customWidth="1"/>
    <col min="15344" max="15344" width="22.44140625" style="1338" customWidth="1"/>
    <col min="15345" max="15345" width="9.77734375" style="1338" customWidth="1"/>
    <col min="15346" max="15346" width="8.44140625" style="1338" bestFit="1" customWidth="1"/>
    <col min="15347" max="15347" width="16.77734375" style="1338" customWidth="1"/>
    <col min="15348" max="15375" width="12" style="1338" customWidth="1"/>
    <col min="15376" max="15595" width="9.33203125" style="1338"/>
    <col min="15596" max="15596" width="1.33203125" style="1338" customWidth="1"/>
    <col min="15597" max="15597" width="8.21875" style="1338" customWidth="1"/>
    <col min="15598" max="15598" width="8.77734375" style="1338" customWidth="1"/>
    <col min="15599" max="15599" width="24.5546875" style="1338" customWidth="1"/>
    <col min="15600" max="15600" width="22.44140625" style="1338" customWidth="1"/>
    <col min="15601" max="15601" width="9.77734375" style="1338" customWidth="1"/>
    <col min="15602" max="15602" width="8.44140625" style="1338" bestFit="1" customWidth="1"/>
    <col min="15603" max="15603" width="16.77734375" style="1338" customWidth="1"/>
    <col min="15604" max="15631" width="12" style="1338" customWidth="1"/>
    <col min="15632" max="15851" width="9.33203125" style="1338"/>
    <col min="15852" max="15852" width="1.33203125" style="1338" customWidth="1"/>
    <col min="15853" max="15853" width="8.21875" style="1338" customWidth="1"/>
    <col min="15854" max="15854" width="8.77734375" style="1338" customWidth="1"/>
    <col min="15855" max="15855" width="24.5546875" style="1338" customWidth="1"/>
    <col min="15856" max="15856" width="22.44140625" style="1338" customWidth="1"/>
    <col min="15857" max="15857" width="9.77734375" style="1338" customWidth="1"/>
    <col min="15858" max="15858" width="8.44140625" style="1338" bestFit="1" customWidth="1"/>
    <col min="15859" max="15859" width="16.77734375" style="1338" customWidth="1"/>
    <col min="15860" max="15887" width="12" style="1338" customWidth="1"/>
    <col min="15888" max="16107" width="9.33203125" style="1338"/>
    <col min="16108" max="16108" width="1.33203125" style="1338" customWidth="1"/>
    <col min="16109" max="16109" width="8.21875" style="1338" customWidth="1"/>
    <col min="16110" max="16110" width="8.77734375" style="1338" customWidth="1"/>
    <col min="16111" max="16111" width="24.5546875" style="1338" customWidth="1"/>
    <col min="16112" max="16112" width="22.44140625" style="1338" customWidth="1"/>
    <col min="16113" max="16113" width="9.77734375" style="1338" customWidth="1"/>
    <col min="16114" max="16114" width="8.44140625" style="1338" bestFit="1" customWidth="1"/>
    <col min="16115" max="16115" width="16.77734375" style="1338" customWidth="1"/>
    <col min="16116" max="16143" width="12" style="1338" customWidth="1"/>
    <col min="16144" max="16384" width="9.33203125" style="1338"/>
  </cols>
  <sheetData>
    <row r="1" spans="1:5" ht="15.75" thickBot="1" x14ac:dyDescent="0.25">
      <c r="A1" s="1385"/>
    </row>
    <row r="2" spans="1:5" ht="15.75" thickBot="1" x14ac:dyDescent="0.25">
      <c r="B2" s="1191" t="s">
        <v>61</v>
      </c>
    </row>
    <row r="3" spans="1:5" ht="35.1" customHeight="1" x14ac:dyDescent="0.25">
      <c r="B3" s="552" t="s">
        <v>433</v>
      </c>
      <c r="C3" s="1339"/>
      <c r="D3" s="1339"/>
      <c r="E3" s="1339"/>
    </row>
    <row r="4" spans="1:5" ht="15" x14ac:dyDescent="0.25">
      <c r="B4" s="552" t="s">
        <v>434</v>
      </c>
      <c r="C4" s="1339"/>
      <c r="D4" s="1339"/>
      <c r="E4" s="1339"/>
    </row>
    <row r="5" spans="1:5" s="1339" customFormat="1" ht="15" x14ac:dyDescent="0.25">
      <c r="A5" s="1387"/>
      <c r="B5" s="1364" t="s">
        <v>435</v>
      </c>
    </row>
    <row r="6" spans="1:5" s="1339" customFormat="1" ht="15" x14ac:dyDescent="0.25">
      <c r="A6" s="1387"/>
      <c r="B6" s="552" t="s">
        <v>436</v>
      </c>
    </row>
    <row r="7" spans="1:5" s="1339" customFormat="1" ht="15" x14ac:dyDescent="0.25">
      <c r="A7" s="1387"/>
      <c r="B7" s="552" t="s">
        <v>437</v>
      </c>
    </row>
    <row r="8" spans="1:5" s="1339" customFormat="1" ht="15" x14ac:dyDescent="0.25">
      <c r="A8" s="1387"/>
      <c r="B8" s="552" t="s">
        <v>438</v>
      </c>
    </row>
    <row r="9" spans="1:5" s="1339" customFormat="1" ht="15" x14ac:dyDescent="0.25">
      <c r="A9" s="1387"/>
      <c r="B9" s="1340"/>
    </row>
    <row r="10" spans="1:5" s="1339" customFormat="1" ht="15" x14ac:dyDescent="0.25">
      <c r="A10" s="1387"/>
      <c r="B10" s="1340"/>
    </row>
    <row r="11" spans="1:5" s="1339" customFormat="1" ht="15" x14ac:dyDescent="0.25">
      <c r="A11" s="1387"/>
      <c r="B11" s="1340"/>
    </row>
    <row r="12" spans="1:5" s="1339" customFormat="1" ht="15.75" thickBot="1" x14ac:dyDescent="0.3">
      <c r="A12" s="1387"/>
      <c r="B12" s="1340"/>
    </row>
    <row r="13" spans="1:5" s="1339" customFormat="1" ht="15" x14ac:dyDescent="0.25">
      <c r="A13" s="1387"/>
      <c r="B13" s="1341" t="s">
        <v>62</v>
      </c>
      <c r="C13" s="1342" t="s">
        <v>18</v>
      </c>
      <c r="D13" s="1341" t="s">
        <v>2</v>
      </c>
      <c r="E13" s="1343">
        <f>'TITLE PAGE'!D21</f>
        <v>6</v>
      </c>
    </row>
    <row r="14" spans="1:5" s="1339" customFormat="1" ht="29.25" thickBot="1" x14ac:dyDescent="0.3">
      <c r="A14" s="1387"/>
      <c r="B14" s="1344" t="s">
        <v>439</v>
      </c>
      <c r="C14" s="1345" t="s">
        <v>92</v>
      </c>
      <c r="D14" s="1346" t="s">
        <v>192</v>
      </c>
      <c r="E14" s="1345" t="s">
        <v>241</v>
      </c>
    </row>
    <row r="15" spans="1:5" s="1339" customFormat="1" ht="15" x14ac:dyDescent="0.25">
      <c r="A15" s="1387"/>
      <c r="B15" s="1340"/>
    </row>
    <row r="16" spans="1:5" s="1339" customFormat="1" ht="15" x14ac:dyDescent="0.25">
      <c r="A16" s="1387"/>
      <c r="B16" s="1340"/>
    </row>
    <row r="17" spans="1:89" s="1339" customFormat="1" ht="15" x14ac:dyDescent="0.25">
      <c r="A17" s="1387"/>
      <c r="B17" s="1340"/>
    </row>
    <row r="18" spans="1:89" s="1339" customFormat="1" ht="15" x14ac:dyDescent="0.25">
      <c r="A18" s="1387"/>
      <c r="B18" s="1340"/>
    </row>
    <row r="19" spans="1:89" s="1339" customFormat="1" ht="15" x14ac:dyDescent="0.25">
      <c r="A19" s="1387"/>
      <c r="B19" s="1340"/>
    </row>
    <row r="20" spans="1:89" s="1339" customFormat="1" ht="15" x14ac:dyDescent="0.25">
      <c r="A20" s="1387"/>
      <c r="B20" s="1340"/>
    </row>
    <row r="21" spans="1:89" ht="15" thickBot="1" x14ac:dyDescent="0.25"/>
    <row r="22" spans="1:89" ht="15.75" thickBot="1" x14ac:dyDescent="0.25">
      <c r="B22" s="553" t="s">
        <v>433</v>
      </c>
      <c r="C22" s="1362" t="s">
        <v>196</v>
      </c>
      <c r="D22" s="554"/>
      <c r="E22" s="554"/>
      <c r="F22" s="554"/>
      <c r="G22" s="554"/>
      <c r="H22" s="554"/>
      <c r="I22" s="554"/>
      <c r="J22" s="554"/>
      <c r="K22" s="554"/>
      <c r="L22" s="554"/>
      <c r="M22" s="554"/>
      <c r="N22" s="554"/>
      <c r="O22" s="554"/>
      <c r="P22" s="554"/>
      <c r="Q22" s="554"/>
      <c r="R22" s="554"/>
      <c r="S22" s="554"/>
      <c r="T22" s="554"/>
      <c r="U22" s="554"/>
      <c r="V22" s="554"/>
      <c r="W22" s="554"/>
      <c r="X22" s="554"/>
      <c r="Y22" s="554"/>
      <c r="Z22" s="554"/>
      <c r="AA22" s="554"/>
      <c r="AB22" s="554"/>
      <c r="AC22" s="554"/>
      <c r="AD22" s="554"/>
      <c r="AE22" s="554"/>
      <c r="AF22" s="554"/>
      <c r="AG22" s="554"/>
      <c r="AH22" s="554"/>
      <c r="AI22" s="554"/>
      <c r="AJ22" s="554"/>
      <c r="AK22" s="554"/>
      <c r="AL22" s="554"/>
      <c r="AM22" s="554"/>
      <c r="AN22" s="554"/>
      <c r="AO22" s="554"/>
      <c r="AP22" s="554"/>
      <c r="AQ22" s="554"/>
      <c r="AR22" s="554"/>
      <c r="AS22" s="554"/>
      <c r="AT22" s="554"/>
      <c r="AU22" s="554"/>
      <c r="AV22" s="554"/>
      <c r="AW22" s="554"/>
      <c r="AX22" s="554"/>
      <c r="AY22" s="554"/>
      <c r="AZ22" s="554"/>
      <c r="BA22" s="554"/>
      <c r="BB22" s="554"/>
      <c r="BC22" s="554"/>
      <c r="BD22" s="554"/>
      <c r="BE22" s="554"/>
      <c r="BF22" s="554"/>
      <c r="BG22" s="554"/>
      <c r="BH22" s="554"/>
      <c r="BI22" s="554"/>
      <c r="BJ22" s="554"/>
      <c r="BK22" s="554"/>
      <c r="BL22" s="554"/>
      <c r="BM22" s="554"/>
      <c r="BN22" s="554"/>
      <c r="BO22" s="554"/>
      <c r="BP22" s="554"/>
      <c r="BQ22" s="554"/>
      <c r="BR22" s="554"/>
      <c r="BS22" s="554"/>
      <c r="BT22" s="554"/>
      <c r="BU22" s="554"/>
      <c r="BV22" s="554"/>
      <c r="BW22" s="554"/>
      <c r="BX22" s="554"/>
      <c r="BY22" s="554"/>
      <c r="BZ22" s="554"/>
      <c r="CA22" s="554"/>
      <c r="CB22" s="554"/>
      <c r="CC22" s="554"/>
      <c r="CD22" s="554"/>
      <c r="CE22" s="554"/>
      <c r="CF22" s="554"/>
      <c r="CG22" s="554"/>
      <c r="CH22" s="554"/>
      <c r="CI22" s="554"/>
      <c r="CJ22" s="554"/>
    </row>
    <row r="23" spans="1:89" ht="60.75" thickBot="1" x14ac:dyDescent="0.25">
      <c r="B23" s="555" t="s">
        <v>440</v>
      </c>
      <c r="C23" s="556" t="s">
        <v>197</v>
      </c>
      <c r="D23" s="556" t="s">
        <v>70</v>
      </c>
      <c r="E23" s="556" t="s">
        <v>198</v>
      </c>
      <c r="F23" s="557" t="s">
        <v>199</v>
      </c>
      <c r="G23" s="555" t="s">
        <v>200</v>
      </c>
      <c r="H23" s="555" t="s">
        <v>201</v>
      </c>
      <c r="I23" s="555" t="s">
        <v>202</v>
      </c>
      <c r="J23" s="555" t="s">
        <v>203</v>
      </c>
      <c r="K23" s="555" t="s">
        <v>204</v>
      </c>
      <c r="L23" s="555" t="s">
        <v>205</v>
      </c>
      <c r="M23" s="556" t="s">
        <v>206</v>
      </c>
      <c r="N23" s="556" t="s">
        <v>207</v>
      </c>
      <c r="O23" s="556" t="s">
        <v>208</v>
      </c>
      <c r="P23" s="556" t="s">
        <v>209</v>
      </c>
      <c r="Q23" s="556" t="s">
        <v>210</v>
      </c>
      <c r="R23" s="556" t="s">
        <v>242</v>
      </c>
      <c r="S23" s="556" t="s">
        <v>243</v>
      </c>
      <c r="T23" s="556" t="s">
        <v>244</v>
      </c>
      <c r="U23" s="556" t="s">
        <v>245</v>
      </c>
      <c r="V23" s="556" t="s">
        <v>211</v>
      </c>
      <c r="W23" s="556" t="s">
        <v>246</v>
      </c>
      <c r="X23" s="556" t="s">
        <v>247</v>
      </c>
      <c r="Y23" s="556" t="s">
        <v>248</v>
      </c>
      <c r="Z23" s="556" t="s">
        <v>249</v>
      </c>
      <c r="AA23" s="556" t="s">
        <v>212</v>
      </c>
      <c r="AB23" s="556" t="s">
        <v>250</v>
      </c>
      <c r="AC23" s="556" t="s">
        <v>251</v>
      </c>
      <c r="AD23" s="556" t="s">
        <v>252</v>
      </c>
      <c r="AE23" s="556" t="s">
        <v>253</v>
      </c>
      <c r="AF23" s="556" t="s">
        <v>213</v>
      </c>
      <c r="AG23" s="556" t="s">
        <v>254</v>
      </c>
      <c r="AH23" s="556" t="s">
        <v>255</v>
      </c>
      <c r="AI23" s="556" t="s">
        <v>256</v>
      </c>
      <c r="AJ23" s="556" t="s">
        <v>257</v>
      </c>
      <c r="AK23" s="556" t="s">
        <v>214</v>
      </c>
      <c r="AL23" s="556" t="s">
        <v>258</v>
      </c>
      <c r="AM23" s="556" t="s">
        <v>259</v>
      </c>
      <c r="AN23" s="556" t="s">
        <v>260</v>
      </c>
      <c r="AO23" s="556" t="s">
        <v>261</v>
      </c>
      <c r="AP23" s="556" t="s">
        <v>215</v>
      </c>
      <c r="AQ23" s="556" t="s">
        <v>262</v>
      </c>
      <c r="AR23" s="556" t="s">
        <v>263</v>
      </c>
      <c r="AS23" s="556" t="s">
        <v>264</v>
      </c>
      <c r="AT23" s="556" t="s">
        <v>265</v>
      </c>
      <c r="AU23" s="556" t="s">
        <v>216</v>
      </c>
      <c r="AV23" s="556" t="s">
        <v>266</v>
      </c>
      <c r="AW23" s="556" t="s">
        <v>267</v>
      </c>
      <c r="AX23" s="556" t="s">
        <v>268</v>
      </c>
      <c r="AY23" s="556" t="s">
        <v>269</v>
      </c>
      <c r="AZ23" s="556" t="s">
        <v>217</v>
      </c>
      <c r="BA23" s="556" t="s">
        <v>270</v>
      </c>
      <c r="BB23" s="556" t="s">
        <v>271</v>
      </c>
      <c r="BC23" s="556" t="s">
        <v>272</v>
      </c>
      <c r="BD23" s="556" t="s">
        <v>273</v>
      </c>
      <c r="BE23" s="556" t="s">
        <v>218</v>
      </c>
      <c r="BF23" s="556" t="s">
        <v>274</v>
      </c>
      <c r="BG23" s="556" t="s">
        <v>275</v>
      </c>
      <c r="BH23" s="556" t="s">
        <v>276</v>
      </c>
      <c r="BI23" s="556" t="s">
        <v>277</v>
      </c>
      <c r="BJ23" s="556" t="s">
        <v>219</v>
      </c>
      <c r="BK23" s="556" t="s">
        <v>278</v>
      </c>
      <c r="BL23" s="556" t="s">
        <v>279</v>
      </c>
      <c r="BM23" s="556" t="s">
        <v>280</v>
      </c>
      <c r="BN23" s="556" t="s">
        <v>281</v>
      </c>
      <c r="BO23" s="556" t="s">
        <v>220</v>
      </c>
      <c r="BP23" s="556" t="s">
        <v>282</v>
      </c>
      <c r="BQ23" s="556" t="s">
        <v>283</v>
      </c>
      <c r="BR23" s="556" t="s">
        <v>284</v>
      </c>
      <c r="BS23" s="556" t="s">
        <v>285</v>
      </c>
      <c r="BT23" s="556" t="s">
        <v>221</v>
      </c>
      <c r="BU23" s="556" t="s">
        <v>286</v>
      </c>
      <c r="BV23" s="556" t="s">
        <v>287</v>
      </c>
      <c r="BW23" s="556" t="s">
        <v>288</v>
      </c>
      <c r="BX23" s="556" t="s">
        <v>289</v>
      </c>
      <c r="BY23" s="556" t="s">
        <v>222</v>
      </c>
      <c r="BZ23" s="556" t="s">
        <v>290</v>
      </c>
      <c r="CA23" s="556" t="s">
        <v>291</v>
      </c>
      <c r="CB23" s="556" t="s">
        <v>292</v>
      </c>
      <c r="CC23" s="556" t="s">
        <v>293</v>
      </c>
      <c r="CD23" s="556" t="s">
        <v>223</v>
      </c>
      <c r="CE23" s="556" t="s">
        <v>294</v>
      </c>
      <c r="CF23" s="556" t="s">
        <v>295</v>
      </c>
      <c r="CG23" s="556" t="s">
        <v>296</v>
      </c>
      <c r="CH23" s="556" t="s">
        <v>297</v>
      </c>
      <c r="CI23" s="557" t="s">
        <v>224</v>
      </c>
    </row>
    <row r="24" spans="1:89" s="1347" customFormat="1" x14ac:dyDescent="0.2">
      <c r="A24" s="1386"/>
      <c r="B24" s="1057" t="s">
        <v>441</v>
      </c>
      <c r="C24" s="1058" t="s">
        <v>442</v>
      </c>
      <c r="D24" s="1059" t="s">
        <v>85</v>
      </c>
      <c r="E24" s="1060" t="s">
        <v>231</v>
      </c>
      <c r="F24" s="1061">
        <v>2</v>
      </c>
      <c r="G24" s="563"/>
      <c r="H24" s="1421"/>
      <c r="I24" s="1421">
        <v>812.68885377576021</v>
      </c>
      <c r="J24" s="1421">
        <v>790.18278709596825</v>
      </c>
      <c r="K24" s="1421">
        <v>793.80171217686075</v>
      </c>
      <c r="L24" s="1421">
        <v>797.10042111853318</v>
      </c>
      <c r="M24" s="1528">
        <v>833.43741122936012</v>
      </c>
      <c r="N24" s="1528">
        <v>881.74424726425366</v>
      </c>
      <c r="O24" s="1528">
        <v>897.24382661142045</v>
      </c>
      <c r="P24" s="1528">
        <v>912.64769764136872</v>
      </c>
      <c r="Q24" s="1528">
        <v>950.98801037570365</v>
      </c>
      <c r="R24" s="1528">
        <v>951.6970725884396</v>
      </c>
      <c r="S24" s="1528">
        <v>952.43390312146812</v>
      </c>
      <c r="T24" s="1528">
        <v>953.05416255515775</v>
      </c>
      <c r="U24" s="1528">
        <v>953.83837048335693</v>
      </c>
      <c r="V24" s="1528">
        <v>954.74344009726246</v>
      </c>
      <c r="W24" s="1528">
        <v>955.29297507833599</v>
      </c>
      <c r="X24" s="1528">
        <v>955.77134216968443</v>
      </c>
      <c r="Y24" s="1528">
        <v>955.93072207196985</v>
      </c>
      <c r="Z24" s="1528">
        <v>956.14002220254736</v>
      </c>
      <c r="AA24" s="1528">
        <v>956.34359374939163</v>
      </c>
      <c r="AB24" s="1528">
        <v>956.34497225011637</v>
      </c>
      <c r="AC24" s="1528">
        <v>956.64780449645764</v>
      </c>
      <c r="AD24" s="1528">
        <v>956.97953616842426</v>
      </c>
      <c r="AE24" s="1528">
        <v>957.30964849336146</v>
      </c>
      <c r="AF24" s="1528">
        <v>957.69927764215265</v>
      </c>
      <c r="AG24" s="1528">
        <v>958.17688914483665</v>
      </c>
      <c r="AH24" s="1528">
        <v>958.71840710342747</v>
      </c>
      <c r="AI24" s="1528">
        <v>958.23259839134926</v>
      </c>
      <c r="AJ24" s="1528">
        <v>958.67486508969796</v>
      </c>
      <c r="AK24" s="1528">
        <v>959.01412386751667</v>
      </c>
      <c r="AL24" s="1528">
        <v>955.81313155104476</v>
      </c>
      <c r="AM24" s="1528">
        <v>955.75571115600007</v>
      </c>
      <c r="AN24" s="1528">
        <v>955.56295654806217</v>
      </c>
      <c r="AO24" s="1528">
        <v>955.29554201307815</v>
      </c>
      <c r="AP24" s="1528">
        <v>955.09547988403415</v>
      </c>
      <c r="AQ24" s="1528">
        <v>954.96087023790062</v>
      </c>
      <c r="AR24" s="1528">
        <v>955.07212194630813</v>
      </c>
      <c r="AS24" s="1528">
        <v>955.17665307888899</v>
      </c>
      <c r="AT24" s="1528">
        <v>955.38484056838024</v>
      </c>
      <c r="AU24" s="1528">
        <v>955.59113674189837</v>
      </c>
      <c r="AV24" s="1528">
        <v>955.83356163023859</v>
      </c>
      <c r="AW24" s="1528">
        <v>956.05786357620229</v>
      </c>
      <c r="AX24" s="1528">
        <v>956.35755280207229</v>
      </c>
      <c r="AY24" s="1528">
        <v>956.69298897961812</v>
      </c>
      <c r="AZ24" s="1528">
        <v>957.04362794248505</v>
      </c>
      <c r="BA24" s="1528">
        <v>957.41299881910538</v>
      </c>
      <c r="BB24" s="1528">
        <v>957.80906279125281</v>
      </c>
      <c r="BC24" s="1528">
        <v>958.23474242682028</v>
      </c>
      <c r="BD24" s="1528">
        <v>958.6573258540709</v>
      </c>
      <c r="BE24" s="1528">
        <v>959.12075196749265</v>
      </c>
      <c r="BF24" s="1528">
        <v>959.56433557021398</v>
      </c>
      <c r="BG24" s="1528">
        <v>959.97824503618267</v>
      </c>
      <c r="BH24" s="1528">
        <v>960.35484816707333</v>
      </c>
      <c r="BI24" s="1528">
        <v>960.77818328166097</v>
      </c>
      <c r="BJ24" s="1528">
        <v>961.2283465927901</v>
      </c>
      <c r="BK24" s="1528">
        <v>961.67949851449316</v>
      </c>
      <c r="BL24" s="1528">
        <v>962.12208746682347</v>
      </c>
      <c r="BM24" s="1528">
        <v>962.56472512539574</v>
      </c>
      <c r="BN24" s="1528">
        <v>963.02230515363533</v>
      </c>
      <c r="BO24" s="1528">
        <v>963.49063103640447</v>
      </c>
      <c r="BP24" s="1528">
        <v>963.9988627876013</v>
      </c>
      <c r="BQ24" s="1528">
        <v>964.48956670369421</v>
      </c>
      <c r="BR24" s="1528">
        <v>965.09591228310694</v>
      </c>
      <c r="BS24" s="1528">
        <v>965.65583357160961</v>
      </c>
      <c r="BT24" s="1528">
        <v>966.21984559155317</v>
      </c>
      <c r="BU24" s="564"/>
      <c r="BV24" s="564"/>
      <c r="BW24" s="564"/>
      <c r="BX24" s="564"/>
      <c r="BY24" s="564"/>
      <c r="BZ24" s="564"/>
      <c r="CA24" s="564"/>
      <c r="CB24" s="564"/>
      <c r="CC24" s="564"/>
      <c r="CD24" s="564"/>
      <c r="CE24" s="564"/>
      <c r="CF24" s="564"/>
      <c r="CG24" s="564"/>
      <c r="CH24" s="564"/>
      <c r="CI24" s="565"/>
      <c r="CK24" s="1348"/>
    </row>
    <row r="25" spans="1:89" s="1347" customFormat="1" x14ac:dyDescent="0.2">
      <c r="A25" s="1386"/>
      <c r="B25" s="1052" t="s">
        <v>443</v>
      </c>
      <c r="C25" s="1053" t="s">
        <v>444</v>
      </c>
      <c r="D25" s="1054" t="s">
        <v>85</v>
      </c>
      <c r="E25" s="1055" t="s">
        <v>231</v>
      </c>
      <c r="F25" s="1056">
        <v>2</v>
      </c>
      <c r="G25" s="1411"/>
      <c r="H25" s="1414"/>
      <c r="I25" s="1414">
        <v>90</v>
      </c>
      <c r="J25" s="1414">
        <v>90</v>
      </c>
      <c r="K25" s="1414">
        <v>90</v>
      </c>
      <c r="L25" s="1414">
        <v>90</v>
      </c>
      <c r="M25" s="1418">
        <v>140</v>
      </c>
      <c r="N25" s="1418">
        <v>140</v>
      </c>
      <c r="O25" s="1418">
        <v>140</v>
      </c>
      <c r="P25" s="1418">
        <v>190</v>
      </c>
      <c r="Q25" s="1418">
        <v>190</v>
      </c>
      <c r="R25" s="1418">
        <v>190</v>
      </c>
      <c r="S25" s="1418">
        <v>190</v>
      </c>
      <c r="T25" s="1418">
        <v>190</v>
      </c>
      <c r="U25" s="1418">
        <v>190</v>
      </c>
      <c r="V25" s="1418">
        <v>190</v>
      </c>
      <c r="W25" s="1418">
        <v>190</v>
      </c>
      <c r="X25" s="1418">
        <v>190</v>
      </c>
      <c r="Y25" s="1418">
        <v>190</v>
      </c>
      <c r="Z25" s="1418">
        <v>190</v>
      </c>
      <c r="AA25" s="1418">
        <v>190</v>
      </c>
      <c r="AB25" s="1418">
        <v>330</v>
      </c>
      <c r="AC25" s="1418">
        <v>330</v>
      </c>
      <c r="AD25" s="1418">
        <v>330</v>
      </c>
      <c r="AE25" s="1418">
        <v>330</v>
      </c>
      <c r="AF25" s="1418">
        <v>330</v>
      </c>
      <c r="AG25" s="1418">
        <v>330</v>
      </c>
      <c r="AH25" s="1418">
        <v>330</v>
      </c>
      <c r="AI25" s="1418">
        <v>330</v>
      </c>
      <c r="AJ25" s="1418">
        <v>330</v>
      </c>
      <c r="AK25" s="1418">
        <v>330</v>
      </c>
      <c r="AL25" s="1418">
        <v>330</v>
      </c>
      <c r="AM25" s="1418">
        <v>330</v>
      </c>
      <c r="AN25" s="1418">
        <v>330</v>
      </c>
      <c r="AO25" s="1418">
        <v>330</v>
      </c>
      <c r="AP25" s="1418">
        <v>330</v>
      </c>
      <c r="AQ25" s="1418">
        <v>330</v>
      </c>
      <c r="AR25" s="1418">
        <v>330</v>
      </c>
      <c r="AS25" s="1418">
        <v>330</v>
      </c>
      <c r="AT25" s="1418">
        <v>330</v>
      </c>
      <c r="AU25" s="1418">
        <v>330</v>
      </c>
      <c r="AV25" s="1418">
        <v>330</v>
      </c>
      <c r="AW25" s="1418">
        <v>330</v>
      </c>
      <c r="AX25" s="1418">
        <v>330</v>
      </c>
      <c r="AY25" s="1418">
        <v>330</v>
      </c>
      <c r="AZ25" s="1418">
        <v>330</v>
      </c>
      <c r="BA25" s="1418">
        <v>330</v>
      </c>
      <c r="BB25" s="1418">
        <v>330</v>
      </c>
      <c r="BC25" s="1418">
        <v>330</v>
      </c>
      <c r="BD25" s="1418">
        <v>330</v>
      </c>
      <c r="BE25" s="1418">
        <v>330</v>
      </c>
      <c r="BF25" s="1418">
        <v>330</v>
      </c>
      <c r="BG25" s="1418">
        <v>330</v>
      </c>
      <c r="BH25" s="1418">
        <v>330</v>
      </c>
      <c r="BI25" s="1418">
        <v>330</v>
      </c>
      <c r="BJ25" s="1418">
        <v>330</v>
      </c>
      <c r="BK25" s="1418">
        <v>330</v>
      </c>
      <c r="BL25" s="1418">
        <v>330</v>
      </c>
      <c r="BM25" s="1418">
        <v>330</v>
      </c>
      <c r="BN25" s="1418">
        <v>330</v>
      </c>
      <c r="BO25" s="1418">
        <v>330</v>
      </c>
      <c r="BP25" s="1418">
        <v>330</v>
      </c>
      <c r="BQ25" s="1418">
        <v>330</v>
      </c>
      <c r="BR25" s="1418">
        <v>330</v>
      </c>
      <c r="BS25" s="1418">
        <v>330</v>
      </c>
      <c r="BT25" s="1418">
        <v>330</v>
      </c>
      <c r="BU25" s="1048"/>
      <c r="BV25" s="1048"/>
      <c r="BW25" s="1048"/>
      <c r="BX25" s="1048"/>
      <c r="BY25" s="1048"/>
      <c r="BZ25" s="1048"/>
      <c r="CA25" s="1048"/>
      <c r="CB25" s="1048"/>
      <c r="CC25" s="1048"/>
      <c r="CD25" s="1048"/>
      <c r="CE25" s="1048"/>
      <c r="CF25" s="1048"/>
      <c r="CG25" s="1048"/>
      <c r="CH25" s="1048"/>
      <c r="CI25" s="1049"/>
      <c r="CK25" s="1348"/>
    </row>
    <row r="26" spans="1:89" s="1347" customFormat="1" x14ac:dyDescent="0.2">
      <c r="A26" s="1386"/>
      <c r="B26" s="1051" t="s">
        <v>445</v>
      </c>
      <c r="C26" s="1043" t="s">
        <v>446</v>
      </c>
      <c r="D26" s="1044" t="s">
        <v>85</v>
      </c>
      <c r="E26" s="1045" t="s">
        <v>231</v>
      </c>
      <c r="F26" s="1046">
        <v>2</v>
      </c>
      <c r="G26" s="1412"/>
      <c r="H26" s="1414"/>
      <c r="I26" s="1414">
        <v>0</v>
      </c>
      <c r="J26" s="1414">
        <v>0</v>
      </c>
      <c r="K26" s="1414">
        <v>0</v>
      </c>
      <c r="L26" s="1414">
        <v>0</v>
      </c>
      <c r="M26" s="1418">
        <v>0</v>
      </c>
      <c r="N26" s="1418">
        <v>0</v>
      </c>
      <c r="O26" s="1418">
        <v>0</v>
      </c>
      <c r="P26" s="1418">
        <v>0</v>
      </c>
      <c r="Q26" s="1418">
        <v>0</v>
      </c>
      <c r="R26" s="1418">
        <v>0</v>
      </c>
      <c r="S26" s="1418">
        <v>0</v>
      </c>
      <c r="T26" s="1418">
        <v>0</v>
      </c>
      <c r="U26" s="1418">
        <v>0</v>
      </c>
      <c r="V26" s="1418">
        <v>0</v>
      </c>
      <c r="W26" s="1418">
        <v>0</v>
      </c>
      <c r="X26" s="1418">
        <v>0</v>
      </c>
      <c r="Y26" s="1418">
        <v>0</v>
      </c>
      <c r="Z26" s="1418">
        <v>0</v>
      </c>
      <c r="AA26" s="1418">
        <v>0</v>
      </c>
      <c r="AB26" s="1418">
        <v>0</v>
      </c>
      <c r="AC26" s="1418">
        <v>0</v>
      </c>
      <c r="AD26" s="1418">
        <v>0</v>
      </c>
      <c r="AE26" s="1418">
        <v>0</v>
      </c>
      <c r="AF26" s="1418">
        <v>0</v>
      </c>
      <c r="AG26" s="1418">
        <v>0</v>
      </c>
      <c r="AH26" s="1418">
        <v>0</v>
      </c>
      <c r="AI26" s="1418">
        <v>0</v>
      </c>
      <c r="AJ26" s="1418">
        <v>0</v>
      </c>
      <c r="AK26" s="1418">
        <v>0</v>
      </c>
      <c r="AL26" s="1418">
        <v>0</v>
      </c>
      <c r="AM26" s="1418">
        <v>0</v>
      </c>
      <c r="AN26" s="1418">
        <v>0</v>
      </c>
      <c r="AO26" s="1418">
        <v>0</v>
      </c>
      <c r="AP26" s="1418">
        <v>0</v>
      </c>
      <c r="AQ26" s="1418">
        <v>0</v>
      </c>
      <c r="AR26" s="1418">
        <v>0</v>
      </c>
      <c r="AS26" s="1418">
        <v>0</v>
      </c>
      <c r="AT26" s="1418">
        <v>0</v>
      </c>
      <c r="AU26" s="1418">
        <v>0</v>
      </c>
      <c r="AV26" s="1418">
        <v>0</v>
      </c>
      <c r="AW26" s="1418">
        <v>0</v>
      </c>
      <c r="AX26" s="1418">
        <v>0</v>
      </c>
      <c r="AY26" s="1418">
        <v>0</v>
      </c>
      <c r="AZ26" s="1418">
        <v>0</v>
      </c>
      <c r="BA26" s="1418">
        <v>0</v>
      </c>
      <c r="BB26" s="1418">
        <v>0</v>
      </c>
      <c r="BC26" s="1418">
        <v>0</v>
      </c>
      <c r="BD26" s="1418">
        <v>0</v>
      </c>
      <c r="BE26" s="1418">
        <v>0</v>
      </c>
      <c r="BF26" s="1418">
        <v>0</v>
      </c>
      <c r="BG26" s="1418">
        <v>0</v>
      </c>
      <c r="BH26" s="1418">
        <v>0</v>
      </c>
      <c r="BI26" s="1418">
        <v>0</v>
      </c>
      <c r="BJ26" s="1418">
        <v>0</v>
      </c>
      <c r="BK26" s="1418">
        <v>0</v>
      </c>
      <c r="BL26" s="1418">
        <v>0</v>
      </c>
      <c r="BM26" s="1418">
        <v>0</v>
      </c>
      <c r="BN26" s="1418">
        <v>0</v>
      </c>
      <c r="BO26" s="1418">
        <v>0</v>
      </c>
      <c r="BP26" s="1418">
        <v>0</v>
      </c>
      <c r="BQ26" s="1418">
        <v>0</v>
      </c>
      <c r="BR26" s="1418">
        <v>0</v>
      </c>
      <c r="BS26" s="1418">
        <v>0</v>
      </c>
      <c r="BT26" s="1418">
        <v>0</v>
      </c>
      <c r="BU26" s="572"/>
      <c r="BV26" s="572"/>
      <c r="BW26" s="572"/>
      <c r="BX26" s="572"/>
      <c r="BY26" s="572"/>
      <c r="BZ26" s="572"/>
      <c r="CA26" s="572"/>
      <c r="CB26" s="572"/>
      <c r="CC26" s="572"/>
      <c r="CD26" s="572"/>
      <c r="CE26" s="572"/>
      <c r="CF26" s="572"/>
      <c r="CG26" s="572"/>
      <c r="CH26" s="572"/>
      <c r="CI26" s="573"/>
      <c r="CK26" s="1348"/>
    </row>
    <row r="27" spans="1:89" s="1347" customFormat="1" x14ac:dyDescent="0.2">
      <c r="A27" s="1386"/>
      <c r="B27" s="566" t="s">
        <v>447</v>
      </c>
      <c r="C27" s="567" t="s">
        <v>448</v>
      </c>
      <c r="D27" s="568" t="s">
        <v>85</v>
      </c>
      <c r="E27" s="569" t="s">
        <v>231</v>
      </c>
      <c r="F27" s="570">
        <v>2</v>
      </c>
      <c r="G27" s="1412"/>
      <c r="H27" s="1414"/>
      <c r="I27" s="1414">
        <v>0.3</v>
      </c>
      <c r="J27" s="1414">
        <v>0.3</v>
      </c>
      <c r="K27" s="1414">
        <v>0.3</v>
      </c>
      <c r="L27" s="1414">
        <v>0.3</v>
      </c>
      <c r="M27" s="1418">
        <v>0.3</v>
      </c>
      <c r="N27" s="1418">
        <v>0.3</v>
      </c>
      <c r="O27" s="1418">
        <v>0.3</v>
      </c>
      <c r="P27" s="1418">
        <v>0.3</v>
      </c>
      <c r="Q27" s="1418">
        <v>0.3</v>
      </c>
      <c r="R27" s="1418">
        <v>0.3</v>
      </c>
      <c r="S27" s="1418">
        <v>0.3</v>
      </c>
      <c r="T27" s="1418">
        <v>0.3</v>
      </c>
      <c r="U27" s="1418">
        <v>0.3</v>
      </c>
      <c r="V27" s="1418">
        <v>0.3</v>
      </c>
      <c r="W27" s="1418">
        <v>0.3</v>
      </c>
      <c r="X27" s="1418">
        <v>0.3</v>
      </c>
      <c r="Y27" s="1418">
        <v>0.3</v>
      </c>
      <c r="Z27" s="1418">
        <v>0.3</v>
      </c>
      <c r="AA27" s="1418">
        <v>0.3</v>
      </c>
      <c r="AB27" s="1418">
        <v>0.3</v>
      </c>
      <c r="AC27" s="1418">
        <v>0.3</v>
      </c>
      <c r="AD27" s="1418">
        <v>0.3</v>
      </c>
      <c r="AE27" s="1418">
        <v>0.3</v>
      </c>
      <c r="AF27" s="1418">
        <v>0.3</v>
      </c>
      <c r="AG27" s="1418">
        <v>0.3</v>
      </c>
      <c r="AH27" s="1418">
        <v>0.3</v>
      </c>
      <c r="AI27" s="1418">
        <v>0.3</v>
      </c>
      <c r="AJ27" s="1418">
        <v>0.3</v>
      </c>
      <c r="AK27" s="1418">
        <v>0.3</v>
      </c>
      <c r="AL27" s="1418">
        <v>0.3</v>
      </c>
      <c r="AM27" s="1418">
        <v>0.3</v>
      </c>
      <c r="AN27" s="1418">
        <v>0.3</v>
      </c>
      <c r="AO27" s="1418">
        <v>0.3</v>
      </c>
      <c r="AP27" s="1418">
        <v>0.3</v>
      </c>
      <c r="AQ27" s="1418">
        <v>0.3</v>
      </c>
      <c r="AR27" s="1418">
        <v>0.3</v>
      </c>
      <c r="AS27" s="1418">
        <v>0.3</v>
      </c>
      <c r="AT27" s="1418">
        <v>0.3</v>
      </c>
      <c r="AU27" s="1418">
        <v>0.3</v>
      </c>
      <c r="AV27" s="1418">
        <v>0.3</v>
      </c>
      <c r="AW27" s="1418">
        <v>0.3</v>
      </c>
      <c r="AX27" s="1418">
        <v>0.3</v>
      </c>
      <c r="AY27" s="1418">
        <v>0.3</v>
      </c>
      <c r="AZ27" s="1418">
        <v>0.3</v>
      </c>
      <c r="BA27" s="1418">
        <v>0.3</v>
      </c>
      <c r="BB27" s="1418">
        <v>0.3</v>
      </c>
      <c r="BC27" s="1418">
        <v>0.3</v>
      </c>
      <c r="BD27" s="1418">
        <v>0.3</v>
      </c>
      <c r="BE27" s="1418">
        <v>0.3</v>
      </c>
      <c r="BF27" s="1418">
        <v>0.3</v>
      </c>
      <c r="BG27" s="1418">
        <v>0.3</v>
      </c>
      <c r="BH27" s="1418">
        <v>0.3</v>
      </c>
      <c r="BI27" s="1418">
        <v>0.3</v>
      </c>
      <c r="BJ27" s="1418">
        <v>0.3</v>
      </c>
      <c r="BK27" s="1418">
        <v>0.3</v>
      </c>
      <c r="BL27" s="1418">
        <v>0.3</v>
      </c>
      <c r="BM27" s="1418">
        <v>0.3</v>
      </c>
      <c r="BN27" s="1418">
        <v>0.3</v>
      </c>
      <c r="BO27" s="1418">
        <v>0.3</v>
      </c>
      <c r="BP27" s="1418">
        <v>0.3</v>
      </c>
      <c r="BQ27" s="1418">
        <v>0.3</v>
      </c>
      <c r="BR27" s="1418">
        <v>0.3</v>
      </c>
      <c r="BS27" s="1418">
        <v>0.3</v>
      </c>
      <c r="BT27" s="1418">
        <v>0.3</v>
      </c>
      <c r="BU27" s="572"/>
      <c r="BV27" s="572"/>
      <c r="BW27" s="572"/>
      <c r="BX27" s="572"/>
      <c r="BY27" s="572"/>
      <c r="BZ27" s="572"/>
      <c r="CA27" s="572"/>
      <c r="CB27" s="572"/>
      <c r="CC27" s="572"/>
      <c r="CD27" s="572"/>
      <c r="CE27" s="572"/>
      <c r="CF27" s="572"/>
      <c r="CG27" s="572"/>
      <c r="CH27" s="572"/>
      <c r="CI27" s="573"/>
      <c r="CK27" s="1348"/>
    </row>
    <row r="28" spans="1:89" s="1347" customFormat="1" x14ac:dyDescent="0.2">
      <c r="A28" s="1386"/>
      <c r="B28" s="574" t="s">
        <v>449</v>
      </c>
      <c r="C28" s="567" t="s">
        <v>450</v>
      </c>
      <c r="D28" s="568" t="s">
        <v>85</v>
      </c>
      <c r="E28" s="569" t="s">
        <v>231</v>
      </c>
      <c r="F28" s="570">
        <v>2</v>
      </c>
      <c r="G28" s="1412"/>
      <c r="H28" s="1414"/>
      <c r="I28" s="1414">
        <v>0</v>
      </c>
      <c r="J28" s="1414">
        <v>0</v>
      </c>
      <c r="K28" s="1414">
        <v>0</v>
      </c>
      <c r="L28" s="1414">
        <v>0</v>
      </c>
      <c r="M28" s="1418">
        <v>0</v>
      </c>
      <c r="N28" s="1418">
        <v>0</v>
      </c>
      <c r="O28" s="1418">
        <v>0</v>
      </c>
      <c r="P28" s="1418">
        <v>0</v>
      </c>
      <c r="Q28" s="1418">
        <v>0</v>
      </c>
      <c r="R28" s="1418">
        <v>0</v>
      </c>
      <c r="S28" s="1418">
        <v>0</v>
      </c>
      <c r="T28" s="1418">
        <v>0</v>
      </c>
      <c r="U28" s="1418">
        <v>0</v>
      </c>
      <c r="V28" s="1418">
        <v>0</v>
      </c>
      <c r="W28" s="1418">
        <v>0</v>
      </c>
      <c r="X28" s="1418">
        <v>0</v>
      </c>
      <c r="Y28" s="1418">
        <v>0</v>
      </c>
      <c r="Z28" s="1418">
        <v>0</v>
      </c>
      <c r="AA28" s="1418">
        <v>0</v>
      </c>
      <c r="AB28" s="1418">
        <v>0</v>
      </c>
      <c r="AC28" s="1418">
        <v>0</v>
      </c>
      <c r="AD28" s="1418">
        <v>0</v>
      </c>
      <c r="AE28" s="1418">
        <v>0</v>
      </c>
      <c r="AF28" s="1418">
        <v>0</v>
      </c>
      <c r="AG28" s="1418">
        <v>0</v>
      </c>
      <c r="AH28" s="1418">
        <v>0</v>
      </c>
      <c r="AI28" s="1418">
        <v>0</v>
      </c>
      <c r="AJ28" s="1418">
        <v>0</v>
      </c>
      <c r="AK28" s="1418">
        <v>0</v>
      </c>
      <c r="AL28" s="1418">
        <v>0</v>
      </c>
      <c r="AM28" s="1418">
        <v>0</v>
      </c>
      <c r="AN28" s="1418">
        <v>0</v>
      </c>
      <c r="AO28" s="1418">
        <v>0</v>
      </c>
      <c r="AP28" s="1418">
        <v>0</v>
      </c>
      <c r="AQ28" s="1418">
        <v>0</v>
      </c>
      <c r="AR28" s="1418">
        <v>0</v>
      </c>
      <c r="AS28" s="1418">
        <v>0</v>
      </c>
      <c r="AT28" s="1418">
        <v>0</v>
      </c>
      <c r="AU28" s="1418">
        <v>0</v>
      </c>
      <c r="AV28" s="1418">
        <v>0</v>
      </c>
      <c r="AW28" s="1418">
        <v>0</v>
      </c>
      <c r="AX28" s="1418">
        <v>0</v>
      </c>
      <c r="AY28" s="1418">
        <v>0</v>
      </c>
      <c r="AZ28" s="1418">
        <v>0</v>
      </c>
      <c r="BA28" s="1418">
        <v>0</v>
      </c>
      <c r="BB28" s="1418">
        <v>0</v>
      </c>
      <c r="BC28" s="1418">
        <v>0</v>
      </c>
      <c r="BD28" s="1418">
        <v>0</v>
      </c>
      <c r="BE28" s="1418">
        <v>0</v>
      </c>
      <c r="BF28" s="1418">
        <v>0</v>
      </c>
      <c r="BG28" s="1418">
        <v>0</v>
      </c>
      <c r="BH28" s="1418">
        <v>0</v>
      </c>
      <c r="BI28" s="1418">
        <v>0</v>
      </c>
      <c r="BJ28" s="1418">
        <v>0</v>
      </c>
      <c r="BK28" s="1418">
        <v>0</v>
      </c>
      <c r="BL28" s="1418">
        <v>0</v>
      </c>
      <c r="BM28" s="1418">
        <v>0</v>
      </c>
      <c r="BN28" s="1418">
        <v>0</v>
      </c>
      <c r="BO28" s="1418">
        <v>0</v>
      </c>
      <c r="BP28" s="1418">
        <v>0</v>
      </c>
      <c r="BQ28" s="1418">
        <v>0</v>
      </c>
      <c r="BR28" s="1418">
        <v>0</v>
      </c>
      <c r="BS28" s="1418">
        <v>0</v>
      </c>
      <c r="BT28" s="1418">
        <v>0</v>
      </c>
      <c r="BU28" s="572"/>
      <c r="BV28" s="572"/>
      <c r="BW28" s="572"/>
      <c r="BX28" s="572"/>
      <c r="BY28" s="572"/>
      <c r="BZ28" s="572"/>
      <c r="CA28" s="572"/>
      <c r="CB28" s="572"/>
      <c r="CC28" s="572"/>
      <c r="CD28" s="572"/>
      <c r="CE28" s="572"/>
      <c r="CF28" s="572"/>
      <c r="CG28" s="572"/>
      <c r="CH28" s="572"/>
      <c r="CI28" s="573"/>
      <c r="CK28" s="1348"/>
    </row>
    <row r="29" spans="1:89" s="1347" customFormat="1" x14ac:dyDescent="0.2">
      <c r="A29" s="1386"/>
      <c r="B29" s="574" t="s">
        <v>451</v>
      </c>
      <c r="C29" s="567" t="s">
        <v>452</v>
      </c>
      <c r="D29" s="568" t="s">
        <v>85</v>
      </c>
      <c r="E29" s="569" t="s">
        <v>231</v>
      </c>
      <c r="F29" s="570">
        <v>2</v>
      </c>
      <c r="G29" s="1412"/>
      <c r="H29" s="584"/>
      <c r="I29" s="584">
        <v>-4.5316169945205473</v>
      </c>
      <c r="J29" s="584">
        <v>-4.6317769945205471</v>
      </c>
      <c r="K29" s="584">
        <v>-4.6317769945205471</v>
      </c>
      <c r="L29" s="584">
        <v>-4.6317769945205471</v>
      </c>
      <c r="M29" s="572">
        <v>-4.6317769945205471</v>
      </c>
      <c r="N29" s="572">
        <v>-4.6317769945205471</v>
      </c>
      <c r="O29" s="572">
        <v>-4.6317769945205471</v>
      </c>
      <c r="P29" s="572">
        <v>-4.6317769945205471</v>
      </c>
      <c r="Q29" s="572">
        <v>-4.6317769945205471</v>
      </c>
      <c r="R29" s="572">
        <v>-4.6317769945205471</v>
      </c>
      <c r="S29" s="572">
        <v>-4.6317769945205471</v>
      </c>
      <c r="T29" s="572">
        <v>-4.6317769945205471</v>
      </c>
      <c r="U29" s="572">
        <v>-4.6317769945205471</v>
      </c>
      <c r="V29" s="572">
        <v>-4.6317769945205471</v>
      </c>
      <c r="W29" s="572">
        <v>-4.6317769945205471</v>
      </c>
      <c r="X29" s="572">
        <v>-4.6317769945205471</v>
      </c>
      <c r="Y29" s="572">
        <v>-4.6317769945205471</v>
      </c>
      <c r="Z29" s="572">
        <v>-4.6317769945205471</v>
      </c>
      <c r="AA29" s="572">
        <v>-4.6317769945205471</v>
      </c>
      <c r="AB29" s="572">
        <v>-4.6317769945205471</v>
      </c>
      <c r="AC29" s="572">
        <v>-4.6317769945205471</v>
      </c>
      <c r="AD29" s="572">
        <v>-4.6317769945205471</v>
      </c>
      <c r="AE29" s="572">
        <v>-4.6317769945205471</v>
      </c>
      <c r="AF29" s="572">
        <v>-4.6317769945205471</v>
      </c>
      <c r="AG29" s="572">
        <v>-4.6317769945205471</v>
      </c>
      <c r="AH29" s="572">
        <v>-4.6317769945205471</v>
      </c>
      <c r="AI29" s="572">
        <v>-4.6317769945205471</v>
      </c>
      <c r="AJ29" s="572">
        <v>-4.6317769945205471</v>
      </c>
      <c r="AK29" s="572">
        <v>-4.6317769945205471</v>
      </c>
      <c r="AL29" s="572">
        <v>-4.6317769945205471</v>
      </c>
      <c r="AM29" s="572">
        <v>-4.6317769945205471</v>
      </c>
      <c r="AN29" s="572">
        <v>-4.6317769945205471</v>
      </c>
      <c r="AO29" s="572">
        <v>-4.6317769945205471</v>
      </c>
      <c r="AP29" s="572">
        <v>-4.6317769945205471</v>
      </c>
      <c r="AQ29" s="572">
        <v>-4.6317769945205471</v>
      </c>
      <c r="AR29" s="572">
        <v>-4.6317769945205471</v>
      </c>
      <c r="AS29" s="572">
        <v>-4.6317769945205471</v>
      </c>
      <c r="AT29" s="572">
        <v>-4.6317769945205471</v>
      </c>
      <c r="AU29" s="572">
        <v>-4.6317769945205471</v>
      </c>
      <c r="AV29" s="572">
        <v>-4.6317769945205471</v>
      </c>
      <c r="AW29" s="572">
        <v>-4.6317769945205471</v>
      </c>
      <c r="AX29" s="572">
        <v>-4.6317769945205471</v>
      </c>
      <c r="AY29" s="572">
        <v>-4.6317769945205471</v>
      </c>
      <c r="AZ29" s="572">
        <v>-4.6317769945205471</v>
      </c>
      <c r="BA29" s="572">
        <v>-4.6317769945205471</v>
      </c>
      <c r="BB29" s="572">
        <v>-4.6317769945205471</v>
      </c>
      <c r="BC29" s="572">
        <v>-4.6317769945205471</v>
      </c>
      <c r="BD29" s="572">
        <v>-4.6317769945205471</v>
      </c>
      <c r="BE29" s="572">
        <v>-4.6317769945205471</v>
      </c>
      <c r="BF29" s="572">
        <v>-4.6317769945205471</v>
      </c>
      <c r="BG29" s="572">
        <v>-4.6317769945205471</v>
      </c>
      <c r="BH29" s="572">
        <v>-4.6317769945205471</v>
      </c>
      <c r="BI29" s="572">
        <v>-4.6317769945205471</v>
      </c>
      <c r="BJ29" s="572">
        <v>-4.6317769945205471</v>
      </c>
      <c r="BK29" s="572">
        <v>-4.6317769945205471</v>
      </c>
      <c r="BL29" s="572">
        <v>-4.6317769945205471</v>
      </c>
      <c r="BM29" s="572">
        <v>-4.6317769945205471</v>
      </c>
      <c r="BN29" s="572">
        <v>-4.6317769945205471</v>
      </c>
      <c r="BO29" s="572">
        <v>-4.6317769945205471</v>
      </c>
      <c r="BP29" s="572">
        <v>-4.6317769945205471</v>
      </c>
      <c r="BQ29" s="572">
        <v>-4.6317769945205471</v>
      </c>
      <c r="BR29" s="572">
        <v>-4.6317769945205471</v>
      </c>
      <c r="BS29" s="572">
        <v>-4.6317769945205471</v>
      </c>
      <c r="BT29" s="572">
        <v>-4.6317769945205471</v>
      </c>
      <c r="BU29" s="572"/>
      <c r="BV29" s="572"/>
      <c r="BW29" s="572"/>
      <c r="BX29" s="572"/>
      <c r="BY29" s="572"/>
      <c r="BZ29" s="572"/>
      <c r="CA29" s="572"/>
      <c r="CB29" s="572"/>
      <c r="CC29" s="572"/>
      <c r="CD29" s="572"/>
      <c r="CE29" s="572"/>
      <c r="CF29" s="572"/>
      <c r="CG29" s="572"/>
      <c r="CH29" s="572"/>
      <c r="CI29" s="573"/>
      <c r="CK29" s="1348"/>
    </row>
    <row r="30" spans="1:89" s="1347" customFormat="1" x14ac:dyDescent="0.2">
      <c r="A30" s="1386"/>
      <c r="B30" s="574" t="s">
        <v>453</v>
      </c>
      <c r="C30" s="567" t="s">
        <v>454</v>
      </c>
      <c r="D30" s="568" t="s">
        <v>85</v>
      </c>
      <c r="E30" s="569" t="s">
        <v>231</v>
      </c>
      <c r="F30" s="570">
        <v>2</v>
      </c>
      <c r="G30" s="1412"/>
      <c r="H30" s="584"/>
      <c r="I30" s="584">
        <v>803</v>
      </c>
      <c r="J30" s="584">
        <v>803</v>
      </c>
      <c r="K30" s="584">
        <v>803</v>
      </c>
      <c r="L30" s="584">
        <v>803</v>
      </c>
      <c r="M30" s="572">
        <v>803</v>
      </c>
      <c r="N30" s="572">
        <v>803</v>
      </c>
      <c r="O30" s="572">
        <v>803</v>
      </c>
      <c r="P30" s="572">
        <v>803</v>
      </c>
      <c r="Q30" s="572">
        <v>803</v>
      </c>
      <c r="R30" s="572">
        <v>803</v>
      </c>
      <c r="S30" s="572">
        <v>803</v>
      </c>
      <c r="T30" s="572">
        <v>803</v>
      </c>
      <c r="U30" s="572">
        <v>803</v>
      </c>
      <c r="V30" s="572">
        <v>803</v>
      </c>
      <c r="W30" s="572">
        <v>803</v>
      </c>
      <c r="X30" s="572">
        <v>803</v>
      </c>
      <c r="Y30" s="572">
        <v>803</v>
      </c>
      <c r="Z30" s="572">
        <v>803</v>
      </c>
      <c r="AA30" s="572">
        <v>803</v>
      </c>
      <c r="AB30" s="572">
        <v>803</v>
      </c>
      <c r="AC30" s="572">
        <v>803</v>
      </c>
      <c r="AD30" s="572">
        <v>803</v>
      </c>
      <c r="AE30" s="572">
        <v>803</v>
      </c>
      <c r="AF30" s="572">
        <v>803</v>
      </c>
      <c r="AG30" s="572">
        <v>803</v>
      </c>
      <c r="AH30" s="572">
        <v>803</v>
      </c>
      <c r="AI30" s="572">
        <v>803</v>
      </c>
      <c r="AJ30" s="572">
        <v>803</v>
      </c>
      <c r="AK30" s="572">
        <v>803</v>
      </c>
      <c r="AL30" s="572">
        <v>803</v>
      </c>
      <c r="AM30" s="572">
        <v>803</v>
      </c>
      <c r="AN30" s="572">
        <v>803</v>
      </c>
      <c r="AO30" s="572">
        <v>803</v>
      </c>
      <c r="AP30" s="572">
        <v>803</v>
      </c>
      <c r="AQ30" s="572">
        <v>803</v>
      </c>
      <c r="AR30" s="572">
        <v>803</v>
      </c>
      <c r="AS30" s="572">
        <v>803</v>
      </c>
      <c r="AT30" s="572">
        <v>803</v>
      </c>
      <c r="AU30" s="572">
        <v>803</v>
      </c>
      <c r="AV30" s="572">
        <v>803</v>
      </c>
      <c r="AW30" s="572">
        <v>803</v>
      </c>
      <c r="AX30" s="572">
        <v>803</v>
      </c>
      <c r="AY30" s="572">
        <v>803</v>
      </c>
      <c r="AZ30" s="572">
        <v>803</v>
      </c>
      <c r="BA30" s="572">
        <v>803</v>
      </c>
      <c r="BB30" s="572">
        <v>803</v>
      </c>
      <c r="BC30" s="572">
        <v>803</v>
      </c>
      <c r="BD30" s="572">
        <v>803</v>
      </c>
      <c r="BE30" s="572">
        <v>803</v>
      </c>
      <c r="BF30" s="572">
        <v>803</v>
      </c>
      <c r="BG30" s="572">
        <v>803</v>
      </c>
      <c r="BH30" s="572">
        <v>803</v>
      </c>
      <c r="BI30" s="572">
        <v>803</v>
      </c>
      <c r="BJ30" s="572">
        <v>803</v>
      </c>
      <c r="BK30" s="572">
        <v>803</v>
      </c>
      <c r="BL30" s="572">
        <v>803</v>
      </c>
      <c r="BM30" s="572">
        <v>803</v>
      </c>
      <c r="BN30" s="572">
        <v>803</v>
      </c>
      <c r="BO30" s="572">
        <v>803</v>
      </c>
      <c r="BP30" s="572">
        <v>803</v>
      </c>
      <c r="BQ30" s="572">
        <v>803</v>
      </c>
      <c r="BR30" s="572">
        <v>803</v>
      </c>
      <c r="BS30" s="572">
        <v>803</v>
      </c>
      <c r="BT30" s="572">
        <v>803</v>
      </c>
      <c r="BU30" s="575"/>
      <c r="BV30" s="575"/>
      <c r="BW30" s="575"/>
      <c r="BX30" s="575"/>
      <c r="BY30" s="575"/>
      <c r="BZ30" s="575"/>
      <c r="CA30" s="575"/>
      <c r="CB30" s="575"/>
      <c r="CC30" s="575"/>
      <c r="CD30" s="575"/>
      <c r="CE30" s="575"/>
      <c r="CF30" s="575"/>
      <c r="CG30" s="575"/>
      <c r="CH30" s="575"/>
      <c r="CI30" s="576"/>
      <c r="CK30" s="1348"/>
    </row>
    <row r="31" spans="1:89" s="1347" customFormat="1" x14ac:dyDescent="0.2">
      <c r="A31" s="1386"/>
      <c r="B31" s="574" t="s">
        <v>455</v>
      </c>
      <c r="C31" s="577" t="s">
        <v>456</v>
      </c>
      <c r="D31" s="568" t="s">
        <v>457</v>
      </c>
      <c r="E31" s="569" t="s">
        <v>231</v>
      </c>
      <c r="F31" s="570">
        <v>2</v>
      </c>
      <c r="G31" s="578">
        <f>G30+G32</f>
        <v>0</v>
      </c>
      <c r="H31" s="578">
        <f t="shared" ref="H31:BS31" si="0">H30+H32</f>
        <v>0</v>
      </c>
      <c r="I31" s="578">
        <f t="shared" si="0"/>
        <v>781.96895999847641</v>
      </c>
      <c r="J31" s="578">
        <f t="shared" si="0"/>
        <v>781.32907885162831</v>
      </c>
      <c r="K31" s="578">
        <f t="shared" si="0"/>
        <v>780.68539818834256</v>
      </c>
      <c r="L31" s="578">
        <f t="shared" si="0"/>
        <v>780.0380152664203</v>
      </c>
      <c r="M31" s="578">
        <f t="shared" si="0"/>
        <v>779.38702197252019</v>
      </c>
      <c r="N31" s="578">
        <f t="shared" si="0"/>
        <v>778.73250526858021</v>
      </c>
      <c r="O31" s="578">
        <f t="shared" si="0"/>
        <v>778.07454758939457</v>
      </c>
      <c r="P31" s="578">
        <f t="shared" si="0"/>
        <v>768.41322719790492</v>
      </c>
      <c r="Q31" s="578">
        <f t="shared" si="0"/>
        <v>767.74861850372633</v>
      </c>
      <c r="R31" s="578">
        <f t="shared" si="0"/>
        <v>767.08079234958564</v>
      </c>
      <c r="S31" s="578">
        <f t="shared" si="0"/>
        <v>766.40981626964469</v>
      </c>
      <c r="T31" s="578">
        <f t="shared" si="0"/>
        <v>765.73575472310608</v>
      </c>
      <c r="U31" s="578">
        <f t="shared" si="0"/>
        <v>765.05866930601314</v>
      </c>
      <c r="V31" s="578">
        <f t="shared" si="0"/>
        <v>764.37861894375067</v>
      </c>
      <c r="W31" s="578">
        <f t="shared" si="0"/>
        <v>763.69566006641605</v>
      </c>
      <c r="X31" s="578">
        <f t="shared" si="0"/>
        <v>763.00984676893893</v>
      </c>
      <c r="Y31" s="578">
        <f t="shared" si="0"/>
        <v>762.32123095758811</v>
      </c>
      <c r="Z31" s="578">
        <f t="shared" si="0"/>
        <v>761.6298624842924</v>
      </c>
      <c r="AA31" s="578">
        <f t="shared" si="0"/>
        <v>760.93578927002898</v>
      </c>
      <c r="AB31" s="578">
        <f t="shared" si="0"/>
        <v>760.23905741837905</v>
      </c>
      <c r="AC31" s="578">
        <f t="shared" si="0"/>
        <v>759.53971132021775</v>
      </c>
      <c r="AD31" s="578">
        <f t="shared" si="0"/>
        <v>758.83779375039592</v>
      </c>
      <c r="AE31" s="578">
        <f t="shared" si="0"/>
        <v>758.13334595717197</v>
      </c>
      <c r="AF31" s="578">
        <f t="shared" si="0"/>
        <v>757.42640774506481</v>
      </c>
      <c r="AG31" s="578">
        <f t="shared" si="0"/>
        <v>756.71701755172933</v>
      </c>
      <c r="AH31" s="578">
        <f t="shared" si="0"/>
        <v>756.00521251938756</v>
      </c>
      <c r="AI31" s="578">
        <f t="shared" si="0"/>
        <v>755.29102856129271</v>
      </c>
      <c r="AJ31" s="578">
        <f t="shared" si="0"/>
        <v>754.57450042365565</v>
      </c>
      <c r="AK31" s="578">
        <f t="shared" si="0"/>
        <v>753.85566174341659</v>
      </c>
      <c r="AL31" s="578">
        <f t="shared" si="0"/>
        <v>753.13454510220868</v>
      </c>
      <c r="AM31" s="578">
        <f t="shared" si="0"/>
        <v>752.41118207682416</v>
      </c>
      <c r="AN31" s="578">
        <f t="shared" si="0"/>
        <v>751.6856032864647</v>
      </c>
      <c r="AO31" s="578">
        <f t="shared" si="0"/>
        <v>750.957838437031</v>
      </c>
      <c r="AP31" s="578">
        <f t="shared" si="0"/>
        <v>750.22791636268028</v>
      </c>
      <c r="AQ31" s="578">
        <f t="shared" si="0"/>
        <v>749.4958650648631</v>
      </c>
      <c r="AR31" s="578">
        <f t="shared" si="0"/>
        <v>748.76171174902765</v>
      </c>
      <c r="AS31" s="578">
        <f t="shared" si="0"/>
        <v>748.025482859166</v>
      </c>
      <c r="AT31" s="578">
        <f t="shared" si="0"/>
        <v>747.28720411035886</v>
      </c>
      <c r="AU31" s="578">
        <f t="shared" si="0"/>
        <v>746.54690051946409</v>
      </c>
      <c r="AV31" s="578">
        <f t="shared" si="0"/>
        <v>745.80459643408028</v>
      </c>
      <c r="AW31" s="578">
        <f t="shared" si="0"/>
        <v>745.06031555990512</v>
      </c>
      <c r="AX31" s="578">
        <f t="shared" si="0"/>
        <v>744.31408098660063</v>
      </c>
      <c r="AY31" s="578">
        <f t="shared" si="0"/>
        <v>743.56591521226585</v>
      </c>
      <c r="AZ31" s="578">
        <f t="shared" si="0"/>
        <v>742.81584016661031</v>
      </c>
      <c r="BA31" s="578">
        <f t="shared" si="0"/>
        <v>742.06387723291391</v>
      </c>
      <c r="BB31" s="578">
        <f t="shared" si="0"/>
        <v>741.31004726885362</v>
      </c>
      <c r="BC31" s="578">
        <f t="shared" si="0"/>
        <v>740.55437062626766</v>
      </c>
      <c r="BD31" s="578">
        <f t="shared" si="0"/>
        <v>739.79686716992694</v>
      </c>
      <c r="BE31" s="578">
        <f t="shared" si="0"/>
        <v>739.03755629537386</v>
      </c>
      <c r="BF31" s="578">
        <f t="shared" si="0"/>
        <v>738.2764569458883</v>
      </c>
      <c r="BG31" s="578">
        <f t="shared" si="0"/>
        <v>737.51358762863151</v>
      </c>
      <c r="BH31" s="578">
        <f t="shared" si="0"/>
        <v>736.74896643001989</v>
      </c>
      <c r="BI31" s="578">
        <f t="shared" si="0"/>
        <v>735.98261103037328</v>
      </c>
      <c r="BJ31" s="578">
        <f t="shared" si="0"/>
        <v>735.21453871788003</v>
      </c>
      <c r="BK31" s="578">
        <f t="shared" si="0"/>
        <v>734.44476640192011</v>
      </c>
      <c r="BL31" s="578">
        <f t="shared" si="0"/>
        <v>733.67331062578091</v>
      </c>
      <c r="BM31" s="578">
        <f t="shared" si="0"/>
        <v>732.9001875788033</v>
      </c>
      <c r="BN31" s="578">
        <f t="shared" si="0"/>
        <v>732.12541310798542</v>
      </c>
      <c r="BO31" s="578">
        <f t="shared" si="0"/>
        <v>731.34900272907942</v>
      </c>
      <c r="BP31" s="578">
        <f t="shared" si="0"/>
        <v>730.57097163720482</v>
      </c>
      <c r="BQ31" s="578">
        <f t="shared" si="0"/>
        <v>729.79133471700652</v>
      </c>
      <c r="BR31" s="578">
        <f t="shared" si="0"/>
        <v>729.01010655238167</v>
      </c>
      <c r="BS31" s="578">
        <f t="shared" si="0"/>
        <v>728.22730143579872</v>
      </c>
      <c r="BT31" s="578">
        <f t="shared" ref="BT31" si="1">BT30+BT32</f>
        <v>727.44293337722831</v>
      </c>
      <c r="BU31" s="578"/>
      <c r="BV31" s="578"/>
      <c r="BW31" s="578"/>
      <c r="BX31" s="578"/>
      <c r="BY31" s="578"/>
      <c r="BZ31" s="578"/>
      <c r="CA31" s="578"/>
      <c r="CB31" s="578"/>
      <c r="CC31" s="578"/>
      <c r="CD31" s="578"/>
      <c r="CE31" s="578"/>
      <c r="CF31" s="578"/>
      <c r="CG31" s="578"/>
      <c r="CH31" s="578"/>
      <c r="CI31" s="579"/>
      <c r="CK31" s="1348"/>
    </row>
    <row r="32" spans="1:89" s="1347" customFormat="1" ht="42.75" x14ac:dyDescent="0.2">
      <c r="A32" s="1386"/>
      <c r="B32" s="580" t="s">
        <v>458</v>
      </c>
      <c r="C32" s="581" t="s">
        <v>459</v>
      </c>
      <c r="D32" s="581" t="s">
        <v>460</v>
      </c>
      <c r="E32" s="582" t="s">
        <v>231</v>
      </c>
      <c r="F32" s="570">
        <v>2</v>
      </c>
      <c r="G32" s="578">
        <f>SUM(G33:G38)</f>
        <v>0</v>
      </c>
      <c r="H32" s="578">
        <f t="shared" ref="H32:BS32" si="2">SUM(H33:H38)</f>
        <v>0</v>
      </c>
      <c r="I32" s="578">
        <f t="shared" si="2"/>
        <v>-21.031040001523643</v>
      </c>
      <c r="J32" s="578">
        <f t="shared" si="2"/>
        <v>-21.670921148371701</v>
      </c>
      <c r="K32" s="578">
        <f t="shared" si="2"/>
        <v>-22.314601811657393</v>
      </c>
      <c r="L32" s="578">
        <f t="shared" si="2"/>
        <v>-22.961984733579648</v>
      </c>
      <c r="M32" s="583">
        <f t="shared" si="2"/>
        <v>-23.612978027479762</v>
      </c>
      <c r="N32" s="583">
        <f t="shared" si="2"/>
        <v>-24.267494731419841</v>
      </c>
      <c r="O32" s="583">
        <f t="shared" si="2"/>
        <v>-24.925452410605462</v>
      </c>
      <c r="P32" s="583">
        <f t="shared" si="2"/>
        <v>-34.58677280209514</v>
      </c>
      <c r="Q32" s="583">
        <f>SUM(Q33:Q38)</f>
        <v>-35.251381496273623</v>
      </c>
      <c r="R32" s="583">
        <f t="shared" si="2"/>
        <v>-35.919207650414307</v>
      </c>
      <c r="S32" s="583">
        <f t="shared" si="2"/>
        <v>-36.590183730355328</v>
      </c>
      <c r="T32" s="583">
        <f t="shared" si="2"/>
        <v>-37.264245276893909</v>
      </c>
      <c r="U32" s="583">
        <f t="shared" si="2"/>
        <v>-37.941330693986913</v>
      </c>
      <c r="V32" s="583">
        <f t="shared" si="2"/>
        <v>-38.621381056249369</v>
      </c>
      <c r="W32" s="583">
        <f t="shared" si="2"/>
        <v>-39.304339933583996</v>
      </c>
      <c r="X32" s="583">
        <f t="shared" si="2"/>
        <v>-39.990153231061043</v>
      </c>
      <c r="Y32" s="583">
        <f t="shared" si="2"/>
        <v>-40.678769042411872</v>
      </c>
      <c r="Z32" s="583">
        <f t="shared" si="2"/>
        <v>-41.37013751570764</v>
      </c>
      <c r="AA32" s="583">
        <f t="shared" si="2"/>
        <v>-42.064210729971009</v>
      </c>
      <c r="AB32" s="583">
        <f t="shared" si="2"/>
        <v>-42.760942581620924</v>
      </c>
      <c r="AC32" s="583">
        <f t="shared" si="2"/>
        <v>-43.46028867978228</v>
      </c>
      <c r="AD32" s="583">
        <f t="shared" si="2"/>
        <v>-44.16220624960404</v>
      </c>
      <c r="AE32" s="583">
        <f t="shared" si="2"/>
        <v>-44.866654042828046</v>
      </c>
      <c r="AF32" s="583">
        <f t="shared" si="2"/>
        <v>-45.573592254935249</v>
      </c>
      <c r="AG32" s="583">
        <f t="shared" si="2"/>
        <v>-46.282982448270673</v>
      </c>
      <c r="AH32" s="583">
        <f t="shared" si="2"/>
        <v>-46.994787480612487</v>
      </c>
      <c r="AI32" s="583">
        <f t="shared" si="2"/>
        <v>-47.708971438707337</v>
      </c>
      <c r="AJ32" s="583">
        <f t="shared" si="2"/>
        <v>-48.425499576344386</v>
      </c>
      <c r="AK32" s="583">
        <f t="shared" si="2"/>
        <v>-49.144338256583374</v>
      </c>
      <c r="AL32" s="583">
        <f t="shared" si="2"/>
        <v>-49.865454897791309</v>
      </c>
      <c r="AM32" s="583">
        <f t="shared" si="2"/>
        <v>-50.588817923175839</v>
      </c>
      <c r="AN32" s="583">
        <f t="shared" si="2"/>
        <v>-51.314396713535281</v>
      </c>
      <c r="AO32" s="583">
        <f t="shared" si="2"/>
        <v>-52.042161562969042</v>
      </c>
      <c r="AP32" s="583">
        <f t="shared" si="2"/>
        <v>-52.772083637319732</v>
      </c>
      <c r="AQ32" s="583">
        <f t="shared" si="2"/>
        <v>-53.504134935136896</v>
      </c>
      <c r="AR32" s="583">
        <f t="shared" si="2"/>
        <v>-54.23828825097231</v>
      </c>
      <c r="AS32" s="583">
        <f t="shared" si="2"/>
        <v>-54.974517140833967</v>
      </c>
      <c r="AT32" s="583">
        <f t="shared" si="2"/>
        <v>-55.712795889641136</v>
      </c>
      <c r="AU32" s="583">
        <f t="shared" si="2"/>
        <v>-56.453099480535904</v>
      </c>
      <c r="AV32" s="583">
        <f t="shared" si="2"/>
        <v>-57.19540356591974</v>
      </c>
      <c r="AW32" s="583">
        <f t="shared" si="2"/>
        <v>-57.939684440094922</v>
      </c>
      <c r="AX32" s="583">
        <f t="shared" si="2"/>
        <v>-58.685919013399392</v>
      </c>
      <c r="AY32" s="583">
        <f t="shared" si="2"/>
        <v>-59.434084787734115</v>
      </c>
      <c r="AZ32" s="583">
        <f t="shared" si="2"/>
        <v>-60.184159833389678</v>
      </c>
      <c r="BA32" s="583">
        <f t="shared" si="2"/>
        <v>-60.936122767086069</v>
      </c>
      <c r="BB32" s="583">
        <f t="shared" si="2"/>
        <v>-61.689952731146349</v>
      </c>
      <c r="BC32" s="583">
        <f t="shared" si="2"/>
        <v>-62.445629373732309</v>
      </c>
      <c r="BD32" s="583">
        <f t="shared" si="2"/>
        <v>-63.203132830073095</v>
      </c>
      <c r="BE32" s="583">
        <f t="shared" si="2"/>
        <v>-63.962443704626118</v>
      </c>
      <c r="BF32" s="583">
        <f t="shared" si="2"/>
        <v>-64.723543054111673</v>
      </c>
      <c r="BG32" s="583">
        <f t="shared" si="2"/>
        <v>-65.486412371368473</v>
      </c>
      <c r="BH32" s="583">
        <f t="shared" si="2"/>
        <v>-66.251033569980109</v>
      </c>
      <c r="BI32" s="583">
        <f t="shared" si="2"/>
        <v>-67.017388969626722</v>
      </c>
      <c r="BJ32" s="583">
        <f t="shared" si="2"/>
        <v>-67.785461282119982</v>
      </c>
      <c r="BK32" s="583">
        <f t="shared" si="2"/>
        <v>-68.555233598079951</v>
      </c>
      <c r="BL32" s="583">
        <f t="shared" si="2"/>
        <v>-69.326689374219072</v>
      </c>
      <c r="BM32" s="583">
        <f t="shared" si="2"/>
        <v>-70.099812421196731</v>
      </c>
      <c r="BN32" s="583">
        <f t="shared" si="2"/>
        <v>-70.874586892014605</v>
      </c>
      <c r="BO32" s="583">
        <f t="shared" si="2"/>
        <v>-71.650997270920584</v>
      </c>
      <c r="BP32" s="583">
        <f t="shared" si="2"/>
        <v>-72.429028362795179</v>
      </c>
      <c r="BQ32" s="583">
        <f t="shared" si="2"/>
        <v>-73.208665282993536</v>
      </c>
      <c r="BR32" s="583">
        <f t="shared" si="2"/>
        <v>-73.989893447618329</v>
      </c>
      <c r="BS32" s="583">
        <f t="shared" si="2"/>
        <v>-74.772698564201306</v>
      </c>
      <c r="BT32" s="583">
        <f t="shared" ref="BT32" si="3">SUM(BT33:BT38)</f>
        <v>-75.557066622771714</v>
      </c>
      <c r="BU32" s="583"/>
      <c r="BV32" s="583"/>
      <c r="BW32" s="583"/>
      <c r="BX32" s="583"/>
      <c r="BY32" s="583"/>
      <c r="BZ32" s="583"/>
      <c r="CA32" s="583"/>
      <c r="CB32" s="583"/>
      <c r="CC32" s="583"/>
      <c r="CD32" s="583"/>
      <c r="CE32" s="583"/>
      <c r="CF32" s="583"/>
      <c r="CG32" s="583"/>
      <c r="CH32" s="583"/>
      <c r="CI32" s="579"/>
      <c r="CK32" s="1348"/>
    </row>
    <row r="33" spans="1:89" s="1347" customFormat="1" x14ac:dyDescent="0.2">
      <c r="A33" s="1386"/>
      <c r="B33" s="574" t="s">
        <v>461</v>
      </c>
      <c r="C33" s="577" t="s">
        <v>462</v>
      </c>
      <c r="D33" s="568" t="s">
        <v>85</v>
      </c>
      <c r="E33" s="569" t="s">
        <v>231</v>
      </c>
      <c r="F33" s="570">
        <v>2</v>
      </c>
      <c r="G33" s="571"/>
      <c r="H33" s="571"/>
      <c r="I33" s="571">
        <v>-16.171040001523643</v>
      </c>
      <c r="J33" s="571">
        <v>-16.810921148371701</v>
      </c>
      <c r="K33" s="571">
        <v>-17.454601811657394</v>
      </c>
      <c r="L33" s="571">
        <v>-18.101984733579648</v>
      </c>
      <c r="M33" s="1419">
        <v>-18.752978027479763</v>
      </c>
      <c r="N33" s="1419">
        <v>-19.407494731419842</v>
      </c>
      <c r="O33" s="1419">
        <v>-20.065452410605463</v>
      </c>
      <c r="P33" s="1419">
        <v>-20.726772802095137</v>
      </c>
      <c r="Q33" s="1419">
        <v>-21.39138149627362</v>
      </c>
      <c r="R33" s="1419">
        <v>-22.059207650414308</v>
      </c>
      <c r="S33" s="1419">
        <v>-22.730183730355328</v>
      </c>
      <c r="T33" s="1419">
        <v>-23.40424527689391</v>
      </c>
      <c r="U33" s="1419">
        <v>-24.081330693986914</v>
      </c>
      <c r="V33" s="1419">
        <v>-24.76138105624937</v>
      </c>
      <c r="W33" s="1419">
        <v>-25.444339933583997</v>
      </c>
      <c r="X33" s="1419">
        <v>-26.13015323106104</v>
      </c>
      <c r="Y33" s="1419">
        <v>-26.818769042411869</v>
      </c>
      <c r="Z33" s="1419">
        <v>-27.51013751570764</v>
      </c>
      <c r="AA33" s="1419">
        <v>-28.204210729971006</v>
      </c>
      <c r="AB33" s="1419">
        <v>-28.900942581620924</v>
      </c>
      <c r="AC33" s="1419">
        <v>-29.600288679782278</v>
      </c>
      <c r="AD33" s="1419">
        <v>-30.302206249604041</v>
      </c>
      <c r="AE33" s="1419">
        <v>-31.006654042828046</v>
      </c>
      <c r="AF33" s="1419">
        <v>-31.713592254935246</v>
      </c>
      <c r="AG33" s="1419">
        <v>-32.422982448270673</v>
      </c>
      <c r="AH33" s="1419">
        <v>-33.134787480612488</v>
      </c>
      <c r="AI33" s="1419">
        <v>-33.848971438707338</v>
      </c>
      <c r="AJ33" s="1419">
        <v>-34.565499576344386</v>
      </c>
      <c r="AK33" s="1419">
        <v>-35.284338256583375</v>
      </c>
      <c r="AL33" s="1419">
        <v>-36.00545489779131</v>
      </c>
      <c r="AM33" s="1419">
        <v>-36.728817923175839</v>
      </c>
      <c r="AN33" s="1419">
        <v>-37.454396713535282</v>
      </c>
      <c r="AO33" s="1419">
        <v>-38.182161562969043</v>
      </c>
      <c r="AP33" s="1419">
        <v>-38.912083637319732</v>
      </c>
      <c r="AQ33" s="1419">
        <v>-39.644134935136897</v>
      </c>
      <c r="AR33" s="1419">
        <v>-40.378288250972311</v>
      </c>
      <c r="AS33" s="1419">
        <v>-41.114517140833968</v>
      </c>
      <c r="AT33" s="1419">
        <v>-41.852795889641136</v>
      </c>
      <c r="AU33" s="1419">
        <v>-42.593099480535905</v>
      </c>
      <c r="AV33" s="1419">
        <v>-43.335403565919741</v>
      </c>
      <c r="AW33" s="1419">
        <v>-44.079684440094923</v>
      </c>
      <c r="AX33" s="1419">
        <v>-44.825919013399393</v>
      </c>
      <c r="AY33" s="1419">
        <v>-45.574084787734115</v>
      </c>
      <c r="AZ33" s="1419">
        <v>-46.324159833389679</v>
      </c>
      <c r="BA33" s="1419">
        <v>-47.076122767086069</v>
      </c>
      <c r="BB33" s="1419">
        <v>-47.829952731146349</v>
      </c>
      <c r="BC33" s="1419">
        <v>-48.58562937373231</v>
      </c>
      <c r="BD33" s="1419">
        <v>-49.343132830073095</v>
      </c>
      <c r="BE33" s="1419">
        <v>-50.102443704626118</v>
      </c>
      <c r="BF33" s="1419">
        <v>-50.86354305411168</v>
      </c>
      <c r="BG33" s="1419">
        <v>-51.626412371368474</v>
      </c>
      <c r="BH33" s="1419">
        <v>-52.39103356998011</v>
      </c>
      <c r="BI33" s="1419">
        <v>-53.157388969626716</v>
      </c>
      <c r="BJ33" s="1419">
        <v>-53.925461282119983</v>
      </c>
      <c r="BK33" s="1419">
        <v>-54.695233598079959</v>
      </c>
      <c r="BL33" s="1419">
        <v>-55.466689374219072</v>
      </c>
      <c r="BM33" s="1419">
        <v>-56.239812421196724</v>
      </c>
      <c r="BN33" s="1419">
        <v>-57.014586892014606</v>
      </c>
      <c r="BO33" s="1419">
        <v>-57.790997270920585</v>
      </c>
      <c r="BP33" s="1419">
        <v>-58.569028362795173</v>
      </c>
      <c r="BQ33" s="1419">
        <v>-59.34866528299353</v>
      </c>
      <c r="BR33" s="1419">
        <v>-60.129893447618336</v>
      </c>
      <c r="BS33" s="1419">
        <v>-60.912698564201314</v>
      </c>
      <c r="BT33" s="1419">
        <v>-61.697066622771715</v>
      </c>
      <c r="BU33" s="575"/>
      <c r="BV33" s="575"/>
      <c r="BW33" s="575"/>
      <c r="BX33" s="575"/>
      <c r="BY33" s="575"/>
      <c r="BZ33" s="575"/>
      <c r="CA33" s="575"/>
      <c r="CB33" s="575"/>
      <c r="CC33" s="575"/>
      <c r="CD33" s="575"/>
      <c r="CE33" s="575"/>
      <c r="CF33" s="575"/>
      <c r="CG33" s="575"/>
      <c r="CH33" s="575"/>
      <c r="CI33" s="576"/>
      <c r="CK33" s="1348"/>
    </row>
    <row r="34" spans="1:89" s="1347" customFormat="1" ht="28.5" x14ac:dyDescent="0.2">
      <c r="A34" s="1386"/>
      <c r="B34" s="574" t="s">
        <v>463</v>
      </c>
      <c r="C34" s="577" t="s">
        <v>464</v>
      </c>
      <c r="D34" s="568" t="s">
        <v>85</v>
      </c>
      <c r="E34" s="569" t="s">
        <v>231</v>
      </c>
      <c r="F34" s="570">
        <v>2</v>
      </c>
      <c r="G34" s="571"/>
      <c r="H34" s="571"/>
      <c r="I34" s="571">
        <v>0</v>
      </c>
      <c r="J34" s="571">
        <v>0</v>
      </c>
      <c r="K34" s="571">
        <v>0</v>
      </c>
      <c r="L34" s="571">
        <v>0</v>
      </c>
      <c r="M34" s="1419">
        <v>0</v>
      </c>
      <c r="N34" s="1419">
        <v>0</v>
      </c>
      <c r="O34" s="1419">
        <v>0</v>
      </c>
      <c r="P34" s="1419">
        <v>0</v>
      </c>
      <c r="Q34" s="1419">
        <v>0</v>
      </c>
      <c r="R34" s="1419">
        <v>0</v>
      </c>
      <c r="S34" s="1419">
        <v>0</v>
      </c>
      <c r="T34" s="1419">
        <v>0</v>
      </c>
      <c r="U34" s="1419">
        <v>0</v>
      </c>
      <c r="V34" s="1419">
        <v>0</v>
      </c>
      <c r="W34" s="1419">
        <v>0</v>
      </c>
      <c r="X34" s="1419">
        <v>0</v>
      </c>
      <c r="Y34" s="1419">
        <v>0</v>
      </c>
      <c r="Z34" s="1419">
        <v>0</v>
      </c>
      <c r="AA34" s="1419">
        <v>0</v>
      </c>
      <c r="AB34" s="1419">
        <v>0</v>
      </c>
      <c r="AC34" s="1419">
        <v>0</v>
      </c>
      <c r="AD34" s="1419">
        <v>0</v>
      </c>
      <c r="AE34" s="1419">
        <v>0</v>
      </c>
      <c r="AF34" s="1419">
        <v>0</v>
      </c>
      <c r="AG34" s="1419">
        <v>0</v>
      </c>
      <c r="AH34" s="1419">
        <v>0</v>
      </c>
      <c r="AI34" s="1419">
        <v>0</v>
      </c>
      <c r="AJ34" s="1419">
        <v>0</v>
      </c>
      <c r="AK34" s="1419">
        <v>0</v>
      </c>
      <c r="AL34" s="1419">
        <v>0</v>
      </c>
      <c r="AM34" s="1419">
        <v>0</v>
      </c>
      <c r="AN34" s="1419">
        <v>0</v>
      </c>
      <c r="AO34" s="1419">
        <v>0</v>
      </c>
      <c r="AP34" s="1419">
        <v>0</v>
      </c>
      <c r="AQ34" s="1419">
        <v>0</v>
      </c>
      <c r="AR34" s="1419">
        <v>0</v>
      </c>
      <c r="AS34" s="1419">
        <v>0</v>
      </c>
      <c r="AT34" s="1419">
        <v>0</v>
      </c>
      <c r="AU34" s="1419">
        <v>0</v>
      </c>
      <c r="AV34" s="1419">
        <v>0</v>
      </c>
      <c r="AW34" s="1419">
        <v>0</v>
      </c>
      <c r="AX34" s="1419">
        <v>0</v>
      </c>
      <c r="AY34" s="1419">
        <v>0</v>
      </c>
      <c r="AZ34" s="1419">
        <v>0</v>
      </c>
      <c r="BA34" s="1419">
        <v>0</v>
      </c>
      <c r="BB34" s="1419">
        <v>0</v>
      </c>
      <c r="BC34" s="1419">
        <v>0</v>
      </c>
      <c r="BD34" s="1419">
        <v>0</v>
      </c>
      <c r="BE34" s="1419">
        <v>0</v>
      </c>
      <c r="BF34" s="1419">
        <v>0</v>
      </c>
      <c r="BG34" s="1419">
        <v>0</v>
      </c>
      <c r="BH34" s="1419">
        <v>0</v>
      </c>
      <c r="BI34" s="1419">
        <v>0</v>
      </c>
      <c r="BJ34" s="1419">
        <v>0</v>
      </c>
      <c r="BK34" s="1419">
        <v>0</v>
      </c>
      <c r="BL34" s="1419">
        <v>0</v>
      </c>
      <c r="BM34" s="1419">
        <v>0</v>
      </c>
      <c r="BN34" s="1419">
        <v>0</v>
      </c>
      <c r="BO34" s="1419">
        <v>0</v>
      </c>
      <c r="BP34" s="1419">
        <v>0</v>
      </c>
      <c r="BQ34" s="1419">
        <v>0</v>
      </c>
      <c r="BR34" s="1419">
        <v>0</v>
      </c>
      <c r="BS34" s="1419">
        <v>0</v>
      </c>
      <c r="BT34" s="1419">
        <v>0</v>
      </c>
      <c r="BU34" s="575"/>
      <c r="BV34" s="575"/>
      <c r="BW34" s="575"/>
      <c r="BX34" s="575"/>
      <c r="BY34" s="575"/>
      <c r="BZ34" s="575"/>
      <c r="CA34" s="575"/>
      <c r="CB34" s="575"/>
      <c r="CC34" s="575"/>
      <c r="CD34" s="575"/>
      <c r="CE34" s="575"/>
      <c r="CF34" s="575"/>
      <c r="CG34" s="575"/>
      <c r="CH34" s="575"/>
      <c r="CI34" s="576"/>
      <c r="CK34" s="1348"/>
    </row>
    <row r="35" spans="1:89" s="1347" customFormat="1" ht="42.75" x14ac:dyDescent="0.2">
      <c r="A35" s="1386"/>
      <c r="B35" s="574" t="s">
        <v>465</v>
      </c>
      <c r="C35" s="577" t="s">
        <v>466</v>
      </c>
      <c r="D35" s="568" t="s">
        <v>85</v>
      </c>
      <c r="E35" s="569" t="s">
        <v>231</v>
      </c>
      <c r="F35" s="570">
        <v>2</v>
      </c>
      <c r="G35" s="571"/>
      <c r="H35" s="571"/>
      <c r="I35" s="571">
        <v>0</v>
      </c>
      <c r="J35" s="571">
        <v>0</v>
      </c>
      <c r="K35" s="571">
        <v>0</v>
      </c>
      <c r="L35" s="571">
        <v>0</v>
      </c>
      <c r="M35" s="1419">
        <v>0</v>
      </c>
      <c r="N35" s="1419">
        <v>0</v>
      </c>
      <c r="O35" s="1419">
        <v>0</v>
      </c>
      <c r="P35" s="1419">
        <v>0</v>
      </c>
      <c r="Q35" s="1419">
        <v>0</v>
      </c>
      <c r="R35" s="1419">
        <v>0</v>
      </c>
      <c r="S35" s="1419">
        <v>0</v>
      </c>
      <c r="T35" s="1419">
        <v>0</v>
      </c>
      <c r="U35" s="1419">
        <v>0</v>
      </c>
      <c r="V35" s="1419">
        <v>0</v>
      </c>
      <c r="W35" s="1419">
        <v>0</v>
      </c>
      <c r="X35" s="1419">
        <v>0</v>
      </c>
      <c r="Y35" s="1419">
        <v>0</v>
      </c>
      <c r="Z35" s="1419">
        <v>0</v>
      </c>
      <c r="AA35" s="1419">
        <v>0</v>
      </c>
      <c r="AB35" s="1419">
        <v>0</v>
      </c>
      <c r="AC35" s="1419">
        <v>0</v>
      </c>
      <c r="AD35" s="1419">
        <v>0</v>
      </c>
      <c r="AE35" s="1419">
        <v>0</v>
      </c>
      <c r="AF35" s="1419">
        <v>0</v>
      </c>
      <c r="AG35" s="1419">
        <v>0</v>
      </c>
      <c r="AH35" s="1419">
        <v>0</v>
      </c>
      <c r="AI35" s="1419">
        <v>0</v>
      </c>
      <c r="AJ35" s="1419">
        <v>0</v>
      </c>
      <c r="AK35" s="1419">
        <v>0</v>
      </c>
      <c r="AL35" s="1419">
        <v>0</v>
      </c>
      <c r="AM35" s="1419">
        <v>0</v>
      </c>
      <c r="AN35" s="1419">
        <v>0</v>
      </c>
      <c r="AO35" s="1419">
        <v>0</v>
      </c>
      <c r="AP35" s="1419">
        <v>0</v>
      </c>
      <c r="AQ35" s="1419">
        <v>0</v>
      </c>
      <c r="AR35" s="1419">
        <v>0</v>
      </c>
      <c r="AS35" s="1419">
        <v>0</v>
      </c>
      <c r="AT35" s="1419">
        <v>0</v>
      </c>
      <c r="AU35" s="1419">
        <v>0</v>
      </c>
      <c r="AV35" s="1419">
        <v>0</v>
      </c>
      <c r="AW35" s="1419">
        <v>0</v>
      </c>
      <c r="AX35" s="1419">
        <v>0</v>
      </c>
      <c r="AY35" s="1419">
        <v>0</v>
      </c>
      <c r="AZ35" s="1419">
        <v>0</v>
      </c>
      <c r="BA35" s="1419">
        <v>0</v>
      </c>
      <c r="BB35" s="1419">
        <v>0</v>
      </c>
      <c r="BC35" s="1419">
        <v>0</v>
      </c>
      <c r="BD35" s="1419">
        <v>0</v>
      </c>
      <c r="BE35" s="1419">
        <v>0</v>
      </c>
      <c r="BF35" s="1419">
        <v>0</v>
      </c>
      <c r="BG35" s="1419">
        <v>0</v>
      </c>
      <c r="BH35" s="1419">
        <v>0</v>
      </c>
      <c r="BI35" s="1419">
        <v>0</v>
      </c>
      <c r="BJ35" s="1419">
        <v>0</v>
      </c>
      <c r="BK35" s="1419">
        <v>0</v>
      </c>
      <c r="BL35" s="1419">
        <v>0</v>
      </c>
      <c r="BM35" s="1419">
        <v>0</v>
      </c>
      <c r="BN35" s="1419">
        <v>0</v>
      </c>
      <c r="BO35" s="1419">
        <v>0</v>
      </c>
      <c r="BP35" s="1419">
        <v>0</v>
      </c>
      <c r="BQ35" s="1419">
        <v>0</v>
      </c>
      <c r="BR35" s="1419">
        <v>0</v>
      </c>
      <c r="BS35" s="1419">
        <v>0</v>
      </c>
      <c r="BT35" s="1419">
        <v>0</v>
      </c>
      <c r="BU35" s="575"/>
      <c r="BV35" s="575"/>
      <c r="BW35" s="575"/>
      <c r="BX35" s="575"/>
      <c r="BY35" s="575"/>
      <c r="BZ35" s="575"/>
      <c r="CA35" s="575"/>
      <c r="CB35" s="575"/>
      <c r="CC35" s="575"/>
      <c r="CD35" s="575"/>
      <c r="CE35" s="575"/>
      <c r="CF35" s="575"/>
      <c r="CG35" s="575"/>
      <c r="CH35" s="575"/>
      <c r="CI35" s="576"/>
      <c r="CK35" s="1348"/>
    </row>
    <row r="36" spans="1:89" s="1347" customFormat="1" ht="28.5" x14ac:dyDescent="0.2">
      <c r="A36" s="1386"/>
      <c r="B36" s="574" t="s">
        <v>467</v>
      </c>
      <c r="C36" s="577" t="s">
        <v>468</v>
      </c>
      <c r="D36" s="568" t="s">
        <v>85</v>
      </c>
      <c r="E36" s="569" t="s">
        <v>231</v>
      </c>
      <c r="F36" s="570">
        <v>2</v>
      </c>
      <c r="G36" s="571"/>
      <c r="H36" s="571"/>
      <c r="I36" s="571">
        <v>0</v>
      </c>
      <c r="J36" s="571">
        <v>0</v>
      </c>
      <c r="K36" s="571">
        <v>0</v>
      </c>
      <c r="L36" s="571">
        <v>0</v>
      </c>
      <c r="M36" s="1419">
        <v>0</v>
      </c>
      <c r="N36" s="1419">
        <v>0</v>
      </c>
      <c r="O36" s="1419">
        <v>0</v>
      </c>
      <c r="P36" s="1419">
        <v>0</v>
      </c>
      <c r="Q36" s="1419">
        <v>0</v>
      </c>
      <c r="R36" s="1419">
        <v>0</v>
      </c>
      <c r="S36" s="1419">
        <v>0</v>
      </c>
      <c r="T36" s="1419">
        <v>0</v>
      </c>
      <c r="U36" s="1419">
        <v>0</v>
      </c>
      <c r="V36" s="1419">
        <v>0</v>
      </c>
      <c r="W36" s="1419">
        <v>0</v>
      </c>
      <c r="X36" s="1419">
        <v>0</v>
      </c>
      <c r="Y36" s="1419">
        <v>0</v>
      </c>
      <c r="Z36" s="1419">
        <v>0</v>
      </c>
      <c r="AA36" s="1419">
        <v>0</v>
      </c>
      <c r="AB36" s="1419">
        <v>0</v>
      </c>
      <c r="AC36" s="1419">
        <v>0</v>
      </c>
      <c r="AD36" s="1419">
        <v>0</v>
      </c>
      <c r="AE36" s="1419">
        <v>0</v>
      </c>
      <c r="AF36" s="1419">
        <v>0</v>
      </c>
      <c r="AG36" s="1419">
        <v>0</v>
      </c>
      <c r="AH36" s="1419">
        <v>0</v>
      </c>
      <c r="AI36" s="1419">
        <v>0</v>
      </c>
      <c r="AJ36" s="1419">
        <v>0</v>
      </c>
      <c r="AK36" s="1419">
        <v>0</v>
      </c>
      <c r="AL36" s="1419">
        <v>0</v>
      </c>
      <c r="AM36" s="1419">
        <v>0</v>
      </c>
      <c r="AN36" s="1419">
        <v>0</v>
      </c>
      <c r="AO36" s="1419">
        <v>0</v>
      </c>
      <c r="AP36" s="1419">
        <v>0</v>
      </c>
      <c r="AQ36" s="1419">
        <v>0</v>
      </c>
      <c r="AR36" s="1419">
        <v>0</v>
      </c>
      <c r="AS36" s="1419">
        <v>0</v>
      </c>
      <c r="AT36" s="1419">
        <v>0</v>
      </c>
      <c r="AU36" s="1419">
        <v>0</v>
      </c>
      <c r="AV36" s="1419">
        <v>0</v>
      </c>
      <c r="AW36" s="1419">
        <v>0</v>
      </c>
      <c r="AX36" s="1419">
        <v>0</v>
      </c>
      <c r="AY36" s="1419">
        <v>0</v>
      </c>
      <c r="AZ36" s="1419">
        <v>0</v>
      </c>
      <c r="BA36" s="1419">
        <v>0</v>
      </c>
      <c r="BB36" s="1419">
        <v>0</v>
      </c>
      <c r="BC36" s="1419">
        <v>0</v>
      </c>
      <c r="BD36" s="1419">
        <v>0</v>
      </c>
      <c r="BE36" s="1419">
        <v>0</v>
      </c>
      <c r="BF36" s="1419">
        <v>0</v>
      </c>
      <c r="BG36" s="1419">
        <v>0</v>
      </c>
      <c r="BH36" s="1419">
        <v>0</v>
      </c>
      <c r="BI36" s="1419">
        <v>0</v>
      </c>
      <c r="BJ36" s="1419">
        <v>0</v>
      </c>
      <c r="BK36" s="1419">
        <v>0</v>
      </c>
      <c r="BL36" s="1419">
        <v>0</v>
      </c>
      <c r="BM36" s="1419">
        <v>0</v>
      </c>
      <c r="BN36" s="1419">
        <v>0</v>
      </c>
      <c r="BO36" s="1419">
        <v>0</v>
      </c>
      <c r="BP36" s="1419">
        <v>0</v>
      </c>
      <c r="BQ36" s="1419">
        <v>0</v>
      </c>
      <c r="BR36" s="1419">
        <v>0</v>
      </c>
      <c r="BS36" s="1419">
        <v>0</v>
      </c>
      <c r="BT36" s="1419">
        <v>0</v>
      </c>
      <c r="BU36" s="575"/>
      <c r="BV36" s="575"/>
      <c r="BW36" s="575"/>
      <c r="BX36" s="575"/>
      <c r="BY36" s="575"/>
      <c r="BZ36" s="575"/>
      <c r="CA36" s="575"/>
      <c r="CB36" s="575"/>
      <c r="CC36" s="575"/>
      <c r="CD36" s="575"/>
      <c r="CE36" s="575"/>
      <c r="CF36" s="575"/>
      <c r="CG36" s="575"/>
      <c r="CH36" s="575"/>
      <c r="CI36" s="576"/>
      <c r="CK36" s="1348"/>
    </row>
    <row r="37" spans="1:89" s="1347" customFormat="1" ht="28.5" x14ac:dyDescent="0.2">
      <c r="A37" s="1386"/>
      <c r="B37" s="574" t="s">
        <v>469</v>
      </c>
      <c r="C37" s="577" t="s">
        <v>470</v>
      </c>
      <c r="D37" s="568" t="s">
        <v>471</v>
      </c>
      <c r="E37" s="569" t="s">
        <v>231</v>
      </c>
      <c r="F37" s="570">
        <v>2</v>
      </c>
      <c r="G37" s="571"/>
      <c r="H37" s="571"/>
      <c r="I37" s="571">
        <v>0</v>
      </c>
      <c r="J37" s="571">
        <v>0</v>
      </c>
      <c r="K37" s="571">
        <v>0</v>
      </c>
      <c r="L37" s="571">
        <v>0</v>
      </c>
      <c r="M37" s="575">
        <v>0</v>
      </c>
      <c r="N37" s="575">
        <v>0</v>
      </c>
      <c r="O37" s="575">
        <v>0</v>
      </c>
      <c r="P37" s="575">
        <v>0</v>
      </c>
      <c r="Q37" s="575">
        <v>0</v>
      </c>
      <c r="R37" s="575">
        <v>0</v>
      </c>
      <c r="S37" s="575">
        <v>0</v>
      </c>
      <c r="T37" s="575">
        <v>0</v>
      </c>
      <c r="U37" s="575">
        <v>0</v>
      </c>
      <c r="V37" s="575">
        <v>0</v>
      </c>
      <c r="W37" s="575">
        <v>0</v>
      </c>
      <c r="X37" s="575">
        <v>0</v>
      </c>
      <c r="Y37" s="575">
        <v>0</v>
      </c>
      <c r="Z37" s="575">
        <v>0</v>
      </c>
      <c r="AA37" s="575">
        <v>0</v>
      </c>
      <c r="AB37" s="575">
        <v>0</v>
      </c>
      <c r="AC37" s="575">
        <v>0</v>
      </c>
      <c r="AD37" s="575">
        <v>0</v>
      </c>
      <c r="AE37" s="575">
        <v>0</v>
      </c>
      <c r="AF37" s="575">
        <v>0</v>
      </c>
      <c r="AG37" s="575">
        <v>0</v>
      </c>
      <c r="AH37" s="575">
        <v>0</v>
      </c>
      <c r="AI37" s="575">
        <v>0</v>
      </c>
      <c r="AJ37" s="575">
        <v>0</v>
      </c>
      <c r="AK37" s="575">
        <v>0</v>
      </c>
      <c r="AL37" s="575">
        <v>0</v>
      </c>
      <c r="AM37" s="575">
        <v>0</v>
      </c>
      <c r="AN37" s="575">
        <v>0</v>
      </c>
      <c r="AO37" s="575">
        <v>0</v>
      </c>
      <c r="AP37" s="575">
        <v>0</v>
      </c>
      <c r="AQ37" s="575">
        <v>0</v>
      </c>
      <c r="AR37" s="575">
        <v>0</v>
      </c>
      <c r="AS37" s="575">
        <v>0</v>
      </c>
      <c r="AT37" s="575">
        <v>0</v>
      </c>
      <c r="AU37" s="575">
        <v>0</v>
      </c>
      <c r="AV37" s="575">
        <v>0</v>
      </c>
      <c r="AW37" s="575">
        <v>0</v>
      </c>
      <c r="AX37" s="575">
        <v>0</v>
      </c>
      <c r="AY37" s="575">
        <v>0</v>
      </c>
      <c r="AZ37" s="575">
        <v>0</v>
      </c>
      <c r="BA37" s="575">
        <v>0</v>
      </c>
      <c r="BB37" s="575">
        <v>0</v>
      </c>
      <c r="BC37" s="575">
        <v>0</v>
      </c>
      <c r="BD37" s="575">
        <v>0</v>
      </c>
      <c r="BE37" s="575">
        <v>0</v>
      </c>
      <c r="BF37" s="575">
        <v>0</v>
      </c>
      <c r="BG37" s="575">
        <v>0</v>
      </c>
      <c r="BH37" s="575">
        <v>0</v>
      </c>
      <c r="BI37" s="575">
        <v>0</v>
      </c>
      <c r="BJ37" s="575">
        <v>0</v>
      </c>
      <c r="BK37" s="575">
        <v>0</v>
      </c>
      <c r="BL37" s="575">
        <v>0</v>
      </c>
      <c r="BM37" s="575">
        <v>0</v>
      </c>
      <c r="BN37" s="575">
        <v>0</v>
      </c>
      <c r="BO37" s="575">
        <v>0</v>
      </c>
      <c r="BP37" s="575">
        <v>0</v>
      </c>
      <c r="BQ37" s="575">
        <v>0</v>
      </c>
      <c r="BR37" s="575">
        <v>0</v>
      </c>
      <c r="BS37" s="575">
        <v>0</v>
      </c>
      <c r="BT37" s="575">
        <v>0</v>
      </c>
      <c r="BU37" s="575"/>
      <c r="BV37" s="575"/>
      <c r="BW37" s="575"/>
      <c r="BX37" s="575"/>
      <c r="BY37" s="575"/>
      <c r="BZ37" s="575"/>
      <c r="CA37" s="575"/>
      <c r="CB37" s="575"/>
      <c r="CC37" s="575"/>
      <c r="CD37" s="575"/>
      <c r="CE37" s="575"/>
      <c r="CF37" s="575"/>
      <c r="CG37" s="575"/>
      <c r="CH37" s="575"/>
      <c r="CI37" s="576"/>
      <c r="CK37" s="1348"/>
    </row>
    <row r="38" spans="1:89" s="1347" customFormat="1" ht="28.5" x14ac:dyDescent="0.2">
      <c r="A38" s="1386"/>
      <c r="B38" s="574" t="s">
        <v>472</v>
      </c>
      <c r="C38" s="577" t="s">
        <v>473</v>
      </c>
      <c r="D38" s="568" t="s">
        <v>85</v>
      </c>
      <c r="E38" s="569" t="s">
        <v>231</v>
      </c>
      <c r="F38" s="570">
        <v>2</v>
      </c>
      <c r="G38" s="571"/>
      <c r="H38" s="571"/>
      <c r="I38" s="571">
        <v>-4.8600000000000003</v>
      </c>
      <c r="J38" s="571">
        <v>-4.8600000000000003</v>
      </c>
      <c r="K38" s="571">
        <v>-4.8600000000000003</v>
      </c>
      <c r="L38" s="571">
        <v>-4.8600000000000003</v>
      </c>
      <c r="M38" s="1419">
        <v>-4.8600000000000003</v>
      </c>
      <c r="N38" s="1419">
        <v>-4.8600000000000003</v>
      </c>
      <c r="O38" s="1419">
        <v>-4.8600000000000003</v>
      </c>
      <c r="P38" s="1419">
        <v>-13.86</v>
      </c>
      <c r="Q38" s="1419">
        <v>-13.86</v>
      </c>
      <c r="R38" s="1419">
        <v>-13.86</v>
      </c>
      <c r="S38" s="1419">
        <v>-13.86</v>
      </c>
      <c r="T38" s="1419">
        <v>-13.86</v>
      </c>
      <c r="U38" s="1419">
        <v>-13.86</v>
      </c>
      <c r="V38" s="1419">
        <v>-13.86</v>
      </c>
      <c r="W38" s="1419">
        <v>-13.86</v>
      </c>
      <c r="X38" s="1419">
        <v>-13.86</v>
      </c>
      <c r="Y38" s="1419">
        <v>-13.86</v>
      </c>
      <c r="Z38" s="1419">
        <v>-13.86</v>
      </c>
      <c r="AA38" s="1419">
        <v>-13.86</v>
      </c>
      <c r="AB38" s="1419">
        <v>-13.86</v>
      </c>
      <c r="AC38" s="1419">
        <v>-13.86</v>
      </c>
      <c r="AD38" s="1419">
        <v>-13.86</v>
      </c>
      <c r="AE38" s="1419">
        <v>-13.86</v>
      </c>
      <c r="AF38" s="1419">
        <v>-13.86</v>
      </c>
      <c r="AG38" s="1419">
        <v>-13.86</v>
      </c>
      <c r="AH38" s="1419">
        <v>-13.86</v>
      </c>
      <c r="AI38" s="1419">
        <v>-13.86</v>
      </c>
      <c r="AJ38" s="1419">
        <v>-13.86</v>
      </c>
      <c r="AK38" s="1419">
        <v>-13.86</v>
      </c>
      <c r="AL38" s="1419">
        <v>-13.86</v>
      </c>
      <c r="AM38" s="1419">
        <v>-13.86</v>
      </c>
      <c r="AN38" s="1419">
        <v>-13.86</v>
      </c>
      <c r="AO38" s="1419">
        <v>-13.86</v>
      </c>
      <c r="AP38" s="1419">
        <v>-13.86</v>
      </c>
      <c r="AQ38" s="1419">
        <v>-13.86</v>
      </c>
      <c r="AR38" s="1419">
        <v>-13.86</v>
      </c>
      <c r="AS38" s="1419">
        <v>-13.86</v>
      </c>
      <c r="AT38" s="1419">
        <v>-13.86</v>
      </c>
      <c r="AU38" s="1419">
        <v>-13.86</v>
      </c>
      <c r="AV38" s="1419">
        <v>-13.86</v>
      </c>
      <c r="AW38" s="1419">
        <v>-13.86</v>
      </c>
      <c r="AX38" s="1419">
        <v>-13.86</v>
      </c>
      <c r="AY38" s="1419">
        <v>-13.86</v>
      </c>
      <c r="AZ38" s="1419">
        <v>-13.86</v>
      </c>
      <c r="BA38" s="1419">
        <v>-13.86</v>
      </c>
      <c r="BB38" s="1419">
        <v>-13.86</v>
      </c>
      <c r="BC38" s="1419">
        <v>-13.86</v>
      </c>
      <c r="BD38" s="1419">
        <v>-13.86</v>
      </c>
      <c r="BE38" s="1419">
        <v>-13.86</v>
      </c>
      <c r="BF38" s="1419">
        <v>-13.86</v>
      </c>
      <c r="BG38" s="1419">
        <v>-13.86</v>
      </c>
      <c r="BH38" s="1419">
        <v>-13.86</v>
      </c>
      <c r="BI38" s="1419">
        <v>-13.86</v>
      </c>
      <c r="BJ38" s="1419">
        <v>-13.86</v>
      </c>
      <c r="BK38" s="1419">
        <v>-13.86</v>
      </c>
      <c r="BL38" s="1419">
        <v>-13.86</v>
      </c>
      <c r="BM38" s="1419">
        <v>-13.86</v>
      </c>
      <c r="BN38" s="1419">
        <v>-13.86</v>
      </c>
      <c r="BO38" s="1419">
        <v>-13.86</v>
      </c>
      <c r="BP38" s="1419">
        <v>-13.86</v>
      </c>
      <c r="BQ38" s="1419">
        <v>-13.86</v>
      </c>
      <c r="BR38" s="1419">
        <v>-13.86</v>
      </c>
      <c r="BS38" s="1419">
        <v>-13.86</v>
      </c>
      <c r="BT38" s="1419">
        <v>-13.86</v>
      </c>
      <c r="BU38" s="575"/>
      <c r="BV38" s="575"/>
      <c r="BW38" s="575"/>
      <c r="BX38" s="575"/>
      <c r="BY38" s="575"/>
      <c r="BZ38" s="575"/>
      <c r="CA38" s="575"/>
      <c r="CB38" s="575"/>
      <c r="CC38" s="575"/>
      <c r="CD38" s="575"/>
      <c r="CE38" s="575"/>
      <c r="CF38" s="575"/>
      <c r="CG38" s="575"/>
      <c r="CH38" s="575"/>
      <c r="CI38" s="576"/>
      <c r="CK38" s="1348"/>
    </row>
    <row r="39" spans="1:89" s="1347" customFormat="1" ht="28.5" x14ac:dyDescent="0.2">
      <c r="A39" s="1386"/>
      <c r="B39" s="574" t="s">
        <v>474</v>
      </c>
      <c r="C39" s="577" t="s">
        <v>475</v>
      </c>
      <c r="D39" s="568" t="s">
        <v>85</v>
      </c>
      <c r="E39" s="569" t="s">
        <v>231</v>
      </c>
      <c r="F39" s="570">
        <v>2</v>
      </c>
      <c r="G39" s="571"/>
      <c r="H39" s="571"/>
      <c r="I39" s="571">
        <v>39.26041900883628</v>
      </c>
      <c r="J39" s="571">
        <v>38.074991472462237</v>
      </c>
      <c r="K39" s="571">
        <v>38.265605563498283</v>
      </c>
      <c r="L39" s="571">
        <v>38.315575454704195</v>
      </c>
      <c r="M39" s="1444">
        <v>38.798940981572322</v>
      </c>
      <c r="N39" s="1444">
        <v>39.657845948927431</v>
      </c>
      <c r="O39" s="1444">
        <v>39.843490711813452</v>
      </c>
      <c r="P39" s="1444">
        <v>40.18079199001081</v>
      </c>
      <c r="Q39" s="1444">
        <v>40.672759958965941</v>
      </c>
      <c r="R39" s="1444">
        <v>40.710107305525327</v>
      </c>
      <c r="S39" s="1444">
        <v>40.748917250235856</v>
      </c>
      <c r="T39" s="1444">
        <v>40.781587224196741</v>
      </c>
      <c r="U39" s="1444">
        <v>40.822892605788141</v>
      </c>
      <c r="V39" s="1444">
        <v>40.870563949605092</v>
      </c>
      <c r="W39" s="1444">
        <v>40.899508762931767</v>
      </c>
      <c r="X39" s="1444">
        <v>40.924705059141495</v>
      </c>
      <c r="Y39" s="1444">
        <v>40.93309983231984</v>
      </c>
      <c r="Z39" s="1444">
        <v>40.944123977128598</v>
      </c>
      <c r="AA39" s="1444">
        <v>40.954846389031317</v>
      </c>
      <c r="AB39" s="1444">
        <v>40.954918996686068</v>
      </c>
      <c r="AC39" s="1444">
        <v>40.970869615193585</v>
      </c>
      <c r="AD39" s="1444">
        <v>40.988342408828842</v>
      </c>
      <c r="AE39" s="1444">
        <v>41.005729909081268</v>
      </c>
      <c r="AF39" s="1444">
        <v>41.026252247725445</v>
      </c>
      <c r="AG39" s="1444">
        <v>41.051408745972196</v>
      </c>
      <c r="AH39" s="1444">
        <v>41.079931290968076</v>
      </c>
      <c r="AI39" s="1444">
        <v>41.054343033681647</v>
      </c>
      <c r="AJ39" s="1444">
        <v>41.077637869252101</v>
      </c>
      <c r="AK39" s="1444">
        <v>41.095507126590789</v>
      </c>
      <c r="AL39" s="1444">
        <v>40.926906167140423</v>
      </c>
      <c r="AM39" s="1444">
        <v>40.923881750728427</v>
      </c>
      <c r="AN39" s="1444">
        <v>40.913729082860534</v>
      </c>
      <c r="AO39" s="1444">
        <v>40.899643967148954</v>
      </c>
      <c r="AP39" s="1444">
        <v>40.889106401428201</v>
      </c>
      <c r="AQ39" s="1444">
        <v>40.882016313966091</v>
      </c>
      <c r="AR39" s="1444">
        <v>40.887876104594604</v>
      </c>
      <c r="AS39" s="1444">
        <v>40.893381912638802</v>
      </c>
      <c r="AT39" s="1444">
        <v>40.904347453009876</v>
      </c>
      <c r="AU39" s="1444">
        <v>40.915213374995112</v>
      </c>
      <c r="AV39" s="1444">
        <v>40.92798224937151</v>
      </c>
      <c r="AW39" s="1444">
        <v>40.939796561796278</v>
      </c>
      <c r="AX39" s="1444">
        <v>40.955581632806492</v>
      </c>
      <c r="AY39" s="1444">
        <v>40.973249548183091</v>
      </c>
      <c r="AZ39" s="1444">
        <v>40.991718216556905</v>
      </c>
      <c r="BA39" s="1444">
        <v>41.011173522297831</v>
      </c>
      <c r="BB39" s="1444">
        <v>41.032034792524577</v>
      </c>
      <c r="BC39" s="1444">
        <v>41.054455963174021</v>
      </c>
      <c r="BD39" s="1444">
        <v>41.076714051990955</v>
      </c>
      <c r="BE39" s="1444">
        <v>41.101123384982863</v>
      </c>
      <c r="BF39" s="1444">
        <v>41.124487583837812</v>
      </c>
      <c r="BG39" s="1444">
        <v>41.146288802393968</v>
      </c>
      <c r="BH39" s="1444">
        <v>41.166125041573103</v>
      </c>
      <c r="BI39" s="1444">
        <v>41.188422722864416</v>
      </c>
      <c r="BJ39" s="1444">
        <v>41.212133484610113</v>
      </c>
      <c r="BK39" s="1444">
        <v>41.235896317924542</v>
      </c>
      <c r="BL39" s="1444">
        <v>41.25920812708479</v>
      </c>
      <c r="BM39" s="1444">
        <v>41.282522501674244</v>
      </c>
      <c r="BN39" s="1444">
        <v>41.306623912786513</v>
      </c>
      <c r="BO39" s="1444">
        <v>41.33129132381525</v>
      </c>
      <c r="BP39" s="1444">
        <v>41.358060635454677</v>
      </c>
      <c r="BQ39" s="1444">
        <v>41.383906730315175</v>
      </c>
      <c r="BR39" s="1444">
        <v>41.415843841167167</v>
      </c>
      <c r="BS39" s="1444">
        <v>41.445335716537308</v>
      </c>
      <c r="BT39" s="1444">
        <v>41.475043056731408</v>
      </c>
      <c r="BU39" s="575"/>
      <c r="BV39" s="575"/>
      <c r="BW39" s="575"/>
      <c r="BX39" s="575"/>
      <c r="BY39" s="575"/>
      <c r="BZ39" s="575"/>
      <c r="CA39" s="575"/>
      <c r="CB39" s="575"/>
      <c r="CC39" s="575"/>
      <c r="CD39" s="575"/>
      <c r="CE39" s="575"/>
      <c r="CF39" s="575"/>
      <c r="CG39" s="575"/>
      <c r="CH39" s="575"/>
      <c r="CI39" s="576"/>
      <c r="CK39" s="1348"/>
    </row>
    <row r="40" spans="1:89" s="1347" customFormat="1" x14ac:dyDescent="0.2">
      <c r="A40" s="1386"/>
      <c r="B40" s="574" t="s">
        <v>476</v>
      </c>
      <c r="C40" s="577" t="s">
        <v>477</v>
      </c>
      <c r="D40" s="568" t="s">
        <v>85</v>
      </c>
      <c r="E40" s="569" t="s">
        <v>231</v>
      </c>
      <c r="F40" s="570">
        <v>2</v>
      </c>
      <c r="G40" s="571"/>
      <c r="H40" s="571"/>
      <c r="I40" s="571">
        <v>53.621077457714506</v>
      </c>
      <c r="J40" s="571">
        <v>53.621077457714506</v>
      </c>
      <c r="K40" s="571">
        <v>53.621077457714506</v>
      </c>
      <c r="L40" s="571">
        <v>53.621077457714506</v>
      </c>
      <c r="M40" s="1419">
        <v>53.621077457714506</v>
      </c>
      <c r="N40" s="1419">
        <v>53.621077457714506</v>
      </c>
      <c r="O40" s="1419">
        <v>53.621077457714506</v>
      </c>
      <c r="P40" s="1419">
        <v>53.621077457714506</v>
      </c>
      <c r="Q40" s="1419">
        <v>53.621077457714506</v>
      </c>
      <c r="R40" s="1419">
        <v>53.621077457714506</v>
      </c>
      <c r="S40" s="1419">
        <v>53.621077457714506</v>
      </c>
      <c r="T40" s="1419">
        <v>53.621077457714506</v>
      </c>
      <c r="U40" s="1419">
        <v>53.621077457714506</v>
      </c>
      <c r="V40" s="1419">
        <v>53.621077457714506</v>
      </c>
      <c r="W40" s="1419">
        <v>53.621077457714506</v>
      </c>
      <c r="X40" s="1419">
        <v>53.621077457714506</v>
      </c>
      <c r="Y40" s="1419">
        <v>53.621077457714506</v>
      </c>
      <c r="Z40" s="1419">
        <v>53.621077457714506</v>
      </c>
      <c r="AA40" s="1419">
        <v>53.621077457714506</v>
      </c>
      <c r="AB40" s="1419">
        <v>53.621077457714506</v>
      </c>
      <c r="AC40" s="1419">
        <v>53.621077457714506</v>
      </c>
      <c r="AD40" s="1419">
        <v>53.621077457714506</v>
      </c>
      <c r="AE40" s="1419">
        <v>53.621077457714506</v>
      </c>
      <c r="AF40" s="1419">
        <v>53.621077457714506</v>
      </c>
      <c r="AG40" s="1419">
        <v>53.621077457714506</v>
      </c>
      <c r="AH40" s="1419">
        <v>53.621077457714506</v>
      </c>
      <c r="AI40" s="1419">
        <v>53.621077457714506</v>
      </c>
      <c r="AJ40" s="1419">
        <v>53.621077457714506</v>
      </c>
      <c r="AK40" s="1419">
        <v>53.621077457714506</v>
      </c>
      <c r="AL40" s="1419">
        <v>53.621077457714506</v>
      </c>
      <c r="AM40" s="1419">
        <v>53.621077457714506</v>
      </c>
      <c r="AN40" s="1419">
        <v>53.621077457714506</v>
      </c>
      <c r="AO40" s="1419">
        <v>53.621077457714506</v>
      </c>
      <c r="AP40" s="1419">
        <v>53.621077457714506</v>
      </c>
      <c r="AQ40" s="1419">
        <v>53.621077457714506</v>
      </c>
      <c r="AR40" s="1419">
        <v>53.621077457714506</v>
      </c>
      <c r="AS40" s="1419">
        <v>53.621077457714506</v>
      </c>
      <c r="AT40" s="1419">
        <v>53.621077457714506</v>
      </c>
      <c r="AU40" s="1419">
        <v>53.621077457714506</v>
      </c>
      <c r="AV40" s="1419">
        <v>53.621077457714506</v>
      </c>
      <c r="AW40" s="1419">
        <v>53.621077457714506</v>
      </c>
      <c r="AX40" s="1419">
        <v>53.621077457714506</v>
      </c>
      <c r="AY40" s="1419">
        <v>53.621077457714506</v>
      </c>
      <c r="AZ40" s="1419">
        <v>53.621077457714506</v>
      </c>
      <c r="BA40" s="1419">
        <v>53.621077457714506</v>
      </c>
      <c r="BB40" s="1419">
        <v>53.621077457714506</v>
      </c>
      <c r="BC40" s="1419">
        <v>53.621077457714506</v>
      </c>
      <c r="BD40" s="1419">
        <v>53.621077457714506</v>
      </c>
      <c r="BE40" s="1419">
        <v>53.621077457714506</v>
      </c>
      <c r="BF40" s="1419">
        <v>53.621077457714506</v>
      </c>
      <c r="BG40" s="1419">
        <v>53.621077457714506</v>
      </c>
      <c r="BH40" s="1419">
        <v>53.621077457714506</v>
      </c>
      <c r="BI40" s="1419">
        <v>53.621077457714506</v>
      </c>
      <c r="BJ40" s="1419">
        <v>53.621077457714506</v>
      </c>
      <c r="BK40" s="1419">
        <v>53.621077457714506</v>
      </c>
      <c r="BL40" s="1419">
        <v>53.621077457714506</v>
      </c>
      <c r="BM40" s="1419">
        <v>53.621077457714506</v>
      </c>
      <c r="BN40" s="1419">
        <v>53.621077457714506</v>
      </c>
      <c r="BO40" s="1419">
        <v>53.621077457714506</v>
      </c>
      <c r="BP40" s="1419">
        <v>53.621077457714506</v>
      </c>
      <c r="BQ40" s="1419">
        <v>53.621077457714506</v>
      </c>
      <c r="BR40" s="1419">
        <v>53.621077457714506</v>
      </c>
      <c r="BS40" s="1419">
        <v>53.621077457714506</v>
      </c>
      <c r="BT40" s="1419">
        <v>53.621077457714506</v>
      </c>
      <c r="BU40" s="575"/>
      <c r="BV40" s="575"/>
      <c r="BW40" s="575"/>
      <c r="BX40" s="575"/>
      <c r="BY40" s="575"/>
      <c r="BZ40" s="575"/>
      <c r="CA40" s="575"/>
      <c r="CB40" s="575"/>
      <c r="CC40" s="575"/>
      <c r="CD40" s="575"/>
      <c r="CE40" s="575"/>
      <c r="CF40" s="575"/>
      <c r="CG40" s="575"/>
      <c r="CH40" s="575"/>
      <c r="CI40" s="576"/>
      <c r="CK40" s="1348"/>
    </row>
    <row r="41" spans="1:89" s="1347" customFormat="1" ht="28.5" x14ac:dyDescent="0.2">
      <c r="A41" s="1386"/>
      <c r="B41" s="580" t="s">
        <v>478</v>
      </c>
      <c r="C41" s="581" t="s">
        <v>382</v>
      </c>
      <c r="D41" s="581" t="s">
        <v>775</v>
      </c>
      <c r="E41" s="582" t="s">
        <v>231</v>
      </c>
      <c r="F41" s="570">
        <v>2</v>
      </c>
      <c r="G41" s="578">
        <f t="shared" ref="G41:AM41" si="4">(G30+G32)-(G40)</f>
        <v>0</v>
      </c>
      <c r="H41" s="578">
        <f t="shared" si="4"/>
        <v>0</v>
      </c>
      <c r="I41" s="578">
        <f t="shared" si="4"/>
        <v>728.34788254076193</v>
      </c>
      <c r="J41" s="578">
        <f t="shared" si="4"/>
        <v>727.70800139391383</v>
      </c>
      <c r="K41" s="578">
        <f t="shared" si="4"/>
        <v>727.06432073062808</v>
      </c>
      <c r="L41" s="578">
        <f t="shared" si="4"/>
        <v>726.41693780870582</v>
      </c>
      <c r="M41" s="578">
        <f t="shared" si="4"/>
        <v>725.76594451480571</v>
      </c>
      <c r="N41" s="578">
        <f t="shared" si="4"/>
        <v>725.11142781086573</v>
      </c>
      <c r="O41" s="578">
        <f t="shared" si="4"/>
        <v>724.45347013168009</v>
      </c>
      <c r="P41" s="578">
        <f t="shared" si="4"/>
        <v>714.79214974019044</v>
      </c>
      <c r="Q41" s="578">
        <f t="shared" si="4"/>
        <v>714.12754104601186</v>
      </c>
      <c r="R41" s="578">
        <f t="shared" si="4"/>
        <v>713.45971489187116</v>
      </c>
      <c r="S41" s="578">
        <f t="shared" si="4"/>
        <v>712.78873881193022</v>
      </c>
      <c r="T41" s="578">
        <f t="shared" si="4"/>
        <v>712.11467726539161</v>
      </c>
      <c r="U41" s="578">
        <f t="shared" si="4"/>
        <v>711.43759184829867</v>
      </c>
      <c r="V41" s="578">
        <f t="shared" si="4"/>
        <v>710.75754148603619</v>
      </c>
      <c r="W41" s="578">
        <f t="shared" si="4"/>
        <v>710.07458260870158</v>
      </c>
      <c r="X41" s="578">
        <f t="shared" si="4"/>
        <v>709.38876931122445</v>
      </c>
      <c r="Y41" s="578">
        <f t="shared" si="4"/>
        <v>708.70015349987364</v>
      </c>
      <c r="Z41" s="578">
        <f t="shared" si="4"/>
        <v>708.00878502657793</v>
      </c>
      <c r="AA41" s="578">
        <f t="shared" si="4"/>
        <v>707.3147118123145</v>
      </c>
      <c r="AB41" s="578">
        <f t="shared" si="4"/>
        <v>706.61797996066457</v>
      </c>
      <c r="AC41" s="578">
        <f t="shared" si="4"/>
        <v>705.91863386250327</v>
      </c>
      <c r="AD41" s="578">
        <f t="shared" si="4"/>
        <v>705.21671629268144</v>
      </c>
      <c r="AE41" s="578">
        <f t="shared" si="4"/>
        <v>704.51226849945749</v>
      </c>
      <c r="AF41" s="578">
        <f t="shared" si="4"/>
        <v>703.80533028735033</v>
      </c>
      <c r="AG41" s="578">
        <f t="shared" si="4"/>
        <v>703.09594009401485</v>
      </c>
      <c r="AH41" s="578">
        <f t="shared" si="4"/>
        <v>702.38413506167308</v>
      </c>
      <c r="AI41" s="578">
        <f t="shared" si="4"/>
        <v>701.66995110357823</v>
      </c>
      <c r="AJ41" s="578">
        <f t="shared" si="4"/>
        <v>700.95342296594117</v>
      </c>
      <c r="AK41" s="578">
        <f t="shared" si="4"/>
        <v>700.23458428570211</v>
      </c>
      <c r="AL41" s="578">
        <f t="shared" si="4"/>
        <v>699.5134676444942</v>
      </c>
      <c r="AM41" s="578">
        <f t="shared" si="4"/>
        <v>698.79010461910968</v>
      </c>
      <c r="AN41" s="578">
        <f t="shared" ref="AN41:BS41" si="5">(AN30+AN32)-(AN40)</f>
        <v>698.06452582875022</v>
      </c>
      <c r="AO41" s="578">
        <f t="shared" si="5"/>
        <v>697.33676097931652</v>
      </c>
      <c r="AP41" s="578">
        <f t="shared" si="5"/>
        <v>696.6068389049658</v>
      </c>
      <c r="AQ41" s="578">
        <f t="shared" si="5"/>
        <v>695.87478760714862</v>
      </c>
      <c r="AR41" s="578">
        <f t="shared" si="5"/>
        <v>695.14063429131318</v>
      </c>
      <c r="AS41" s="578">
        <f t="shared" si="5"/>
        <v>694.40440540145153</v>
      </c>
      <c r="AT41" s="578">
        <f t="shared" si="5"/>
        <v>693.66612665264438</v>
      </c>
      <c r="AU41" s="578">
        <f t="shared" si="5"/>
        <v>692.92582306174961</v>
      </c>
      <c r="AV41" s="578">
        <f t="shared" si="5"/>
        <v>692.1835189763658</v>
      </c>
      <c r="AW41" s="578">
        <f t="shared" si="5"/>
        <v>691.43923810219064</v>
      </c>
      <c r="AX41" s="578">
        <f t="shared" si="5"/>
        <v>690.69300352888615</v>
      </c>
      <c r="AY41" s="578">
        <f t="shared" si="5"/>
        <v>689.94483775455137</v>
      </c>
      <c r="AZ41" s="578">
        <f t="shared" si="5"/>
        <v>689.19476270889584</v>
      </c>
      <c r="BA41" s="578">
        <f t="shared" si="5"/>
        <v>688.44279977519943</v>
      </c>
      <c r="BB41" s="578">
        <f t="shared" si="5"/>
        <v>687.68896981113915</v>
      </c>
      <c r="BC41" s="578">
        <f t="shared" si="5"/>
        <v>686.93329316855318</v>
      </c>
      <c r="BD41" s="578">
        <f t="shared" si="5"/>
        <v>686.17578971221246</v>
      </c>
      <c r="BE41" s="578">
        <f t="shared" si="5"/>
        <v>685.41647883765938</v>
      </c>
      <c r="BF41" s="578">
        <f t="shared" si="5"/>
        <v>684.65537948817382</v>
      </c>
      <c r="BG41" s="578">
        <f t="shared" si="5"/>
        <v>683.89251017091703</v>
      </c>
      <c r="BH41" s="578">
        <f t="shared" si="5"/>
        <v>683.12788897230541</v>
      </c>
      <c r="BI41" s="578">
        <f t="shared" si="5"/>
        <v>682.3615335726588</v>
      </c>
      <c r="BJ41" s="578">
        <f t="shared" si="5"/>
        <v>681.59346126016555</v>
      </c>
      <c r="BK41" s="578">
        <f t="shared" si="5"/>
        <v>680.82368894420563</v>
      </c>
      <c r="BL41" s="578">
        <f t="shared" si="5"/>
        <v>680.05223316806644</v>
      </c>
      <c r="BM41" s="578">
        <f t="shared" si="5"/>
        <v>679.27911012108882</v>
      </c>
      <c r="BN41" s="578">
        <f t="shared" si="5"/>
        <v>678.50433565027095</v>
      </c>
      <c r="BO41" s="578">
        <f t="shared" si="5"/>
        <v>677.72792527136494</v>
      </c>
      <c r="BP41" s="578">
        <f t="shared" si="5"/>
        <v>676.94989417949034</v>
      </c>
      <c r="BQ41" s="578">
        <f t="shared" si="5"/>
        <v>676.17025725929204</v>
      </c>
      <c r="BR41" s="578">
        <f t="shared" si="5"/>
        <v>675.38902909466719</v>
      </c>
      <c r="BS41" s="578">
        <f t="shared" si="5"/>
        <v>674.60622397808424</v>
      </c>
      <c r="BT41" s="578">
        <f t="shared" ref="BT41" si="6">(BT30+BT32)-(BT40)</f>
        <v>673.82185591951384</v>
      </c>
      <c r="BU41" s="583"/>
      <c r="BV41" s="583"/>
      <c r="BW41" s="583"/>
      <c r="BX41" s="583"/>
      <c r="BY41" s="583"/>
      <c r="BZ41" s="583"/>
      <c r="CA41" s="583"/>
      <c r="CB41" s="583"/>
      <c r="CC41" s="583"/>
      <c r="CD41" s="583"/>
      <c r="CE41" s="583"/>
      <c r="CF41" s="583"/>
      <c r="CG41" s="583"/>
      <c r="CH41" s="583"/>
      <c r="CI41" s="579"/>
      <c r="CK41" s="1348"/>
    </row>
    <row r="42" spans="1:89" s="1347" customFormat="1" ht="29.25" thickBot="1" x14ac:dyDescent="0.25">
      <c r="A42" s="1386"/>
      <c r="B42" s="586" t="s">
        <v>479</v>
      </c>
      <c r="C42" s="587" t="s">
        <v>385</v>
      </c>
      <c r="D42" s="587" t="s">
        <v>480</v>
      </c>
      <c r="E42" s="588" t="s">
        <v>231</v>
      </c>
      <c r="F42" s="589">
        <v>2</v>
      </c>
      <c r="G42" s="590">
        <f>G41+SUM(G26:G29)</f>
        <v>0</v>
      </c>
      <c r="H42" s="590">
        <f>H41+SUM(H26:H29)</f>
        <v>0</v>
      </c>
      <c r="I42" s="590">
        <f t="shared" ref="I42:BS42" si="7">I41+SUM(I26:I29)</f>
        <v>724.11626554624138</v>
      </c>
      <c r="J42" s="590">
        <f t="shared" si="7"/>
        <v>723.37622439939332</v>
      </c>
      <c r="K42" s="590">
        <f t="shared" si="7"/>
        <v>722.73254373610757</v>
      </c>
      <c r="L42" s="590">
        <f t="shared" si="7"/>
        <v>722.08516081418531</v>
      </c>
      <c r="M42" s="590">
        <f t="shared" si="7"/>
        <v>721.4341675202852</v>
      </c>
      <c r="N42" s="590">
        <f t="shared" si="7"/>
        <v>720.77965081634522</v>
      </c>
      <c r="O42" s="590">
        <f t="shared" si="7"/>
        <v>720.12169313715958</v>
      </c>
      <c r="P42" s="590">
        <f t="shared" si="7"/>
        <v>710.46037274566993</v>
      </c>
      <c r="Q42" s="590">
        <f t="shared" si="7"/>
        <v>709.79576405149135</v>
      </c>
      <c r="R42" s="590">
        <f t="shared" si="7"/>
        <v>709.12793789735065</v>
      </c>
      <c r="S42" s="590">
        <f t="shared" si="7"/>
        <v>708.45696181740971</v>
      </c>
      <c r="T42" s="590">
        <f t="shared" si="7"/>
        <v>707.7829002708711</v>
      </c>
      <c r="U42" s="590">
        <f t="shared" si="7"/>
        <v>707.10581485377816</v>
      </c>
      <c r="V42" s="590">
        <f t="shared" si="7"/>
        <v>706.42576449151568</v>
      </c>
      <c r="W42" s="590">
        <f t="shared" si="7"/>
        <v>705.74280561418107</v>
      </c>
      <c r="X42" s="590">
        <f t="shared" si="7"/>
        <v>705.05699231670394</v>
      </c>
      <c r="Y42" s="590">
        <f t="shared" si="7"/>
        <v>704.36837650535313</v>
      </c>
      <c r="Z42" s="590">
        <f t="shared" si="7"/>
        <v>703.67700803205742</v>
      </c>
      <c r="AA42" s="590">
        <f t="shared" si="7"/>
        <v>702.98293481779399</v>
      </c>
      <c r="AB42" s="590">
        <f t="shared" si="7"/>
        <v>702.28620296614406</v>
      </c>
      <c r="AC42" s="590">
        <f t="shared" si="7"/>
        <v>701.58685686798276</v>
      </c>
      <c r="AD42" s="590">
        <f t="shared" si="7"/>
        <v>700.88493929816093</v>
      </c>
      <c r="AE42" s="590">
        <f t="shared" si="7"/>
        <v>700.18049150493698</v>
      </c>
      <c r="AF42" s="590">
        <f t="shared" si="7"/>
        <v>699.47355329282982</v>
      </c>
      <c r="AG42" s="590">
        <f t="shared" si="7"/>
        <v>698.76416309949434</v>
      </c>
      <c r="AH42" s="590">
        <f t="shared" si="7"/>
        <v>698.05235806715257</v>
      </c>
      <c r="AI42" s="590">
        <f t="shared" si="7"/>
        <v>697.33817410905772</v>
      </c>
      <c r="AJ42" s="590">
        <f t="shared" si="7"/>
        <v>696.62164597142066</v>
      </c>
      <c r="AK42" s="590">
        <f t="shared" si="7"/>
        <v>695.9028072911816</v>
      </c>
      <c r="AL42" s="590">
        <f t="shared" si="7"/>
        <v>695.18169064997369</v>
      </c>
      <c r="AM42" s="590">
        <f t="shared" si="7"/>
        <v>694.45832762458917</v>
      </c>
      <c r="AN42" s="590">
        <f t="shared" si="7"/>
        <v>693.73274883422971</v>
      </c>
      <c r="AO42" s="590">
        <f t="shared" si="7"/>
        <v>693.00498398479601</v>
      </c>
      <c r="AP42" s="590">
        <f t="shared" si="7"/>
        <v>692.27506191044529</v>
      </c>
      <c r="AQ42" s="590">
        <f t="shared" si="7"/>
        <v>691.54301061262811</v>
      </c>
      <c r="AR42" s="590">
        <f t="shared" si="7"/>
        <v>690.80885729679267</v>
      </c>
      <c r="AS42" s="590">
        <f t="shared" si="7"/>
        <v>690.07262840693102</v>
      </c>
      <c r="AT42" s="590">
        <f t="shared" si="7"/>
        <v>689.33434965812387</v>
      </c>
      <c r="AU42" s="590">
        <f t="shared" si="7"/>
        <v>688.5940460672291</v>
      </c>
      <c r="AV42" s="590">
        <f t="shared" si="7"/>
        <v>687.85174198184529</v>
      </c>
      <c r="AW42" s="590">
        <f t="shared" si="7"/>
        <v>687.10746110767013</v>
      </c>
      <c r="AX42" s="590">
        <f t="shared" si="7"/>
        <v>686.36122653436564</v>
      </c>
      <c r="AY42" s="590">
        <f t="shared" si="7"/>
        <v>685.61306076003086</v>
      </c>
      <c r="AZ42" s="590">
        <f t="shared" si="7"/>
        <v>684.86298571437533</v>
      </c>
      <c r="BA42" s="590">
        <f t="shared" si="7"/>
        <v>684.11102278067892</v>
      </c>
      <c r="BB42" s="590">
        <f t="shared" si="7"/>
        <v>683.35719281661864</v>
      </c>
      <c r="BC42" s="590">
        <f t="shared" si="7"/>
        <v>682.60151617403267</v>
      </c>
      <c r="BD42" s="590">
        <f t="shared" si="7"/>
        <v>681.84401271769195</v>
      </c>
      <c r="BE42" s="590">
        <f t="shared" si="7"/>
        <v>681.08470184313887</v>
      </c>
      <c r="BF42" s="590">
        <f t="shared" si="7"/>
        <v>680.32360249365331</v>
      </c>
      <c r="BG42" s="590">
        <f t="shared" si="7"/>
        <v>679.56073317639652</v>
      </c>
      <c r="BH42" s="590">
        <f t="shared" si="7"/>
        <v>678.7961119777849</v>
      </c>
      <c r="BI42" s="590">
        <f t="shared" si="7"/>
        <v>678.02975657813829</v>
      </c>
      <c r="BJ42" s="590">
        <f t="shared" si="7"/>
        <v>677.26168426564504</v>
      </c>
      <c r="BK42" s="590">
        <f t="shared" si="7"/>
        <v>676.49191194968512</v>
      </c>
      <c r="BL42" s="590">
        <f t="shared" si="7"/>
        <v>675.72045617354593</v>
      </c>
      <c r="BM42" s="590">
        <f t="shared" si="7"/>
        <v>674.94733312656831</v>
      </c>
      <c r="BN42" s="590">
        <f t="shared" si="7"/>
        <v>674.17255865575044</v>
      </c>
      <c r="BO42" s="590">
        <f t="shared" si="7"/>
        <v>673.39614827684443</v>
      </c>
      <c r="BP42" s="590">
        <f t="shared" si="7"/>
        <v>672.61811718496983</v>
      </c>
      <c r="BQ42" s="590">
        <f t="shared" si="7"/>
        <v>671.83848026477153</v>
      </c>
      <c r="BR42" s="590">
        <f t="shared" si="7"/>
        <v>671.05725210014668</v>
      </c>
      <c r="BS42" s="590">
        <f t="shared" si="7"/>
        <v>670.27444698356373</v>
      </c>
      <c r="BT42" s="590">
        <f t="shared" ref="BT42" si="8">BT41+SUM(BT26:BT29)</f>
        <v>669.49007892499333</v>
      </c>
      <c r="BU42" s="590"/>
      <c r="BV42" s="590"/>
      <c r="BW42" s="590"/>
      <c r="BX42" s="590"/>
      <c r="BY42" s="590"/>
      <c r="BZ42" s="590"/>
      <c r="CA42" s="590"/>
      <c r="CB42" s="590"/>
      <c r="CC42" s="590"/>
      <c r="CD42" s="590"/>
      <c r="CE42" s="590"/>
      <c r="CF42" s="590"/>
      <c r="CG42" s="590"/>
      <c r="CH42" s="590"/>
      <c r="CI42" s="591"/>
      <c r="CK42" s="1348"/>
    </row>
    <row r="43" spans="1:89" s="1347" customFormat="1" x14ac:dyDescent="0.2">
      <c r="A43" s="1386"/>
      <c r="B43" s="1065" t="s">
        <v>481</v>
      </c>
      <c r="C43" s="1066" t="s">
        <v>482</v>
      </c>
      <c r="D43" s="1067" t="s">
        <v>85</v>
      </c>
      <c r="E43" s="1068" t="s">
        <v>231</v>
      </c>
      <c r="F43" s="1069">
        <v>2</v>
      </c>
      <c r="G43" s="563"/>
      <c r="H43" s="563"/>
      <c r="I43" s="563">
        <v>125.67792286153286</v>
      </c>
      <c r="J43" s="563">
        <v>120.94181851485453</v>
      </c>
      <c r="K43" s="563">
        <v>133.21354034858362</v>
      </c>
      <c r="L43" s="563">
        <v>143.10639666769291</v>
      </c>
      <c r="M43" s="564">
        <v>155.50665468011368</v>
      </c>
      <c r="N43" s="564">
        <v>170.13428380351061</v>
      </c>
      <c r="O43" s="564">
        <v>172.62406795585883</v>
      </c>
      <c r="P43" s="564">
        <v>177.85765039587704</v>
      </c>
      <c r="Q43" s="564">
        <v>186.24320041828162</v>
      </c>
      <c r="R43" s="564">
        <v>186.83990337487222</v>
      </c>
      <c r="S43" s="564">
        <v>187.23490651412095</v>
      </c>
      <c r="T43" s="564">
        <v>187.49903652579539</v>
      </c>
      <c r="U43" s="564">
        <v>187.85527412803282</v>
      </c>
      <c r="V43" s="564">
        <v>188.20235058938732</v>
      </c>
      <c r="W43" s="564">
        <v>188.12438188221944</v>
      </c>
      <c r="X43" s="564">
        <v>188.03686300673294</v>
      </c>
      <c r="Y43" s="564">
        <v>187.89247349932359</v>
      </c>
      <c r="Z43" s="564">
        <v>187.73615621862098</v>
      </c>
      <c r="AA43" s="564">
        <v>187.58515016423777</v>
      </c>
      <c r="AB43" s="564">
        <v>187.36736382556356</v>
      </c>
      <c r="AC43" s="564">
        <v>187.24630675301745</v>
      </c>
      <c r="AD43" s="564">
        <v>187.07746168169021</v>
      </c>
      <c r="AE43" s="564">
        <v>186.91645702012434</v>
      </c>
      <c r="AF43" s="564">
        <v>186.76563268530461</v>
      </c>
      <c r="AG43" s="564">
        <v>186.65743584558859</v>
      </c>
      <c r="AH43" s="564">
        <v>186.53571294585302</v>
      </c>
      <c r="AI43" s="564">
        <v>185.49787566535716</v>
      </c>
      <c r="AJ43" s="564">
        <v>185.30795474940106</v>
      </c>
      <c r="AK43" s="564">
        <v>185.1550926221808</v>
      </c>
      <c r="AL43" s="564">
        <v>185.00922377405919</v>
      </c>
      <c r="AM43" s="564">
        <v>184.84494094388981</v>
      </c>
      <c r="AN43" s="564">
        <v>184.47953836932973</v>
      </c>
      <c r="AO43" s="564">
        <v>184.10556044553439</v>
      </c>
      <c r="AP43" s="564">
        <v>183.72882649947317</v>
      </c>
      <c r="AQ43" s="564">
        <v>183.34533879262582</v>
      </c>
      <c r="AR43" s="564">
        <v>182.96198323962318</v>
      </c>
      <c r="AS43" s="564">
        <v>182.57426248227313</v>
      </c>
      <c r="AT43" s="564">
        <v>182.19317877163178</v>
      </c>
      <c r="AU43" s="564">
        <v>181.8218947010931</v>
      </c>
      <c r="AV43" s="564">
        <v>181.45660273589118</v>
      </c>
      <c r="AW43" s="564">
        <v>181.09920459518366</v>
      </c>
      <c r="AX43" s="564">
        <v>180.75182746572091</v>
      </c>
      <c r="AY43" s="564">
        <v>180.41820756110423</v>
      </c>
      <c r="AZ43" s="564">
        <v>180.09084297566568</v>
      </c>
      <c r="BA43" s="564">
        <v>179.76527597214474</v>
      </c>
      <c r="BB43" s="564">
        <v>179.44099963006104</v>
      </c>
      <c r="BC43" s="564">
        <v>179.12198834202016</v>
      </c>
      <c r="BD43" s="564">
        <v>178.81265096141223</v>
      </c>
      <c r="BE43" s="564">
        <v>178.50571696360092</v>
      </c>
      <c r="BF43" s="564">
        <v>178.20242221493916</v>
      </c>
      <c r="BG43" s="564">
        <v>177.89560906879737</v>
      </c>
      <c r="BH43" s="564">
        <v>177.58532888719139</v>
      </c>
      <c r="BI43" s="564">
        <v>177.27732121842354</v>
      </c>
      <c r="BJ43" s="564">
        <v>176.96958459914839</v>
      </c>
      <c r="BK43" s="564">
        <v>176.66337061746026</v>
      </c>
      <c r="BL43" s="564">
        <v>176.35650982771443</v>
      </c>
      <c r="BM43" s="564">
        <v>176.04560956712979</v>
      </c>
      <c r="BN43" s="564">
        <v>175.73720292918418</v>
      </c>
      <c r="BO43" s="564">
        <v>175.43241664107089</v>
      </c>
      <c r="BP43" s="564">
        <v>175.12674813101037</v>
      </c>
      <c r="BQ43" s="564">
        <v>174.82342067513397</v>
      </c>
      <c r="BR43" s="564">
        <v>174.51876480742686</v>
      </c>
      <c r="BS43" s="564">
        <v>174.21533172110364</v>
      </c>
      <c r="BT43" s="564">
        <v>173.91242937860986</v>
      </c>
      <c r="BU43" s="564"/>
      <c r="BV43" s="564"/>
      <c r="BW43" s="564"/>
      <c r="BX43" s="564"/>
      <c r="BY43" s="564"/>
      <c r="BZ43" s="564"/>
      <c r="CA43" s="564"/>
      <c r="CB43" s="564"/>
      <c r="CC43" s="564"/>
      <c r="CD43" s="564"/>
      <c r="CE43" s="564"/>
      <c r="CF43" s="564"/>
      <c r="CG43" s="564"/>
      <c r="CH43" s="564"/>
      <c r="CI43" s="565"/>
      <c r="CK43" s="1348"/>
    </row>
    <row r="44" spans="1:89" s="1347" customFormat="1" x14ac:dyDescent="0.2">
      <c r="A44" s="1386"/>
      <c r="B44" s="1070" t="s">
        <v>483</v>
      </c>
      <c r="C44" s="1071" t="s">
        <v>484</v>
      </c>
      <c r="D44" s="1062" t="s">
        <v>85</v>
      </c>
      <c r="E44" s="1063" t="s">
        <v>231</v>
      </c>
      <c r="F44" s="1064">
        <v>2</v>
      </c>
      <c r="G44" s="1050"/>
      <c r="H44" s="1047"/>
      <c r="I44" s="1047">
        <v>67.305790723105829</v>
      </c>
      <c r="J44" s="1047">
        <v>67.305790723105829</v>
      </c>
      <c r="K44" s="1047">
        <v>67.305790723105829</v>
      </c>
      <c r="L44" s="1047">
        <v>69.655790723105824</v>
      </c>
      <c r="M44" s="1048">
        <v>96.815790723105835</v>
      </c>
      <c r="N44" s="1048">
        <v>128.81579072310583</v>
      </c>
      <c r="O44" s="1048">
        <v>140.79079072310583</v>
      </c>
      <c r="P44" s="1048">
        <v>149.79079072310583</v>
      </c>
      <c r="Q44" s="1048">
        <v>178.7907907231058</v>
      </c>
      <c r="R44" s="1048">
        <v>178.7907907231058</v>
      </c>
      <c r="S44" s="1048">
        <v>178.7907907231058</v>
      </c>
      <c r="T44" s="1048">
        <v>178.7907907231058</v>
      </c>
      <c r="U44" s="1048">
        <v>178.7907907231058</v>
      </c>
      <c r="V44" s="1048">
        <v>178.7907907231058</v>
      </c>
      <c r="W44" s="1048">
        <v>178.7907907231058</v>
      </c>
      <c r="X44" s="1048">
        <v>178.7907907231058</v>
      </c>
      <c r="Y44" s="1048">
        <v>178.7907907231058</v>
      </c>
      <c r="Z44" s="1048">
        <v>178.7907907231058</v>
      </c>
      <c r="AA44" s="1048">
        <v>178.7907907231058</v>
      </c>
      <c r="AB44" s="1048">
        <v>178.7907907231058</v>
      </c>
      <c r="AC44" s="1048">
        <v>178.7907907231058</v>
      </c>
      <c r="AD44" s="1048">
        <v>178.7907907231058</v>
      </c>
      <c r="AE44" s="1048">
        <v>178.7907907231058</v>
      </c>
      <c r="AF44" s="1048">
        <v>178.7907907231058</v>
      </c>
      <c r="AG44" s="1048">
        <v>178.7907907231058</v>
      </c>
      <c r="AH44" s="1048">
        <v>178.7907907231058</v>
      </c>
      <c r="AI44" s="1048">
        <v>178.7907907231058</v>
      </c>
      <c r="AJ44" s="1048">
        <v>178.7907907231058</v>
      </c>
      <c r="AK44" s="1048">
        <v>178.7907907231058</v>
      </c>
      <c r="AL44" s="1048">
        <v>178.7907907231058</v>
      </c>
      <c r="AM44" s="1048">
        <v>178.7907907231058</v>
      </c>
      <c r="AN44" s="1048">
        <v>178.7907907231058</v>
      </c>
      <c r="AO44" s="1048">
        <v>178.7907907231058</v>
      </c>
      <c r="AP44" s="1048">
        <v>178.7907907231058</v>
      </c>
      <c r="AQ44" s="1048">
        <v>178.7907907231058</v>
      </c>
      <c r="AR44" s="1048">
        <v>178.7907907231058</v>
      </c>
      <c r="AS44" s="1048">
        <v>178.7907907231058</v>
      </c>
      <c r="AT44" s="1048">
        <v>178.7907907231058</v>
      </c>
      <c r="AU44" s="1048">
        <v>178.7907907231058</v>
      </c>
      <c r="AV44" s="1048">
        <v>178.7907907231058</v>
      </c>
      <c r="AW44" s="1048">
        <v>178.7907907231058</v>
      </c>
      <c r="AX44" s="1048">
        <v>178.7907907231058</v>
      </c>
      <c r="AY44" s="1048">
        <v>178.7907907231058</v>
      </c>
      <c r="AZ44" s="1048">
        <v>178.7907907231058</v>
      </c>
      <c r="BA44" s="1048">
        <v>178.7907907231058</v>
      </c>
      <c r="BB44" s="1048">
        <v>178.7907907231058</v>
      </c>
      <c r="BC44" s="1048">
        <v>178.7907907231058</v>
      </c>
      <c r="BD44" s="1048">
        <v>178.7907907231058</v>
      </c>
      <c r="BE44" s="1048">
        <v>178.7907907231058</v>
      </c>
      <c r="BF44" s="1048">
        <v>178.7907907231058</v>
      </c>
      <c r="BG44" s="1048">
        <v>178.7907907231058</v>
      </c>
      <c r="BH44" s="1048">
        <v>178.7907907231058</v>
      </c>
      <c r="BI44" s="1048">
        <v>178.7907907231058</v>
      </c>
      <c r="BJ44" s="1048">
        <v>178.7907907231058</v>
      </c>
      <c r="BK44" s="1048">
        <v>178.7907907231058</v>
      </c>
      <c r="BL44" s="1048">
        <v>178.7907907231058</v>
      </c>
      <c r="BM44" s="1048">
        <v>178.7907907231058</v>
      </c>
      <c r="BN44" s="1048">
        <v>178.7907907231058</v>
      </c>
      <c r="BO44" s="1048">
        <v>178.7907907231058</v>
      </c>
      <c r="BP44" s="1048">
        <v>178.7907907231058</v>
      </c>
      <c r="BQ44" s="1048">
        <v>178.7907907231058</v>
      </c>
      <c r="BR44" s="1048">
        <v>178.7907907231058</v>
      </c>
      <c r="BS44" s="1048">
        <v>178.7907907231058</v>
      </c>
      <c r="BT44" s="1048">
        <v>178.7907907231058</v>
      </c>
      <c r="BU44" s="1048"/>
      <c r="BV44" s="1048"/>
      <c r="BW44" s="1048"/>
      <c r="BX44" s="1048"/>
      <c r="BY44" s="1048"/>
      <c r="BZ44" s="1048"/>
      <c r="CA44" s="1048"/>
      <c r="CB44" s="1048"/>
      <c r="CC44" s="1048"/>
      <c r="CD44" s="1048"/>
      <c r="CE44" s="1048"/>
      <c r="CF44" s="1048"/>
      <c r="CG44" s="1048"/>
      <c r="CH44" s="1048"/>
      <c r="CI44" s="1049"/>
      <c r="CK44" s="1348"/>
    </row>
    <row r="45" spans="1:89" s="1347" customFormat="1" x14ac:dyDescent="0.2">
      <c r="A45" s="1386"/>
      <c r="B45" s="1072" t="s">
        <v>485</v>
      </c>
      <c r="C45" s="1073" t="s">
        <v>486</v>
      </c>
      <c r="D45" s="1074" t="s">
        <v>85</v>
      </c>
      <c r="E45" s="1075" t="s">
        <v>231</v>
      </c>
      <c r="F45" s="1076">
        <v>2</v>
      </c>
      <c r="G45" s="571"/>
      <c r="H45" s="571"/>
      <c r="I45" s="571">
        <v>3.5608873771176874</v>
      </c>
      <c r="J45" s="571">
        <v>4.0650470491849235</v>
      </c>
      <c r="K45" s="571">
        <v>4.0198851859876372</v>
      </c>
      <c r="L45" s="571">
        <v>3.9768557188906057</v>
      </c>
      <c r="M45" s="575">
        <v>4.7316004835046055</v>
      </c>
      <c r="N45" s="575">
        <v>4.7019095283840642</v>
      </c>
      <c r="O45" s="575">
        <v>4.6722185732635229</v>
      </c>
      <c r="P45" s="575">
        <v>4.6425276181429815</v>
      </c>
      <c r="Q45" s="575">
        <v>4.6128366630224402</v>
      </c>
      <c r="R45" s="575">
        <v>4.597181432140701</v>
      </c>
      <c r="S45" s="575">
        <v>4.5815262012589608</v>
      </c>
      <c r="T45" s="575">
        <v>4.5658709703772207</v>
      </c>
      <c r="U45" s="575">
        <v>4.5496759039478345</v>
      </c>
      <c r="V45" s="575">
        <v>4.5334808375184483</v>
      </c>
      <c r="W45" s="575">
        <v>4.5172857710890622</v>
      </c>
      <c r="X45" s="575">
        <v>4.501090704659676</v>
      </c>
      <c r="Y45" s="575">
        <v>4.4848956382302898</v>
      </c>
      <c r="Z45" s="575">
        <v>4.4687005718009036</v>
      </c>
      <c r="AA45" s="575">
        <v>4.4525055053715175</v>
      </c>
      <c r="AB45" s="575">
        <v>4.4444079721568253</v>
      </c>
      <c r="AC45" s="575">
        <v>4.4363104389421313</v>
      </c>
      <c r="AD45" s="575">
        <v>4.4282129057274391</v>
      </c>
      <c r="AE45" s="575">
        <v>4.4201153725127451</v>
      </c>
      <c r="AF45" s="575">
        <v>4.4120178392980529</v>
      </c>
      <c r="AG45" s="575">
        <v>4.4039203060833589</v>
      </c>
      <c r="AH45" s="575">
        <v>4.3958227728686667</v>
      </c>
      <c r="AI45" s="575">
        <v>4.3877252396539728</v>
      </c>
      <c r="AJ45" s="575">
        <v>4.3796277064392806</v>
      </c>
      <c r="AK45" s="575">
        <v>4.3742293509628176</v>
      </c>
      <c r="AL45" s="575">
        <v>4.370180584355472</v>
      </c>
      <c r="AM45" s="575">
        <v>4.3674814066172409</v>
      </c>
      <c r="AN45" s="575">
        <v>4.364782228879009</v>
      </c>
      <c r="AO45" s="575">
        <v>4.3620830511407789</v>
      </c>
      <c r="AP45" s="575">
        <v>4.3593838734025478</v>
      </c>
      <c r="AQ45" s="575">
        <v>4.3566846956643168</v>
      </c>
      <c r="AR45" s="575">
        <v>4.3539855179260858</v>
      </c>
      <c r="AS45" s="575">
        <v>4.3512863401878548</v>
      </c>
      <c r="AT45" s="575">
        <v>4.3485871624496237</v>
      </c>
      <c r="AU45" s="575">
        <v>4.3458879847113927</v>
      </c>
      <c r="AV45" s="575">
        <v>4.3431888069731617</v>
      </c>
      <c r="AW45" s="575">
        <v>4.3404896292349306</v>
      </c>
      <c r="AX45" s="575">
        <v>4.3377904514966996</v>
      </c>
      <c r="AY45" s="575">
        <v>4.3350912737584677</v>
      </c>
      <c r="AZ45" s="575">
        <v>4.3323920960202376</v>
      </c>
      <c r="BA45" s="575">
        <v>4.3296929182820065</v>
      </c>
      <c r="BB45" s="575">
        <v>4.3269937405437755</v>
      </c>
      <c r="BC45" s="575">
        <v>4.3242945628055445</v>
      </c>
      <c r="BD45" s="575">
        <v>4.3215953850673134</v>
      </c>
      <c r="BE45" s="575">
        <v>4.3188962073290815</v>
      </c>
      <c r="BF45" s="575">
        <v>4.3161970295908514</v>
      </c>
      <c r="BG45" s="575">
        <v>4.3134978518526204</v>
      </c>
      <c r="BH45" s="575">
        <v>4.3107986741143893</v>
      </c>
      <c r="BI45" s="575">
        <v>4.3080994963761583</v>
      </c>
      <c r="BJ45" s="575">
        <v>4.3054003186379273</v>
      </c>
      <c r="BK45" s="575">
        <v>4.3027011408996962</v>
      </c>
      <c r="BL45" s="575">
        <v>4.3000019631614652</v>
      </c>
      <c r="BM45" s="575">
        <v>4.2973027854232342</v>
      </c>
      <c r="BN45" s="575">
        <v>4.2946036076850032</v>
      </c>
      <c r="BO45" s="575">
        <v>4.2919044299467721</v>
      </c>
      <c r="BP45" s="575">
        <v>4.2892052522085411</v>
      </c>
      <c r="BQ45" s="575">
        <v>4.2865060744703101</v>
      </c>
      <c r="BR45" s="575">
        <v>4.283806896732079</v>
      </c>
      <c r="BS45" s="575">
        <v>4.281107718993848</v>
      </c>
      <c r="BT45" s="575">
        <v>4.278408541255617</v>
      </c>
      <c r="BU45" s="575"/>
      <c r="BV45" s="575"/>
      <c r="BW45" s="575"/>
      <c r="BX45" s="575"/>
      <c r="BY45" s="575"/>
      <c r="BZ45" s="575"/>
      <c r="CA45" s="575"/>
      <c r="CB45" s="575"/>
      <c r="CC45" s="575"/>
      <c r="CD45" s="575"/>
      <c r="CE45" s="575"/>
      <c r="CF45" s="575"/>
      <c r="CG45" s="575"/>
      <c r="CH45" s="575"/>
      <c r="CI45" s="576"/>
      <c r="CK45" s="1348"/>
    </row>
    <row r="46" spans="1:89" s="1347" customFormat="1" x14ac:dyDescent="0.2">
      <c r="A46" s="1386"/>
      <c r="B46" s="594" t="s">
        <v>487</v>
      </c>
      <c r="C46" s="595" t="s">
        <v>488</v>
      </c>
      <c r="D46" s="596" t="s">
        <v>85</v>
      </c>
      <c r="E46" s="597" t="s">
        <v>231</v>
      </c>
      <c r="F46" s="598">
        <v>2</v>
      </c>
      <c r="G46" s="571"/>
      <c r="H46" s="571"/>
      <c r="I46" s="571">
        <v>142.20458696968822</v>
      </c>
      <c r="J46" s="571">
        <v>144.73345382127596</v>
      </c>
      <c r="K46" s="571">
        <v>149.14057468901956</v>
      </c>
      <c r="L46" s="571">
        <v>153.81858837262777</v>
      </c>
      <c r="M46" s="575">
        <v>158.31947714865842</v>
      </c>
      <c r="N46" s="575">
        <v>164.60155673162484</v>
      </c>
      <c r="O46" s="575">
        <v>170.94536185284591</v>
      </c>
      <c r="P46" s="575">
        <v>177.2809456291061</v>
      </c>
      <c r="Q46" s="575">
        <v>183.25969895712819</v>
      </c>
      <c r="R46" s="575">
        <v>188.16073946870856</v>
      </c>
      <c r="S46" s="575">
        <v>192.57831936104995</v>
      </c>
      <c r="T46" s="575">
        <v>197.02913057989659</v>
      </c>
      <c r="U46" s="575">
        <v>201.5942815983903</v>
      </c>
      <c r="V46" s="575">
        <v>206.24020775882624</v>
      </c>
      <c r="W46" s="575">
        <v>210.94982117307927</v>
      </c>
      <c r="X46" s="575">
        <v>215.59675679637238</v>
      </c>
      <c r="Y46" s="575">
        <v>220.04832767634534</v>
      </c>
      <c r="Z46" s="575">
        <v>224.51924744977541</v>
      </c>
      <c r="AA46" s="575">
        <v>228.99322143258729</v>
      </c>
      <c r="AB46" s="575">
        <v>233.20547552510976</v>
      </c>
      <c r="AC46" s="575">
        <v>237.40212575663131</v>
      </c>
      <c r="AD46" s="575">
        <v>241.48087305573358</v>
      </c>
      <c r="AE46" s="575">
        <v>245.40661297301833</v>
      </c>
      <c r="AF46" s="575">
        <v>249.21690136057475</v>
      </c>
      <c r="AG46" s="575">
        <v>252.92622852880905</v>
      </c>
      <c r="AH46" s="575">
        <v>256.60379232481392</v>
      </c>
      <c r="AI46" s="575">
        <v>260.23890290839995</v>
      </c>
      <c r="AJ46" s="575">
        <v>263.90451407295654</v>
      </c>
      <c r="AK46" s="575">
        <v>267.5039708459899</v>
      </c>
      <c r="AL46" s="575">
        <v>267.30978401085719</v>
      </c>
      <c r="AM46" s="575">
        <v>269.71034608626098</v>
      </c>
      <c r="AN46" s="575">
        <v>272.1203246407033</v>
      </c>
      <c r="AO46" s="575">
        <v>274.49534047033836</v>
      </c>
      <c r="AP46" s="575">
        <v>276.90761892280636</v>
      </c>
      <c r="AQ46" s="575">
        <v>278.74176698586086</v>
      </c>
      <c r="AR46" s="575">
        <v>280.05766074802369</v>
      </c>
      <c r="AS46" s="575">
        <v>281.37381601819834</v>
      </c>
      <c r="AT46" s="575">
        <v>282.74376534369713</v>
      </c>
      <c r="AU46" s="575">
        <v>284.10535371787188</v>
      </c>
      <c r="AV46" s="575">
        <v>285.48783739883402</v>
      </c>
      <c r="AW46" s="575">
        <v>286.85048627890285</v>
      </c>
      <c r="AX46" s="575">
        <v>288.26697436800134</v>
      </c>
      <c r="AY46" s="575">
        <v>289.69790651155171</v>
      </c>
      <c r="AZ46" s="575">
        <v>291.13118255851771</v>
      </c>
      <c r="BA46" s="575">
        <v>292.57511016780762</v>
      </c>
      <c r="BB46" s="575">
        <v>294.03744997244269</v>
      </c>
      <c r="BC46" s="575">
        <v>295.51551808346193</v>
      </c>
      <c r="BD46" s="575">
        <v>296.98609684894859</v>
      </c>
      <c r="BE46" s="575">
        <v>298.46898076320934</v>
      </c>
      <c r="BF46" s="575">
        <v>299.93159659188404</v>
      </c>
      <c r="BG46" s="575">
        <v>301.3648032119338</v>
      </c>
      <c r="BH46" s="575">
        <v>302.7955955226272</v>
      </c>
      <c r="BI46" s="575">
        <v>304.26050856407414</v>
      </c>
      <c r="BJ46" s="575">
        <v>305.74254234879731</v>
      </c>
      <c r="BK46" s="575">
        <v>307.21540507815928</v>
      </c>
      <c r="BL46" s="575">
        <v>308.6726308898053</v>
      </c>
      <c r="BM46" s="575">
        <v>310.12571453831401</v>
      </c>
      <c r="BN46" s="575">
        <v>311.5837543852769</v>
      </c>
      <c r="BO46" s="575">
        <v>313.04239195980193</v>
      </c>
      <c r="BP46" s="575">
        <v>314.35401719376534</v>
      </c>
      <c r="BQ46" s="575">
        <v>315.4892387119034</v>
      </c>
      <c r="BR46" s="575">
        <v>316.67371340126192</v>
      </c>
      <c r="BS46" s="575">
        <v>317.83534614403089</v>
      </c>
      <c r="BT46" s="575">
        <v>318.99399681360478</v>
      </c>
      <c r="BU46" s="575"/>
      <c r="BV46" s="575"/>
      <c r="BW46" s="575"/>
      <c r="BX46" s="575"/>
      <c r="BY46" s="575"/>
      <c r="BZ46" s="575"/>
      <c r="CA46" s="575"/>
      <c r="CB46" s="575"/>
      <c r="CC46" s="575"/>
      <c r="CD46" s="575"/>
      <c r="CE46" s="575"/>
      <c r="CF46" s="575"/>
      <c r="CG46" s="575"/>
      <c r="CH46" s="575"/>
      <c r="CI46" s="576"/>
      <c r="CK46" s="1348"/>
    </row>
    <row r="47" spans="1:89" s="1349" customFormat="1" x14ac:dyDescent="0.2">
      <c r="A47" s="1386"/>
      <c r="B47" s="594" t="s">
        <v>489</v>
      </c>
      <c r="C47" s="595" t="s">
        <v>490</v>
      </c>
      <c r="D47" s="596" t="s">
        <v>85</v>
      </c>
      <c r="E47" s="597" t="s">
        <v>231</v>
      </c>
      <c r="F47" s="598">
        <v>2</v>
      </c>
      <c r="G47" s="571"/>
      <c r="H47" s="571"/>
      <c r="I47" s="571">
        <v>306.90563657171083</v>
      </c>
      <c r="J47" s="571">
        <v>294.80467015604245</v>
      </c>
      <c r="K47" s="571">
        <v>284.78981578846594</v>
      </c>
      <c r="L47" s="571">
        <v>274.33700669192712</v>
      </c>
      <c r="M47" s="575">
        <v>265.34380068526622</v>
      </c>
      <c r="N47" s="575">
        <v>259.88193496748443</v>
      </c>
      <c r="O47" s="575">
        <v>254.3912294241558</v>
      </c>
      <c r="P47" s="575">
        <v>248.89237935512233</v>
      </c>
      <c r="Q47" s="575">
        <v>243.36386850581783</v>
      </c>
      <c r="R47" s="575">
        <v>238.51143147186082</v>
      </c>
      <c r="S47" s="575">
        <v>234.39213656637293</v>
      </c>
      <c r="T47" s="575">
        <v>230.25826570400324</v>
      </c>
      <c r="U47" s="575">
        <v>226.07485388288418</v>
      </c>
      <c r="V47" s="575">
        <v>221.93289637165583</v>
      </c>
      <c r="W47" s="575">
        <v>217.80945434004536</v>
      </c>
      <c r="X47" s="575">
        <v>213.68653557966078</v>
      </c>
      <c r="Y47" s="575">
        <v>209.51529450130485</v>
      </c>
      <c r="Z47" s="575">
        <v>205.38135792250893</v>
      </c>
      <c r="AA47" s="575">
        <v>201.23103586227077</v>
      </c>
      <c r="AB47" s="575">
        <v>197.21002124264368</v>
      </c>
      <c r="AC47" s="575">
        <v>193.39637266603836</v>
      </c>
      <c r="AD47" s="575">
        <v>189.77871275453816</v>
      </c>
      <c r="AE47" s="575">
        <v>186.30737629407486</v>
      </c>
      <c r="AF47" s="575">
        <v>183.0003702907791</v>
      </c>
      <c r="AG47" s="575">
        <v>179.83505656126567</v>
      </c>
      <c r="AH47" s="575">
        <v>176.77296322213803</v>
      </c>
      <c r="AI47" s="575">
        <v>173.69359566412535</v>
      </c>
      <c r="AJ47" s="575">
        <v>170.61238902093714</v>
      </c>
      <c r="AK47" s="575">
        <v>167.45748626311928</v>
      </c>
      <c r="AL47" s="575">
        <v>164.74051810328899</v>
      </c>
      <c r="AM47" s="575">
        <v>162.42144923829403</v>
      </c>
      <c r="AN47" s="575">
        <v>160.16288984091557</v>
      </c>
      <c r="AO47" s="575">
        <v>157.87745179257317</v>
      </c>
      <c r="AP47" s="575">
        <v>155.62361679108906</v>
      </c>
      <c r="AQ47" s="575">
        <v>154.03967004254315</v>
      </c>
      <c r="AR47" s="575">
        <v>153.22869015269055</v>
      </c>
      <c r="AS47" s="575">
        <v>152.41551912799599</v>
      </c>
      <c r="AT47" s="575">
        <v>151.64036366049422</v>
      </c>
      <c r="AU47" s="575">
        <v>150.86266483919943</v>
      </c>
      <c r="AV47" s="575">
        <v>150.09557024825321</v>
      </c>
      <c r="AW47" s="575">
        <v>149.32519433265921</v>
      </c>
      <c r="AX47" s="575">
        <v>148.5645820727313</v>
      </c>
      <c r="AY47" s="575">
        <v>147.81338328667604</v>
      </c>
      <c r="AZ47" s="575">
        <v>147.07089775452033</v>
      </c>
      <c r="BA47" s="575">
        <v>146.33649623661606</v>
      </c>
      <c r="BB47" s="575">
        <v>145.60965787565797</v>
      </c>
      <c r="BC47" s="575">
        <v>144.89006598191241</v>
      </c>
      <c r="BD47" s="575">
        <v>144.16432679482779</v>
      </c>
      <c r="BE47" s="575">
        <v>143.46210745419179</v>
      </c>
      <c r="BF47" s="575">
        <v>142.75680212265854</v>
      </c>
      <c r="BG47" s="575">
        <v>142.05552515979861</v>
      </c>
      <c r="BH47" s="575">
        <v>141.32428227043755</v>
      </c>
      <c r="BI47" s="575">
        <v>140.60030996229236</v>
      </c>
      <c r="BJ47" s="575">
        <v>139.88351658073006</v>
      </c>
      <c r="BK47" s="575">
        <v>139.17387151010419</v>
      </c>
      <c r="BL47" s="575">
        <v>138.4713555508157</v>
      </c>
      <c r="BM47" s="575">
        <v>137.77585670541916</v>
      </c>
      <c r="BN47" s="575">
        <v>137.08738035429286</v>
      </c>
      <c r="BO47" s="575">
        <v>136.40575213500242</v>
      </c>
      <c r="BP47" s="575">
        <v>135.91568389647975</v>
      </c>
      <c r="BQ47" s="575">
        <v>135.59004357551538</v>
      </c>
      <c r="BR47" s="575">
        <v>135.3276360547296</v>
      </c>
      <c r="BS47" s="575">
        <v>135.04413988631063</v>
      </c>
      <c r="BT47" s="575">
        <v>134.76721812935367</v>
      </c>
      <c r="BU47" s="575"/>
      <c r="BV47" s="575"/>
      <c r="BW47" s="575"/>
      <c r="BX47" s="575"/>
      <c r="BY47" s="575"/>
      <c r="BZ47" s="575"/>
      <c r="CA47" s="575"/>
      <c r="CB47" s="575"/>
      <c r="CC47" s="575"/>
      <c r="CD47" s="575"/>
      <c r="CE47" s="575"/>
      <c r="CF47" s="575"/>
      <c r="CG47" s="575"/>
      <c r="CH47" s="575"/>
      <c r="CI47" s="576"/>
      <c r="CK47" s="1350"/>
    </row>
    <row r="48" spans="1:89" s="1347" customFormat="1" ht="28.5" x14ac:dyDescent="0.2">
      <c r="A48" s="1386"/>
      <c r="B48" s="594" t="s">
        <v>491</v>
      </c>
      <c r="C48" s="595" t="s">
        <v>492</v>
      </c>
      <c r="D48" s="596" t="s">
        <v>85</v>
      </c>
      <c r="E48" s="597" t="s">
        <v>370</v>
      </c>
      <c r="F48" s="598">
        <v>1</v>
      </c>
      <c r="G48" s="599"/>
      <c r="H48" s="1403"/>
      <c r="I48" s="1403">
        <v>0</v>
      </c>
      <c r="J48" s="1403">
        <v>1.468167758889246E-3</v>
      </c>
      <c r="K48" s="1403">
        <v>2.8365342413908022E-3</v>
      </c>
      <c r="L48" s="1403">
        <v>4.0962092965336335E-3</v>
      </c>
      <c r="M48" s="1404">
        <v>4.765463435989218E-3</v>
      </c>
      <c r="N48" s="1404">
        <v>4.7644757700819849E-3</v>
      </c>
      <c r="O48" s="1404">
        <v>4.9245131688652717E-3</v>
      </c>
      <c r="P48" s="1404">
        <v>4.9929004088044293E-3</v>
      </c>
      <c r="Q48" s="1404">
        <v>5.0341436123888658E-3</v>
      </c>
      <c r="R48" s="1404">
        <v>5.1404381266855316E-3</v>
      </c>
      <c r="S48" s="1404">
        <v>5.312226413973292E-3</v>
      </c>
      <c r="T48" s="1404">
        <v>5.4202990765662498E-3</v>
      </c>
      <c r="U48" s="1404">
        <v>5.5262918588507475E-3</v>
      </c>
      <c r="V48" s="1404">
        <v>5.631208102675268E-3</v>
      </c>
      <c r="W48" s="1404">
        <v>5.8009905492489985E-3</v>
      </c>
      <c r="X48" s="1404">
        <v>5.9078873438520481E-3</v>
      </c>
      <c r="Y48" s="1404">
        <v>6.0151547906861632E-3</v>
      </c>
      <c r="Z48" s="1404">
        <v>6.1218668018311728E-3</v>
      </c>
      <c r="AA48" s="1404">
        <v>6.2893558488016687E-3</v>
      </c>
      <c r="AB48" s="1404">
        <v>6.3955884503473235E-3</v>
      </c>
      <c r="AC48" s="1404">
        <v>6.5103087752203005E-3</v>
      </c>
      <c r="AD48" s="1404">
        <v>6.6314856722983519E-3</v>
      </c>
      <c r="AE48" s="1404">
        <v>6.7526650059057764E-3</v>
      </c>
      <c r="AF48" s="1404">
        <v>6.8739006080717341E-3</v>
      </c>
      <c r="AG48" s="1404">
        <v>6.9946044999752398E-3</v>
      </c>
      <c r="AH48" s="1404">
        <v>7.115216768901346E-3</v>
      </c>
      <c r="AI48" s="1404">
        <v>7.2462040855035799E-3</v>
      </c>
      <c r="AJ48" s="1404">
        <v>7.3674465715505367E-3</v>
      </c>
      <c r="AK48" s="1404">
        <v>7.4879442123514219E-3</v>
      </c>
      <c r="AL48" s="1404">
        <v>7.6510554507000193E-3</v>
      </c>
      <c r="AM48" s="1404">
        <v>7.777974014967705E-3</v>
      </c>
      <c r="AN48" s="1404">
        <v>7.9078172439985828E-3</v>
      </c>
      <c r="AO48" s="1404">
        <v>8.0373919479263117E-3</v>
      </c>
      <c r="AP48" s="1404">
        <v>8.1665359493164093E-3</v>
      </c>
      <c r="AQ48" s="1404">
        <v>8.2973302551012165E-3</v>
      </c>
      <c r="AR48" s="1404">
        <v>8.4303123899928892E-3</v>
      </c>
      <c r="AS48" s="1404">
        <v>8.5631901879020308E-3</v>
      </c>
      <c r="AT48" s="1404">
        <v>8.6960203039963841E-3</v>
      </c>
      <c r="AU48" s="1404">
        <v>8.8283745687393229E-3</v>
      </c>
      <c r="AV48" s="1404">
        <v>8.9597557140774515E-3</v>
      </c>
      <c r="AW48" s="1404">
        <v>9.0902545410423211E-3</v>
      </c>
      <c r="AX48" s="1404">
        <v>9.2200100833013908E-3</v>
      </c>
      <c r="AY48" s="1404">
        <v>9.3483592261238511E-3</v>
      </c>
      <c r="AZ48" s="1404">
        <v>9.4755362873275486E-3</v>
      </c>
      <c r="BA48" s="1404">
        <v>9.6016322516733719E-3</v>
      </c>
      <c r="BB48" s="1404">
        <v>9.7268933958350977E-3</v>
      </c>
      <c r="BC48" s="1404">
        <v>9.8517764621053692E-3</v>
      </c>
      <c r="BD48" s="1404">
        <v>9.2952004479254328E-3</v>
      </c>
      <c r="BE48" s="1404">
        <v>8.7007787861493237E-3</v>
      </c>
      <c r="BF48" s="1404">
        <v>8.1405954349599539E-3</v>
      </c>
      <c r="BG48" s="1404">
        <v>7.6260067952173055E-3</v>
      </c>
      <c r="BH48" s="1404">
        <v>7.1813122042749117E-3</v>
      </c>
      <c r="BI48" s="1404">
        <v>6.6780542184436392E-3</v>
      </c>
      <c r="BJ48" s="1404">
        <v>6.1529921983601394E-3</v>
      </c>
      <c r="BK48" s="1404">
        <v>5.6324100461109623E-3</v>
      </c>
      <c r="BL48" s="1404">
        <v>5.1143956353295258E-3</v>
      </c>
      <c r="BM48" s="1404">
        <v>4.6082566098328889E-3</v>
      </c>
      <c r="BN48" s="1404">
        <v>4.1002218138128932E-3</v>
      </c>
      <c r="BO48" s="1404">
        <v>3.5806088495967344E-3</v>
      </c>
      <c r="BP48" s="1404">
        <v>3.040070155988703E-3</v>
      </c>
      <c r="BQ48" s="1404">
        <v>2.5472000108362584E-3</v>
      </c>
      <c r="BR48" s="1404">
        <v>1.8700527997954268E-3</v>
      </c>
      <c r="BS48" s="1404">
        <v>1.2653601086065466E-3</v>
      </c>
      <c r="BT48" s="1404">
        <v>6.5975866700448689E-4</v>
      </c>
      <c r="BU48" s="1404"/>
      <c r="BV48" s="1404"/>
      <c r="BW48" s="1404"/>
      <c r="BX48" s="1404"/>
      <c r="BY48" s="1404"/>
      <c r="BZ48" s="1404"/>
      <c r="CA48" s="1404"/>
      <c r="CB48" s="1404"/>
      <c r="CC48" s="1404"/>
      <c r="CD48" s="1404"/>
      <c r="CE48" s="1404"/>
      <c r="CF48" s="1404"/>
      <c r="CG48" s="1404"/>
      <c r="CH48" s="1404"/>
      <c r="CI48" s="1405"/>
      <c r="CK48" s="1348"/>
    </row>
    <row r="49" spans="1:89" s="1347" customFormat="1" ht="85.5" x14ac:dyDescent="0.2">
      <c r="A49" s="1386"/>
      <c r="B49" s="594" t="s">
        <v>493</v>
      </c>
      <c r="C49" s="595" t="s">
        <v>494</v>
      </c>
      <c r="D49" s="596" t="s">
        <v>495</v>
      </c>
      <c r="E49" s="597" t="s">
        <v>231</v>
      </c>
      <c r="F49" s="598">
        <v>2</v>
      </c>
      <c r="G49" s="600">
        <f t="shared" ref="G49:H49" si="9">G48*(SUM(G43,G45,G46,G47)-SUM(G55:G58))</f>
        <v>0</v>
      </c>
      <c r="H49" s="600">
        <f t="shared" si="9"/>
        <v>0</v>
      </c>
      <c r="I49" s="600">
        <f>I48*(SUM(I43,I45,I46,I47)-SUM(I55:I58))</f>
        <v>0</v>
      </c>
      <c r="J49" s="600">
        <f t="shared" ref="J49:BT49" si="10">J48*(SUM(J43,J45,J46,J47)-SUM(J55:J58))</f>
        <v>0.79201718948343691</v>
      </c>
      <c r="K49" s="600">
        <f t="shared" si="10"/>
        <v>1.5512537804556088</v>
      </c>
      <c r="L49" s="600">
        <f t="shared" si="10"/>
        <v>2.2601950911495057</v>
      </c>
      <c r="M49" s="600">
        <f t="shared" si="10"/>
        <v>2.6705995123064756</v>
      </c>
      <c r="N49" s="600">
        <f t="shared" si="10"/>
        <v>2.7436819713478355</v>
      </c>
      <c r="O49" s="600">
        <f t="shared" si="10"/>
        <v>2.8523213858891352</v>
      </c>
      <c r="P49" s="600">
        <f t="shared" si="10"/>
        <v>2.9222593593253889</v>
      </c>
      <c r="Q49" s="600">
        <f t="shared" si="10"/>
        <v>2.9909740017547839</v>
      </c>
      <c r="R49" s="600">
        <f t="shared" si="10"/>
        <v>3.0576070526438155</v>
      </c>
      <c r="S49" s="600">
        <f t="shared" si="10"/>
        <v>3.1635266621922193</v>
      </c>
      <c r="T49" s="600">
        <f t="shared" si="10"/>
        <v>3.2311000636216751</v>
      </c>
      <c r="U49" s="600">
        <f t="shared" si="10"/>
        <v>3.2984192801369949</v>
      </c>
      <c r="V49" s="600">
        <f t="shared" si="10"/>
        <v>3.3658978930020158</v>
      </c>
      <c r="W49" s="600">
        <f t="shared" si="10"/>
        <v>3.4704301650802858</v>
      </c>
      <c r="X49" s="600">
        <f t="shared" si="10"/>
        <v>3.5370864260902901</v>
      </c>
      <c r="Y49" s="600">
        <f t="shared" si="10"/>
        <v>3.6022444342059248</v>
      </c>
      <c r="Z49" s="600">
        <f t="shared" si="10"/>
        <v>3.6673914498046267</v>
      </c>
      <c r="AA49" s="600">
        <f t="shared" si="10"/>
        <v>3.7689680543870132</v>
      </c>
      <c r="AB49" s="600">
        <f t="shared" si="10"/>
        <v>3.8326645180227623</v>
      </c>
      <c r="AC49" s="600">
        <f t="shared" si="10"/>
        <v>3.9033071269401427</v>
      </c>
      <c r="AD49" s="600">
        <f t="shared" si="10"/>
        <v>3.9780703391173935</v>
      </c>
      <c r="AE49" s="600">
        <f t="shared" si="10"/>
        <v>4.0529010279216156</v>
      </c>
      <c r="AF49" s="600">
        <f t="shared" si="10"/>
        <v>4.1282290262565509</v>
      </c>
      <c r="AG49" s="600">
        <f t="shared" si="10"/>
        <v>4.2039098087729796</v>
      </c>
      <c r="AH49" s="600">
        <f t="shared" si="10"/>
        <v>4.2800749503073341</v>
      </c>
      <c r="AI49" s="600">
        <f t="shared" si="10"/>
        <v>4.3555574656565055</v>
      </c>
      <c r="AJ49" s="600">
        <f t="shared" si="10"/>
        <v>4.4315432395307894</v>
      </c>
      <c r="AK49" s="600">
        <f t="shared" si="10"/>
        <v>4.5064510212399096</v>
      </c>
      <c r="AL49" s="600">
        <f t="shared" si="10"/>
        <v>4.5814345364707236</v>
      </c>
      <c r="AM49" s="600">
        <f t="shared" si="10"/>
        <v>4.6570225099956311</v>
      </c>
      <c r="AN49" s="600">
        <f t="shared" si="10"/>
        <v>4.7333324580964051</v>
      </c>
      <c r="AO49" s="600">
        <f t="shared" si="10"/>
        <v>4.8088663880773739</v>
      </c>
      <c r="AP49" s="600">
        <f t="shared" si="10"/>
        <v>4.8845998605277012</v>
      </c>
      <c r="AQ49" s="600">
        <f t="shared" si="10"/>
        <v>4.9617899190632615</v>
      </c>
      <c r="AR49" s="600">
        <f t="shared" si="10"/>
        <v>5.0422219827836194</v>
      </c>
      <c r="AS49" s="600">
        <f t="shared" si="10"/>
        <v>5.1225658345843286</v>
      </c>
      <c r="AT49" s="600">
        <f t="shared" si="10"/>
        <v>5.203762203842591</v>
      </c>
      <c r="AU49" s="600">
        <f t="shared" si="10"/>
        <v>5.2847114071656245</v>
      </c>
      <c r="AV49" s="600">
        <f t="shared" si="10"/>
        <v>5.3654391446778087</v>
      </c>
      <c r="AW49" s="600">
        <f t="shared" si="10"/>
        <v>5.4455446388381752</v>
      </c>
      <c r="AX49" s="600">
        <f t="shared" si="10"/>
        <v>5.5259209054399845</v>
      </c>
      <c r="AY49" s="600">
        <f t="shared" si="10"/>
        <v>5.6058475272557517</v>
      </c>
      <c r="AZ49" s="600">
        <f t="shared" si="10"/>
        <v>5.6852918813553819</v>
      </c>
      <c r="BA49" s="600">
        <f t="shared" si="10"/>
        <v>5.7643450000083041</v>
      </c>
      <c r="BB49" s="600">
        <f t="shared" si="10"/>
        <v>5.8432332410608687</v>
      </c>
      <c r="BC49" s="600">
        <f t="shared" si="10"/>
        <v>5.9222657280317996</v>
      </c>
      <c r="BD49" s="600">
        <f t="shared" si="10"/>
        <v>5.5914442979573336</v>
      </c>
      <c r="BE49" s="600">
        <f t="shared" si="10"/>
        <v>5.2377282942047723</v>
      </c>
      <c r="BF49" s="600">
        <f t="shared" si="10"/>
        <v>4.9039580761872763</v>
      </c>
      <c r="BG49" s="600">
        <f t="shared" si="10"/>
        <v>4.5969840036899354</v>
      </c>
      <c r="BH49" s="600">
        <f t="shared" si="10"/>
        <v>4.3315085885820306</v>
      </c>
      <c r="BI49" s="600">
        <f t="shared" si="10"/>
        <v>4.0306635509047943</v>
      </c>
      <c r="BJ49" s="600">
        <f t="shared" si="10"/>
        <v>3.716398200659861</v>
      </c>
      <c r="BK49" s="600">
        <f t="shared" si="10"/>
        <v>3.4043937614319986</v>
      </c>
      <c r="BL49" s="600">
        <f t="shared" si="10"/>
        <v>3.0934520312712452</v>
      </c>
      <c r="BM49" s="600">
        <f t="shared" si="10"/>
        <v>2.7892601334171938</v>
      </c>
      <c r="BN49" s="600">
        <f t="shared" si="10"/>
        <v>2.4835503619459267</v>
      </c>
      <c r="BO49" s="600">
        <f t="shared" si="10"/>
        <v>2.1704154378321743</v>
      </c>
      <c r="BP49" s="600">
        <f t="shared" si="10"/>
        <v>1.8442376469287005</v>
      </c>
      <c r="BQ49" s="600">
        <f t="shared" si="10"/>
        <v>1.5464347736327637</v>
      </c>
      <c r="BR49" s="600">
        <f t="shared" si="10"/>
        <v>1.1364120647747351</v>
      </c>
      <c r="BS49" s="600">
        <f t="shared" si="10"/>
        <v>0.76962255571417115</v>
      </c>
      <c r="BT49" s="600">
        <f t="shared" si="10"/>
        <v>0.40163622510801056</v>
      </c>
      <c r="BU49" s="600"/>
      <c r="BV49" s="600"/>
      <c r="BW49" s="600"/>
      <c r="BX49" s="600"/>
      <c r="BY49" s="600"/>
      <c r="BZ49" s="600"/>
      <c r="CA49" s="600"/>
      <c r="CB49" s="600"/>
      <c r="CC49" s="600"/>
      <c r="CD49" s="600"/>
      <c r="CE49" s="600"/>
      <c r="CF49" s="600"/>
      <c r="CG49" s="600"/>
      <c r="CH49" s="600"/>
      <c r="CI49" s="600"/>
      <c r="CK49" s="1348"/>
    </row>
    <row r="50" spans="1:89" s="1347" customFormat="1" ht="71.25" x14ac:dyDescent="0.2">
      <c r="A50" s="1386"/>
      <c r="B50" s="594" t="s">
        <v>496</v>
      </c>
      <c r="C50" s="602" t="s">
        <v>300</v>
      </c>
      <c r="D50" s="603" t="s">
        <v>497</v>
      </c>
      <c r="E50" s="604" t="s">
        <v>234</v>
      </c>
      <c r="F50" s="605">
        <v>1</v>
      </c>
      <c r="G50" s="606" t="e">
        <f>(((G46-G57))*1000000)/((G79)*1000)</f>
        <v>#DIV/0!</v>
      </c>
      <c r="H50" s="606" t="e">
        <f t="shared" ref="H50:BS51" si="11">(((H46-H57))*1000000)/((H79)*1000)</f>
        <v>#DIV/0!</v>
      </c>
      <c r="I50" s="606">
        <f t="shared" si="11"/>
        <v>146.84546173511816</v>
      </c>
      <c r="J50" s="606">
        <f t="shared" si="11"/>
        <v>143.49938612812974</v>
      </c>
      <c r="K50" s="606">
        <f t="shared" si="11"/>
        <v>141.00360924105934</v>
      </c>
      <c r="L50" s="606">
        <f t="shared" si="11"/>
        <v>138.72489276512496</v>
      </c>
      <c r="M50" s="607">
        <f t="shared" si="11"/>
        <v>136.31991700727889</v>
      </c>
      <c r="N50" s="607">
        <f t="shared" si="11"/>
        <v>135.92495663294804</v>
      </c>
      <c r="O50" s="607">
        <f t="shared" si="11"/>
        <v>135.55333831052454</v>
      </c>
      <c r="P50" s="607">
        <f t="shared" si="11"/>
        <v>135.2159925651105</v>
      </c>
      <c r="Q50" s="607">
        <f t="shared" si="11"/>
        <v>134.91471855649704</v>
      </c>
      <c r="R50" s="607">
        <f t="shared" si="11"/>
        <v>134.69530641515431</v>
      </c>
      <c r="S50" s="607">
        <f t="shared" si="11"/>
        <v>134.48209323877032</v>
      </c>
      <c r="T50" s="607">
        <f t="shared" si="11"/>
        <v>134.27379125840088</v>
      </c>
      <c r="U50" s="607">
        <f t="shared" si="11"/>
        <v>134.03344011062768</v>
      </c>
      <c r="V50" s="607">
        <f t="shared" si="11"/>
        <v>133.80876743570406</v>
      </c>
      <c r="W50" s="607">
        <f t="shared" si="11"/>
        <v>133.59455045760294</v>
      </c>
      <c r="X50" s="607">
        <f t="shared" si="11"/>
        <v>133.45541597459291</v>
      </c>
      <c r="Y50" s="607">
        <f t="shared" si="11"/>
        <v>133.29785812790772</v>
      </c>
      <c r="Z50" s="607">
        <f t="shared" si="11"/>
        <v>133.1634149516025</v>
      </c>
      <c r="AA50" s="607">
        <f t="shared" si="11"/>
        <v>133.01282956295896</v>
      </c>
      <c r="AB50" s="607">
        <f t="shared" si="11"/>
        <v>132.7652422223191</v>
      </c>
      <c r="AC50" s="607">
        <f t="shared" si="11"/>
        <v>132.65453830279469</v>
      </c>
      <c r="AD50" s="607">
        <f t="shared" si="11"/>
        <v>132.56477638651364</v>
      </c>
      <c r="AE50" s="607">
        <f t="shared" si="11"/>
        <v>132.46189475086479</v>
      </c>
      <c r="AF50" s="607">
        <f t="shared" si="11"/>
        <v>132.35071154848458</v>
      </c>
      <c r="AG50" s="607">
        <f t="shared" si="11"/>
        <v>132.25962626713249</v>
      </c>
      <c r="AH50" s="607">
        <f t="shared" si="11"/>
        <v>132.23106897717108</v>
      </c>
      <c r="AI50" s="607">
        <f t="shared" si="11"/>
        <v>132.19759641881367</v>
      </c>
      <c r="AJ50" s="607">
        <f t="shared" si="11"/>
        <v>132.15640391141352</v>
      </c>
      <c r="AK50" s="607">
        <f t="shared" si="11"/>
        <v>132.09457328017098</v>
      </c>
      <c r="AL50" s="607">
        <f t="shared" si="11"/>
        <v>130.34778605172261</v>
      </c>
      <c r="AM50" s="607">
        <f t="shared" si="11"/>
        <v>130.30473858860668</v>
      </c>
      <c r="AN50" s="607">
        <f t="shared" si="11"/>
        <v>130.2781566272287</v>
      </c>
      <c r="AO50" s="607">
        <f t="shared" si="11"/>
        <v>130.2456342169391</v>
      </c>
      <c r="AP50" s="607">
        <f t="shared" si="11"/>
        <v>130.24325629592767</v>
      </c>
      <c r="AQ50" s="607">
        <f t="shared" si="11"/>
        <v>130.22913874608952</v>
      </c>
      <c r="AR50" s="607">
        <f t="shared" si="11"/>
        <v>130.23427240414196</v>
      </c>
      <c r="AS50" s="607">
        <f t="shared" si="11"/>
        <v>130.22902491907908</v>
      </c>
      <c r="AT50" s="607">
        <f t="shared" si="11"/>
        <v>130.24283664399616</v>
      </c>
      <c r="AU50" s="607">
        <f t="shared" si="11"/>
        <v>130.24964615932302</v>
      </c>
      <c r="AV50" s="607">
        <f t="shared" si="11"/>
        <v>130.26387517263024</v>
      </c>
      <c r="AW50" s="607">
        <f t="shared" si="11"/>
        <v>130.26076667237689</v>
      </c>
      <c r="AX50" s="607">
        <f t="shared" si="11"/>
        <v>130.27088870310291</v>
      </c>
      <c r="AY50" s="607">
        <f t="shared" si="11"/>
        <v>130.2902340671815</v>
      </c>
      <c r="AZ50" s="607">
        <f t="shared" si="11"/>
        <v>130.31825351795118</v>
      </c>
      <c r="BA50" s="607">
        <f t="shared" si="11"/>
        <v>130.35257036404144</v>
      </c>
      <c r="BB50" s="607">
        <f t="shared" si="11"/>
        <v>130.38917996669812</v>
      </c>
      <c r="BC50" s="607">
        <f t="shared" si="11"/>
        <v>130.42359359956683</v>
      </c>
      <c r="BD50" s="607">
        <f t="shared" si="11"/>
        <v>130.45090040542976</v>
      </c>
      <c r="BE50" s="607">
        <f t="shared" si="11"/>
        <v>130.48250663818717</v>
      </c>
      <c r="BF50" s="607">
        <f t="shared" si="11"/>
        <v>130.51082371227932</v>
      </c>
      <c r="BG50" s="607">
        <f t="shared" si="11"/>
        <v>130.52911383610302</v>
      </c>
      <c r="BH50" s="607">
        <f t="shared" si="11"/>
        <v>130.5457165025235</v>
      </c>
      <c r="BI50" s="607">
        <f t="shared" si="11"/>
        <v>130.57991160411575</v>
      </c>
      <c r="BJ50" s="607">
        <f t="shared" si="11"/>
        <v>130.62147489160515</v>
      </c>
      <c r="BK50" s="607">
        <f t="shared" si="11"/>
        <v>130.66360946617004</v>
      </c>
      <c r="BL50" s="607">
        <f t="shared" si="11"/>
        <v>130.70652687256867</v>
      </c>
      <c r="BM50" s="607">
        <f t="shared" si="11"/>
        <v>130.74776377022312</v>
      </c>
      <c r="BN50" s="607">
        <f t="shared" si="11"/>
        <v>130.78975007325886</v>
      </c>
      <c r="BO50" s="607">
        <f t="shared" si="11"/>
        <v>130.83464996460657</v>
      </c>
      <c r="BP50" s="607">
        <f t="shared" si="11"/>
        <v>130.87735874963283</v>
      </c>
      <c r="BQ50" s="607">
        <f t="shared" si="11"/>
        <v>130.91020894980528</v>
      </c>
      <c r="BR50" s="607">
        <f t="shared" si="11"/>
        <v>130.96800481014222</v>
      </c>
      <c r="BS50" s="607">
        <f t="shared" si="11"/>
        <v>131.01727625505384</v>
      </c>
      <c r="BT50" s="607">
        <f t="shared" ref="BT50:BT51" si="12">(((BT46-BT57))*1000000)/((BT79)*1000)</f>
        <v>131.0668232590354</v>
      </c>
      <c r="BU50" s="607"/>
      <c r="BV50" s="607"/>
      <c r="BW50" s="607"/>
      <c r="BX50" s="607"/>
      <c r="BY50" s="607"/>
      <c r="BZ50" s="607"/>
      <c r="CA50" s="607"/>
      <c r="CB50" s="607"/>
      <c r="CC50" s="607"/>
      <c r="CD50" s="607"/>
      <c r="CE50" s="607"/>
      <c r="CF50" s="607"/>
      <c r="CG50" s="607"/>
      <c r="CH50" s="607"/>
      <c r="CI50" s="601"/>
      <c r="CK50" s="1348"/>
    </row>
    <row r="51" spans="1:89" s="1347" customFormat="1" ht="71.25" x14ac:dyDescent="0.2">
      <c r="A51" s="1386"/>
      <c r="B51" s="594" t="s">
        <v>498</v>
      </c>
      <c r="C51" s="602" t="s">
        <v>319</v>
      </c>
      <c r="D51" s="603" t="s">
        <v>499</v>
      </c>
      <c r="E51" s="604" t="s">
        <v>234</v>
      </c>
      <c r="F51" s="605">
        <v>1</v>
      </c>
      <c r="G51" s="606" t="e">
        <f>(((G47-G58))*1000000)/((G80)*1000)</f>
        <v>#DIV/0!</v>
      </c>
      <c r="H51" s="606" t="e">
        <f t="shared" si="11"/>
        <v>#DIV/0!</v>
      </c>
      <c r="I51" s="606">
        <f t="shared" si="11"/>
        <v>168.57234654514301</v>
      </c>
      <c r="J51" s="606">
        <f t="shared" si="11"/>
        <v>164.40109247712167</v>
      </c>
      <c r="K51" s="606">
        <f t="shared" si="11"/>
        <v>162.10510532308712</v>
      </c>
      <c r="L51" s="606">
        <f t="shared" si="11"/>
        <v>159.78202162678511</v>
      </c>
      <c r="M51" s="607">
        <f t="shared" si="11"/>
        <v>157.69712178742742</v>
      </c>
      <c r="N51" s="607">
        <f t="shared" si="11"/>
        <v>157.55043467858508</v>
      </c>
      <c r="O51" s="607">
        <f t="shared" si="11"/>
        <v>157.39246352842866</v>
      </c>
      <c r="P51" s="607">
        <f t="shared" si="11"/>
        <v>157.23594307590793</v>
      </c>
      <c r="Q51" s="607">
        <f t="shared" si="11"/>
        <v>157.06574888638892</v>
      </c>
      <c r="R51" s="607">
        <f t="shared" si="11"/>
        <v>156.93229781371051</v>
      </c>
      <c r="S51" s="607">
        <f t="shared" si="11"/>
        <v>156.87623759510595</v>
      </c>
      <c r="T51" s="607">
        <f t="shared" si="11"/>
        <v>156.81447658336114</v>
      </c>
      <c r="U51" s="607">
        <f t="shared" si="11"/>
        <v>156.71983526137055</v>
      </c>
      <c r="V51" s="607">
        <f t="shared" si="11"/>
        <v>156.65657483513019</v>
      </c>
      <c r="W51" s="607">
        <f t="shared" si="11"/>
        <v>156.68615933160135</v>
      </c>
      <c r="X51" s="607">
        <f t="shared" si="11"/>
        <v>156.71984741566803</v>
      </c>
      <c r="Y51" s="607">
        <f t="shared" si="11"/>
        <v>156.63768768534794</v>
      </c>
      <c r="Z51" s="607">
        <f t="shared" si="11"/>
        <v>156.5849267461777</v>
      </c>
      <c r="AA51" s="607">
        <f t="shared" si="11"/>
        <v>156.51852866439023</v>
      </c>
      <c r="AB51" s="607">
        <f t="shared" si="11"/>
        <v>156.49190066787213</v>
      </c>
      <c r="AC51" s="607">
        <f t="shared" si="11"/>
        <v>156.50480328844327</v>
      </c>
      <c r="AD51" s="607">
        <f t="shared" si="11"/>
        <v>156.54889182724838</v>
      </c>
      <c r="AE51" s="607">
        <f t="shared" si="11"/>
        <v>156.58048905354323</v>
      </c>
      <c r="AF51" s="607">
        <f t="shared" si="11"/>
        <v>156.61346342283917</v>
      </c>
      <c r="AG51" s="607">
        <f t="shared" si="11"/>
        <v>156.69940333835208</v>
      </c>
      <c r="AH51" s="607">
        <f t="shared" si="11"/>
        <v>156.88051942147243</v>
      </c>
      <c r="AI51" s="607">
        <f t="shared" si="11"/>
        <v>157.04787987533632</v>
      </c>
      <c r="AJ51" s="607">
        <f t="shared" si="11"/>
        <v>157.21551852927399</v>
      </c>
      <c r="AK51" s="607">
        <f t="shared" si="11"/>
        <v>157.31140035238627</v>
      </c>
      <c r="AL51" s="607">
        <f t="shared" si="11"/>
        <v>157.43442317212703</v>
      </c>
      <c r="AM51" s="607">
        <f t="shared" si="11"/>
        <v>157.54129262924585</v>
      </c>
      <c r="AN51" s="607">
        <f t="shared" si="11"/>
        <v>157.70480975990728</v>
      </c>
      <c r="AO51" s="607">
        <f t="shared" si="11"/>
        <v>157.83517231208086</v>
      </c>
      <c r="AP51" s="607">
        <f t="shared" si="11"/>
        <v>157.99372007960361</v>
      </c>
      <c r="AQ51" s="607">
        <f t="shared" si="11"/>
        <v>158.15306630575716</v>
      </c>
      <c r="AR51" s="607">
        <f t="shared" si="11"/>
        <v>158.41916375323686</v>
      </c>
      <c r="AS51" s="607">
        <f t="shared" si="11"/>
        <v>158.67182305530812</v>
      </c>
      <c r="AT51" s="607">
        <f t="shared" si="11"/>
        <v>158.95528736891723</v>
      </c>
      <c r="AU51" s="607">
        <f t="shared" si="11"/>
        <v>159.22512269158852</v>
      </c>
      <c r="AV51" s="607">
        <f t="shared" si="11"/>
        <v>159.4960773724257</v>
      </c>
      <c r="AW51" s="607">
        <f t="shared" si="11"/>
        <v>159.75327540415464</v>
      </c>
      <c r="AX51" s="607">
        <f t="shared" si="11"/>
        <v>160.01169321075875</v>
      </c>
      <c r="AY51" s="607">
        <f t="shared" si="11"/>
        <v>160.27133732590463</v>
      </c>
      <c r="AZ51" s="607">
        <f t="shared" si="11"/>
        <v>160.5323711374582</v>
      </c>
      <c r="BA51" s="607">
        <f t="shared" si="11"/>
        <v>160.7949401919756</v>
      </c>
      <c r="BB51" s="607">
        <f t="shared" si="11"/>
        <v>161.05915442669149</v>
      </c>
      <c r="BC51" s="607">
        <f t="shared" si="11"/>
        <v>161.32504375348614</v>
      </c>
      <c r="BD51" s="607">
        <f t="shared" si="11"/>
        <v>161.57672383914792</v>
      </c>
      <c r="BE51" s="607">
        <f t="shared" si="11"/>
        <v>161.8490943859469</v>
      </c>
      <c r="BF51" s="607">
        <f t="shared" si="11"/>
        <v>162.11033844653727</v>
      </c>
      <c r="BG51" s="607">
        <f t="shared" si="11"/>
        <v>162.36904423157026</v>
      </c>
      <c r="BH51" s="607">
        <f t="shared" si="11"/>
        <v>162.58384197669619</v>
      </c>
      <c r="BI51" s="607">
        <f t="shared" si="11"/>
        <v>162.79944267867435</v>
      </c>
      <c r="BJ51" s="607">
        <f t="shared" si="11"/>
        <v>163.01579641660879</v>
      </c>
      <c r="BK51" s="607">
        <f t="shared" si="11"/>
        <v>163.23283736131015</v>
      </c>
      <c r="BL51" s="607">
        <f t="shared" si="11"/>
        <v>163.4504973978172</v>
      </c>
      <c r="BM51" s="607">
        <f t="shared" si="11"/>
        <v>163.66873662078669</v>
      </c>
      <c r="BN51" s="607">
        <f t="shared" si="11"/>
        <v>163.88748209121457</v>
      </c>
      <c r="BO51" s="607">
        <f t="shared" si="11"/>
        <v>164.10671526320058</v>
      </c>
      <c r="BP51" s="607">
        <f t="shared" si="11"/>
        <v>164.33233273342569</v>
      </c>
      <c r="BQ51" s="607">
        <f t="shared" si="11"/>
        <v>164.52818906988455</v>
      </c>
      <c r="BR51" s="607">
        <f t="shared" si="11"/>
        <v>164.79611393479516</v>
      </c>
      <c r="BS51" s="607">
        <f t="shared" si="11"/>
        <v>165.02845276252</v>
      </c>
      <c r="BT51" s="607">
        <f t="shared" si="12"/>
        <v>165.26114766217327</v>
      </c>
      <c r="BU51" s="607"/>
      <c r="BV51" s="607"/>
      <c r="BW51" s="607"/>
      <c r="BX51" s="607"/>
      <c r="BY51" s="607"/>
      <c r="BZ51" s="607"/>
      <c r="CA51" s="607"/>
      <c r="CB51" s="607"/>
      <c r="CC51" s="607"/>
      <c r="CD51" s="607"/>
      <c r="CE51" s="607"/>
      <c r="CF51" s="607"/>
      <c r="CG51" s="607"/>
      <c r="CH51" s="607"/>
      <c r="CI51" s="601"/>
      <c r="CK51" s="1348"/>
    </row>
    <row r="52" spans="1:89" s="1347" customFormat="1" ht="114" x14ac:dyDescent="0.2">
      <c r="A52" s="1386"/>
      <c r="B52" s="594" t="s">
        <v>500</v>
      </c>
      <c r="C52" s="602" t="s">
        <v>233</v>
      </c>
      <c r="D52" s="603" t="s">
        <v>501</v>
      </c>
      <c r="E52" s="604" t="s">
        <v>234</v>
      </c>
      <c r="F52" s="605">
        <v>1</v>
      </c>
      <c r="G52" s="606" t="e">
        <f>(((G46-G57)+(G47-G58))*1000000)/((G79+G80)*1000)</f>
        <v>#DIV/0!</v>
      </c>
      <c r="H52" s="606" t="e">
        <f t="shared" ref="H52:BS52" si="13">(((H46-H57)+(H47-H58))*1000000)/((H79+H80)*1000)</f>
        <v>#DIV/0!</v>
      </c>
      <c r="I52" s="606">
        <f t="shared" si="13"/>
        <v>160.98429036223416</v>
      </c>
      <c r="J52" s="606">
        <f t="shared" si="13"/>
        <v>156.84572726776693</v>
      </c>
      <c r="K52" s="606">
        <f t="shared" si="13"/>
        <v>154.14687673004107</v>
      </c>
      <c r="L52" s="606">
        <f t="shared" si="13"/>
        <v>151.49459115627099</v>
      </c>
      <c r="M52" s="607">
        <f t="shared" si="13"/>
        <v>148.94384431546362</v>
      </c>
      <c r="N52" s="607">
        <f t="shared" si="13"/>
        <v>148.37134465799991</v>
      </c>
      <c r="O52" s="607">
        <f t="shared" si="13"/>
        <v>147.7965192009955</v>
      </c>
      <c r="P52" s="607">
        <f t="shared" si="13"/>
        <v>147.23566367967231</v>
      </c>
      <c r="Q52" s="607">
        <f t="shared" si="13"/>
        <v>146.69380376595134</v>
      </c>
      <c r="R52" s="607">
        <f t="shared" si="13"/>
        <v>146.25822221933257</v>
      </c>
      <c r="S52" s="607">
        <f t="shared" si="13"/>
        <v>145.89283649954629</v>
      </c>
      <c r="T52" s="607">
        <f t="shared" si="13"/>
        <v>145.52381758725008</v>
      </c>
      <c r="U52" s="607">
        <f t="shared" si="13"/>
        <v>145.11554958712941</v>
      </c>
      <c r="V52" s="607">
        <f t="shared" si="13"/>
        <v>144.72685046621831</v>
      </c>
      <c r="W52" s="607">
        <f t="shared" si="13"/>
        <v>144.38106560635356</v>
      </c>
      <c r="X52" s="607">
        <f t="shared" si="13"/>
        <v>144.07904297581914</v>
      </c>
      <c r="Y52" s="607">
        <f t="shared" si="13"/>
        <v>143.72003106106982</v>
      </c>
      <c r="Z52" s="607">
        <f t="shared" si="13"/>
        <v>143.38692858299615</v>
      </c>
      <c r="AA52" s="607">
        <f t="shared" si="13"/>
        <v>143.0374847773875</v>
      </c>
      <c r="AB52" s="607">
        <f t="shared" si="13"/>
        <v>142.65231962438591</v>
      </c>
      <c r="AC52" s="607">
        <f t="shared" si="13"/>
        <v>142.37196364533412</v>
      </c>
      <c r="AD52" s="607">
        <f t="shared" si="13"/>
        <v>142.12388779999517</v>
      </c>
      <c r="AE52" s="607">
        <f t="shared" si="13"/>
        <v>141.86955941124828</v>
      </c>
      <c r="AF52" s="607">
        <f t="shared" si="13"/>
        <v>141.61666387986776</v>
      </c>
      <c r="AG52" s="607">
        <f t="shared" si="13"/>
        <v>141.40067952644915</v>
      </c>
      <c r="AH52" s="607">
        <f t="shared" si="13"/>
        <v>141.26096656655255</v>
      </c>
      <c r="AI52" s="607">
        <f t="shared" si="13"/>
        <v>141.11174316747983</v>
      </c>
      <c r="AJ52" s="607">
        <f t="shared" si="13"/>
        <v>140.95452986898161</v>
      </c>
      <c r="AK52" s="607">
        <f t="shared" si="13"/>
        <v>140.75761484721036</v>
      </c>
      <c r="AL52" s="607">
        <f t="shared" si="13"/>
        <v>139.47590574924203</v>
      </c>
      <c r="AM52" s="607">
        <f t="shared" si="13"/>
        <v>139.33651097509178</v>
      </c>
      <c r="AN52" s="607">
        <f t="shared" si="13"/>
        <v>139.22625644203794</v>
      </c>
      <c r="AO52" s="607">
        <f t="shared" si="13"/>
        <v>139.10055256094375</v>
      </c>
      <c r="AP52" s="607">
        <f t="shared" si="13"/>
        <v>139.00391948495553</v>
      </c>
      <c r="AQ52" s="607">
        <f t="shared" si="13"/>
        <v>138.93577504952765</v>
      </c>
      <c r="AR52" s="607">
        <f t="shared" si="13"/>
        <v>138.95093590460064</v>
      </c>
      <c r="AS52" s="607">
        <f t="shared" si="13"/>
        <v>138.95369541517252</v>
      </c>
      <c r="AT52" s="607">
        <f t="shared" si="13"/>
        <v>138.97820219609622</v>
      </c>
      <c r="AU52" s="607">
        <f t="shared" si="13"/>
        <v>138.99298315278955</v>
      </c>
      <c r="AV52" s="607">
        <f t="shared" si="13"/>
        <v>139.01268510046953</v>
      </c>
      <c r="AW52" s="607">
        <f t="shared" si="13"/>
        <v>139.01524589685815</v>
      </c>
      <c r="AX52" s="607">
        <f t="shared" si="13"/>
        <v>139.02640559149606</v>
      </c>
      <c r="AY52" s="607">
        <f t="shared" si="13"/>
        <v>139.04415806888392</v>
      </c>
      <c r="AZ52" s="607">
        <f t="shared" si="13"/>
        <v>139.06843153659744</v>
      </c>
      <c r="BA52" s="607">
        <f t="shared" si="13"/>
        <v>139.09730931354918</v>
      </c>
      <c r="BB52" s="607">
        <f t="shared" si="13"/>
        <v>139.12760152849509</v>
      </c>
      <c r="BC52" s="607">
        <f t="shared" si="13"/>
        <v>139.15591038827097</v>
      </c>
      <c r="BD52" s="607">
        <f t="shared" si="13"/>
        <v>139.17449363173304</v>
      </c>
      <c r="BE52" s="607">
        <f t="shared" si="13"/>
        <v>139.20147732863737</v>
      </c>
      <c r="BF52" s="607">
        <f t="shared" si="13"/>
        <v>139.22283924880443</v>
      </c>
      <c r="BG52" s="607">
        <f t="shared" si="13"/>
        <v>139.23597705319321</v>
      </c>
      <c r="BH52" s="607">
        <f t="shared" si="13"/>
        <v>139.23551938520185</v>
      </c>
      <c r="BI52" s="607">
        <f t="shared" si="13"/>
        <v>139.24801448436517</v>
      </c>
      <c r="BJ52" s="607">
        <f t="shared" si="13"/>
        <v>139.26595162592344</v>
      </c>
      <c r="BK52" s="607">
        <f t="shared" si="13"/>
        <v>139.28460285154344</v>
      </c>
      <c r="BL52" s="607">
        <f t="shared" si="13"/>
        <v>139.3042720190644</v>
      </c>
      <c r="BM52" s="607">
        <f t="shared" si="13"/>
        <v>139.32275986132598</v>
      </c>
      <c r="BN52" s="607">
        <f t="shared" si="13"/>
        <v>139.34180074219864</v>
      </c>
      <c r="BO52" s="607">
        <f t="shared" si="13"/>
        <v>139.36321252252608</v>
      </c>
      <c r="BP52" s="607">
        <f t="shared" si="13"/>
        <v>139.39576162539532</v>
      </c>
      <c r="BQ52" s="607">
        <f t="shared" si="13"/>
        <v>139.4249477326268</v>
      </c>
      <c r="BR52" s="607">
        <f t="shared" si="13"/>
        <v>139.49129448189419</v>
      </c>
      <c r="BS52" s="607">
        <f t="shared" si="13"/>
        <v>139.5424294722761</v>
      </c>
      <c r="BT52" s="607">
        <f t="shared" ref="BT52" si="14">(((BT46-BT57)+(BT47-BT58))*1000000)/((BT79+BT80)*1000)</f>
        <v>139.59400345667527</v>
      </c>
      <c r="BU52" s="607"/>
      <c r="BV52" s="607"/>
      <c r="BW52" s="607"/>
      <c r="BX52" s="607"/>
      <c r="BY52" s="607"/>
      <c r="BZ52" s="607"/>
      <c r="CA52" s="607"/>
      <c r="CB52" s="607"/>
      <c r="CC52" s="607"/>
      <c r="CD52" s="607"/>
      <c r="CE52" s="607"/>
      <c r="CF52" s="607"/>
      <c r="CG52" s="607"/>
      <c r="CH52" s="607"/>
      <c r="CI52" s="601"/>
      <c r="CK52" s="1348"/>
    </row>
    <row r="53" spans="1:89" s="1347" customFormat="1" x14ac:dyDescent="0.2">
      <c r="A53" s="1386"/>
      <c r="B53" s="594" t="s">
        <v>502</v>
      </c>
      <c r="C53" s="602" t="s">
        <v>503</v>
      </c>
      <c r="D53" s="603" t="s">
        <v>85</v>
      </c>
      <c r="E53" s="604" t="s">
        <v>231</v>
      </c>
      <c r="F53" s="605">
        <v>2</v>
      </c>
      <c r="G53" s="571"/>
      <c r="H53" s="571"/>
      <c r="I53" s="571">
        <v>22.503896019958255</v>
      </c>
      <c r="J53" s="571">
        <v>22.593448085071376</v>
      </c>
      <c r="K53" s="571">
        <v>22.588069853663555</v>
      </c>
      <c r="L53" s="571">
        <v>22.583278470774509</v>
      </c>
      <c r="M53" s="572">
        <v>22.647057351454137</v>
      </c>
      <c r="N53" s="572">
        <v>22.639782521219807</v>
      </c>
      <c r="O53" s="572">
        <v>22.63221166262181</v>
      </c>
      <c r="P53" s="572">
        <v>22.624660271050477</v>
      </c>
      <c r="Q53" s="572">
        <v>22.618331232962237</v>
      </c>
      <c r="R53" s="572">
        <v>22.613161516227301</v>
      </c>
      <c r="S53" s="572">
        <v>22.607626237270697</v>
      </c>
      <c r="T53" s="572">
        <v>22.602226052526657</v>
      </c>
      <c r="U53" s="572">
        <v>22.596751561451658</v>
      </c>
      <c r="V53" s="572">
        <v>22.591392545020689</v>
      </c>
      <c r="W53" s="572">
        <v>22.586289612765501</v>
      </c>
      <c r="X53" s="572">
        <v>22.581516213709623</v>
      </c>
      <c r="Y53" s="572">
        <v>22.576833626885215</v>
      </c>
      <c r="Z53" s="572">
        <v>22.572344037256808</v>
      </c>
      <c r="AA53" s="572">
        <v>22.568049475889794</v>
      </c>
      <c r="AB53" s="572">
        <v>22.563825241981696</v>
      </c>
      <c r="AC53" s="572">
        <v>22.559704620029745</v>
      </c>
      <c r="AD53" s="572">
        <v>22.555687164714886</v>
      </c>
      <c r="AE53" s="572">
        <v>22.551782596851243</v>
      </c>
      <c r="AF53" s="572">
        <v>22.547991838011569</v>
      </c>
      <c r="AG53" s="572">
        <v>22.544357652592531</v>
      </c>
      <c r="AH53" s="572">
        <v>22.540919301223671</v>
      </c>
      <c r="AI53" s="572">
        <v>22.537677989797732</v>
      </c>
      <c r="AJ53" s="572">
        <v>22.534632829749583</v>
      </c>
      <c r="AK53" s="572">
        <v>22.531760297034229</v>
      </c>
      <c r="AL53" s="572">
        <v>22.529188776397817</v>
      </c>
      <c r="AM53" s="572">
        <v>22.52757942342096</v>
      </c>
      <c r="AN53" s="572">
        <v>22.526193990998316</v>
      </c>
      <c r="AO53" s="572">
        <v>22.524785348699549</v>
      </c>
      <c r="AP53" s="572">
        <v>22.523211539143276</v>
      </c>
      <c r="AQ53" s="572">
        <v>22.521170196146745</v>
      </c>
      <c r="AR53" s="572">
        <v>22.518741127381759</v>
      </c>
      <c r="AS53" s="572">
        <v>22.516306716742587</v>
      </c>
      <c r="AT53" s="572">
        <v>22.513853609283032</v>
      </c>
      <c r="AU53" s="572">
        <v>22.511349069048407</v>
      </c>
      <c r="AV53" s="572">
        <v>22.508599913403685</v>
      </c>
      <c r="AW53" s="572">
        <v>22.505705018516164</v>
      </c>
      <c r="AX53" s="572">
        <v>22.502644818491063</v>
      </c>
      <c r="AY53" s="572">
        <v>22.499303715982652</v>
      </c>
      <c r="AZ53" s="572">
        <v>22.495744660785949</v>
      </c>
      <c r="BA53" s="572">
        <v>22.491976844062041</v>
      </c>
      <c r="BB53" s="572">
        <v>22.488060873448127</v>
      </c>
      <c r="BC53" s="572">
        <v>22.484131192585547</v>
      </c>
      <c r="BD53" s="572">
        <v>22.480278706841382</v>
      </c>
      <c r="BE53" s="572">
        <v>22.476460977601967</v>
      </c>
      <c r="BF53" s="572">
        <v>22.472741943603864</v>
      </c>
      <c r="BG53" s="572">
        <v>22.469082002956199</v>
      </c>
      <c r="BH53" s="572">
        <v>22.465460019002997</v>
      </c>
      <c r="BI53" s="572">
        <v>22.461883538947458</v>
      </c>
      <c r="BJ53" s="572">
        <v>22.458370361049916</v>
      </c>
      <c r="BK53" s="572">
        <v>22.454964837487559</v>
      </c>
      <c r="BL53" s="572">
        <v>22.451637457238395</v>
      </c>
      <c r="BM53" s="572">
        <v>22.448400797706885</v>
      </c>
      <c r="BN53" s="572">
        <v>22.445140448799492</v>
      </c>
      <c r="BO53" s="572">
        <v>22.44181377112907</v>
      </c>
      <c r="BP53" s="572">
        <v>22.438361722212182</v>
      </c>
      <c r="BQ53" s="572">
        <v>22.434701283660917</v>
      </c>
      <c r="BR53" s="572">
        <v>22.430920552048384</v>
      </c>
      <c r="BS53" s="572">
        <v>22.427044668878136</v>
      </c>
      <c r="BT53" s="572">
        <v>22.42315027653127</v>
      </c>
      <c r="BU53" s="572"/>
      <c r="BV53" s="572"/>
      <c r="BW53" s="572"/>
      <c r="BX53" s="572"/>
      <c r="BY53" s="572"/>
      <c r="BZ53" s="572"/>
      <c r="CA53" s="572"/>
      <c r="CB53" s="572"/>
      <c r="CC53" s="572"/>
      <c r="CD53" s="572"/>
      <c r="CE53" s="572"/>
      <c r="CF53" s="572"/>
      <c r="CG53" s="572"/>
      <c r="CH53" s="572"/>
      <c r="CI53" s="573"/>
      <c r="CK53" s="1348"/>
    </row>
    <row r="54" spans="1:89" s="1347" customFormat="1" ht="15" thickBot="1" x14ac:dyDescent="0.25">
      <c r="A54" s="1386"/>
      <c r="B54" s="608" t="s">
        <v>504</v>
      </c>
      <c r="C54" s="609" t="s">
        <v>505</v>
      </c>
      <c r="D54" s="610" t="s">
        <v>85</v>
      </c>
      <c r="E54" s="611" t="s">
        <v>231</v>
      </c>
      <c r="F54" s="612">
        <v>2</v>
      </c>
      <c r="G54" s="613"/>
      <c r="H54" s="613"/>
      <c r="I54" s="613">
        <v>1.7124428907859381</v>
      </c>
      <c r="J54" s="613">
        <v>1.7124428907859381</v>
      </c>
      <c r="K54" s="613">
        <v>1.7124428907859381</v>
      </c>
      <c r="L54" s="613">
        <v>1.7124428907859381</v>
      </c>
      <c r="M54" s="614">
        <v>1.7124428907859381</v>
      </c>
      <c r="N54" s="614">
        <v>1.7124428907859381</v>
      </c>
      <c r="O54" s="614">
        <v>1.7124428907859381</v>
      </c>
      <c r="P54" s="614">
        <v>1.7124428907859381</v>
      </c>
      <c r="Q54" s="614">
        <v>1.7124428907859381</v>
      </c>
      <c r="R54" s="614">
        <v>1.7124428907859381</v>
      </c>
      <c r="S54" s="614">
        <v>1.7124428907859381</v>
      </c>
      <c r="T54" s="614">
        <v>1.7124428907859381</v>
      </c>
      <c r="U54" s="614">
        <v>1.7124428907859381</v>
      </c>
      <c r="V54" s="614">
        <v>1.7124428907859381</v>
      </c>
      <c r="W54" s="614">
        <v>1.7124428907859381</v>
      </c>
      <c r="X54" s="614">
        <v>1.7124428907859381</v>
      </c>
      <c r="Y54" s="614">
        <v>1.7124428907859381</v>
      </c>
      <c r="Z54" s="614">
        <v>1.7124428907859381</v>
      </c>
      <c r="AA54" s="614">
        <v>1.7124428907859381</v>
      </c>
      <c r="AB54" s="614">
        <v>1.7124428907859381</v>
      </c>
      <c r="AC54" s="614">
        <v>1.7124428907859381</v>
      </c>
      <c r="AD54" s="614">
        <v>1.7124428907859381</v>
      </c>
      <c r="AE54" s="614">
        <v>1.7124428907859381</v>
      </c>
      <c r="AF54" s="614">
        <v>1.7124428907859381</v>
      </c>
      <c r="AG54" s="614">
        <v>1.7124428907859381</v>
      </c>
      <c r="AH54" s="614">
        <v>1.7124428907859381</v>
      </c>
      <c r="AI54" s="614">
        <v>1.7124428907859381</v>
      </c>
      <c r="AJ54" s="614">
        <v>1.7124428907859381</v>
      </c>
      <c r="AK54" s="614">
        <v>1.7124428907859381</v>
      </c>
      <c r="AL54" s="614">
        <v>1.7124428907859381</v>
      </c>
      <c r="AM54" s="614">
        <v>1.7124428907859381</v>
      </c>
      <c r="AN54" s="614">
        <v>1.7124428907859381</v>
      </c>
      <c r="AO54" s="614">
        <v>1.7124428907859381</v>
      </c>
      <c r="AP54" s="614">
        <v>1.7124428907859381</v>
      </c>
      <c r="AQ54" s="614">
        <v>1.7124428907859381</v>
      </c>
      <c r="AR54" s="614">
        <v>1.7124428907859381</v>
      </c>
      <c r="AS54" s="614">
        <v>1.7124428907859381</v>
      </c>
      <c r="AT54" s="614">
        <v>1.7124428907859381</v>
      </c>
      <c r="AU54" s="614">
        <v>1.7124428907859381</v>
      </c>
      <c r="AV54" s="614">
        <v>1.7124428907859381</v>
      </c>
      <c r="AW54" s="614">
        <v>1.7124428907859381</v>
      </c>
      <c r="AX54" s="614">
        <v>1.7124428907859381</v>
      </c>
      <c r="AY54" s="614">
        <v>1.7124428907859381</v>
      </c>
      <c r="AZ54" s="614">
        <v>1.7124428907859381</v>
      </c>
      <c r="BA54" s="614">
        <v>1.7124428907859381</v>
      </c>
      <c r="BB54" s="614">
        <v>1.7124428907859381</v>
      </c>
      <c r="BC54" s="614">
        <v>1.7124428907859381</v>
      </c>
      <c r="BD54" s="614">
        <v>1.7124428907859381</v>
      </c>
      <c r="BE54" s="614">
        <v>1.7124428907859381</v>
      </c>
      <c r="BF54" s="614">
        <v>1.7124428907859381</v>
      </c>
      <c r="BG54" s="614">
        <v>1.7124428907859381</v>
      </c>
      <c r="BH54" s="614">
        <v>1.7124428907859381</v>
      </c>
      <c r="BI54" s="614">
        <v>1.7124428907859381</v>
      </c>
      <c r="BJ54" s="614">
        <v>1.7124428907859381</v>
      </c>
      <c r="BK54" s="614">
        <v>1.7124428907859381</v>
      </c>
      <c r="BL54" s="614">
        <v>1.7124428907859381</v>
      </c>
      <c r="BM54" s="614">
        <v>1.7124428907859381</v>
      </c>
      <c r="BN54" s="614">
        <v>1.7124428907859381</v>
      </c>
      <c r="BO54" s="614">
        <v>1.7124428907859381</v>
      </c>
      <c r="BP54" s="614">
        <v>1.7124428907859381</v>
      </c>
      <c r="BQ54" s="614">
        <v>1.7124428907859381</v>
      </c>
      <c r="BR54" s="614">
        <v>1.7124428907859381</v>
      </c>
      <c r="BS54" s="614">
        <v>1.7124428907859381</v>
      </c>
      <c r="BT54" s="614">
        <v>1.7124428907859381</v>
      </c>
      <c r="BU54" s="614"/>
      <c r="BV54" s="614"/>
      <c r="BW54" s="614"/>
      <c r="BX54" s="614"/>
      <c r="BY54" s="614"/>
      <c r="BZ54" s="614"/>
      <c r="CA54" s="614"/>
      <c r="CB54" s="614"/>
      <c r="CC54" s="614"/>
      <c r="CD54" s="614"/>
      <c r="CE54" s="614"/>
      <c r="CF54" s="614"/>
      <c r="CG54" s="614"/>
      <c r="CH54" s="614"/>
      <c r="CI54" s="615"/>
      <c r="CK54" s="1348"/>
    </row>
    <row r="55" spans="1:89" s="1347" customFormat="1" x14ac:dyDescent="0.2">
      <c r="A55" s="1386"/>
      <c r="B55" s="558" t="s">
        <v>506</v>
      </c>
      <c r="C55" s="559" t="s">
        <v>507</v>
      </c>
      <c r="D55" s="560" t="s">
        <v>85</v>
      </c>
      <c r="E55" s="561" t="s">
        <v>231</v>
      </c>
      <c r="F55" s="562">
        <v>2</v>
      </c>
      <c r="G55" s="563"/>
      <c r="H55" s="563"/>
      <c r="I55" s="563">
        <v>0.56954525666679723</v>
      </c>
      <c r="J55" s="563">
        <v>0.6319348522420638</v>
      </c>
      <c r="K55" s="563">
        <v>0.61408516845965055</v>
      </c>
      <c r="L55" s="563">
        <v>0.59598509250900944</v>
      </c>
      <c r="M55" s="564">
        <v>0.61585895271976243</v>
      </c>
      <c r="N55" s="564">
        <v>0.61872606232008975</v>
      </c>
      <c r="O55" s="564">
        <v>0.62159317192041719</v>
      </c>
      <c r="P55" s="564">
        <v>0.62446028152074451</v>
      </c>
      <c r="Q55" s="564">
        <v>0.62732739112107194</v>
      </c>
      <c r="R55" s="564">
        <v>0.63020523895960279</v>
      </c>
      <c r="S55" s="564">
        <v>0.63308308679813363</v>
      </c>
      <c r="T55" s="564">
        <v>0.63596093463666459</v>
      </c>
      <c r="U55" s="564">
        <v>0.63883878247519532</v>
      </c>
      <c r="V55" s="564">
        <v>0.64171663031372628</v>
      </c>
      <c r="W55" s="564">
        <v>0.64459447815225701</v>
      </c>
      <c r="X55" s="564">
        <v>0.64747232599078797</v>
      </c>
      <c r="Y55" s="564">
        <v>0.6503501738293187</v>
      </c>
      <c r="Z55" s="564">
        <v>0.65322802166784966</v>
      </c>
      <c r="AA55" s="564">
        <v>0.6561058695063805</v>
      </c>
      <c r="AB55" s="564">
        <v>0.65898371734491146</v>
      </c>
      <c r="AC55" s="564">
        <v>0.66186156518344219</v>
      </c>
      <c r="AD55" s="564">
        <v>0.66473941302197315</v>
      </c>
      <c r="AE55" s="564">
        <v>0.66761726086050399</v>
      </c>
      <c r="AF55" s="564">
        <v>0.67049510869903495</v>
      </c>
      <c r="AG55" s="564">
        <v>0.67337295653756568</v>
      </c>
      <c r="AH55" s="564">
        <v>0.67625080437609653</v>
      </c>
      <c r="AI55" s="564">
        <v>0.67912865221462737</v>
      </c>
      <c r="AJ55" s="564">
        <v>0.68200650005315822</v>
      </c>
      <c r="AK55" s="564">
        <v>0.68487360965348554</v>
      </c>
      <c r="AL55" s="564">
        <v>0.68771387365830439</v>
      </c>
      <c r="AM55" s="564">
        <v>0.69052729206761443</v>
      </c>
      <c r="AN55" s="564">
        <v>0.69334071047692447</v>
      </c>
      <c r="AO55" s="564">
        <v>0.6961541288862344</v>
      </c>
      <c r="AP55" s="564">
        <v>0.69896754729554444</v>
      </c>
      <c r="AQ55" s="564">
        <v>0.70178096570485449</v>
      </c>
      <c r="AR55" s="564">
        <v>0.70459438411416442</v>
      </c>
      <c r="AS55" s="564">
        <v>0.70740780252347446</v>
      </c>
      <c r="AT55" s="564">
        <v>0.7102212209327845</v>
      </c>
      <c r="AU55" s="564">
        <v>0.71303463934209455</v>
      </c>
      <c r="AV55" s="564">
        <v>0.71584805775140448</v>
      </c>
      <c r="AW55" s="564">
        <v>0.71866147616071452</v>
      </c>
      <c r="AX55" s="564">
        <v>0.72147489457002456</v>
      </c>
      <c r="AY55" s="564">
        <v>0.72428831297933449</v>
      </c>
      <c r="AZ55" s="564">
        <v>0.72710173138864453</v>
      </c>
      <c r="BA55" s="564">
        <v>0.72991514979795458</v>
      </c>
      <c r="BB55" s="564">
        <v>0.73272856820726462</v>
      </c>
      <c r="BC55" s="564">
        <v>0.73554198661657466</v>
      </c>
      <c r="BD55" s="564">
        <v>0.73835540502588459</v>
      </c>
      <c r="BE55" s="564">
        <v>0.74116882343519463</v>
      </c>
      <c r="BF55" s="564">
        <v>0.7438748594624699</v>
      </c>
      <c r="BG55" s="564">
        <v>0.74658089548974516</v>
      </c>
      <c r="BH55" s="564">
        <v>0.74928693151702053</v>
      </c>
      <c r="BI55" s="564">
        <v>0.75199296754429579</v>
      </c>
      <c r="BJ55" s="564">
        <v>0.75469900357157105</v>
      </c>
      <c r="BK55" s="564">
        <v>0.75740503959884642</v>
      </c>
      <c r="BL55" s="564">
        <v>0.76011107562612157</v>
      </c>
      <c r="BM55" s="564">
        <v>0.76281711165339694</v>
      </c>
      <c r="BN55" s="564">
        <v>0.7655231476806722</v>
      </c>
      <c r="BO55" s="564">
        <v>0.76822918370794746</v>
      </c>
      <c r="BP55" s="564">
        <v>0.77093521973522272</v>
      </c>
      <c r="BQ55" s="564">
        <v>0.77364125576249809</v>
      </c>
      <c r="BR55" s="564">
        <v>0.77634729178977335</v>
      </c>
      <c r="BS55" s="564">
        <v>0.77905332781704861</v>
      </c>
      <c r="BT55" s="564">
        <v>0.78175936384432398</v>
      </c>
      <c r="BU55" s="564"/>
      <c r="BV55" s="564"/>
      <c r="BW55" s="564"/>
      <c r="BX55" s="564"/>
      <c r="BY55" s="564"/>
      <c r="BZ55" s="564"/>
      <c r="CA55" s="564"/>
      <c r="CB55" s="564"/>
      <c r="CC55" s="564"/>
      <c r="CD55" s="564"/>
      <c r="CE55" s="564"/>
      <c r="CF55" s="564"/>
      <c r="CG55" s="564"/>
      <c r="CH55" s="564"/>
      <c r="CI55" s="565"/>
      <c r="CK55" s="1348"/>
    </row>
    <row r="56" spans="1:89" s="1347" customFormat="1" x14ac:dyDescent="0.2">
      <c r="A56" s="1386"/>
      <c r="B56" s="574" t="s">
        <v>508</v>
      </c>
      <c r="C56" s="577" t="s">
        <v>509</v>
      </c>
      <c r="D56" s="568" t="s">
        <v>85</v>
      </c>
      <c r="E56" s="569" t="s">
        <v>231</v>
      </c>
      <c r="F56" s="570">
        <v>2</v>
      </c>
      <c r="G56" s="571"/>
      <c r="H56" s="571"/>
      <c r="I56" s="571">
        <v>0.14413303601063418</v>
      </c>
      <c r="J56" s="571">
        <v>0.15949453269955655</v>
      </c>
      <c r="K56" s="571">
        <v>0.15272047575057054</v>
      </c>
      <c r="L56" s="571">
        <v>0.14612433626885407</v>
      </c>
      <c r="M56" s="575">
        <v>0.17385644061896591</v>
      </c>
      <c r="N56" s="575">
        <v>0.17276548549842469</v>
      </c>
      <c r="O56" s="575">
        <v>0.17167453037788344</v>
      </c>
      <c r="P56" s="575">
        <v>0.17058357525734219</v>
      </c>
      <c r="Q56" s="575">
        <v>0.16949262013680094</v>
      </c>
      <c r="R56" s="575">
        <v>0.16891738925506103</v>
      </c>
      <c r="S56" s="575">
        <v>0.16834215837332109</v>
      </c>
      <c r="T56" s="575">
        <v>0.16776692749158115</v>
      </c>
      <c r="U56" s="575">
        <v>0.16717186106219503</v>
      </c>
      <c r="V56" s="575">
        <v>0.16657679463280889</v>
      </c>
      <c r="W56" s="575">
        <v>0.16598172820342277</v>
      </c>
      <c r="X56" s="575">
        <v>0.16538666177403663</v>
      </c>
      <c r="Y56" s="575">
        <v>0.16479159534465049</v>
      </c>
      <c r="Z56" s="575">
        <v>0.16419652891526434</v>
      </c>
      <c r="AA56" s="575">
        <v>0.16360146248587823</v>
      </c>
      <c r="AB56" s="575">
        <v>0.16330392927118517</v>
      </c>
      <c r="AC56" s="575">
        <v>0.16300639605649211</v>
      </c>
      <c r="AD56" s="575">
        <v>0.16270886284179903</v>
      </c>
      <c r="AE56" s="575">
        <v>0.16241132962710597</v>
      </c>
      <c r="AF56" s="575">
        <v>0.16211379641241291</v>
      </c>
      <c r="AG56" s="575">
        <v>0.16181626319771986</v>
      </c>
      <c r="AH56" s="575">
        <v>0.16151872998302677</v>
      </c>
      <c r="AI56" s="575">
        <v>0.16122119676833369</v>
      </c>
      <c r="AJ56" s="575">
        <v>0.16092366355364066</v>
      </c>
      <c r="AK56" s="575">
        <v>0.16072530807717861</v>
      </c>
      <c r="AL56" s="575">
        <v>0.16057654146983208</v>
      </c>
      <c r="AM56" s="575">
        <v>0.16047736373160104</v>
      </c>
      <c r="AN56" s="575">
        <v>0.16037818599337003</v>
      </c>
      <c r="AO56" s="575">
        <v>0.16027900825513899</v>
      </c>
      <c r="AP56" s="575">
        <v>0.16017983051690796</v>
      </c>
      <c r="AQ56" s="575">
        <v>0.16008065277867697</v>
      </c>
      <c r="AR56" s="575">
        <v>0.15998147504044594</v>
      </c>
      <c r="AS56" s="575">
        <v>0.15988229730221493</v>
      </c>
      <c r="AT56" s="575">
        <v>0.15978311956398389</v>
      </c>
      <c r="AU56" s="575">
        <v>0.15968394182575288</v>
      </c>
      <c r="AV56" s="575">
        <v>0.15958476408752184</v>
      </c>
      <c r="AW56" s="575">
        <v>0.15948558634929083</v>
      </c>
      <c r="AX56" s="575">
        <v>0.15938640861105979</v>
      </c>
      <c r="AY56" s="575">
        <v>0.15928723087282878</v>
      </c>
      <c r="AZ56" s="575">
        <v>0.15918805313459775</v>
      </c>
      <c r="BA56" s="575">
        <v>0.15908887539636674</v>
      </c>
      <c r="BB56" s="575">
        <v>0.15898969765813573</v>
      </c>
      <c r="BC56" s="575">
        <v>0.15889051991990472</v>
      </c>
      <c r="BD56" s="575">
        <v>0.15879134218167368</v>
      </c>
      <c r="BE56" s="575">
        <v>0.15869216444344267</v>
      </c>
      <c r="BF56" s="575">
        <v>0.15859298670521163</v>
      </c>
      <c r="BG56" s="575">
        <v>0.15849380896698062</v>
      </c>
      <c r="BH56" s="575">
        <v>0.15839463122874958</v>
      </c>
      <c r="BI56" s="575">
        <v>0.15829545349051855</v>
      </c>
      <c r="BJ56" s="575">
        <v>0.15819627575228754</v>
      </c>
      <c r="BK56" s="575">
        <v>0.1580970980140565</v>
      </c>
      <c r="BL56" s="575">
        <v>0.15799792027582552</v>
      </c>
      <c r="BM56" s="575">
        <v>0.15789874253759448</v>
      </c>
      <c r="BN56" s="575">
        <v>0.15779956479936347</v>
      </c>
      <c r="BO56" s="575">
        <v>0.15770038706113243</v>
      </c>
      <c r="BP56" s="575">
        <v>0.15760120932290142</v>
      </c>
      <c r="BQ56" s="575">
        <v>0.15750203158467038</v>
      </c>
      <c r="BR56" s="575">
        <v>0.15740285384643937</v>
      </c>
      <c r="BS56" s="575">
        <v>0.15730367610820833</v>
      </c>
      <c r="BT56" s="575">
        <v>0.15720449836997732</v>
      </c>
      <c r="BU56" s="575"/>
      <c r="BV56" s="575"/>
      <c r="BW56" s="575"/>
      <c r="BX56" s="575"/>
      <c r="BY56" s="575"/>
      <c r="BZ56" s="575"/>
      <c r="CA56" s="575"/>
      <c r="CB56" s="575"/>
      <c r="CC56" s="575"/>
      <c r="CD56" s="575"/>
      <c r="CE56" s="575"/>
      <c r="CF56" s="575"/>
      <c r="CG56" s="575"/>
      <c r="CH56" s="575"/>
      <c r="CI56" s="576"/>
      <c r="CK56" s="1348"/>
    </row>
    <row r="57" spans="1:89" s="1347" customFormat="1" x14ac:dyDescent="0.2">
      <c r="A57" s="1386"/>
      <c r="B57" s="574" t="s">
        <v>510</v>
      </c>
      <c r="C57" s="577" t="s">
        <v>511</v>
      </c>
      <c r="D57" s="568" t="s">
        <v>85</v>
      </c>
      <c r="E57" s="569" t="s">
        <v>231</v>
      </c>
      <c r="F57" s="570">
        <v>2</v>
      </c>
      <c r="G57" s="571"/>
      <c r="H57" s="571"/>
      <c r="I57" s="571">
        <v>7.0143228662329546</v>
      </c>
      <c r="J57" s="571">
        <v>7.406873203976593</v>
      </c>
      <c r="K57" s="571">
        <v>7.5534119660871388</v>
      </c>
      <c r="L57" s="571">
        <v>7.701693688822977</v>
      </c>
      <c r="M57" s="575">
        <v>8.0551072686651448</v>
      </c>
      <c r="N57" s="575">
        <v>8.3544315345774507</v>
      </c>
      <c r="O57" s="575">
        <v>8.6573790503015111</v>
      </c>
      <c r="P57" s="575">
        <v>8.960025335844561</v>
      </c>
      <c r="Q57" s="575">
        <v>9.2475953151189412</v>
      </c>
      <c r="R57" s="575">
        <v>9.4883272261719327</v>
      </c>
      <c r="S57" s="575">
        <v>9.703190848085347</v>
      </c>
      <c r="T57" s="575">
        <v>9.9164029348499039</v>
      </c>
      <c r="U57" s="575">
        <v>10.130614059864868</v>
      </c>
      <c r="V57" s="575">
        <v>10.343277353509897</v>
      </c>
      <c r="W57" s="575">
        <v>10.557604837983835</v>
      </c>
      <c r="X57" s="575">
        <v>10.767740646729244</v>
      </c>
      <c r="Y57" s="575">
        <v>10.971681014157944</v>
      </c>
      <c r="Z57" s="575">
        <v>11.173249141844789</v>
      </c>
      <c r="AA57" s="575">
        <v>11.372419102879249</v>
      </c>
      <c r="AB57" s="575">
        <v>11.565912562191675</v>
      </c>
      <c r="AC57" s="575">
        <v>11.75039477919597</v>
      </c>
      <c r="AD57" s="575">
        <v>11.925870078594922</v>
      </c>
      <c r="AE57" s="575">
        <v>12.092354123906187</v>
      </c>
      <c r="AF57" s="575">
        <v>12.24983457279804</v>
      </c>
      <c r="AG57" s="575">
        <v>12.401584613301432</v>
      </c>
      <c r="AH57" s="575">
        <v>12.550921036834014</v>
      </c>
      <c r="AI57" s="575">
        <v>12.69782855663232</v>
      </c>
      <c r="AJ57" s="575">
        <v>12.842317770572844</v>
      </c>
      <c r="AK57" s="575">
        <v>12.984380974965749</v>
      </c>
      <c r="AL57" s="575">
        <v>13.103650498039196</v>
      </c>
      <c r="AM57" s="575">
        <v>13.191961193887495</v>
      </c>
      <c r="AN57" s="575">
        <v>13.277507973991428</v>
      </c>
      <c r="AO57" s="575">
        <v>13.363342298415294</v>
      </c>
      <c r="AP57" s="575">
        <v>13.451080353574593</v>
      </c>
      <c r="AQ57" s="575">
        <v>13.514171276715629</v>
      </c>
      <c r="AR57" s="575">
        <v>13.551629012618989</v>
      </c>
      <c r="AS57" s="575">
        <v>13.589153168713143</v>
      </c>
      <c r="AT57" s="575">
        <v>13.626908662628983</v>
      </c>
      <c r="AU57" s="575">
        <v>13.66529975634257</v>
      </c>
      <c r="AV57" s="575">
        <v>13.706712114687878</v>
      </c>
      <c r="AW57" s="575">
        <v>13.7499248131687</v>
      </c>
      <c r="AX57" s="575">
        <v>13.795179561131469</v>
      </c>
      <c r="AY57" s="575">
        <v>13.84390405247208</v>
      </c>
      <c r="AZ57" s="575">
        <v>13.895321035294026</v>
      </c>
      <c r="BA57" s="575">
        <v>13.9493171386952</v>
      </c>
      <c r="BB57" s="575">
        <v>14.005143970893812</v>
      </c>
      <c r="BC57" s="575">
        <v>14.061141157485959</v>
      </c>
      <c r="BD57" s="575">
        <v>14.116185934242013</v>
      </c>
      <c r="BE57" s="575">
        <v>14.170802403526114</v>
      </c>
      <c r="BF57" s="575">
        <v>14.224471606179883</v>
      </c>
      <c r="BG57" s="575">
        <v>14.277411821206385</v>
      </c>
      <c r="BH57" s="575">
        <v>14.329884077306605</v>
      </c>
      <c r="BI57" s="575">
        <v>14.381795120527327</v>
      </c>
      <c r="BJ57" s="575">
        <v>14.432925069170732</v>
      </c>
      <c r="BK57" s="575">
        <v>14.482726026306207</v>
      </c>
      <c r="BL57" s="575">
        <v>14.531562457537282</v>
      </c>
      <c r="BM57" s="575">
        <v>14.579278948589142</v>
      </c>
      <c r="BN57" s="575">
        <v>14.627288732484086</v>
      </c>
      <c r="BO57" s="575">
        <v>14.676118542233018</v>
      </c>
      <c r="BP57" s="575">
        <v>14.718889757011318</v>
      </c>
      <c r="BQ57" s="575">
        <v>14.756627782231114</v>
      </c>
      <c r="BR57" s="575">
        <v>14.795852426629652</v>
      </c>
      <c r="BS57" s="575">
        <v>14.836253162059894</v>
      </c>
      <c r="BT57" s="575">
        <v>14.876883203792847</v>
      </c>
      <c r="BU57" s="575"/>
      <c r="BV57" s="575"/>
      <c r="BW57" s="575"/>
      <c r="BX57" s="575"/>
      <c r="BY57" s="575"/>
      <c r="BZ57" s="575"/>
      <c r="CA57" s="575"/>
      <c r="CB57" s="575"/>
      <c r="CC57" s="575"/>
      <c r="CD57" s="575"/>
      <c r="CE57" s="575"/>
      <c r="CF57" s="575"/>
      <c r="CG57" s="575"/>
      <c r="CH57" s="575"/>
      <c r="CI57" s="576"/>
      <c r="CK57" s="1348"/>
    </row>
    <row r="58" spans="1:89" s="1347" customFormat="1" x14ac:dyDescent="0.2">
      <c r="A58" s="1386"/>
      <c r="B58" s="574" t="s">
        <v>512</v>
      </c>
      <c r="C58" s="577" t="s">
        <v>513</v>
      </c>
      <c r="D58" s="568" t="s">
        <v>85</v>
      </c>
      <c r="E58" s="569" t="s">
        <v>231</v>
      </c>
      <c r="F58" s="570">
        <v>2</v>
      </c>
      <c r="G58" s="571"/>
      <c r="H58" s="571"/>
      <c r="I58" s="571">
        <v>17.735052410435738</v>
      </c>
      <c r="J58" s="571">
        <v>16.887088627896716</v>
      </c>
      <c r="K58" s="571">
        <v>15.96009605595226</v>
      </c>
      <c r="L58" s="571">
        <v>15.017796754375013</v>
      </c>
      <c r="M58" s="575">
        <v>14.649617053097222</v>
      </c>
      <c r="N58" s="575">
        <v>14.311462768393239</v>
      </c>
      <c r="O58" s="575">
        <v>13.973426430430919</v>
      </c>
      <c r="P58" s="575">
        <v>13.635508039210258</v>
      </c>
      <c r="Q58" s="575">
        <v>13.297589647989607</v>
      </c>
      <c r="R58" s="575">
        <v>13.007321740400446</v>
      </c>
      <c r="S58" s="575">
        <v>12.764232529476141</v>
      </c>
      <c r="T58" s="575">
        <v>12.521143318551834</v>
      </c>
      <c r="U58" s="575">
        <v>12.278054107627529</v>
      </c>
      <c r="V58" s="575">
        <v>12.035200790186547</v>
      </c>
      <c r="W58" s="575">
        <v>11.784905033346684</v>
      </c>
      <c r="X58" s="575">
        <v>11.534845169990147</v>
      </c>
      <c r="Y58" s="575">
        <v>11.292699532999137</v>
      </c>
      <c r="Z58" s="575">
        <v>11.050553896008129</v>
      </c>
      <c r="AA58" s="575">
        <v>10.808408259017119</v>
      </c>
      <c r="AB58" s="575">
        <v>10.572159959109216</v>
      </c>
      <c r="AC58" s="575">
        <v>10.347942226850853</v>
      </c>
      <c r="AD58" s="575">
        <v>10.135755062242026</v>
      </c>
      <c r="AE58" s="575">
        <v>9.9353625717994127</v>
      </c>
      <c r="AF58" s="575">
        <v>9.7467647555230084</v>
      </c>
      <c r="AG58" s="575">
        <v>9.5640642763297148</v>
      </c>
      <c r="AH58" s="575">
        <v>9.3813637971364177</v>
      </c>
      <c r="AI58" s="575">
        <v>9.1986633179431223</v>
      </c>
      <c r="AJ58" s="575">
        <v>9.0159628387498252</v>
      </c>
      <c r="AK58" s="575">
        <v>8.8332623595565298</v>
      </c>
      <c r="AL58" s="575">
        <v>8.6800485657787689</v>
      </c>
      <c r="AM58" s="575">
        <v>8.5563214574165407</v>
      </c>
      <c r="AN58" s="575">
        <v>8.4325943490543125</v>
      </c>
      <c r="AO58" s="575">
        <v>8.3088672406920843</v>
      </c>
      <c r="AP58" s="575">
        <v>8.1853760258131807</v>
      </c>
      <c r="AQ58" s="575">
        <v>8.1090635075991297</v>
      </c>
      <c r="AR58" s="575">
        <v>8.0799296860499279</v>
      </c>
      <c r="AS58" s="575">
        <v>8.050795864500726</v>
      </c>
      <c r="AT58" s="575">
        <v>8.021662042951526</v>
      </c>
      <c r="AU58" s="575">
        <v>7.9925282214023241</v>
      </c>
      <c r="AV58" s="575">
        <v>7.9633943998531223</v>
      </c>
      <c r="AW58" s="575">
        <v>7.9342605783039222</v>
      </c>
      <c r="AX58" s="575">
        <v>7.9051267567547203</v>
      </c>
      <c r="AY58" s="575">
        <v>7.8759929352055211</v>
      </c>
      <c r="AZ58" s="575">
        <v>7.8468591136563193</v>
      </c>
      <c r="BA58" s="575">
        <v>7.8177252921071183</v>
      </c>
      <c r="BB58" s="575">
        <v>7.7885914705579173</v>
      </c>
      <c r="BC58" s="575">
        <v>7.7594576490087155</v>
      </c>
      <c r="BD58" s="575">
        <v>7.7303238274595145</v>
      </c>
      <c r="BE58" s="575">
        <v>7.7011900059103136</v>
      </c>
      <c r="BF58" s="575">
        <v>7.6722920778444363</v>
      </c>
      <c r="BG58" s="575">
        <v>7.6433941497785609</v>
      </c>
      <c r="BH58" s="575">
        <v>7.6144962217126846</v>
      </c>
      <c r="BI58" s="575">
        <v>7.5855982936468065</v>
      </c>
      <c r="BJ58" s="575">
        <v>7.5567003655809302</v>
      </c>
      <c r="BK58" s="575">
        <v>7.527802437515053</v>
      </c>
      <c r="BL58" s="575">
        <v>7.4989045094491766</v>
      </c>
      <c r="BM58" s="575">
        <v>7.4700065813833003</v>
      </c>
      <c r="BN58" s="575">
        <v>7.4411086533174222</v>
      </c>
      <c r="BO58" s="575">
        <v>7.4122107252515459</v>
      </c>
      <c r="BP58" s="575">
        <v>7.3951074713518823</v>
      </c>
      <c r="BQ58" s="575">
        <v>7.3897988916184332</v>
      </c>
      <c r="BR58" s="575">
        <v>7.3844903118849841</v>
      </c>
      <c r="BS58" s="575">
        <v>7.3791817321515341</v>
      </c>
      <c r="BT58" s="575">
        <v>7.3738731524180832</v>
      </c>
      <c r="BU58" s="575"/>
      <c r="BV58" s="575"/>
      <c r="BW58" s="575"/>
      <c r="BX58" s="575"/>
      <c r="BY58" s="575"/>
      <c r="BZ58" s="575"/>
      <c r="CA58" s="575"/>
      <c r="CB58" s="575"/>
      <c r="CC58" s="575"/>
      <c r="CD58" s="575"/>
      <c r="CE58" s="575"/>
      <c r="CF58" s="575"/>
      <c r="CG58" s="575"/>
      <c r="CH58" s="575"/>
      <c r="CI58" s="576"/>
      <c r="CK58" s="1348"/>
    </row>
    <row r="59" spans="1:89" s="1347" customFormat="1" x14ac:dyDescent="0.2">
      <c r="A59" s="1386"/>
      <c r="B59" s="574" t="s">
        <v>514</v>
      </c>
      <c r="C59" s="577" t="s">
        <v>515</v>
      </c>
      <c r="D59" s="568" t="s">
        <v>85</v>
      </c>
      <c r="E59" s="569" t="s">
        <v>231</v>
      </c>
      <c r="F59" s="570">
        <v>2</v>
      </c>
      <c r="G59" s="571"/>
      <c r="H59" s="571"/>
      <c r="I59" s="571">
        <v>1.6191074967398218</v>
      </c>
      <c r="J59" s="571">
        <v>1.5295554316267019</v>
      </c>
      <c r="K59" s="571">
        <v>1.5349336630345234</v>
      </c>
      <c r="L59" s="1495">
        <v>1.5397250459235676</v>
      </c>
      <c r="M59" s="575">
        <v>1.4759461652439403</v>
      </c>
      <c r="N59" s="575">
        <v>1.4832209954782705</v>
      </c>
      <c r="O59" s="575">
        <v>1.490791854076267</v>
      </c>
      <c r="P59" s="575">
        <v>1.4983432456475994</v>
      </c>
      <c r="Q59" s="575">
        <v>1.5046722837358382</v>
      </c>
      <c r="R59" s="575">
        <v>1.5098420004707767</v>
      </c>
      <c r="S59" s="575">
        <v>1.5153772794273803</v>
      </c>
      <c r="T59" s="575">
        <v>1.5207774641714218</v>
      </c>
      <c r="U59" s="575">
        <v>1.5262519552464182</v>
      </c>
      <c r="V59" s="575">
        <v>1.5316109716773869</v>
      </c>
      <c r="W59" s="575">
        <v>1.5367139039325752</v>
      </c>
      <c r="X59" s="575">
        <v>1.541487302988453</v>
      </c>
      <c r="Y59" s="575">
        <v>1.546169889812864</v>
      </c>
      <c r="Z59" s="575">
        <v>1.5506594794412696</v>
      </c>
      <c r="AA59" s="575">
        <v>1.5549540408082849</v>
      </c>
      <c r="AB59" s="575">
        <v>1.5591782747163796</v>
      </c>
      <c r="AC59" s="575">
        <v>1.563298896668333</v>
      </c>
      <c r="AD59" s="575">
        <v>1.5673163519831925</v>
      </c>
      <c r="AE59" s="575">
        <v>1.5712209198468337</v>
      </c>
      <c r="AF59" s="575">
        <v>1.5750116786865067</v>
      </c>
      <c r="AG59" s="575">
        <v>1.5786458641055445</v>
      </c>
      <c r="AH59" s="575">
        <v>1.5820842154744064</v>
      </c>
      <c r="AI59" s="575">
        <v>1.5853255269003435</v>
      </c>
      <c r="AJ59" s="575">
        <v>1.588370686948493</v>
      </c>
      <c r="AK59" s="575">
        <v>1.5912432196638477</v>
      </c>
      <c r="AL59" s="575">
        <v>1.5938147403002598</v>
      </c>
      <c r="AM59" s="575">
        <v>1.5954240932771184</v>
      </c>
      <c r="AN59" s="575">
        <v>1.5968095256997596</v>
      </c>
      <c r="AO59" s="575">
        <v>1.5982181679985266</v>
      </c>
      <c r="AP59" s="575">
        <v>1.5997919775548015</v>
      </c>
      <c r="AQ59" s="575">
        <v>1.6018333205513309</v>
      </c>
      <c r="AR59" s="575">
        <v>1.6042623893163175</v>
      </c>
      <c r="AS59" s="575">
        <v>1.6066967999554889</v>
      </c>
      <c r="AT59" s="575">
        <v>1.6091499074150466</v>
      </c>
      <c r="AU59" s="575">
        <v>1.6116544476496706</v>
      </c>
      <c r="AV59" s="575">
        <v>1.6144036032943925</v>
      </c>
      <c r="AW59" s="575">
        <v>1.6172984981819125</v>
      </c>
      <c r="AX59" s="575">
        <v>1.6203586982070117</v>
      </c>
      <c r="AY59" s="575">
        <v>1.6236998007154244</v>
      </c>
      <c r="AZ59" s="575">
        <v>1.6272588559121266</v>
      </c>
      <c r="BA59" s="575">
        <v>1.6310266726360376</v>
      </c>
      <c r="BB59" s="575">
        <v>1.6349426432499496</v>
      </c>
      <c r="BC59" s="575">
        <v>1.6388723241125289</v>
      </c>
      <c r="BD59" s="575">
        <v>1.6427248098566956</v>
      </c>
      <c r="BE59" s="575">
        <v>1.6465425390961108</v>
      </c>
      <c r="BF59" s="575">
        <v>1.6502615730942127</v>
      </c>
      <c r="BG59" s="575">
        <v>1.6539215137418781</v>
      </c>
      <c r="BH59" s="575">
        <v>1.6575434976950816</v>
      </c>
      <c r="BI59" s="575">
        <v>1.6611199777506203</v>
      </c>
      <c r="BJ59" s="575">
        <v>1.6646331556481628</v>
      </c>
      <c r="BK59" s="575">
        <v>1.668038679210518</v>
      </c>
      <c r="BL59" s="575">
        <v>1.6713660594596829</v>
      </c>
      <c r="BM59" s="575">
        <v>1.674602718991191</v>
      </c>
      <c r="BN59" s="575">
        <v>1.6778630678985833</v>
      </c>
      <c r="BO59" s="575">
        <v>1.6811897455690084</v>
      </c>
      <c r="BP59" s="575">
        <v>1.6846417944858965</v>
      </c>
      <c r="BQ59" s="575">
        <v>1.6883022330371584</v>
      </c>
      <c r="BR59" s="575">
        <v>1.6920829646496909</v>
      </c>
      <c r="BS59" s="575">
        <v>1.6959588478199406</v>
      </c>
      <c r="BT59" s="575">
        <v>1.6998532401668067</v>
      </c>
      <c r="BU59" s="575"/>
      <c r="BV59" s="575"/>
      <c r="BW59" s="575"/>
      <c r="BX59" s="575"/>
      <c r="BY59" s="575"/>
      <c r="BZ59" s="575"/>
      <c r="CA59" s="575"/>
      <c r="CB59" s="575"/>
      <c r="CC59" s="575"/>
      <c r="CD59" s="575"/>
      <c r="CE59" s="575"/>
      <c r="CF59" s="575"/>
      <c r="CG59" s="575"/>
      <c r="CH59" s="575"/>
      <c r="CI59" s="576"/>
      <c r="CK59" s="1348"/>
    </row>
    <row r="60" spans="1:89" s="1347" customFormat="1" x14ac:dyDescent="0.2">
      <c r="A60" s="1386"/>
      <c r="B60" s="574" t="s">
        <v>516</v>
      </c>
      <c r="C60" s="567" t="s">
        <v>517</v>
      </c>
      <c r="D60" s="568" t="s">
        <v>85</v>
      </c>
      <c r="E60" s="569" t="s">
        <v>231</v>
      </c>
      <c r="F60" s="570">
        <v>2</v>
      </c>
      <c r="G60" s="571"/>
      <c r="H60" s="571"/>
      <c r="I60" s="571">
        <v>101.93816385628443</v>
      </c>
      <c r="J60" s="571">
        <v>94.421568951558385</v>
      </c>
      <c r="K60" s="571">
        <v>91.231053470715864</v>
      </c>
      <c r="L60" s="571">
        <v>88.054761082100597</v>
      </c>
      <c r="M60" s="575">
        <v>88.085700119654987</v>
      </c>
      <c r="N60" s="575">
        <v>88.115479153732551</v>
      </c>
      <c r="O60" s="575">
        <v>88.141220962893016</v>
      </c>
      <c r="P60" s="575">
        <v>88.167165522519511</v>
      </c>
      <c r="Q60" s="575">
        <v>88.209408741897761</v>
      </c>
      <c r="R60" s="575">
        <v>88.251472404742202</v>
      </c>
      <c r="S60" s="575">
        <v>88.271860097839692</v>
      </c>
      <c r="T60" s="575">
        <v>88.294034420298615</v>
      </c>
      <c r="U60" s="575">
        <v>88.315155233723814</v>
      </c>
      <c r="V60" s="575">
        <v>88.337703459679659</v>
      </c>
      <c r="W60" s="575">
        <v>88.366286018381246</v>
      </c>
      <c r="X60" s="575">
        <v>88.399153892527352</v>
      </c>
      <c r="Y60" s="575">
        <v>88.430393793856112</v>
      </c>
      <c r="Z60" s="575">
        <v>88.464198932122713</v>
      </c>
      <c r="AA60" s="575">
        <v>88.500597265303114</v>
      </c>
      <c r="AB60" s="575">
        <v>88.53654755736666</v>
      </c>
      <c r="AC60" s="575">
        <v>88.569582136044929</v>
      </c>
      <c r="AD60" s="575">
        <v>88.599696231316102</v>
      </c>
      <c r="AE60" s="575">
        <v>88.627119793959977</v>
      </c>
      <c r="AF60" s="575">
        <v>88.651866087881018</v>
      </c>
      <c r="AG60" s="575">
        <v>88.676602026528045</v>
      </c>
      <c r="AH60" s="575">
        <v>88.703947416196058</v>
      </c>
      <c r="AI60" s="575">
        <v>88.733918749541274</v>
      </c>
      <c r="AJ60" s="575">
        <v>88.766504540122057</v>
      </c>
      <c r="AK60" s="575">
        <v>88.801600528083227</v>
      </c>
      <c r="AL60" s="575">
        <v>88.830281780753666</v>
      </c>
      <c r="AM60" s="575">
        <v>88.861374599619651</v>
      </c>
      <c r="AN60" s="575">
        <v>88.895455254784224</v>
      </c>
      <c r="AO60" s="575">
        <v>88.929225155752746</v>
      </c>
      <c r="AP60" s="575">
        <v>88.960690265244992</v>
      </c>
      <c r="AQ60" s="575">
        <v>88.969156276650395</v>
      </c>
      <c r="AR60" s="575">
        <v>88.95568905286018</v>
      </c>
      <c r="AS60" s="575">
        <v>88.942150067004974</v>
      </c>
      <c r="AT60" s="575">
        <v>88.928361046507689</v>
      </c>
      <c r="AU60" s="575">
        <v>88.913884993437605</v>
      </c>
      <c r="AV60" s="575">
        <v>88.896143060325699</v>
      </c>
      <c r="AW60" s="575">
        <v>88.876455047835478</v>
      </c>
      <c r="AX60" s="575">
        <v>88.854559680725743</v>
      </c>
      <c r="AY60" s="575">
        <v>88.828913667754833</v>
      </c>
      <c r="AZ60" s="575">
        <v>88.800357210614308</v>
      </c>
      <c r="BA60" s="575">
        <v>88.769012871367352</v>
      </c>
      <c r="BB60" s="575">
        <v>88.735689649432942</v>
      </c>
      <c r="BC60" s="575">
        <v>88.702182362856334</v>
      </c>
      <c r="BD60" s="575">
        <v>88.669704681234236</v>
      </c>
      <c r="BE60" s="575">
        <v>88.637690063588849</v>
      </c>
      <c r="BF60" s="575">
        <v>88.606592896713806</v>
      </c>
      <c r="BG60" s="575">
        <v>88.576283810816477</v>
      </c>
      <c r="BH60" s="575">
        <v>88.546480640539883</v>
      </c>
      <c r="BI60" s="575">
        <v>88.51728418704046</v>
      </c>
      <c r="BJ60" s="575">
        <v>88.488932130276339</v>
      </c>
      <c r="BK60" s="575">
        <v>88.462016719355347</v>
      </c>
      <c r="BL60" s="575">
        <v>88.436143977651938</v>
      </c>
      <c r="BM60" s="575">
        <v>88.411481896845402</v>
      </c>
      <c r="BN60" s="575">
        <v>88.38650283381989</v>
      </c>
      <c r="BO60" s="575">
        <v>88.360637416177369</v>
      </c>
      <c r="BP60" s="575">
        <v>88.328910548092807</v>
      </c>
      <c r="BQ60" s="575">
        <v>88.290213805766143</v>
      </c>
      <c r="BR60" s="575">
        <v>88.249910151199487</v>
      </c>
      <c r="BS60" s="575">
        <v>88.208335254043391</v>
      </c>
      <c r="BT60" s="575">
        <v>88.166512541407982</v>
      </c>
      <c r="BU60" s="575"/>
      <c r="BV60" s="575"/>
      <c r="BW60" s="575"/>
      <c r="BX60" s="575"/>
      <c r="BY60" s="575"/>
      <c r="BZ60" s="575"/>
      <c r="CA60" s="575"/>
      <c r="CB60" s="575"/>
      <c r="CC60" s="575"/>
      <c r="CD60" s="575"/>
      <c r="CE60" s="575"/>
      <c r="CF60" s="575"/>
      <c r="CG60" s="575"/>
      <c r="CH60" s="575"/>
      <c r="CI60" s="576"/>
      <c r="CK60" s="1348"/>
    </row>
    <row r="61" spans="1:89" s="1347" customFormat="1" ht="28.5" x14ac:dyDescent="0.2">
      <c r="A61" s="1386"/>
      <c r="B61" s="574" t="s">
        <v>518</v>
      </c>
      <c r="C61" s="567" t="s">
        <v>238</v>
      </c>
      <c r="D61" s="568" t="s">
        <v>519</v>
      </c>
      <c r="E61" s="569" t="s">
        <v>231</v>
      </c>
      <c r="F61" s="570">
        <v>2</v>
      </c>
      <c r="G61" s="578">
        <f>SUM(G55:G60)</f>
        <v>0</v>
      </c>
      <c r="H61" s="578">
        <f t="shared" ref="H61:BS61" si="15">SUM(H55:H60)</f>
        <v>0</v>
      </c>
      <c r="I61" s="578">
        <f t="shared" si="15"/>
        <v>129.02032492237038</v>
      </c>
      <c r="J61" s="578">
        <f t="shared" si="15"/>
        <v>121.03651560000002</v>
      </c>
      <c r="K61" s="578">
        <f t="shared" si="15"/>
        <v>117.04630080000001</v>
      </c>
      <c r="L61" s="578">
        <f t="shared" si="15"/>
        <v>113.05608600000002</v>
      </c>
      <c r="M61" s="583">
        <f t="shared" si="15"/>
        <v>113.05608600000002</v>
      </c>
      <c r="N61" s="583">
        <f t="shared" si="15"/>
        <v>113.05608600000002</v>
      </c>
      <c r="O61" s="583">
        <f t="shared" si="15"/>
        <v>113.05608600000002</v>
      </c>
      <c r="P61" s="583">
        <f t="shared" si="15"/>
        <v>113.05608600000002</v>
      </c>
      <c r="Q61" s="583">
        <f t="shared" si="15"/>
        <v>113.05608600000002</v>
      </c>
      <c r="R61" s="583">
        <f t="shared" si="15"/>
        <v>113.05608600000002</v>
      </c>
      <c r="S61" s="583">
        <f t="shared" si="15"/>
        <v>113.05608600000002</v>
      </c>
      <c r="T61" s="583">
        <f t="shared" si="15"/>
        <v>113.05608600000002</v>
      </c>
      <c r="U61" s="583">
        <f t="shared" si="15"/>
        <v>113.05608600000002</v>
      </c>
      <c r="V61" s="583">
        <f t="shared" si="15"/>
        <v>113.05608600000002</v>
      </c>
      <c r="W61" s="583">
        <f t="shared" si="15"/>
        <v>113.05608600000002</v>
      </c>
      <c r="X61" s="583">
        <f t="shared" si="15"/>
        <v>113.05608600000002</v>
      </c>
      <c r="Y61" s="583">
        <f t="shared" si="15"/>
        <v>113.05608600000002</v>
      </c>
      <c r="Z61" s="583">
        <f t="shared" si="15"/>
        <v>113.05608600000001</v>
      </c>
      <c r="AA61" s="583">
        <f t="shared" si="15"/>
        <v>113.05608600000002</v>
      </c>
      <c r="AB61" s="583">
        <f t="shared" si="15"/>
        <v>113.05608600000002</v>
      </c>
      <c r="AC61" s="583">
        <f t="shared" si="15"/>
        <v>113.05608600000002</v>
      </c>
      <c r="AD61" s="583">
        <f t="shared" si="15"/>
        <v>113.05608600000002</v>
      </c>
      <c r="AE61" s="583">
        <f t="shared" si="15"/>
        <v>113.05608600000002</v>
      </c>
      <c r="AF61" s="583">
        <f t="shared" si="15"/>
        <v>113.05608600000002</v>
      </c>
      <c r="AG61" s="583">
        <f t="shared" si="15"/>
        <v>113.05608600000002</v>
      </c>
      <c r="AH61" s="583">
        <f t="shared" si="15"/>
        <v>113.05608600000002</v>
      </c>
      <c r="AI61" s="583">
        <f t="shared" si="15"/>
        <v>113.05608600000002</v>
      </c>
      <c r="AJ61" s="583">
        <f t="shared" si="15"/>
        <v>113.05608600000002</v>
      </c>
      <c r="AK61" s="583">
        <f t="shared" si="15"/>
        <v>113.05608600000002</v>
      </c>
      <c r="AL61" s="583">
        <f t="shared" si="15"/>
        <v>113.05608600000002</v>
      </c>
      <c r="AM61" s="583">
        <f t="shared" si="15"/>
        <v>113.05608600000002</v>
      </c>
      <c r="AN61" s="583">
        <f t="shared" si="15"/>
        <v>113.05608600000002</v>
      </c>
      <c r="AO61" s="583">
        <f t="shared" si="15"/>
        <v>113.05608600000002</v>
      </c>
      <c r="AP61" s="583">
        <f t="shared" si="15"/>
        <v>113.05608600000002</v>
      </c>
      <c r="AQ61" s="583">
        <f t="shared" si="15"/>
        <v>113.05608600000002</v>
      </c>
      <c r="AR61" s="583">
        <f t="shared" si="15"/>
        <v>113.05608600000002</v>
      </c>
      <c r="AS61" s="583">
        <f t="shared" si="15"/>
        <v>113.05608600000002</v>
      </c>
      <c r="AT61" s="583">
        <f t="shared" si="15"/>
        <v>113.05608600000002</v>
      </c>
      <c r="AU61" s="583">
        <f t="shared" si="15"/>
        <v>113.05608600000002</v>
      </c>
      <c r="AV61" s="583">
        <f t="shared" si="15"/>
        <v>113.05608600000002</v>
      </c>
      <c r="AW61" s="583">
        <f t="shared" si="15"/>
        <v>113.05608600000002</v>
      </c>
      <c r="AX61" s="583">
        <f t="shared" si="15"/>
        <v>113.05608600000002</v>
      </c>
      <c r="AY61" s="583">
        <f t="shared" si="15"/>
        <v>113.05608600000002</v>
      </c>
      <c r="AZ61" s="583">
        <f t="shared" si="15"/>
        <v>113.05608600000002</v>
      </c>
      <c r="BA61" s="583">
        <f t="shared" si="15"/>
        <v>113.05608600000002</v>
      </c>
      <c r="BB61" s="583">
        <f t="shared" si="15"/>
        <v>113.05608600000002</v>
      </c>
      <c r="BC61" s="583">
        <f t="shared" si="15"/>
        <v>113.05608600000002</v>
      </c>
      <c r="BD61" s="583">
        <f t="shared" si="15"/>
        <v>113.05608600000002</v>
      </c>
      <c r="BE61" s="583">
        <f t="shared" si="15"/>
        <v>113.05608600000002</v>
      </c>
      <c r="BF61" s="583">
        <f t="shared" si="15"/>
        <v>113.05608600000002</v>
      </c>
      <c r="BG61" s="583">
        <f t="shared" si="15"/>
        <v>113.05608600000002</v>
      </c>
      <c r="BH61" s="583">
        <f t="shared" si="15"/>
        <v>113.05608600000002</v>
      </c>
      <c r="BI61" s="583">
        <f t="shared" si="15"/>
        <v>113.05608600000002</v>
      </c>
      <c r="BJ61" s="583">
        <f t="shared" si="15"/>
        <v>113.05608600000002</v>
      </c>
      <c r="BK61" s="583">
        <f t="shared" si="15"/>
        <v>113.05608600000002</v>
      </c>
      <c r="BL61" s="583">
        <f t="shared" si="15"/>
        <v>113.05608600000002</v>
      </c>
      <c r="BM61" s="583">
        <f t="shared" si="15"/>
        <v>113.05608600000002</v>
      </c>
      <c r="BN61" s="583">
        <f t="shared" si="15"/>
        <v>113.05608600000002</v>
      </c>
      <c r="BO61" s="583">
        <f t="shared" si="15"/>
        <v>113.05608600000002</v>
      </c>
      <c r="BP61" s="583">
        <f t="shared" si="15"/>
        <v>113.05608600000002</v>
      </c>
      <c r="BQ61" s="583">
        <f t="shared" si="15"/>
        <v>113.05608600000002</v>
      </c>
      <c r="BR61" s="583">
        <f t="shared" si="15"/>
        <v>113.05608600000002</v>
      </c>
      <c r="BS61" s="583">
        <f t="shared" si="15"/>
        <v>113.05608600000002</v>
      </c>
      <c r="BT61" s="583">
        <f t="shared" ref="BT61" si="16">SUM(BT55:BT60)</f>
        <v>113.05608600000002</v>
      </c>
      <c r="BU61" s="583"/>
      <c r="BV61" s="583"/>
      <c r="BW61" s="583"/>
      <c r="BX61" s="583"/>
      <c r="BY61" s="583"/>
      <c r="BZ61" s="583"/>
      <c r="CA61" s="583"/>
      <c r="CB61" s="583"/>
      <c r="CC61" s="583"/>
      <c r="CD61" s="583"/>
      <c r="CE61" s="583"/>
      <c r="CF61" s="583"/>
      <c r="CG61" s="583"/>
      <c r="CH61" s="583"/>
      <c r="CI61" s="579"/>
      <c r="CK61" s="1348"/>
    </row>
    <row r="62" spans="1:89" s="1347" customFormat="1" ht="57.75" thickBot="1" x14ac:dyDescent="0.25">
      <c r="A62" s="1386"/>
      <c r="B62" s="616" t="s">
        <v>520</v>
      </c>
      <c r="C62" s="617" t="s">
        <v>521</v>
      </c>
      <c r="D62" s="618" t="s">
        <v>522</v>
      </c>
      <c r="E62" s="619" t="s">
        <v>523</v>
      </c>
      <c r="F62" s="589">
        <v>2</v>
      </c>
      <c r="G62" s="590" t="e">
        <f>(G61*1000000)/(G76*1000)</f>
        <v>#DIV/0!</v>
      </c>
      <c r="H62" s="590" t="e">
        <f t="shared" ref="H62:BS62" si="17">(H61*1000000)/(H76*1000)</f>
        <v>#DIV/0!</v>
      </c>
      <c r="I62" s="590">
        <f t="shared" si="17"/>
        <v>104.94474181346074</v>
      </c>
      <c r="J62" s="590">
        <f t="shared" si="17"/>
        <v>97.845405748836569</v>
      </c>
      <c r="K62" s="590">
        <f t="shared" si="17"/>
        <v>93.997659766347383</v>
      </c>
      <c r="L62" s="590">
        <f t="shared" si="17"/>
        <v>90.224831292166328</v>
      </c>
      <c r="M62" s="620">
        <f t="shared" si="17"/>
        <v>89.58884093767756</v>
      </c>
      <c r="N62" s="620">
        <f t="shared" si="17"/>
        <v>88.901261556585339</v>
      </c>
      <c r="O62" s="620">
        <f t="shared" si="17"/>
        <v>88.202763369699667</v>
      </c>
      <c r="P62" s="620">
        <f t="shared" si="17"/>
        <v>87.516603386968853</v>
      </c>
      <c r="Q62" s="620">
        <f t="shared" si="17"/>
        <v>86.926968128822907</v>
      </c>
      <c r="R62" s="620">
        <f t="shared" si="17"/>
        <v>86.457432438544132</v>
      </c>
      <c r="S62" s="620">
        <f t="shared" si="17"/>
        <v>85.990571293583059</v>
      </c>
      <c r="T62" s="620">
        <f t="shared" si="17"/>
        <v>85.537929205387272</v>
      </c>
      <c r="U62" s="620">
        <f t="shared" si="17"/>
        <v>85.084711819567573</v>
      </c>
      <c r="V62" s="620">
        <f t="shared" si="17"/>
        <v>84.644086251015992</v>
      </c>
      <c r="W62" s="620">
        <f t="shared" si="17"/>
        <v>84.221464327812001</v>
      </c>
      <c r="X62" s="620">
        <f t="shared" si="17"/>
        <v>83.824707894334267</v>
      </c>
      <c r="Y62" s="620">
        <f t="shared" si="17"/>
        <v>83.441160860193733</v>
      </c>
      <c r="Z62" s="620">
        <f t="shared" si="17"/>
        <v>83.073509599906373</v>
      </c>
      <c r="AA62" s="620">
        <f t="shared" si="17"/>
        <v>82.721510334497594</v>
      </c>
      <c r="AB62" s="620">
        <f t="shared" si="17"/>
        <v>82.383840066723749</v>
      </c>
      <c r="AC62" s="620">
        <f t="shared" si="17"/>
        <v>82.060706639114301</v>
      </c>
      <c r="AD62" s="620">
        <f t="shared" si="17"/>
        <v>81.751773137053206</v>
      </c>
      <c r="AE62" s="620">
        <f t="shared" si="17"/>
        <v>81.457246226670904</v>
      </c>
      <c r="AF62" s="620">
        <f t="shared" si="17"/>
        <v>81.176896589022988</v>
      </c>
      <c r="AG62" s="620">
        <f t="shared" si="17"/>
        <v>80.910537393603505</v>
      </c>
      <c r="AH62" s="620">
        <f t="shared" si="17"/>
        <v>80.657783387182235</v>
      </c>
      <c r="AI62" s="620">
        <f t="shared" si="17"/>
        <v>80.418468863591002</v>
      </c>
      <c r="AJ62" s="620">
        <f t="shared" si="17"/>
        <v>80.192315672322962</v>
      </c>
      <c r="AK62" s="620">
        <f t="shared" si="17"/>
        <v>79.97892311386768</v>
      </c>
      <c r="AL62" s="620">
        <f t="shared" si="17"/>
        <v>79.797097821639923</v>
      </c>
      <c r="AM62" s="620">
        <f t="shared" si="17"/>
        <v>79.685494481396972</v>
      </c>
      <c r="AN62" s="620">
        <f t="shared" si="17"/>
        <v>79.587409328677424</v>
      </c>
      <c r="AO62" s="620">
        <f t="shared" si="17"/>
        <v>79.488199627784795</v>
      </c>
      <c r="AP62" s="620">
        <f t="shared" si="17"/>
        <v>79.379640860563299</v>
      </c>
      <c r="AQ62" s="620">
        <f t="shared" si="17"/>
        <v>79.263397062836361</v>
      </c>
      <c r="AR62" s="620">
        <f t="shared" si="17"/>
        <v>79.144192138466664</v>
      </c>
      <c r="AS62" s="620">
        <f t="shared" si="17"/>
        <v>79.025034551743843</v>
      </c>
      <c r="AT62" s="620">
        <f t="shared" si="17"/>
        <v>78.90515115085212</v>
      </c>
      <c r="AU62" s="620">
        <f t="shared" si="17"/>
        <v>78.782657945383903</v>
      </c>
      <c r="AV62" s="620">
        <f t="shared" si="17"/>
        <v>78.646451733460296</v>
      </c>
      <c r="AW62" s="620">
        <f t="shared" si="17"/>
        <v>78.50235072489042</v>
      </c>
      <c r="AX62" s="620">
        <f t="shared" si="17"/>
        <v>78.34932566157913</v>
      </c>
      <c r="AY62" s="620">
        <f t="shared" si="17"/>
        <v>78.18090334401839</v>
      </c>
      <c r="AZ62" s="620">
        <f t="shared" si="17"/>
        <v>78.000852480182814</v>
      </c>
      <c r="BA62" s="620">
        <f t="shared" si="17"/>
        <v>77.809856739372592</v>
      </c>
      <c r="BB62" s="620">
        <f t="shared" si="17"/>
        <v>77.611482427590303</v>
      </c>
      <c r="BC62" s="620">
        <f t="shared" si="17"/>
        <v>77.413351876393833</v>
      </c>
      <c r="BD62" s="620">
        <f t="shared" si="17"/>
        <v>77.220516881857094</v>
      </c>
      <c r="BE62" s="620">
        <f t="shared" si="17"/>
        <v>77.030560751172004</v>
      </c>
      <c r="BF62" s="620">
        <f t="shared" si="17"/>
        <v>76.845762843073189</v>
      </c>
      <c r="BG62" s="620">
        <f t="shared" si="17"/>
        <v>76.665083860309238</v>
      </c>
      <c r="BH62" s="620">
        <f t="shared" si="17"/>
        <v>76.487320412667941</v>
      </c>
      <c r="BI62" s="620">
        <f t="shared" si="17"/>
        <v>76.312847192310429</v>
      </c>
      <c r="BJ62" s="620">
        <f t="shared" si="17"/>
        <v>76.142585799644536</v>
      </c>
      <c r="BK62" s="620">
        <f t="shared" si="17"/>
        <v>75.978869535847664</v>
      </c>
      <c r="BL62" s="620">
        <f t="shared" si="17"/>
        <v>75.820039008986356</v>
      </c>
      <c r="BM62" s="620">
        <f t="shared" si="17"/>
        <v>75.666708016975434</v>
      </c>
      <c r="BN62" s="620">
        <f t="shared" si="17"/>
        <v>75.512737947725114</v>
      </c>
      <c r="BO62" s="620">
        <f t="shared" si="17"/>
        <v>75.355885440220646</v>
      </c>
      <c r="BP62" s="620">
        <f t="shared" si="17"/>
        <v>75.197440506766412</v>
      </c>
      <c r="BQ62" s="620">
        <f t="shared" si="17"/>
        <v>75.033074399380865</v>
      </c>
      <c r="BR62" s="620">
        <f t="shared" si="17"/>
        <v>74.863146293096264</v>
      </c>
      <c r="BS62" s="620">
        <f t="shared" si="17"/>
        <v>74.689042630828169</v>
      </c>
      <c r="BT62" s="620">
        <f t="shared" ref="BT62" si="18">(BT61*1000000)/(BT76*1000)</f>
        <v>74.514789798909717</v>
      </c>
      <c r="BU62" s="620"/>
      <c r="BV62" s="620"/>
      <c r="BW62" s="620"/>
      <c r="BX62" s="620"/>
      <c r="BY62" s="620"/>
      <c r="BZ62" s="620"/>
      <c r="CA62" s="620"/>
      <c r="CB62" s="620"/>
      <c r="CC62" s="620"/>
      <c r="CD62" s="620"/>
      <c r="CE62" s="620"/>
      <c r="CF62" s="620"/>
      <c r="CG62" s="620"/>
      <c r="CH62" s="620"/>
      <c r="CI62" s="591"/>
      <c r="CK62" s="1348"/>
    </row>
    <row r="63" spans="1:89" s="1347" customFormat="1" x14ac:dyDescent="0.2">
      <c r="A63" s="1386"/>
      <c r="B63" s="592" t="s">
        <v>524</v>
      </c>
      <c r="C63" s="593" t="s">
        <v>525</v>
      </c>
      <c r="D63" s="621" t="s">
        <v>85</v>
      </c>
      <c r="E63" s="622" t="s">
        <v>339</v>
      </c>
      <c r="F63" s="623">
        <v>2</v>
      </c>
      <c r="G63" s="624"/>
      <c r="H63" s="624"/>
      <c r="I63" s="624">
        <v>44.815454859835299</v>
      </c>
      <c r="J63" s="624">
        <v>48.353175507329262</v>
      </c>
      <c r="K63" s="624">
        <v>48.589230501016132</v>
      </c>
      <c r="L63" s="624">
        <v>48.821436771979847</v>
      </c>
      <c r="M63" s="625">
        <v>50.44944797878663</v>
      </c>
      <c r="N63" s="625">
        <v>50.68431360181998</v>
      </c>
      <c r="O63" s="625">
        <v>50.919179224853337</v>
      </c>
      <c r="P63" s="625">
        <v>51.154044847886688</v>
      </c>
      <c r="Q63" s="625">
        <v>51.388910470920045</v>
      </c>
      <c r="R63" s="625">
        <v>51.624655740481614</v>
      </c>
      <c r="S63" s="625">
        <v>51.860401010043184</v>
      </c>
      <c r="T63" s="625">
        <v>52.096146279604753</v>
      </c>
      <c r="U63" s="625">
        <v>52.331891549166322</v>
      </c>
      <c r="V63" s="625">
        <v>52.567636818727891</v>
      </c>
      <c r="W63" s="625">
        <v>52.80338208828946</v>
      </c>
      <c r="X63" s="625">
        <v>53.039127357851029</v>
      </c>
      <c r="Y63" s="625">
        <v>53.274872627412591</v>
      </c>
      <c r="Z63" s="625">
        <v>53.510617896974168</v>
      </c>
      <c r="AA63" s="625">
        <v>53.746363166535737</v>
      </c>
      <c r="AB63" s="625">
        <v>53.982108436097306</v>
      </c>
      <c r="AC63" s="625">
        <v>54.217853705658875</v>
      </c>
      <c r="AD63" s="625">
        <v>54.453598975220444</v>
      </c>
      <c r="AE63" s="625">
        <v>54.689344244782014</v>
      </c>
      <c r="AF63" s="625">
        <v>54.925089514343583</v>
      </c>
      <c r="AG63" s="625">
        <v>55.160834783905152</v>
      </c>
      <c r="AH63" s="625">
        <v>55.396580053466721</v>
      </c>
      <c r="AI63" s="625">
        <v>55.632325323028283</v>
      </c>
      <c r="AJ63" s="625">
        <v>55.868070592589859</v>
      </c>
      <c r="AK63" s="625">
        <v>56.10293621562321</v>
      </c>
      <c r="AL63" s="625">
        <v>56.335602722336027</v>
      </c>
      <c r="AM63" s="625">
        <v>56.566070112728312</v>
      </c>
      <c r="AN63" s="625">
        <v>56.796537503120589</v>
      </c>
      <c r="AO63" s="625">
        <v>57.027004893512874</v>
      </c>
      <c r="AP63" s="625">
        <v>57.257472283905152</v>
      </c>
      <c r="AQ63" s="625">
        <v>57.487939674297436</v>
      </c>
      <c r="AR63" s="625">
        <v>57.718407064689707</v>
      </c>
      <c r="AS63" s="625">
        <v>57.948874455081992</v>
      </c>
      <c r="AT63" s="625">
        <v>58.179341845474269</v>
      </c>
      <c r="AU63" s="625">
        <v>58.409809235866554</v>
      </c>
      <c r="AV63" s="625">
        <v>58.640276626258832</v>
      </c>
      <c r="AW63" s="625">
        <v>58.870744016651116</v>
      </c>
      <c r="AX63" s="625">
        <v>59.101211407043394</v>
      </c>
      <c r="AY63" s="625">
        <v>59.331678797435671</v>
      </c>
      <c r="AZ63" s="625">
        <v>59.562146187827949</v>
      </c>
      <c r="BA63" s="625">
        <v>59.792613578220234</v>
      </c>
      <c r="BB63" s="625">
        <v>60.023080968612511</v>
      </c>
      <c r="BC63" s="625">
        <v>60.253548359004796</v>
      </c>
      <c r="BD63" s="625">
        <v>60.484015749397074</v>
      </c>
      <c r="BE63" s="625">
        <v>60.714483139789358</v>
      </c>
      <c r="BF63" s="625">
        <v>60.936154064899483</v>
      </c>
      <c r="BG63" s="625">
        <v>61.157824990009622</v>
      </c>
      <c r="BH63" s="625">
        <v>61.379495915119755</v>
      </c>
      <c r="BI63" s="625">
        <v>61.60116684022988</v>
      </c>
      <c r="BJ63" s="625">
        <v>61.822837765340019</v>
      </c>
      <c r="BK63" s="625">
        <v>62.044508690450151</v>
      </c>
      <c r="BL63" s="625">
        <v>62.266179615560276</v>
      </c>
      <c r="BM63" s="625">
        <v>62.487850540670415</v>
      </c>
      <c r="BN63" s="625">
        <v>62.709521465780547</v>
      </c>
      <c r="BO63" s="625">
        <v>62.931192390890672</v>
      </c>
      <c r="BP63" s="625">
        <v>63.152863316000811</v>
      </c>
      <c r="BQ63" s="625">
        <v>63.374534241110943</v>
      </c>
      <c r="BR63" s="625">
        <v>63.596205166221075</v>
      </c>
      <c r="BS63" s="625">
        <v>63.817876091331208</v>
      </c>
      <c r="BT63" s="625">
        <v>64.039547016441347</v>
      </c>
      <c r="BU63" s="625"/>
      <c r="BV63" s="625"/>
      <c r="BW63" s="625"/>
      <c r="BX63" s="625"/>
      <c r="BY63" s="625"/>
      <c r="BZ63" s="625"/>
      <c r="CA63" s="625"/>
      <c r="CB63" s="625"/>
      <c r="CC63" s="625"/>
      <c r="CD63" s="625"/>
      <c r="CE63" s="625"/>
      <c r="CF63" s="625"/>
      <c r="CG63" s="625"/>
      <c r="CH63" s="625"/>
      <c r="CI63" s="626"/>
      <c r="CK63" s="1348"/>
    </row>
    <row r="64" spans="1:89" s="1347" customFormat="1" x14ac:dyDescent="0.2">
      <c r="A64" s="1386"/>
      <c r="B64" s="594" t="s">
        <v>526</v>
      </c>
      <c r="C64" s="595" t="s">
        <v>527</v>
      </c>
      <c r="D64" s="627" t="s">
        <v>85</v>
      </c>
      <c r="E64" s="604" t="s">
        <v>339</v>
      </c>
      <c r="F64" s="605">
        <v>2</v>
      </c>
      <c r="G64" s="628"/>
      <c r="H64" s="628"/>
      <c r="I64" s="628">
        <v>5.2565451401646968</v>
      </c>
      <c r="J64" s="628">
        <v>6.008542333054411</v>
      </c>
      <c r="K64" s="628">
        <v>5.949484169595487</v>
      </c>
      <c r="L64" s="628">
        <v>5.8934328963411566</v>
      </c>
      <c r="M64" s="629">
        <v>7.011913912131754</v>
      </c>
      <c r="N64" s="629">
        <v>6.9679139121317544</v>
      </c>
      <c r="O64" s="629">
        <v>6.9239139121317539</v>
      </c>
      <c r="P64" s="629">
        <v>6.8799139121317543</v>
      </c>
      <c r="Q64" s="629">
        <v>6.8359139121317538</v>
      </c>
      <c r="R64" s="629">
        <v>6.8127139121317537</v>
      </c>
      <c r="S64" s="629">
        <v>6.7895139121317536</v>
      </c>
      <c r="T64" s="629">
        <v>6.7663139121317535</v>
      </c>
      <c r="U64" s="629">
        <v>6.7423139121317535</v>
      </c>
      <c r="V64" s="629">
        <v>6.7183139121317534</v>
      </c>
      <c r="W64" s="629">
        <v>6.6943139121317534</v>
      </c>
      <c r="X64" s="629">
        <v>6.6703139121317534</v>
      </c>
      <c r="Y64" s="629">
        <v>6.6463139121317534</v>
      </c>
      <c r="Z64" s="629">
        <v>6.6223139121317534</v>
      </c>
      <c r="AA64" s="629">
        <v>6.5983139121317533</v>
      </c>
      <c r="AB64" s="629">
        <v>6.5863139121317538</v>
      </c>
      <c r="AC64" s="629">
        <v>6.5743139121317533</v>
      </c>
      <c r="AD64" s="629">
        <v>6.5623139121317537</v>
      </c>
      <c r="AE64" s="629">
        <v>6.5503139121317533</v>
      </c>
      <c r="AF64" s="629">
        <v>6.5383139121317537</v>
      </c>
      <c r="AG64" s="629">
        <v>6.5263139121317533</v>
      </c>
      <c r="AH64" s="629">
        <v>6.5143139121317537</v>
      </c>
      <c r="AI64" s="629">
        <v>6.5023139121317532</v>
      </c>
      <c r="AJ64" s="629">
        <v>6.4903139121317537</v>
      </c>
      <c r="AK64" s="629">
        <v>6.4823139121317537</v>
      </c>
      <c r="AL64" s="629">
        <v>6.4763139121317534</v>
      </c>
      <c r="AM64" s="629">
        <v>6.4723139121317539</v>
      </c>
      <c r="AN64" s="629">
        <v>6.4683139121317534</v>
      </c>
      <c r="AO64" s="629">
        <v>6.4643139121317539</v>
      </c>
      <c r="AP64" s="629">
        <v>6.4603139121317534</v>
      </c>
      <c r="AQ64" s="629">
        <v>6.4563139121317539</v>
      </c>
      <c r="AR64" s="629">
        <v>6.4523139121317534</v>
      </c>
      <c r="AS64" s="629">
        <v>6.4483139121317539</v>
      </c>
      <c r="AT64" s="629">
        <v>6.4443139121317534</v>
      </c>
      <c r="AU64" s="629">
        <v>6.4403139121317539</v>
      </c>
      <c r="AV64" s="629">
        <v>6.4363139121317534</v>
      </c>
      <c r="AW64" s="629">
        <v>6.4323139121317539</v>
      </c>
      <c r="AX64" s="629">
        <v>6.4283139121317534</v>
      </c>
      <c r="AY64" s="629">
        <v>6.4243139121317538</v>
      </c>
      <c r="AZ64" s="629">
        <v>6.4203139121317534</v>
      </c>
      <c r="BA64" s="629">
        <v>6.4163139121317538</v>
      </c>
      <c r="BB64" s="629">
        <v>6.4123139121317534</v>
      </c>
      <c r="BC64" s="629">
        <v>6.4083139121317538</v>
      </c>
      <c r="BD64" s="629">
        <v>6.4043139121317534</v>
      </c>
      <c r="BE64" s="629">
        <v>6.4003139121317538</v>
      </c>
      <c r="BF64" s="629">
        <v>6.3963139121317534</v>
      </c>
      <c r="BG64" s="629">
        <v>6.3923139121317538</v>
      </c>
      <c r="BH64" s="629">
        <v>6.3883139121317534</v>
      </c>
      <c r="BI64" s="629">
        <v>6.3843139121317538</v>
      </c>
      <c r="BJ64" s="629">
        <v>6.3803139121317534</v>
      </c>
      <c r="BK64" s="629">
        <v>6.3763139121317538</v>
      </c>
      <c r="BL64" s="629">
        <v>6.3723139121317534</v>
      </c>
      <c r="BM64" s="629">
        <v>6.3683139121317538</v>
      </c>
      <c r="BN64" s="629">
        <v>6.3643139121317533</v>
      </c>
      <c r="BO64" s="629">
        <v>6.3603139121317538</v>
      </c>
      <c r="BP64" s="629">
        <v>6.3563139121317533</v>
      </c>
      <c r="BQ64" s="629">
        <v>6.3523139121317538</v>
      </c>
      <c r="BR64" s="629">
        <v>6.3483139121317533</v>
      </c>
      <c r="BS64" s="629">
        <v>6.3443139121317538</v>
      </c>
      <c r="BT64" s="629">
        <v>6.3403139121317533</v>
      </c>
      <c r="BU64" s="629"/>
      <c r="BV64" s="629"/>
      <c r="BW64" s="629"/>
      <c r="BX64" s="629"/>
      <c r="BY64" s="629"/>
      <c r="BZ64" s="629"/>
      <c r="CA64" s="629"/>
      <c r="CB64" s="629"/>
      <c r="CC64" s="629"/>
      <c r="CD64" s="629"/>
      <c r="CE64" s="629"/>
      <c r="CF64" s="629"/>
      <c r="CG64" s="629"/>
      <c r="CH64" s="629"/>
      <c r="CI64" s="630"/>
      <c r="CK64" s="1348"/>
    </row>
    <row r="65" spans="1:89" s="1347" customFormat="1" x14ac:dyDescent="0.2">
      <c r="A65" s="1386"/>
      <c r="B65" s="631" t="s">
        <v>528</v>
      </c>
      <c r="C65" s="632" t="s">
        <v>529</v>
      </c>
      <c r="D65" s="627" t="s">
        <v>85</v>
      </c>
      <c r="E65" s="604" t="s">
        <v>339</v>
      </c>
      <c r="F65" s="605">
        <v>2</v>
      </c>
      <c r="G65" s="628"/>
      <c r="H65" s="628"/>
      <c r="I65" s="628">
        <v>14.567</v>
      </c>
      <c r="J65" s="628">
        <v>11.165897909616328</v>
      </c>
      <c r="K65" s="628">
        <v>11.176516829388376</v>
      </c>
      <c r="L65" s="628">
        <v>11.187977581678988</v>
      </c>
      <c r="M65" s="629">
        <v>8.6554853590816094</v>
      </c>
      <c r="N65" s="629">
        <v>8.676619736048254</v>
      </c>
      <c r="O65" s="629">
        <v>8.6977541130149021</v>
      </c>
      <c r="P65" s="629">
        <v>8.7188884899815484</v>
      </c>
      <c r="Q65" s="629">
        <v>8.740022866948193</v>
      </c>
      <c r="R65" s="629">
        <v>8.7664775973866238</v>
      </c>
      <c r="S65" s="629">
        <v>8.7929323278250546</v>
      </c>
      <c r="T65" s="629">
        <v>8.8193870582634837</v>
      </c>
      <c r="U65" s="629">
        <v>8.8456417887019168</v>
      </c>
      <c r="V65" s="629">
        <v>8.871896519140348</v>
      </c>
      <c r="W65" s="629">
        <v>8.8981512495787776</v>
      </c>
      <c r="X65" s="629">
        <v>8.9244059800172089</v>
      </c>
      <c r="Y65" s="629">
        <v>8.9506607104556384</v>
      </c>
      <c r="Z65" s="629">
        <v>8.9769154408940697</v>
      </c>
      <c r="AA65" s="629">
        <v>9.0031701713325027</v>
      </c>
      <c r="AB65" s="629">
        <v>9.0324249017709342</v>
      </c>
      <c r="AC65" s="629">
        <v>9.0616796322093638</v>
      </c>
      <c r="AD65" s="629">
        <v>9.0909343626477934</v>
      </c>
      <c r="AE65" s="629">
        <v>9.1201890930862248</v>
      </c>
      <c r="AF65" s="629">
        <v>9.1494438235246562</v>
      </c>
      <c r="AG65" s="629">
        <v>9.1786985539630876</v>
      </c>
      <c r="AH65" s="629">
        <v>9.2079532844015173</v>
      </c>
      <c r="AI65" s="629">
        <v>9.2372080148399469</v>
      </c>
      <c r="AJ65" s="629">
        <v>9.2664627452783783</v>
      </c>
      <c r="AK65" s="629">
        <v>9.296597122245025</v>
      </c>
      <c r="AL65" s="629">
        <v>9.3269306155322091</v>
      </c>
      <c r="AM65" s="629">
        <v>9.3574632251399272</v>
      </c>
      <c r="AN65" s="629">
        <v>9.3879958347476453</v>
      </c>
      <c r="AO65" s="629">
        <v>9.4185284443553687</v>
      </c>
      <c r="AP65" s="629">
        <v>9.4490610539630868</v>
      </c>
      <c r="AQ65" s="629">
        <v>9.4795936635708067</v>
      </c>
      <c r="AR65" s="629">
        <v>9.5101262731785265</v>
      </c>
      <c r="AS65" s="629">
        <v>9.5406588827862464</v>
      </c>
      <c r="AT65" s="629">
        <v>9.5711914923939663</v>
      </c>
      <c r="AU65" s="629">
        <v>9.6017241020016844</v>
      </c>
      <c r="AV65" s="629">
        <v>9.6322567116094042</v>
      </c>
      <c r="AW65" s="629">
        <v>9.6627893212171259</v>
      </c>
      <c r="AX65" s="629">
        <v>9.6933219308248439</v>
      </c>
      <c r="AY65" s="629">
        <v>9.7238545404325638</v>
      </c>
      <c r="AZ65" s="629">
        <v>9.7543871500402837</v>
      </c>
      <c r="BA65" s="629">
        <v>9.7849197596480035</v>
      </c>
      <c r="BB65" s="629">
        <v>9.8154523692557234</v>
      </c>
      <c r="BC65" s="629">
        <v>9.8459849788634415</v>
      </c>
      <c r="BD65" s="629">
        <v>9.8765175884711649</v>
      </c>
      <c r="BE65" s="629">
        <v>9.907050198078883</v>
      </c>
      <c r="BF65" s="629">
        <v>9.9363792729687521</v>
      </c>
      <c r="BG65" s="629">
        <v>9.9657083478586177</v>
      </c>
      <c r="BH65" s="629">
        <v>9.9950374227484868</v>
      </c>
      <c r="BI65" s="629">
        <v>10.024366497638356</v>
      </c>
      <c r="BJ65" s="629">
        <v>10.05369557252822</v>
      </c>
      <c r="BK65" s="629">
        <v>10.083024647418089</v>
      </c>
      <c r="BL65" s="629">
        <v>10.112353722307958</v>
      </c>
      <c r="BM65" s="629">
        <v>10.141682797197827</v>
      </c>
      <c r="BN65" s="629">
        <v>10.171011872087693</v>
      </c>
      <c r="BO65" s="629">
        <v>10.200340946977562</v>
      </c>
      <c r="BP65" s="629">
        <v>10.229670021867431</v>
      </c>
      <c r="BQ65" s="629">
        <v>10.258999096757297</v>
      </c>
      <c r="BR65" s="629">
        <v>10.288328171647164</v>
      </c>
      <c r="BS65" s="629">
        <v>10.317657246537033</v>
      </c>
      <c r="BT65" s="629">
        <v>10.346986321426899</v>
      </c>
      <c r="BU65" s="629"/>
      <c r="BV65" s="629"/>
      <c r="BW65" s="629"/>
      <c r="BX65" s="629"/>
      <c r="BY65" s="629"/>
      <c r="BZ65" s="629"/>
      <c r="CA65" s="629"/>
      <c r="CB65" s="629"/>
      <c r="CC65" s="629"/>
      <c r="CD65" s="629"/>
      <c r="CE65" s="629"/>
      <c r="CF65" s="629"/>
      <c r="CG65" s="629"/>
      <c r="CH65" s="629"/>
      <c r="CI65" s="630"/>
      <c r="CK65" s="1348"/>
    </row>
    <row r="66" spans="1:89" s="1347" customFormat="1" ht="57" x14ac:dyDescent="0.2">
      <c r="A66" s="1386"/>
      <c r="B66" s="631" t="s">
        <v>530</v>
      </c>
      <c r="C66" s="632" t="s">
        <v>531</v>
      </c>
      <c r="D66" s="633" t="s">
        <v>532</v>
      </c>
      <c r="E66" s="634" t="s">
        <v>339</v>
      </c>
      <c r="F66" s="635">
        <v>2</v>
      </c>
      <c r="G66" s="628"/>
      <c r="H66" s="628"/>
      <c r="I66" s="584">
        <v>473.49200000000002</v>
      </c>
      <c r="J66" s="583">
        <f t="shared" ref="J66:M66" si="19">I66+SUM(J67:J72)</f>
        <v>490.69591570355288</v>
      </c>
      <c r="K66" s="583">
        <f t="shared" si="19"/>
        <v>512.93401826407228</v>
      </c>
      <c r="L66" s="583">
        <f t="shared" si="19"/>
        <v>536.48743075567199</v>
      </c>
      <c r="M66" s="583">
        <f t="shared" si="19"/>
        <v>559.8116277275567</v>
      </c>
      <c r="N66" s="583">
        <f t="shared" ref="N66" si="20">M66+SUM(N67:N72)</f>
        <v>582.75387772350689</v>
      </c>
      <c r="O66" s="583">
        <f t="shared" ref="O66" si="21">N66+SUM(O67:O72)</f>
        <v>605.99137848239684</v>
      </c>
      <c r="P66" s="583">
        <f t="shared" ref="P66" si="22">O66+SUM(P67:P72)</f>
        <v>629.20346462442615</v>
      </c>
      <c r="Q66" s="583">
        <f t="shared" ref="Q66" si="23">P66+SUM(Q67:Q72)</f>
        <v>651.17316670658283</v>
      </c>
      <c r="R66" s="583">
        <f t="shared" ref="R66" si="24">Q66+SUM(R67:R72)</f>
        <v>669.5423277692895</v>
      </c>
      <c r="S66" s="583">
        <f t="shared" ref="S66" si="25">R66+SUM(S67:S72)</f>
        <v>686.03160704365644</v>
      </c>
      <c r="T66" s="583">
        <f t="shared" ref="T66" si="26">S66+SUM(T67:T72)</f>
        <v>702.38357833093937</v>
      </c>
      <c r="U66" s="583">
        <f t="shared" ref="U66" si="27">T66+SUM(U67:U72)</f>
        <v>718.81664740949475</v>
      </c>
      <c r="V66" s="583">
        <f t="shared" ref="V66" si="28">U66+SUM(V67:V72)</f>
        <v>735.12109240109112</v>
      </c>
      <c r="W66" s="583">
        <f t="shared" ref="W66" si="29">V66+SUM(W67:W72)</f>
        <v>751.52042057550534</v>
      </c>
      <c r="X66" s="583">
        <f t="shared" ref="X66" si="30">W66+SUM(X67:X72)</f>
        <v>767.57355835285421</v>
      </c>
      <c r="Y66" s="583">
        <f t="shared" ref="Y66" si="31">X66+SUM(Y67:Y72)</f>
        <v>783.15671764114154</v>
      </c>
      <c r="Z66" s="583">
        <f t="shared" ref="Z66" si="32">Y66+SUM(Z67:Z72)</f>
        <v>798.5437171088588</v>
      </c>
      <c r="AA66" s="583">
        <f t="shared" ref="AA66" si="33">Z66+SUM(AA67:AA72)</f>
        <v>813.73249240776806</v>
      </c>
      <c r="AB66" s="583">
        <f t="shared" ref="AB66" si="34">AA66+SUM(AB67:AB72)</f>
        <v>828.48475133885222</v>
      </c>
      <c r="AC66" s="583">
        <f t="shared" ref="AC66" si="35">AB66+SUM(AC67:AC72)</f>
        <v>842.55758465363931</v>
      </c>
      <c r="AD66" s="583">
        <f t="shared" ref="AD66" si="36">AC66+SUM(AD67:AD72)</f>
        <v>855.95144496857301</v>
      </c>
      <c r="AE66" s="583">
        <f t="shared" ref="AE66" si="37">AD66+SUM(AE67:AE72)</f>
        <v>868.66770934777549</v>
      </c>
      <c r="AF66" s="583">
        <f t="shared" ref="AF66" si="38">AE66+SUM(AF67:AF72)</f>
        <v>880.70544111678294</v>
      </c>
      <c r="AG66" s="583">
        <f t="shared" ref="AG66" si="39">AF66+SUM(AG67:AG72)</f>
        <v>892.30260440821473</v>
      </c>
      <c r="AH66" s="583">
        <f t="shared" ref="AH66" si="40">AG66+SUM(AH67:AH72)</f>
        <v>903.70072453767784</v>
      </c>
      <c r="AI66" s="583">
        <f t="shared" ref="AI66" si="41">AH66+SUM(AI67:AI72)</f>
        <v>914.89857585158677</v>
      </c>
      <c r="AJ66" s="583">
        <f t="shared" ref="AJ66" si="42">AI66+SUM(AJ67:AJ72)</f>
        <v>925.89706147590164</v>
      </c>
      <c r="AK66" s="583">
        <f t="shared" ref="AK66" si="43">AJ66+SUM(AK67:AK72)</f>
        <v>936.6955760269866</v>
      </c>
      <c r="AL66" s="583">
        <f t="shared" ref="AL66" si="44">AK66+SUM(AL67:AL72)</f>
        <v>945.77545013851307</v>
      </c>
      <c r="AM66" s="583">
        <f t="shared" ref="AM66" si="45">AL66+SUM(AM67:AM72)</f>
        <v>952.46469394355017</v>
      </c>
      <c r="AN66" s="583">
        <f t="shared" ref="AN66" si="46">AM66+SUM(AN67:AN72)</f>
        <v>958.9263478320164</v>
      </c>
      <c r="AO66" s="583">
        <f t="shared" ref="AO66" si="47">AN66+SUM(AO67:AO72)</f>
        <v>965.41159193438511</v>
      </c>
      <c r="AP66" s="583">
        <f t="shared" ref="AP66" si="48">AO66+SUM(AP67:AP72)</f>
        <v>972.05345270038174</v>
      </c>
      <c r="AQ66" s="583">
        <f t="shared" ref="AQ66" si="49">AP66+SUM(AQ67:AQ72)</f>
        <v>976.91907388816264</v>
      </c>
      <c r="AR66" s="583">
        <f t="shared" ref="AR66" si="50">AQ66+SUM(AR67:AR72)</f>
        <v>979.92734002608438</v>
      </c>
      <c r="AS66" s="583">
        <f t="shared" ref="AS66" si="51">AR66+SUM(AS67:AS72)</f>
        <v>982.94103557491565</v>
      </c>
      <c r="AT66" s="583">
        <f t="shared" ref="AT66" si="52">AS66+SUM(AT67:AT72)</f>
        <v>985.97373432694519</v>
      </c>
      <c r="AU66" s="583">
        <f t="shared" ref="AU66" si="53">AT66+SUM(AU67:AU72)</f>
        <v>989.05870867746614</v>
      </c>
      <c r="AV66" s="583">
        <f t="shared" ref="AV66" si="54">AU66+SUM(AV67:AV72)</f>
        <v>992.39230692484489</v>
      </c>
      <c r="AW66" s="583">
        <f t="shared" ref="AW66" si="55">AV66+SUM(AW67:AW72)</f>
        <v>995.87403262852376</v>
      </c>
      <c r="AX66" s="583">
        <f t="shared" ref="AX66" si="56">AW66+SUM(AX67:AX72)</f>
        <v>999.5237723075245</v>
      </c>
      <c r="AY66" s="583">
        <f t="shared" ref="AY66" si="57">AX66+SUM(AY67:AY72)</f>
        <v>1003.4590175890157</v>
      </c>
      <c r="AZ66" s="583">
        <f t="shared" ref="AZ66" si="58">AY66+SUM(AZ67:AZ72)</f>
        <v>1007.6157871263646</v>
      </c>
      <c r="BA66" s="583">
        <f t="shared" ref="BA66" si="59">AZ66+SUM(BA67:BA72)</f>
        <v>1011.9847391439089</v>
      </c>
      <c r="BB66" s="583">
        <f t="shared" ref="BB66" si="60">BA66+SUM(BB67:BB72)</f>
        <v>1016.5042728335235</v>
      </c>
      <c r="BC66" s="583">
        <f t="shared" ref="BC66" si="61">BB66+SUM(BC67:BC72)</f>
        <v>1021.037741440195</v>
      </c>
      <c r="BD66" s="583">
        <f t="shared" ref="BD66" si="62">BC66+SUM(BD67:BD72)</f>
        <v>1025.4927499402424</v>
      </c>
      <c r="BE66" s="583">
        <f t="shared" ref="BE66" si="63">BD66+SUM(BE67:BE72)</f>
        <v>1029.9124323843844</v>
      </c>
      <c r="BF66" s="583">
        <f t="shared" ref="BF66" si="64">BE66+SUM(BF67:BF72)</f>
        <v>1034.2540864779619</v>
      </c>
      <c r="BG66" s="583">
        <f t="shared" ref="BG66" si="65">BF66+SUM(BG67:BG72)</f>
        <v>1038.5356788646423</v>
      </c>
      <c r="BH66" s="583">
        <f t="shared" ref="BH66" si="66">BG66+SUM(BH67:BH72)</f>
        <v>1042.7786925645366</v>
      </c>
      <c r="BI66" s="583">
        <f t="shared" ref="BI66" si="67">BH66+SUM(BI67:BI72)</f>
        <v>1046.975456699226</v>
      </c>
      <c r="BJ66" s="583">
        <f t="shared" ref="BJ66" si="68">BI66+SUM(BJ67:BJ72)</f>
        <v>1051.1078813501751</v>
      </c>
      <c r="BK66" s="583">
        <f t="shared" ref="BK66" si="69">BJ66+SUM(BK67:BK72)</f>
        <v>1055.1308875457735</v>
      </c>
      <c r="BL66" s="583">
        <f t="shared" ref="BL66" si="70">BK66+SUM(BL67:BL72)</f>
        <v>1059.0744699020029</v>
      </c>
      <c r="BM66" s="583">
        <f t="shared" ref="BM66" si="71">BL66+SUM(BM67:BM72)</f>
        <v>1062.9258449098056</v>
      </c>
      <c r="BN66" s="583">
        <f t="shared" ref="BN66" si="72">BM66+SUM(BN67:BN72)</f>
        <v>1066.8012974887804</v>
      </c>
      <c r="BO66" s="583">
        <f t="shared" ref="BO66" si="73">BN66+SUM(BO67:BO72)</f>
        <v>1070.744165753187</v>
      </c>
      <c r="BP66" s="583">
        <f t="shared" ref="BP66" si="74">BO66+SUM(BP67:BP72)</f>
        <v>1074.2516010995321</v>
      </c>
      <c r="BQ66" s="583">
        <f t="shared" ref="BQ66" si="75">BP66+SUM(BQ67:BQ72)</f>
        <v>1077.4079823292382</v>
      </c>
      <c r="BR66" s="583">
        <f t="shared" ref="BR66" si="76">BQ66+SUM(BR67:BR72)</f>
        <v>1080.6866278498405</v>
      </c>
      <c r="BS66" s="583">
        <f t="shared" ref="BS66" si="77">BR66+SUM(BS67:BS72)</f>
        <v>1084.0619841666366</v>
      </c>
      <c r="BT66" s="583">
        <f t="shared" ref="BT66" si="78">BS66+SUM(BT67:BT72)</f>
        <v>1087.4561529679615</v>
      </c>
      <c r="BU66" s="583"/>
      <c r="BV66" s="583"/>
      <c r="BW66" s="583"/>
      <c r="BX66" s="583"/>
      <c r="BY66" s="583"/>
      <c r="BZ66" s="583"/>
      <c r="CA66" s="583"/>
      <c r="CB66" s="583"/>
      <c r="CC66" s="583"/>
      <c r="CD66" s="583"/>
      <c r="CE66" s="583"/>
      <c r="CF66" s="583"/>
      <c r="CG66" s="583"/>
      <c r="CH66" s="583"/>
      <c r="CI66" s="579"/>
      <c r="CK66" s="1348"/>
    </row>
    <row r="67" spans="1:89" s="1347" customFormat="1" ht="42.75" x14ac:dyDescent="0.2">
      <c r="A67" s="1386"/>
      <c r="B67" s="631" t="s">
        <v>533</v>
      </c>
      <c r="C67" s="632" t="s">
        <v>534</v>
      </c>
      <c r="D67" s="633" t="s">
        <v>535</v>
      </c>
      <c r="E67" s="634" t="s">
        <v>339</v>
      </c>
      <c r="F67" s="635">
        <v>2</v>
      </c>
      <c r="G67" s="628"/>
      <c r="H67" s="628"/>
      <c r="I67" s="628">
        <v>8.3360000000000003</v>
      </c>
      <c r="J67" s="628">
        <v>7.1288490550065564</v>
      </c>
      <c r="K67" s="628">
        <v>8.4105186478963745</v>
      </c>
      <c r="L67" s="628">
        <v>8.0680246565744902</v>
      </c>
      <c r="M67" s="629">
        <v>9.0929723035099919</v>
      </c>
      <c r="N67" s="629">
        <v>9.9497902694074423</v>
      </c>
      <c r="O67" s="629">
        <v>10.255635248652657</v>
      </c>
      <c r="P67" s="629">
        <v>10.234267652062469</v>
      </c>
      <c r="Q67" s="629">
        <v>8.9522631977249407</v>
      </c>
      <c r="R67" s="629">
        <v>7.2209840687199041</v>
      </c>
      <c r="S67" s="629">
        <v>7.2572281810375863</v>
      </c>
      <c r="T67" s="629">
        <v>7.1149932955398691</v>
      </c>
      <c r="U67" s="629">
        <v>7.1990010455674494</v>
      </c>
      <c r="V67" s="629">
        <v>7.0657616567350923</v>
      </c>
      <c r="W67" s="629">
        <v>6.8412218020549043</v>
      </c>
      <c r="X67" s="629">
        <v>6.482609367827652</v>
      </c>
      <c r="Y67" s="629">
        <v>6.3185947103674991</v>
      </c>
      <c r="Z67" s="629">
        <v>6.1153962642275728</v>
      </c>
      <c r="AA67" s="629">
        <v>5.9100593967074531</v>
      </c>
      <c r="AB67" s="629">
        <v>5.7058274065400472</v>
      </c>
      <c r="AC67" s="629">
        <v>5.4979175748573619</v>
      </c>
      <c r="AD67" s="629">
        <v>5.2904766004451087</v>
      </c>
      <c r="AE67" s="629">
        <v>5.0844621021023482</v>
      </c>
      <c r="AF67" s="629">
        <v>4.8774773194526784</v>
      </c>
      <c r="AG67" s="629">
        <v>4.6690478213422466</v>
      </c>
      <c r="AH67" s="629">
        <v>4.4628625734702219</v>
      </c>
      <c r="AI67" s="629">
        <v>4.2554076929923612</v>
      </c>
      <c r="AJ67" s="629">
        <v>4.0488883445274553</v>
      </c>
      <c r="AK67" s="629">
        <v>3.8417418899927287</v>
      </c>
      <c r="AL67" s="629">
        <v>3.3011705286947546</v>
      </c>
      <c r="AM67" s="629">
        <v>2.0644968953549396</v>
      </c>
      <c r="AN67" s="629">
        <v>1.8287405754828361</v>
      </c>
      <c r="AO67" s="629">
        <v>1.8531772557122168</v>
      </c>
      <c r="AP67" s="629">
        <v>2.0154136535450817</v>
      </c>
      <c r="AQ67" s="629">
        <v>2.1590188757500144</v>
      </c>
      <c r="AR67" s="629">
        <v>2.2185980331476314</v>
      </c>
      <c r="AS67" s="629">
        <v>2.2242222627024164</v>
      </c>
      <c r="AT67" s="629">
        <v>2.2439073406674432</v>
      </c>
      <c r="AU67" s="629">
        <v>2.2980586972176096</v>
      </c>
      <c r="AV67" s="629">
        <v>2.55560374068236</v>
      </c>
      <c r="AW67" s="629">
        <v>2.7090463206325657</v>
      </c>
      <c r="AX67" s="629">
        <v>2.8830889895949512</v>
      </c>
      <c r="AY67" s="629">
        <v>3.1788391316053457</v>
      </c>
      <c r="AZ67" s="629">
        <v>3.4083121421420945</v>
      </c>
      <c r="BA67" s="629">
        <v>3.6281081745228732</v>
      </c>
      <c r="BB67" s="629">
        <v>3.7840930326499511</v>
      </c>
      <c r="BC67" s="629">
        <v>3.798527963742381</v>
      </c>
      <c r="BD67" s="629">
        <v>3.7172525440175086</v>
      </c>
      <c r="BE67" s="629">
        <v>3.6806589151725637</v>
      </c>
      <c r="BF67" s="629">
        <v>3.5998307438197079</v>
      </c>
      <c r="BG67" s="629">
        <v>3.5376138969724997</v>
      </c>
      <c r="BH67" s="629">
        <v>3.4976509260325694</v>
      </c>
      <c r="BI67" s="629">
        <v>3.4497418294753879</v>
      </c>
      <c r="BJ67" s="629">
        <v>3.3830937101845628</v>
      </c>
      <c r="BK67" s="629">
        <v>3.2697490912827196</v>
      </c>
      <c r="BL67" s="629">
        <v>3.1874753580621911</v>
      </c>
      <c r="BM67" s="629">
        <v>3.0919594166802709</v>
      </c>
      <c r="BN67" s="629">
        <v>3.1169009415798357</v>
      </c>
      <c r="BO67" s="629">
        <v>3.1867356431274674</v>
      </c>
      <c r="BP67" s="629">
        <v>3.2315734791727735</v>
      </c>
      <c r="BQ67" s="629">
        <v>3.3638178049172276</v>
      </c>
      <c r="BR67" s="629">
        <v>3.4904691948725377</v>
      </c>
      <c r="BS67" s="629">
        <v>3.5906501771674959</v>
      </c>
      <c r="BT67" s="629">
        <v>3.6101376930775588</v>
      </c>
      <c r="BU67" s="629"/>
      <c r="BV67" s="629"/>
      <c r="BW67" s="629"/>
      <c r="BX67" s="629"/>
      <c r="BY67" s="629"/>
      <c r="BZ67" s="629"/>
      <c r="CA67" s="629"/>
      <c r="CB67" s="629"/>
      <c r="CC67" s="629"/>
      <c r="CD67" s="629"/>
      <c r="CE67" s="629"/>
      <c r="CF67" s="629"/>
      <c r="CG67" s="629"/>
      <c r="CH67" s="629"/>
      <c r="CI67" s="630"/>
      <c r="CK67" s="1348"/>
    </row>
    <row r="68" spans="1:89" s="1347" customFormat="1" ht="42.75" x14ac:dyDescent="0.2">
      <c r="A68" s="1386"/>
      <c r="B68" s="631" t="s">
        <v>536</v>
      </c>
      <c r="C68" s="632" t="s">
        <v>537</v>
      </c>
      <c r="D68" s="633" t="s">
        <v>538</v>
      </c>
      <c r="E68" s="634" t="s">
        <v>339</v>
      </c>
      <c r="F68" s="635">
        <v>2</v>
      </c>
      <c r="G68" s="628"/>
      <c r="H68" s="628"/>
      <c r="I68" s="628">
        <v>0</v>
      </c>
      <c r="J68" s="628">
        <v>10.848731094787732</v>
      </c>
      <c r="K68" s="628">
        <v>14.685</v>
      </c>
      <c r="L68" s="628">
        <v>16.39</v>
      </c>
      <c r="M68" s="629">
        <v>15.137529999999998</v>
      </c>
      <c r="N68" s="629">
        <v>13.885059999999999</v>
      </c>
      <c r="O68" s="629">
        <v>13.885059999999999</v>
      </c>
      <c r="P68" s="629">
        <v>13.885059999999999</v>
      </c>
      <c r="Q68" s="629">
        <v>13.885059999999999</v>
      </c>
      <c r="R68" s="629">
        <v>11.901479999999999</v>
      </c>
      <c r="S68" s="629">
        <v>9.9178999999999995</v>
      </c>
      <c r="T68" s="629">
        <v>9.9178999999999995</v>
      </c>
      <c r="U68" s="629">
        <v>9.9178999999999995</v>
      </c>
      <c r="V68" s="629">
        <v>9.9178999999999995</v>
      </c>
      <c r="W68" s="629">
        <v>10.240727645000002</v>
      </c>
      <c r="X68" s="629">
        <v>10.240727645000002</v>
      </c>
      <c r="Y68" s="629">
        <v>9.9178999999999995</v>
      </c>
      <c r="Z68" s="629">
        <v>9.9178999999999995</v>
      </c>
      <c r="AA68" s="629">
        <v>9.9178999999999995</v>
      </c>
      <c r="AB68" s="629">
        <v>9.6699524999999991</v>
      </c>
      <c r="AC68" s="629">
        <v>9.1740574999999982</v>
      </c>
      <c r="AD68" s="629">
        <v>8.6781625000000009</v>
      </c>
      <c r="AE68" s="629">
        <v>8.1822675</v>
      </c>
      <c r="AF68" s="629">
        <v>7.6863724999999992</v>
      </c>
      <c r="AG68" s="629">
        <v>7.4384250000000005</v>
      </c>
      <c r="AH68" s="629">
        <v>7.4384250000000005</v>
      </c>
      <c r="AI68" s="629">
        <v>7.4384250000000005</v>
      </c>
      <c r="AJ68" s="629">
        <v>7.4384250000000005</v>
      </c>
      <c r="AK68" s="629">
        <v>7.4384250000000005</v>
      </c>
      <c r="AL68" s="629">
        <v>6.1986875000000001</v>
      </c>
      <c r="AM68" s="629">
        <v>4.9589499999999997</v>
      </c>
      <c r="AN68" s="629">
        <v>4.9589499999999997</v>
      </c>
      <c r="AO68" s="629">
        <v>4.9589499999999997</v>
      </c>
      <c r="AP68" s="629">
        <v>4.9589499999999997</v>
      </c>
      <c r="AQ68" s="629">
        <v>2.9753699999999998</v>
      </c>
      <c r="AR68" s="629">
        <v>0.99178999999999995</v>
      </c>
      <c r="AS68" s="629">
        <v>0.99178999999999995</v>
      </c>
      <c r="AT68" s="629">
        <v>0.99178999999999995</v>
      </c>
      <c r="AU68" s="629">
        <v>0.99178999999999995</v>
      </c>
      <c r="AV68" s="629">
        <v>0.99178999999999995</v>
      </c>
      <c r="AW68" s="629">
        <v>0.99178999999999995</v>
      </c>
      <c r="AX68" s="629">
        <v>0.99178999999999995</v>
      </c>
      <c r="AY68" s="629">
        <v>0.99178999999999995</v>
      </c>
      <c r="AZ68" s="629">
        <v>0.99178999999999995</v>
      </c>
      <c r="BA68" s="629">
        <v>0.99178999999999995</v>
      </c>
      <c r="BB68" s="629">
        <v>0.99178999999999995</v>
      </c>
      <c r="BC68" s="629">
        <v>0.99178999999999995</v>
      </c>
      <c r="BD68" s="629">
        <v>0.99178999999999995</v>
      </c>
      <c r="BE68" s="629">
        <v>0.99178999999999995</v>
      </c>
      <c r="BF68" s="629">
        <v>0.99178999999999995</v>
      </c>
      <c r="BG68" s="629">
        <v>0.99178999999999995</v>
      </c>
      <c r="BH68" s="629">
        <v>0.99178999999999995</v>
      </c>
      <c r="BI68" s="629">
        <v>0.99178999999999995</v>
      </c>
      <c r="BJ68" s="629">
        <v>0.99178999999999995</v>
      </c>
      <c r="BK68" s="629">
        <v>0.99178999999999995</v>
      </c>
      <c r="BL68" s="629">
        <v>0.99178999999999995</v>
      </c>
      <c r="BM68" s="629">
        <v>0.99178999999999995</v>
      </c>
      <c r="BN68" s="629">
        <v>0.99178999999999995</v>
      </c>
      <c r="BO68" s="629">
        <v>0.99178999999999995</v>
      </c>
      <c r="BP68" s="629">
        <v>0.49589499999999997</v>
      </c>
      <c r="BQ68" s="629">
        <v>0</v>
      </c>
      <c r="BR68" s="629">
        <v>0</v>
      </c>
      <c r="BS68" s="629">
        <v>0</v>
      </c>
      <c r="BT68" s="629">
        <v>0</v>
      </c>
      <c r="BU68" s="629"/>
      <c r="BV68" s="629"/>
      <c r="BW68" s="629"/>
      <c r="BX68" s="629"/>
      <c r="BY68" s="629"/>
      <c r="BZ68" s="629"/>
      <c r="CA68" s="629"/>
      <c r="CB68" s="629"/>
      <c r="CC68" s="629"/>
      <c r="CD68" s="629"/>
      <c r="CE68" s="629"/>
      <c r="CF68" s="629"/>
      <c r="CG68" s="629"/>
      <c r="CH68" s="629"/>
      <c r="CI68" s="630"/>
      <c r="CK68" s="1348"/>
    </row>
    <row r="69" spans="1:89" s="1347" customFormat="1" ht="57" x14ac:dyDescent="0.2">
      <c r="A69" s="1386"/>
      <c r="B69" s="631" t="s">
        <v>539</v>
      </c>
      <c r="C69" s="632" t="s">
        <v>540</v>
      </c>
      <c r="D69" s="633" t="s">
        <v>541</v>
      </c>
      <c r="E69" s="634" t="s">
        <v>339</v>
      </c>
      <c r="F69" s="635">
        <v>2</v>
      </c>
      <c r="G69" s="628"/>
      <c r="H69" s="628"/>
      <c r="I69" s="628">
        <v>0</v>
      </c>
      <c r="J69" s="628">
        <v>0</v>
      </c>
      <c r="K69" s="628">
        <v>0</v>
      </c>
      <c r="L69" s="628">
        <v>0</v>
      </c>
      <c r="M69" s="629">
        <v>0</v>
      </c>
      <c r="N69" s="629">
        <v>0</v>
      </c>
      <c r="O69" s="629">
        <v>0</v>
      </c>
      <c r="P69" s="629">
        <v>0</v>
      </c>
      <c r="Q69" s="629">
        <v>0</v>
      </c>
      <c r="R69" s="629">
        <v>0</v>
      </c>
      <c r="S69" s="629">
        <v>0</v>
      </c>
      <c r="T69" s="629">
        <v>0</v>
      </c>
      <c r="U69" s="629">
        <v>0</v>
      </c>
      <c r="V69" s="629">
        <v>0</v>
      </c>
      <c r="W69" s="629">
        <v>0</v>
      </c>
      <c r="X69" s="629">
        <v>0</v>
      </c>
      <c r="Y69" s="629">
        <v>0</v>
      </c>
      <c r="Z69" s="629">
        <v>0</v>
      </c>
      <c r="AA69" s="629">
        <v>0</v>
      </c>
      <c r="AB69" s="629">
        <v>0</v>
      </c>
      <c r="AC69" s="629">
        <v>0</v>
      </c>
      <c r="AD69" s="629">
        <v>0</v>
      </c>
      <c r="AE69" s="629">
        <v>0</v>
      </c>
      <c r="AF69" s="629">
        <v>0</v>
      </c>
      <c r="AG69" s="629">
        <v>0</v>
      </c>
      <c r="AH69" s="629">
        <v>0</v>
      </c>
      <c r="AI69" s="629">
        <v>0</v>
      </c>
      <c r="AJ69" s="629">
        <v>0</v>
      </c>
      <c r="AK69" s="629">
        <v>0</v>
      </c>
      <c r="AL69" s="629">
        <v>0</v>
      </c>
      <c r="AM69" s="629">
        <v>0</v>
      </c>
      <c r="AN69" s="629">
        <v>0</v>
      </c>
      <c r="AO69" s="629">
        <v>0</v>
      </c>
      <c r="AP69" s="629">
        <v>0</v>
      </c>
      <c r="AQ69" s="629">
        <v>0</v>
      </c>
      <c r="AR69" s="629">
        <v>0</v>
      </c>
      <c r="AS69" s="629">
        <v>0</v>
      </c>
      <c r="AT69" s="629">
        <v>0</v>
      </c>
      <c r="AU69" s="629">
        <v>0</v>
      </c>
      <c r="AV69" s="629">
        <v>0</v>
      </c>
      <c r="AW69" s="629">
        <v>0</v>
      </c>
      <c r="AX69" s="629">
        <v>0</v>
      </c>
      <c r="AY69" s="629">
        <v>0</v>
      </c>
      <c r="AZ69" s="629">
        <v>0</v>
      </c>
      <c r="BA69" s="629">
        <v>0</v>
      </c>
      <c r="BB69" s="629">
        <v>0</v>
      </c>
      <c r="BC69" s="629">
        <v>0</v>
      </c>
      <c r="BD69" s="629">
        <v>0</v>
      </c>
      <c r="BE69" s="629">
        <v>0</v>
      </c>
      <c r="BF69" s="629">
        <v>0</v>
      </c>
      <c r="BG69" s="629">
        <v>0</v>
      </c>
      <c r="BH69" s="629">
        <v>0</v>
      </c>
      <c r="BI69" s="629">
        <v>0</v>
      </c>
      <c r="BJ69" s="629">
        <v>0</v>
      </c>
      <c r="BK69" s="629">
        <v>0</v>
      </c>
      <c r="BL69" s="629">
        <v>0</v>
      </c>
      <c r="BM69" s="629">
        <v>0</v>
      </c>
      <c r="BN69" s="629">
        <v>0</v>
      </c>
      <c r="BO69" s="629">
        <v>0</v>
      </c>
      <c r="BP69" s="629">
        <v>0</v>
      </c>
      <c r="BQ69" s="629">
        <v>0</v>
      </c>
      <c r="BR69" s="629">
        <v>0</v>
      </c>
      <c r="BS69" s="629">
        <v>0</v>
      </c>
      <c r="BT69" s="629">
        <v>0</v>
      </c>
      <c r="BU69" s="629"/>
      <c r="BV69" s="629"/>
      <c r="BW69" s="629"/>
      <c r="BX69" s="629"/>
      <c r="BY69" s="629"/>
      <c r="BZ69" s="629"/>
      <c r="CA69" s="629"/>
      <c r="CB69" s="629"/>
      <c r="CC69" s="629"/>
      <c r="CD69" s="629"/>
      <c r="CE69" s="629"/>
      <c r="CF69" s="629"/>
      <c r="CG69" s="629"/>
      <c r="CH69" s="629"/>
      <c r="CI69" s="630"/>
      <c r="CK69" s="1348"/>
    </row>
    <row r="70" spans="1:89" s="1347" customFormat="1" ht="71.25" x14ac:dyDescent="0.2">
      <c r="A70" s="1386"/>
      <c r="B70" s="631" t="s">
        <v>542</v>
      </c>
      <c r="C70" s="632" t="s">
        <v>543</v>
      </c>
      <c r="D70" s="633" t="s">
        <v>544</v>
      </c>
      <c r="E70" s="634" t="s">
        <v>339</v>
      </c>
      <c r="F70" s="635">
        <v>2</v>
      </c>
      <c r="G70" s="628"/>
      <c r="H70" s="628"/>
      <c r="I70" s="628">
        <v>0</v>
      </c>
      <c r="J70" s="628">
        <v>0</v>
      </c>
      <c r="K70" s="628">
        <v>0</v>
      </c>
      <c r="L70" s="628">
        <v>0</v>
      </c>
      <c r="M70" s="629">
        <v>0</v>
      </c>
      <c r="N70" s="629">
        <v>0</v>
      </c>
      <c r="O70" s="629">
        <v>0</v>
      </c>
      <c r="P70" s="629">
        <v>0</v>
      </c>
      <c r="Q70" s="629">
        <v>0</v>
      </c>
      <c r="R70" s="629">
        <v>0</v>
      </c>
      <c r="S70" s="629">
        <v>0</v>
      </c>
      <c r="T70" s="629">
        <v>0</v>
      </c>
      <c r="U70" s="629">
        <v>0</v>
      </c>
      <c r="V70" s="629">
        <v>0</v>
      </c>
      <c r="W70" s="629">
        <v>0</v>
      </c>
      <c r="X70" s="629">
        <v>0</v>
      </c>
      <c r="Y70" s="629">
        <v>0</v>
      </c>
      <c r="Z70" s="629">
        <v>0</v>
      </c>
      <c r="AA70" s="629">
        <v>0</v>
      </c>
      <c r="AB70" s="629">
        <v>0</v>
      </c>
      <c r="AC70" s="629">
        <v>0</v>
      </c>
      <c r="AD70" s="629">
        <v>0</v>
      </c>
      <c r="AE70" s="629">
        <v>0</v>
      </c>
      <c r="AF70" s="629">
        <v>0</v>
      </c>
      <c r="AG70" s="629">
        <v>0</v>
      </c>
      <c r="AH70" s="629">
        <v>0</v>
      </c>
      <c r="AI70" s="629">
        <v>0</v>
      </c>
      <c r="AJ70" s="629">
        <v>0</v>
      </c>
      <c r="AK70" s="629">
        <v>0</v>
      </c>
      <c r="AL70" s="629">
        <v>0</v>
      </c>
      <c r="AM70" s="629">
        <v>0</v>
      </c>
      <c r="AN70" s="629">
        <v>0</v>
      </c>
      <c r="AO70" s="629">
        <v>0</v>
      </c>
      <c r="AP70" s="629">
        <v>0</v>
      </c>
      <c r="AQ70" s="629">
        <v>0</v>
      </c>
      <c r="AR70" s="629">
        <v>0</v>
      </c>
      <c r="AS70" s="629">
        <v>0</v>
      </c>
      <c r="AT70" s="629">
        <v>0</v>
      </c>
      <c r="AU70" s="629">
        <v>0</v>
      </c>
      <c r="AV70" s="629">
        <v>0</v>
      </c>
      <c r="AW70" s="629">
        <v>0</v>
      </c>
      <c r="AX70" s="629">
        <v>0</v>
      </c>
      <c r="AY70" s="629">
        <v>0</v>
      </c>
      <c r="AZ70" s="629">
        <v>0</v>
      </c>
      <c r="BA70" s="629">
        <v>0</v>
      </c>
      <c r="BB70" s="629">
        <v>0</v>
      </c>
      <c r="BC70" s="629">
        <v>0</v>
      </c>
      <c r="BD70" s="629">
        <v>0</v>
      </c>
      <c r="BE70" s="629">
        <v>0</v>
      </c>
      <c r="BF70" s="629">
        <v>0</v>
      </c>
      <c r="BG70" s="629">
        <v>0</v>
      </c>
      <c r="BH70" s="629">
        <v>0</v>
      </c>
      <c r="BI70" s="629">
        <v>0</v>
      </c>
      <c r="BJ70" s="629">
        <v>0</v>
      </c>
      <c r="BK70" s="629">
        <v>0</v>
      </c>
      <c r="BL70" s="629">
        <v>0</v>
      </c>
      <c r="BM70" s="629">
        <v>0</v>
      </c>
      <c r="BN70" s="629">
        <v>0</v>
      </c>
      <c r="BO70" s="629">
        <v>0</v>
      </c>
      <c r="BP70" s="629">
        <v>0</v>
      </c>
      <c r="BQ70" s="629">
        <v>0</v>
      </c>
      <c r="BR70" s="629">
        <v>0</v>
      </c>
      <c r="BS70" s="629">
        <v>0</v>
      </c>
      <c r="BT70" s="629">
        <v>0</v>
      </c>
      <c r="BU70" s="629"/>
      <c r="BV70" s="629"/>
      <c r="BW70" s="629"/>
      <c r="BX70" s="629"/>
      <c r="BY70" s="629"/>
      <c r="BZ70" s="629"/>
      <c r="CA70" s="629"/>
      <c r="CB70" s="629"/>
      <c r="CC70" s="629"/>
      <c r="CD70" s="629"/>
      <c r="CE70" s="629"/>
      <c r="CF70" s="629"/>
      <c r="CG70" s="629"/>
      <c r="CH70" s="629"/>
      <c r="CI70" s="630"/>
      <c r="CK70" s="1348"/>
    </row>
    <row r="71" spans="1:89" s="1347" customFormat="1" ht="57" x14ac:dyDescent="0.2">
      <c r="A71" s="1386"/>
      <c r="B71" s="631" t="s">
        <v>545</v>
      </c>
      <c r="C71" s="632" t="s">
        <v>546</v>
      </c>
      <c r="D71" s="633" t="s">
        <v>547</v>
      </c>
      <c r="E71" s="634" t="s">
        <v>339</v>
      </c>
      <c r="F71" s="635">
        <v>2</v>
      </c>
      <c r="G71" s="628"/>
      <c r="H71" s="628"/>
      <c r="I71" s="628">
        <v>5.0000000000000001E-3</v>
      </c>
      <c r="J71" s="628">
        <v>5.0000000000000001E-3</v>
      </c>
      <c r="K71" s="628">
        <v>5.0000000000000001E-3</v>
      </c>
      <c r="L71" s="628">
        <v>5.0000000000000001E-3</v>
      </c>
      <c r="M71" s="629">
        <v>5.0000000000000001E-3</v>
      </c>
      <c r="N71" s="629">
        <v>5.0000000000000001E-3</v>
      </c>
      <c r="O71" s="629">
        <v>5.0000000000000001E-3</v>
      </c>
      <c r="P71" s="629">
        <v>5.0000000000000001E-3</v>
      </c>
      <c r="Q71" s="629">
        <v>5.0000000000000001E-3</v>
      </c>
      <c r="R71" s="629">
        <v>5.0000000000000001E-3</v>
      </c>
      <c r="S71" s="629">
        <v>5.0000000000000001E-3</v>
      </c>
      <c r="T71" s="629">
        <v>5.0000000000000001E-3</v>
      </c>
      <c r="U71" s="629">
        <v>5.0000000000000001E-3</v>
      </c>
      <c r="V71" s="629">
        <v>5.0000000000000001E-3</v>
      </c>
      <c r="W71" s="629">
        <v>5.0000000000000001E-3</v>
      </c>
      <c r="X71" s="629">
        <v>5.0000000000000001E-3</v>
      </c>
      <c r="Y71" s="629">
        <v>5.0000000000000001E-3</v>
      </c>
      <c r="Z71" s="629">
        <v>5.0000000000000001E-3</v>
      </c>
      <c r="AA71" s="629">
        <v>5.0000000000000001E-3</v>
      </c>
      <c r="AB71" s="629">
        <v>5.0000000000000001E-3</v>
      </c>
      <c r="AC71" s="629">
        <v>5.0000000000000001E-3</v>
      </c>
      <c r="AD71" s="629">
        <v>5.0000000000000001E-3</v>
      </c>
      <c r="AE71" s="629">
        <v>5.0000000000000001E-3</v>
      </c>
      <c r="AF71" s="629">
        <v>5.0000000000000001E-3</v>
      </c>
      <c r="AG71" s="629">
        <v>5.0000000000000001E-3</v>
      </c>
      <c r="AH71" s="629">
        <v>5.0000000000000001E-3</v>
      </c>
      <c r="AI71" s="629">
        <v>5.0000000000000001E-3</v>
      </c>
      <c r="AJ71" s="629">
        <v>5.0000000000000001E-3</v>
      </c>
      <c r="AK71" s="629">
        <v>5.0000000000000001E-3</v>
      </c>
      <c r="AL71" s="629">
        <v>5.0000000000000001E-3</v>
      </c>
      <c r="AM71" s="629">
        <v>5.0000000000000001E-3</v>
      </c>
      <c r="AN71" s="629">
        <v>5.0000000000000001E-3</v>
      </c>
      <c r="AO71" s="629">
        <v>5.0000000000000001E-3</v>
      </c>
      <c r="AP71" s="629">
        <v>5.0000000000000001E-3</v>
      </c>
      <c r="AQ71" s="629">
        <v>5.0000000000000001E-3</v>
      </c>
      <c r="AR71" s="629">
        <v>5.0000000000000001E-3</v>
      </c>
      <c r="AS71" s="629">
        <v>5.0000000000000001E-3</v>
      </c>
      <c r="AT71" s="629">
        <v>5.0000000000000001E-3</v>
      </c>
      <c r="AU71" s="629">
        <v>5.0000000000000001E-3</v>
      </c>
      <c r="AV71" s="629">
        <v>5.0000000000000001E-3</v>
      </c>
      <c r="AW71" s="629">
        <v>5.0000000000000001E-3</v>
      </c>
      <c r="AX71" s="629">
        <v>5.0000000000000001E-3</v>
      </c>
      <c r="AY71" s="629">
        <v>5.0000000000000001E-3</v>
      </c>
      <c r="AZ71" s="629">
        <v>5.0000000000000001E-3</v>
      </c>
      <c r="BA71" s="629">
        <v>5.0000000000000001E-3</v>
      </c>
      <c r="BB71" s="629">
        <v>5.0000000000000001E-3</v>
      </c>
      <c r="BC71" s="629">
        <v>5.0000000000000001E-3</v>
      </c>
      <c r="BD71" s="629">
        <v>5.0000000000000001E-3</v>
      </c>
      <c r="BE71" s="629">
        <v>5.0000000000000001E-3</v>
      </c>
      <c r="BF71" s="629">
        <v>5.0000000000000001E-3</v>
      </c>
      <c r="BG71" s="629">
        <v>5.0000000000000001E-3</v>
      </c>
      <c r="BH71" s="629">
        <v>5.0000000000000001E-3</v>
      </c>
      <c r="BI71" s="629">
        <v>5.0000000000000001E-3</v>
      </c>
      <c r="BJ71" s="629">
        <v>5.0000000000000001E-3</v>
      </c>
      <c r="BK71" s="629">
        <v>5.0000000000000001E-3</v>
      </c>
      <c r="BL71" s="629">
        <v>5.0000000000000001E-3</v>
      </c>
      <c r="BM71" s="629">
        <v>5.0000000000000001E-3</v>
      </c>
      <c r="BN71" s="629">
        <v>5.0000000000000001E-3</v>
      </c>
      <c r="BO71" s="629">
        <v>5.0000000000000001E-3</v>
      </c>
      <c r="BP71" s="629">
        <v>5.0000000000000001E-3</v>
      </c>
      <c r="BQ71" s="629">
        <v>5.0000000000000001E-3</v>
      </c>
      <c r="BR71" s="629">
        <v>5.0000000000000001E-3</v>
      </c>
      <c r="BS71" s="629">
        <v>5.0000000000000001E-3</v>
      </c>
      <c r="BT71" s="629">
        <v>5.0000000000000001E-3</v>
      </c>
      <c r="BU71" s="629"/>
      <c r="BV71" s="629"/>
      <c r="BW71" s="629"/>
      <c r="BX71" s="629"/>
      <c r="BY71" s="629"/>
      <c r="BZ71" s="629"/>
      <c r="CA71" s="629"/>
      <c r="CB71" s="629"/>
      <c r="CC71" s="629"/>
      <c r="CD71" s="629"/>
      <c r="CE71" s="629"/>
      <c r="CF71" s="629"/>
      <c r="CG71" s="629"/>
      <c r="CH71" s="629"/>
      <c r="CI71" s="630"/>
      <c r="CK71" s="1348"/>
    </row>
    <row r="72" spans="1:89" s="1347" customFormat="1" ht="57" x14ac:dyDescent="0.2">
      <c r="A72" s="1386"/>
      <c r="B72" s="631" t="s">
        <v>548</v>
      </c>
      <c r="C72" s="632" t="s">
        <v>549</v>
      </c>
      <c r="D72" s="633" t="s">
        <v>550</v>
      </c>
      <c r="E72" s="634" t="s">
        <v>339</v>
      </c>
      <c r="F72" s="635">
        <v>2</v>
      </c>
      <c r="G72" s="628"/>
      <c r="H72" s="628"/>
      <c r="I72" s="628">
        <v>0</v>
      </c>
      <c r="J72" s="628">
        <v>-0.7786644462414074</v>
      </c>
      <c r="K72" s="628">
        <v>-0.86241608737702791</v>
      </c>
      <c r="L72" s="628">
        <v>-0.90961216497476016</v>
      </c>
      <c r="M72" s="629">
        <v>-0.91130533162527172</v>
      </c>
      <c r="N72" s="629">
        <v>-0.89760027345721483</v>
      </c>
      <c r="O72" s="629">
        <v>-0.90819448976264994</v>
      </c>
      <c r="P72" s="629">
        <v>-0.91224151003314091</v>
      </c>
      <c r="Q72" s="629">
        <v>-0.87262111556822219</v>
      </c>
      <c r="R72" s="629">
        <v>-0.75830300601319323</v>
      </c>
      <c r="S72" s="629">
        <v>-0.69084890667068066</v>
      </c>
      <c r="T72" s="629">
        <v>-0.68592200825696636</v>
      </c>
      <c r="U72" s="629">
        <v>-0.68883196701210636</v>
      </c>
      <c r="V72" s="629">
        <v>-0.68421666513870605</v>
      </c>
      <c r="W72" s="629">
        <v>-0.68762127264074024</v>
      </c>
      <c r="X72" s="629">
        <v>-0.6751992354787717</v>
      </c>
      <c r="Y72" s="629">
        <v>-0.65833542208019935</v>
      </c>
      <c r="Z72" s="629">
        <v>-0.65129679651033712</v>
      </c>
      <c r="AA72" s="629">
        <v>-0.6441840977981883</v>
      </c>
      <c r="AB72" s="629">
        <v>-0.62852097545589913</v>
      </c>
      <c r="AC72" s="629">
        <v>-0.60414176007031983</v>
      </c>
      <c r="AD72" s="629">
        <v>-0.57977878551139383</v>
      </c>
      <c r="AE72" s="629">
        <v>-0.55546522289989753</v>
      </c>
      <c r="AF72" s="629">
        <v>-0.53111805044522953</v>
      </c>
      <c r="AG72" s="629">
        <v>-0.51530952991049617</v>
      </c>
      <c r="AH72" s="629">
        <v>-0.50816744400708558</v>
      </c>
      <c r="AI72" s="629">
        <v>-0.50098137908344142</v>
      </c>
      <c r="AJ72" s="629">
        <v>-0.49382772021260735</v>
      </c>
      <c r="AK72" s="629">
        <v>-0.48665233890778836</v>
      </c>
      <c r="AL72" s="629">
        <v>-0.42498391716833339</v>
      </c>
      <c r="AM72" s="629">
        <v>-0.33920309031782381</v>
      </c>
      <c r="AN72" s="629">
        <v>-0.33103668701664901</v>
      </c>
      <c r="AO72" s="629">
        <v>-0.33188315334348317</v>
      </c>
      <c r="AP72" s="629">
        <v>-0.33750288754845315</v>
      </c>
      <c r="AQ72" s="629">
        <v>-0.27376768796909801</v>
      </c>
      <c r="AR72" s="629">
        <v>-0.20712189522589597</v>
      </c>
      <c r="AS72" s="629">
        <v>-0.20731671387113693</v>
      </c>
      <c r="AT72" s="629">
        <v>-0.20799858863790632</v>
      </c>
      <c r="AU72" s="629">
        <v>-0.20987434669666527</v>
      </c>
      <c r="AV72" s="629">
        <v>-0.21879549330355985</v>
      </c>
      <c r="AW72" s="629">
        <v>-0.22411061695368062</v>
      </c>
      <c r="AX72" s="629">
        <v>-0.23013931059426795</v>
      </c>
      <c r="AY72" s="629">
        <v>-0.24038385011408536</v>
      </c>
      <c r="AZ72" s="629">
        <v>-0.24833260479329056</v>
      </c>
      <c r="BA72" s="629">
        <v>-0.25594615697855261</v>
      </c>
      <c r="BB72" s="629">
        <v>-0.26134934303536284</v>
      </c>
      <c r="BC72" s="629">
        <v>-0.26184935707090062</v>
      </c>
      <c r="BD72" s="629">
        <v>-0.25903404397013219</v>
      </c>
      <c r="BE72" s="629">
        <v>-0.25776647103066352</v>
      </c>
      <c r="BF72" s="629">
        <v>-0.25496665024229515</v>
      </c>
      <c r="BG72" s="629">
        <v>-0.25281151029207649</v>
      </c>
      <c r="BH72" s="629">
        <v>-0.25142722613827573</v>
      </c>
      <c r="BI72" s="629">
        <v>-0.24976769478598726</v>
      </c>
      <c r="BJ72" s="629">
        <v>-0.24745905923532518</v>
      </c>
      <c r="BK72" s="629">
        <v>-0.2435328956844387</v>
      </c>
      <c r="BL72" s="629">
        <v>-0.24068300183284919</v>
      </c>
      <c r="BM72" s="629">
        <v>-0.23737440887748562</v>
      </c>
      <c r="BN72" s="629">
        <v>-0.23823836260498865</v>
      </c>
      <c r="BO72" s="629">
        <v>-0.24065737872092541</v>
      </c>
      <c r="BP72" s="629">
        <v>-0.22503313282754789</v>
      </c>
      <c r="BQ72" s="629">
        <v>-0.21243657521108616</v>
      </c>
      <c r="BR72" s="629">
        <v>-0.21682367427024474</v>
      </c>
      <c r="BS72" s="629">
        <v>-0.22029386037138465</v>
      </c>
      <c r="BT72" s="629">
        <v>-0.22096889175259093</v>
      </c>
      <c r="BU72" s="629"/>
      <c r="BV72" s="629"/>
      <c r="BW72" s="629"/>
      <c r="BX72" s="629"/>
      <c r="BY72" s="629"/>
      <c r="BZ72" s="629"/>
      <c r="CA72" s="629"/>
      <c r="CB72" s="629"/>
      <c r="CC72" s="629"/>
      <c r="CD72" s="629"/>
      <c r="CE72" s="629"/>
      <c r="CF72" s="629"/>
      <c r="CG72" s="629"/>
      <c r="CH72" s="629"/>
      <c r="CI72" s="630"/>
      <c r="CK72" s="1348"/>
    </row>
    <row r="73" spans="1:89" s="1347" customFormat="1" x14ac:dyDescent="0.2">
      <c r="A73" s="1386"/>
      <c r="B73" s="631" t="s">
        <v>551</v>
      </c>
      <c r="C73" s="632" t="s">
        <v>552</v>
      </c>
      <c r="D73" s="627" t="s">
        <v>85</v>
      </c>
      <c r="E73" s="604" t="s">
        <v>339</v>
      </c>
      <c r="F73" s="605">
        <v>2</v>
      </c>
      <c r="G73" s="628"/>
      <c r="H73" s="628"/>
      <c r="I73" s="628">
        <v>16.893000000000001</v>
      </c>
      <c r="J73" s="628">
        <v>17.607198096241412</v>
      </c>
      <c r="K73" s="628">
        <v>18.405147833618376</v>
      </c>
      <c r="L73" s="628">
        <v>19.250293648593171</v>
      </c>
      <c r="M73" s="629">
        <v>20.087214730218456</v>
      </c>
      <c r="N73" s="629">
        <v>20.910430753675701</v>
      </c>
      <c r="O73" s="629">
        <v>21.744240993438357</v>
      </c>
      <c r="P73" s="629">
        <v>22.57713930347165</v>
      </c>
      <c r="Q73" s="629">
        <v>23.365458269039802</v>
      </c>
      <c r="R73" s="629">
        <v>24.024582275053</v>
      </c>
      <c r="S73" s="629">
        <v>24.61625218172372</v>
      </c>
      <c r="T73" s="629">
        <v>25.202995189980555</v>
      </c>
      <c r="U73" s="629">
        <v>25.792648156992701</v>
      </c>
      <c r="V73" s="629">
        <v>26.377685822131415</v>
      </c>
      <c r="W73" s="629">
        <v>26.966128094772262</v>
      </c>
      <c r="X73" s="629">
        <v>27.542148330251045</v>
      </c>
      <c r="Y73" s="629">
        <v>28.101304752331234</v>
      </c>
      <c r="Z73" s="629">
        <v>28.653422548841554</v>
      </c>
      <c r="AA73" s="629">
        <v>29.198427646639757</v>
      </c>
      <c r="AB73" s="629">
        <v>29.727769622095629</v>
      </c>
      <c r="AC73" s="629">
        <v>30.232732382165832</v>
      </c>
      <c r="AD73" s="629">
        <v>30.713332167677184</v>
      </c>
      <c r="AE73" s="629">
        <v>31.16961839057711</v>
      </c>
      <c r="AF73" s="629">
        <v>31.601557441022319</v>
      </c>
      <c r="AG73" s="629">
        <v>32.01768797093294</v>
      </c>
      <c r="AH73" s="629">
        <v>32.426676414939998</v>
      </c>
      <c r="AI73" s="629">
        <v>32.828478794023511</v>
      </c>
      <c r="AJ73" s="629">
        <v>33.223127514236147</v>
      </c>
      <c r="AK73" s="629">
        <v>33.610600853143993</v>
      </c>
      <c r="AL73" s="629">
        <v>33.936405770312213</v>
      </c>
      <c r="AM73" s="629">
        <v>34.176429860629895</v>
      </c>
      <c r="AN73" s="629">
        <v>34.408287547646609</v>
      </c>
      <c r="AO73" s="629">
        <v>34.640991700990057</v>
      </c>
      <c r="AP73" s="629">
        <v>34.87931558853839</v>
      </c>
      <c r="AQ73" s="629">
        <v>35.053904276507588</v>
      </c>
      <c r="AR73" s="629">
        <v>35.161847171733555</v>
      </c>
      <c r="AS73" s="629">
        <v>35.269984885604593</v>
      </c>
      <c r="AT73" s="629">
        <v>35.378804474242592</v>
      </c>
      <c r="AU73" s="629">
        <v>35.489499820939265</v>
      </c>
      <c r="AV73" s="629">
        <v>35.609116314242911</v>
      </c>
      <c r="AW73" s="629">
        <v>35.73404793119667</v>
      </c>
      <c r="AX73" s="629">
        <v>35.865008241790946</v>
      </c>
      <c r="AY73" s="629">
        <v>36.006213091905032</v>
      </c>
      <c r="AZ73" s="629">
        <v>36.155366696698309</v>
      </c>
      <c r="BA73" s="629">
        <v>36.312133853676947</v>
      </c>
      <c r="BB73" s="629">
        <v>36.474304196712275</v>
      </c>
      <c r="BC73" s="629">
        <v>36.636974553783233</v>
      </c>
      <c r="BD73" s="629">
        <v>36.796829597753401</v>
      </c>
      <c r="BE73" s="629">
        <v>36.955417068784037</v>
      </c>
      <c r="BF73" s="629">
        <v>37.111204719026382</v>
      </c>
      <c r="BG73" s="629">
        <v>37.26483722931853</v>
      </c>
      <c r="BH73" s="629">
        <v>37.4170854554567</v>
      </c>
      <c r="BI73" s="629">
        <v>37.567674150242809</v>
      </c>
      <c r="BJ73" s="629">
        <v>37.715954209478134</v>
      </c>
      <c r="BK73" s="629">
        <v>37.860308105162687</v>
      </c>
      <c r="BL73" s="629">
        <v>38.00181210699531</v>
      </c>
      <c r="BM73" s="629">
        <v>38.140007515873052</v>
      </c>
      <c r="BN73" s="629">
        <v>38.279066878478027</v>
      </c>
      <c r="BO73" s="629">
        <v>38.420545257199095</v>
      </c>
      <c r="BP73" s="629">
        <v>38.546399390026586</v>
      </c>
      <c r="BQ73" s="629">
        <v>38.659656965237922</v>
      </c>
      <c r="BR73" s="629">
        <v>38.777301639507996</v>
      </c>
      <c r="BS73" s="629">
        <v>38.898416499879346</v>
      </c>
      <c r="BT73" s="629">
        <v>39.020206391632009</v>
      </c>
      <c r="BU73" s="629"/>
      <c r="BV73" s="629"/>
      <c r="BW73" s="629"/>
      <c r="BX73" s="629"/>
      <c r="BY73" s="629"/>
      <c r="BZ73" s="629"/>
      <c r="CA73" s="629"/>
      <c r="CB73" s="629"/>
      <c r="CC73" s="629"/>
      <c r="CD73" s="629"/>
      <c r="CE73" s="629"/>
      <c r="CF73" s="629"/>
      <c r="CG73" s="629"/>
      <c r="CH73" s="629"/>
      <c r="CI73" s="630"/>
      <c r="CK73" s="1348"/>
    </row>
    <row r="74" spans="1:89" s="1347" customFormat="1" ht="28.5" x14ac:dyDescent="0.2">
      <c r="A74" s="1386"/>
      <c r="B74" s="631" t="s">
        <v>553</v>
      </c>
      <c r="C74" s="632" t="s">
        <v>554</v>
      </c>
      <c r="D74" s="627" t="s">
        <v>85</v>
      </c>
      <c r="E74" s="604" t="s">
        <v>339</v>
      </c>
      <c r="F74" s="605">
        <v>2</v>
      </c>
      <c r="G74" s="628"/>
      <c r="H74" s="628"/>
      <c r="I74" s="628">
        <v>646.79899999999998</v>
      </c>
      <c r="J74" s="628">
        <v>636.17721049971294</v>
      </c>
      <c r="K74" s="628">
        <v>621.75250806050883</v>
      </c>
      <c r="L74" s="628">
        <v>605.69224595112155</v>
      </c>
      <c r="M74" s="629">
        <v>590.84295788124587</v>
      </c>
      <c r="N74" s="629">
        <v>577.20464385088167</v>
      </c>
      <c r="O74" s="629">
        <v>563.57108680504916</v>
      </c>
      <c r="P74" s="629">
        <v>549.94228674374824</v>
      </c>
      <c r="Q74" s="629">
        <v>536.31348668244766</v>
      </c>
      <c r="R74" s="629">
        <v>524.60650837193123</v>
      </c>
      <c r="S74" s="629">
        <v>514.80232387407307</v>
      </c>
      <c r="T74" s="629">
        <v>504.99813937621491</v>
      </c>
      <c r="U74" s="629">
        <v>495.19395487835664</v>
      </c>
      <c r="V74" s="629">
        <v>485.39928434956175</v>
      </c>
      <c r="W74" s="629">
        <v>475.30444809682001</v>
      </c>
      <c r="X74" s="629">
        <v>465.2191258131416</v>
      </c>
      <c r="Y74" s="629">
        <v>455.45299719153655</v>
      </c>
      <c r="Z74" s="629">
        <v>445.68686856993151</v>
      </c>
      <c r="AA74" s="629">
        <v>435.92073994832646</v>
      </c>
      <c r="AB74" s="629">
        <v>426.39246055330364</v>
      </c>
      <c r="AC74" s="629">
        <v>417.34939358050866</v>
      </c>
      <c r="AD74" s="629">
        <v>408.79153902994153</v>
      </c>
      <c r="AE74" s="629">
        <v>400.70938293253892</v>
      </c>
      <c r="AF74" s="629">
        <v>393.10292528830075</v>
      </c>
      <c r="AG74" s="629">
        <v>385.73431687064482</v>
      </c>
      <c r="AH74" s="629">
        <v>378.36570845298888</v>
      </c>
      <c r="AI74" s="629">
        <v>370.99710003533295</v>
      </c>
      <c r="AJ74" s="629">
        <v>363.62849161767701</v>
      </c>
      <c r="AK74" s="629">
        <v>356.25988320002114</v>
      </c>
      <c r="AL74" s="629">
        <v>350.08052091527657</v>
      </c>
      <c r="AM74" s="629">
        <v>345.0904047634433</v>
      </c>
      <c r="AN74" s="629">
        <v>340.10028861161004</v>
      </c>
      <c r="AO74" s="629">
        <v>335.11017245977678</v>
      </c>
      <c r="AP74" s="629">
        <v>330.12957027700685</v>
      </c>
      <c r="AQ74" s="629">
        <v>327.05176190689491</v>
      </c>
      <c r="AR74" s="629">
        <v>325.87674734944102</v>
      </c>
      <c r="AS74" s="629">
        <v>324.70173279198707</v>
      </c>
      <c r="AT74" s="629">
        <v>323.52671823453318</v>
      </c>
      <c r="AU74" s="629">
        <v>322.35170367707923</v>
      </c>
      <c r="AV74" s="629">
        <v>321.17668911962534</v>
      </c>
      <c r="AW74" s="629">
        <v>320.00167456217139</v>
      </c>
      <c r="AX74" s="629">
        <v>318.8266600047175</v>
      </c>
      <c r="AY74" s="629">
        <v>317.6516454472636</v>
      </c>
      <c r="AZ74" s="629">
        <v>316.47663088980971</v>
      </c>
      <c r="BA74" s="629">
        <v>315.30161633235576</v>
      </c>
      <c r="BB74" s="629">
        <v>314.12660177490187</v>
      </c>
      <c r="BC74" s="629">
        <v>312.95158721744792</v>
      </c>
      <c r="BD74" s="629">
        <v>311.77657265999403</v>
      </c>
      <c r="BE74" s="629">
        <v>310.60155810254008</v>
      </c>
      <c r="BF74" s="629">
        <v>309.43605751414947</v>
      </c>
      <c r="BG74" s="629">
        <v>308.27055692575891</v>
      </c>
      <c r="BH74" s="629">
        <v>307.10505633736824</v>
      </c>
      <c r="BI74" s="629">
        <v>305.93955574897763</v>
      </c>
      <c r="BJ74" s="629">
        <v>304.77405516058701</v>
      </c>
      <c r="BK74" s="629">
        <v>303.6085545721964</v>
      </c>
      <c r="BL74" s="629">
        <v>302.44305398380578</v>
      </c>
      <c r="BM74" s="629">
        <v>301.27755339541511</v>
      </c>
      <c r="BN74" s="629">
        <v>300.1120528070245</v>
      </c>
      <c r="BO74" s="629">
        <v>298.94655221863388</v>
      </c>
      <c r="BP74" s="629">
        <v>298.25675008340778</v>
      </c>
      <c r="BQ74" s="629">
        <v>298.04264640134625</v>
      </c>
      <c r="BR74" s="629">
        <v>297.82854271928471</v>
      </c>
      <c r="BS74" s="629">
        <v>297.61443903722318</v>
      </c>
      <c r="BT74" s="629">
        <v>297.40033535516159</v>
      </c>
      <c r="BU74" s="629"/>
      <c r="BV74" s="629"/>
      <c r="BW74" s="629"/>
      <c r="BX74" s="629"/>
      <c r="BY74" s="629"/>
      <c r="BZ74" s="629"/>
      <c r="CA74" s="629"/>
      <c r="CB74" s="629"/>
      <c r="CC74" s="629"/>
      <c r="CD74" s="629"/>
      <c r="CE74" s="629"/>
      <c r="CF74" s="629"/>
      <c r="CG74" s="629"/>
      <c r="CH74" s="629"/>
      <c r="CI74" s="630"/>
      <c r="CK74" s="1348"/>
    </row>
    <row r="75" spans="1:89" s="1347" customFormat="1" x14ac:dyDescent="0.2">
      <c r="A75" s="1386"/>
      <c r="B75" s="631" t="s">
        <v>555</v>
      </c>
      <c r="C75" s="632" t="s">
        <v>556</v>
      </c>
      <c r="D75" s="627" t="s">
        <v>85</v>
      </c>
      <c r="E75" s="604" t="s">
        <v>339</v>
      </c>
      <c r="F75" s="605">
        <v>2</v>
      </c>
      <c r="G75" s="628"/>
      <c r="H75" s="628"/>
      <c r="I75" s="628">
        <v>27.588999999999999</v>
      </c>
      <c r="J75" s="628">
        <v>27.009931905499439</v>
      </c>
      <c r="K75" s="628">
        <v>26.397507844703615</v>
      </c>
      <c r="L75" s="628">
        <v>25.715643454090994</v>
      </c>
      <c r="M75" s="629">
        <v>25.085192923966776</v>
      </c>
      <c r="N75" s="629">
        <v>24.506156254330971</v>
      </c>
      <c r="O75" s="629">
        <v>23.927321550163512</v>
      </c>
      <c r="P75" s="629">
        <v>23.34868881146441</v>
      </c>
      <c r="Q75" s="629">
        <v>22.770056072765314</v>
      </c>
      <c r="R75" s="629">
        <v>22.273017383281566</v>
      </c>
      <c r="S75" s="629">
        <v>21.856764881139757</v>
      </c>
      <c r="T75" s="629">
        <v>21.440512378997944</v>
      </c>
      <c r="U75" s="629">
        <v>21.024259876856132</v>
      </c>
      <c r="V75" s="629">
        <v>20.608411305651028</v>
      </c>
      <c r="W75" s="629">
        <v>20.179818713392738</v>
      </c>
      <c r="X75" s="629">
        <v>19.75163005207116</v>
      </c>
      <c r="Y75" s="629">
        <v>19.336993273676185</v>
      </c>
      <c r="Z75" s="629">
        <v>18.92235649528121</v>
      </c>
      <c r="AA75" s="629">
        <v>18.507719716886239</v>
      </c>
      <c r="AB75" s="629">
        <v>18.103181211909007</v>
      </c>
      <c r="AC75" s="629">
        <v>17.71924318470397</v>
      </c>
      <c r="AD75" s="629">
        <v>17.355905635271132</v>
      </c>
      <c r="AE75" s="629">
        <v>17.012764632673772</v>
      </c>
      <c r="AF75" s="629">
        <v>16.689820176911894</v>
      </c>
      <c r="AG75" s="629">
        <v>16.376973994567759</v>
      </c>
      <c r="AH75" s="629">
        <v>16.064127812223624</v>
      </c>
      <c r="AI75" s="629">
        <v>15.75128162987949</v>
      </c>
      <c r="AJ75" s="629">
        <v>15.438435447535355</v>
      </c>
      <c r="AK75" s="629">
        <v>15.12558926519122</v>
      </c>
      <c r="AL75" s="629">
        <v>14.863234449935797</v>
      </c>
      <c r="AM75" s="629">
        <v>14.651371001769085</v>
      </c>
      <c r="AN75" s="629">
        <v>14.439507553602374</v>
      </c>
      <c r="AO75" s="629">
        <v>14.227644105435662</v>
      </c>
      <c r="AP75" s="629">
        <v>14.016184588205661</v>
      </c>
      <c r="AQ75" s="629">
        <v>13.885511258317592</v>
      </c>
      <c r="AR75" s="629">
        <v>13.835624115771459</v>
      </c>
      <c r="AS75" s="629">
        <v>13.785736973225326</v>
      </c>
      <c r="AT75" s="629">
        <v>13.735849830679191</v>
      </c>
      <c r="AU75" s="629">
        <v>13.685962688133058</v>
      </c>
      <c r="AV75" s="629">
        <v>13.636075545586925</v>
      </c>
      <c r="AW75" s="629">
        <v>13.586188403040794</v>
      </c>
      <c r="AX75" s="629">
        <v>13.536301260494659</v>
      </c>
      <c r="AY75" s="629">
        <v>13.486414117948526</v>
      </c>
      <c r="AZ75" s="629">
        <v>13.436526975402392</v>
      </c>
      <c r="BA75" s="629">
        <v>13.386639832856257</v>
      </c>
      <c r="BB75" s="629">
        <v>13.336752690310124</v>
      </c>
      <c r="BC75" s="629">
        <v>13.286865547763991</v>
      </c>
      <c r="BD75" s="629">
        <v>13.236978405217858</v>
      </c>
      <c r="BE75" s="629">
        <v>13.187091262671723</v>
      </c>
      <c r="BF75" s="629">
        <v>13.137608051062301</v>
      </c>
      <c r="BG75" s="629">
        <v>13.088124839452878</v>
      </c>
      <c r="BH75" s="629">
        <v>13.038641627843454</v>
      </c>
      <c r="BI75" s="629">
        <v>12.98915841623403</v>
      </c>
      <c r="BJ75" s="629">
        <v>12.939675204624606</v>
      </c>
      <c r="BK75" s="629">
        <v>12.890191993015181</v>
      </c>
      <c r="BL75" s="629">
        <v>12.840708781405757</v>
      </c>
      <c r="BM75" s="629">
        <v>12.791225569796334</v>
      </c>
      <c r="BN75" s="629">
        <v>12.74174235818691</v>
      </c>
      <c r="BO75" s="629">
        <v>12.692259146577488</v>
      </c>
      <c r="BP75" s="629">
        <v>12.662972481803548</v>
      </c>
      <c r="BQ75" s="629">
        <v>12.653882363865094</v>
      </c>
      <c r="BR75" s="629">
        <v>12.64479224592664</v>
      </c>
      <c r="BS75" s="629">
        <v>12.635702127988184</v>
      </c>
      <c r="BT75" s="629">
        <v>12.62661201004973</v>
      </c>
      <c r="BU75" s="629"/>
      <c r="BV75" s="629"/>
      <c r="BW75" s="629"/>
      <c r="BX75" s="629"/>
      <c r="BY75" s="629"/>
      <c r="BZ75" s="629"/>
      <c r="CA75" s="629"/>
      <c r="CB75" s="629"/>
      <c r="CC75" s="629"/>
      <c r="CD75" s="629"/>
      <c r="CE75" s="629"/>
      <c r="CF75" s="629"/>
      <c r="CG75" s="629"/>
      <c r="CH75" s="629"/>
      <c r="CI75" s="630"/>
      <c r="CK75" s="1348"/>
    </row>
    <row r="76" spans="1:89" s="1347" customFormat="1" ht="72" thickBot="1" x14ac:dyDescent="0.25">
      <c r="A76" s="1386"/>
      <c r="B76" s="636" t="s">
        <v>557</v>
      </c>
      <c r="C76" s="637" t="s">
        <v>558</v>
      </c>
      <c r="D76" s="638" t="s">
        <v>559</v>
      </c>
      <c r="E76" s="639" t="s">
        <v>339</v>
      </c>
      <c r="F76" s="640">
        <v>2</v>
      </c>
      <c r="G76" s="590">
        <f>SUM(G63:G66)+G73+G74+G75</f>
        <v>0</v>
      </c>
      <c r="H76" s="590">
        <f t="shared" ref="H76:BS76" si="79">SUM(H63:H66)+H73+H74+H75</f>
        <v>0</v>
      </c>
      <c r="I76" s="590">
        <f t="shared" si="79"/>
        <v>1229.4119999999998</v>
      </c>
      <c r="J76" s="590">
        <f t="shared" si="79"/>
        <v>1237.0178719550067</v>
      </c>
      <c r="K76" s="590">
        <f t="shared" si="79"/>
        <v>1245.204413502903</v>
      </c>
      <c r="L76" s="590">
        <f t="shared" si="79"/>
        <v>1253.0484610594776</v>
      </c>
      <c r="M76" s="590">
        <f t="shared" si="79"/>
        <v>1261.9438405129879</v>
      </c>
      <c r="N76" s="590">
        <f t="shared" si="79"/>
        <v>1271.7039558323952</v>
      </c>
      <c r="O76" s="590">
        <f t="shared" si="79"/>
        <v>1281.7748750810479</v>
      </c>
      <c r="P76" s="590">
        <f t="shared" si="79"/>
        <v>1291.8244267331104</v>
      </c>
      <c r="Q76" s="590">
        <f t="shared" si="79"/>
        <v>1300.5870149808356</v>
      </c>
      <c r="R76" s="590">
        <f t="shared" si="79"/>
        <v>1307.6502830495551</v>
      </c>
      <c r="S76" s="590">
        <f t="shared" si="79"/>
        <v>1314.7497952305928</v>
      </c>
      <c r="T76" s="590">
        <f t="shared" si="79"/>
        <v>1321.7070725261328</v>
      </c>
      <c r="U76" s="590">
        <f t="shared" si="79"/>
        <v>1328.7473575717001</v>
      </c>
      <c r="V76" s="590">
        <f t="shared" si="79"/>
        <v>1335.6643211284354</v>
      </c>
      <c r="W76" s="590">
        <f t="shared" si="79"/>
        <v>1342.3666627304901</v>
      </c>
      <c r="X76" s="590">
        <f t="shared" si="79"/>
        <v>1348.7203097983179</v>
      </c>
      <c r="Y76" s="590">
        <f t="shared" si="79"/>
        <v>1354.9198601086855</v>
      </c>
      <c r="Z76" s="590">
        <f t="shared" si="79"/>
        <v>1360.9162119729133</v>
      </c>
      <c r="AA76" s="590">
        <f t="shared" si="79"/>
        <v>1366.7072269696205</v>
      </c>
      <c r="AB76" s="590">
        <f t="shared" si="79"/>
        <v>1372.3090099761605</v>
      </c>
      <c r="AC76" s="590">
        <f t="shared" si="79"/>
        <v>1377.7128010510178</v>
      </c>
      <c r="AD76" s="590">
        <f t="shared" si="79"/>
        <v>1382.9190690514629</v>
      </c>
      <c r="AE76" s="590">
        <f t="shared" si="79"/>
        <v>1387.9193225535651</v>
      </c>
      <c r="AF76" s="590">
        <f t="shared" si="79"/>
        <v>1392.712591273018</v>
      </c>
      <c r="AG76" s="590">
        <f t="shared" si="79"/>
        <v>1397.2974304943602</v>
      </c>
      <c r="AH76" s="590">
        <f t="shared" si="79"/>
        <v>1401.6760844678304</v>
      </c>
      <c r="AI76" s="590">
        <f t="shared" si="79"/>
        <v>1405.8472835608227</v>
      </c>
      <c r="AJ76" s="590">
        <f t="shared" si="79"/>
        <v>1409.81196330535</v>
      </c>
      <c r="AK76" s="590">
        <f t="shared" si="79"/>
        <v>1413.5734965953429</v>
      </c>
      <c r="AL76" s="590">
        <f t="shared" si="79"/>
        <v>1416.7944585240377</v>
      </c>
      <c r="AM76" s="590">
        <f t="shared" si="79"/>
        <v>1418.7787468193926</v>
      </c>
      <c r="AN76" s="590">
        <f t="shared" si="79"/>
        <v>1420.5272787948754</v>
      </c>
      <c r="AO76" s="590">
        <f t="shared" si="79"/>
        <v>1422.3002474505877</v>
      </c>
      <c r="AP76" s="590">
        <f t="shared" si="79"/>
        <v>1424.2453704041329</v>
      </c>
      <c r="AQ76" s="590">
        <f t="shared" si="79"/>
        <v>1426.3340985798827</v>
      </c>
      <c r="AR76" s="590">
        <f t="shared" si="79"/>
        <v>1428.4824059130306</v>
      </c>
      <c r="AS76" s="590">
        <f t="shared" si="79"/>
        <v>1430.6363374757325</v>
      </c>
      <c r="AT76" s="590">
        <f t="shared" si="79"/>
        <v>1432.8099541163999</v>
      </c>
      <c r="AU76" s="590">
        <f t="shared" si="79"/>
        <v>1435.0377221136177</v>
      </c>
      <c r="AV76" s="590">
        <f t="shared" si="79"/>
        <v>1437.5230351543</v>
      </c>
      <c r="AW76" s="590">
        <f t="shared" si="79"/>
        <v>1440.1617907749326</v>
      </c>
      <c r="AX76" s="590">
        <f t="shared" si="79"/>
        <v>1442.9745890645277</v>
      </c>
      <c r="AY76" s="590">
        <f t="shared" si="79"/>
        <v>1446.0831374961328</v>
      </c>
      <c r="AZ76" s="590">
        <f t="shared" si="79"/>
        <v>1449.4211589382751</v>
      </c>
      <c r="BA76" s="590">
        <f t="shared" si="79"/>
        <v>1452.9789764127977</v>
      </c>
      <c r="BB76" s="590">
        <f t="shared" si="79"/>
        <v>1456.6927787454476</v>
      </c>
      <c r="BC76" s="590">
        <f t="shared" si="79"/>
        <v>1460.42101600919</v>
      </c>
      <c r="BD76" s="590">
        <f t="shared" si="79"/>
        <v>1464.0679778532078</v>
      </c>
      <c r="BE76" s="590">
        <f t="shared" si="79"/>
        <v>1467.6783460683803</v>
      </c>
      <c r="BF76" s="590">
        <f t="shared" si="79"/>
        <v>1471.2078040121999</v>
      </c>
      <c r="BG76" s="590">
        <f t="shared" si="79"/>
        <v>1474.6750451091725</v>
      </c>
      <c r="BH76" s="590">
        <f t="shared" si="79"/>
        <v>1478.1023232352052</v>
      </c>
      <c r="BI76" s="590">
        <f t="shared" si="79"/>
        <v>1481.4816922646803</v>
      </c>
      <c r="BJ76" s="590">
        <f t="shared" si="79"/>
        <v>1484.794413174865</v>
      </c>
      <c r="BK76" s="590">
        <f t="shared" si="79"/>
        <v>1487.9937894661477</v>
      </c>
      <c r="BL76" s="590">
        <f t="shared" si="79"/>
        <v>1491.1108920242095</v>
      </c>
      <c r="BM76" s="590">
        <f t="shared" si="79"/>
        <v>1494.1324786408902</v>
      </c>
      <c r="BN76" s="590">
        <f t="shared" si="79"/>
        <v>1497.17900678247</v>
      </c>
      <c r="BO76" s="590">
        <f t="shared" si="79"/>
        <v>1500.2953696255975</v>
      </c>
      <c r="BP76" s="590">
        <f t="shared" si="79"/>
        <v>1503.4565703047699</v>
      </c>
      <c r="BQ76" s="590">
        <f t="shared" si="79"/>
        <v>1506.7500153096873</v>
      </c>
      <c r="BR76" s="590">
        <f t="shared" si="79"/>
        <v>1510.1701117045602</v>
      </c>
      <c r="BS76" s="590">
        <f t="shared" si="79"/>
        <v>1513.6903890817275</v>
      </c>
      <c r="BT76" s="590">
        <f t="shared" ref="BT76" si="80">SUM(BT63:BT66)+BT73+BT74+BT75</f>
        <v>1517.2301539748048</v>
      </c>
      <c r="BU76" s="590"/>
      <c r="BV76" s="590"/>
      <c r="BW76" s="590"/>
      <c r="BX76" s="590"/>
      <c r="BY76" s="590"/>
      <c r="BZ76" s="590"/>
      <c r="CA76" s="590"/>
      <c r="CB76" s="590"/>
      <c r="CC76" s="590"/>
      <c r="CD76" s="590"/>
      <c r="CE76" s="590"/>
      <c r="CF76" s="590"/>
      <c r="CG76" s="590"/>
      <c r="CH76" s="590"/>
      <c r="CI76" s="590"/>
      <c r="CK76" s="1348"/>
    </row>
    <row r="77" spans="1:89" s="1347" customFormat="1" x14ac:dyDescent="0.2">
      <c r="A77" s="1386"/>
      <c r="B77" s="558" t="s">
        <v>560</v>
      </c>
      <c r="C77" s="559" t="s">
        <v>561</v>
      </c>
      <c r="D77" s="560" t="s">
        <v>85</v>
      </c>
      <c r="E77" s="641" t="s">
        <v>339</v>
      </c>
      <c r="F77" s="642">
        <v>2</v>
      </c>
      <c r="G77" s="624"/>
      <c r="H77" s="624"/>
      <c r="I77" s="624">
        <v>39.20979430945718</v>
      </c>
      <c r="J77" s="624">
        <v>39.592816079004898</v>
      </c>
      <c r="K77" s="624">
        <v>39.945510763210606</v>
      </c>
      <c r="L77" s="624">
        <v>40.275875391166061</v>
      </c>
      <c r="M77" s="625">
        <v>40.55828366739825</v>
      </c>
      <c r="N77" s="625">
        <v>40.825076135227491</v>
      </c>
      <c r="O77" s="625">
        <v>41.229663990977762</v>
      </c>
      <c r="P77" s="625">
        <v>41.653022740676988</v>
      </c>
      <c r="Q77" s="625">
        <v>42.099916955925138</v>
      </c>
      <c r="R77" s="625">
        <v>42.520099981699758</v>
      </c>
      <c r="S77" s="625">
        <v>43.034285959939993</v>
      </c>
      <c r="T77" s="625">
        <v>43.783522173647881</v>
      </c>
      <c r="U77" s="625">
        <v>44.395150223427898</v>
      </c>
      <c r="V77" s="625">
        <v>44.90325727887037</v>
      </c>
      <c r="W77" s="625">
        <v>45.344374783540495</v>
      </c>
      <c r="X77" s="625">
        <v>45.761432308657149</v>
      </c>
      <c r="Y77" s="625">
        <v>46.189185469411917</v>
      </c>
      <c r="Z77" s="625">
        <v>46.646445227422944</v>
      </c>
      <c r="AA77" s="625">
        <v>47.092752368614356</v>
      </c>
      <c r="AB77" s="625">
        <v>47.529168437558404</v>
      </c>
      <c r="AC77" s="625">
        <v>48.001979638953095</v>
      </c>
      <c r="AD77" s="625">
        <v>48.514227986371537</v>
      </c>
      <c r="AE77" s="625">
        <v>49.051354251917168</v>
      </c>
      <c r="AF77" s="625">
        <v>49.583372037103722</v>
      </c>
      <c r="AG77" s="625">
        <v>50.098177805020732</v>
      </c>
      <c r="AH77" s="625">
        <v>50.63989271493864</v>
      </c>
      <c r="AI77" s="625">
        <v>51.170733852191347</v>
      </c>
      <c r="AJ77" s="625">
        <v>51.650964001938874</v>
      </c>
      <c r="AK77" s="625">
        <v>52.081735339033827</v>
      </c>
      <c r="AL77" s="625">
        <v>52.483662547182675</v>
      </c>
      <c r="AM77" s="625">
        <v>52.847833627585914</v>
      </c>
      <c r="AN77" s="625">
        <v>53.12358181098152</v>
      </c>
      <c r="AO77" s="625">
        <v>53.344966340245669</v>
      </c>
      <c r="AP77" s="625">
        <v>53.540277347765091</v>
      </c>
      <c r="AQ77" s="625">
        <v>53.721787258290881</v>
      </c>
      <c r="AR77" s="625">
        <v>53.906287239416237</v>
      </c>
      <c r="AS77" s="625">
        <v>53.99331457897086</v>
      </c>
      <c r="AT77" s="625">
        <v>54.028338659290299</v>
      </c>
      <c r="AU77" s="625">
        <v>54.061372970247177</v>
      </c>
      <c r="AV77" s="625">
        <v>54.116062602297028</v>
      </c>
      <c r="AW77" s="625">
        <v>54.160519306432221</v>
      </c>
      <c r="AX77" s="625">
        <v>54.193796373895943</v>
      </c>
      <c r="AY77" s="625">
        <v>54.32541255049307</v>
      </c>
      <c r="AZ77" s="625">
        <v>54.581320305811381</v>
      </c>
      <c r="BA77" s="625">
        <v>54.920949562957944</v>
      </c>
      <c r="BB77" s="625">
        <v>55.28466431126482</v>
      </c>
      <c r="BC77" s="625">
        <v>55.646747577316184</v>
      </c>
      <c r="BD77" s="625">
        <v>56.00937619570351</v>
      </c>
      <c r="BE77" s="625">
        <v>56.366153801767119</v>
      </c>
      <c r="BF77" s="625">
        <v>56.753079507165047</v>
      </c>
      <c r="BG77" s="625">
        <v>57.150127385645185</v>
      </c>
      <c r="BH77" s="625">
        <v>57.53411617440505</v>
      </c>
      <c r="BI77" s="625">
        <v>57.901789668656022</v>
      </c>
      <c r="BJ77" s="625">
        <v>58.233168661735874</v>
      </c>
      <c r="BK77" s="625">
        <v>58.54961118456756</v>
      </c>
      <c r="BL77" s="625">
        <v>58.870957921340157</v>
      </c>
      <c r="BM77" s="625">
        <v>59.150148561787461</v>
      </c>
      <c r="BN77" s="625">
        <v>59.375599689172617</v>
      </c>
      <c r="BO77" s="625">
        <v>59.584905796030888</v>
      </c>
      <c r="BP77" s="625">
        <v>59.75779125724781</v>
      </c>
      <c r="BQ77" s="625">
        <v>59.935726240633208</v>
      </c>
      <c r="BR77" s="625">
        <v>60.119099085745418</v>
      </c>
      <c r="BS77" s="625">
        <v>60.302790121633684</v>
      </c>
      <c r="BT77" s="625">
        <v>60.488393162560804</v>
      </c>
      <c r="BU77" s="625"/>
      <c r="BV77" s="625"/>
      <c r="BW77" s="625"/>
      <c r="BX77" s="625"/>
      <c r="BY77" s="625"/>
      <c r="BZ77" s="625"/>
      <c r="CA77" s="625"/>
      <c r="CB77" s="625"/>
      <c r="CC77" s="625"/>
      <c r="CD77" s="625"/>
      <c r="CE77" s="625"/>
      <c r="CF77" s="625"/>
      <c r="CG77" s="625"/>
      <c r="CH77" s="625"/>
      <c r="CI77" s="626"/>
      <c r="CK77" s="1348"/>
    </row>
    <row r="78" spans="1:89" s="1347" customFormat="1" x14ac:dyDescent="0.2">
      <c r="A78" s="1386"/>
      <c r="B78" s="574" t="s">
        <v>562</v>
      </c>
      <c r="C78" s="577" t="s">
        <v>563</v>
      </c>
      <c r="D78" s="568" t="s">
        <v>85</v>
      </c>
      <c r="E78" s="643" t="s">
        <v>339</v>
      </c>
      <c r="F78" s="644">
        <v>2</v>
      </c>
      <c r="G78" s="628"/>
      <c r="H78" s="628"/>
      <c r="I78" s="628">
        <v>7.462975967244617</v>
      </c>
      <c r="J78" s="628">
        <v>7.5358782181084223</v>
      </c>
      <c r="K78" s="628">
        <v>7.6030081788327308</v>
      </c>
      <c r="L78" s="628">
        <v>7.6658879598231806</v>
      </c>
      <c r="M78" s="629">
        <v>7.7196399933543418</v>
      </c>
      <c r="N78" s="629">
        <v>7.7704198000510374</v>
      </c>
      <c r="O78" s="629">
        <v>7.8474268208038893</v>
      </c>
      <c r="P78" s="629">
        <v>7.9280065899705434</v>
      </c>
      <c r="Q78" s="629">
        <v>8.0130659698279132</v>
      </c>
      <c r="R78" s="629">
        <v>8.0930412892200891</v>
      </c>
      <c r="S78" s="629">
        <v>8.1909086120633319</v>
      </c>
      <c r="T78" s="629">
        <v>8.3335141001860435</v>
      </c>
      <c r="U78" s="629">
        <v>8.4499280094347355</v>
      </c>
      <c r="V78" s="629">
        <v>8.546638303644059</v>
      </c>
      <c r="W78" s="629">
        <v>8.630598176274404</v>
      </c>
      <c r="X78" s="629">
        <v>8.7099786051116297</v>
      </c>
      <c r="Y78" s="629">
        <v>8.7913947822389815</v>
      </c>
      <c r="Z78" s="629">
        <v>8.8784270823294023</v>
      </c>
      <c r="AA78" s="629">
        <v>8.9633747217491191</v>
      </c>
      <c r="AB78" s="629">
        <v>9.04643974903653</v>
      </c>
      <c r="AC78" s="629">
        <v>9.1364320250786832</v>
      </c>
      <c r="AD78" s="629">
        <v>9.2339305499593038</v>
      </c>
      <c r="AE78" s="629">
        <v>9.3361642005494119</v>
      </c>
      <c r="AF78" s="629">
        <v>9.4374255311663902</v>
      </c>
      <c r="AG78" s="629">
        <v>9.5354108213579565</v>
      </c>
      <c r="AH78" s="629">
        <v>9.6385178492068704</v>
      </c>
      <c r="AI78" s="629">
        <v>9.7395552231465317</v>
      </c>
      <c r="AJ78" s="629">
        <v>9.8309595808951613</v>
      </c>
      <c r="AK78" s="629">
        <v>9.9129502210588143</v>
      </c>
      <c r="AL78" s="629">
        <v>9.9894508288233652</v>
      </c>
      <c r="AM78" s="629">
        <v>10.058765143495997</v>
      </c>
      <c r="AN78" s="629">
        <v>10.111249531693787</v>
      </c>
      <c r="AO78" s="629">
        <v>10.153386641834643</v>
      </c>
      <c r="AP78" s="629">
        <v>10.190561061668419</v>
      </c>
      <c r="AQ78" s="629">
        <v>10.225108656827416</v>
      </c>
      <c r="AR78" s="629">
        <v>10.260225365531078</v>
      </c>
      <c r="AS78" s="629">
        <v>10.276789669298232</v>
      </c>
      <c r="AT78" s="629">
        <v>10.283455959553052</v>
      </c>
      <c r="AU78" s="629">
        <v>10.289743528082994</v>
      </c>
      <c r="AV78" s="629">
        <v>10.300152850978812</v>
      </c>
      <c r="AW78" s="629">
        <v>10.308614494820276</v>
      </c>
      <c r="AX78" s="629">
        <v>10.314948268284688</v>
      </c>
      <c r="AY78" s="629">
        <v>10.339999365342038</v>
      </c>
      <c r="AZ78" s="629">
        <v>10.388707435899583</v>
      </c>
      <c r="BA78" s="629">
        <v>10.453350595306489</v>
      </c>
      <c r="BB78" s="629">
        <v>10.522578054245031</v>
      </c>
      <c r="BC78" s="629">
        <v>10.591494985850325</v>
      </c>
      <c r="BD78" s="629">
        <v>10.660515716811091</v>
      </c>
      <c r="BE78" s="629">
        <v>10.728422798360391</v>
      </c>
      <c r="BF78" s="629">
        <v>10.802068102839776</v>
      </c>
      <c r="BG78" s="629">
        <v>10.877640005909619</v>
      </c>
      <c r="BH78" s="629">
        <v>10.950726313876167</v>
      </c>
      <c r="BI78" s="629">
        <v>11.020707258681227</v>
      </c>
      <c r="BJ78" s="629">
        <v>11.08378010833421</v>
      </c>
      <c r="BK78" s="629">
        <v>11.144010032629872</v>
      </c>
      <c r="BL78" s="629">
        <v>11.205173397955356</v>
      </c>
      <c r="BM78" s="629">
        <v>11.258313004439728</v>
      </c>
      <c r="BN78" s="629">
        <v>11.30122412843555</v>
      </c>
      <c r="BO78" s="629">
        <v>11.34106229828037</v>
      </c>
      <c r="BP78" s="629">
        <v>11.373968363330469</v>
      </c>
      <c r="BQ78" s="629">
        <v>11.407835526576896</v>
      </c>
      <c r="BR78" s="629">
        <v>11.442737702429113</v>
      </c>
      <c r="BS78" s="629">
        <v>11.477700440958493</v>
      </c>
      <c r="BT78" s="629">
        <v>11.513027099980327</v>
      </c>
      <c r="BU78" s="629"/>
      <c r="BV78" s="629"/>
      <c r="BW78" s="629"/>
      <c r="BX78" s="629"/>
      <c r="BY78" s="629"/>
      <c r="BZ78" s="629"/>
      <c r="CA78" s="629"/>
      <c r="CB78" s="629"/>
      <c r="CC78" s="629"/>
      <c r="CD78" s="629"/>
      <c r="CE78" s="629"/>
      <c r="CF78" s="629"/>
      <c r="CG78" s="629"/>
      <c r="CH78" s="629"/>
      <c r="CI78" s="630"/>
      <c r="CK78" s="1348"/>
    </row>
    <row r="79" spans="1:89" s="1347" customFormat="1" x14ac:dyDescent="0.2">
      <c r="A79" s="1386"/>
      <c r="B79" s="566" t="s">
        <v>564</v>
      </c>
      <c r="C79" s="645" t="s">
        <v>565</v>
      </c>
      <c r="D79" s="568" t="s">
        <v>85</v>
      </c>
      <c r="E79" s="643" t="s">
        <v>339</v>
      </c>
      <c r="F79" s="644">
        <v>2</v>
      </c>
      <c r="G79" s="628"/>
      <c r="H79" s="628"/>
      <c r="I79" s="628">
        <v>920.62950060597245</v>
      </c>
      <c r="J79" s="628">
        <v>956.98374970525151</v>
      </c>
      <c r="K79" s="628">
        <v>1004.1385712395168</v>
      </c>
      <c r="L79" s="628">
        <v>1053.2853316469684</v>
      </c>
      <c r="M79" s="629">
        <v>1102.2921168002897</v>
      </c>
      <c r="N79" s="629">
        <v>1149.5102081877235</v>
      </c>
      <c r="O79" s="629">
        <v>1197.2260132079991</v>
      </c>
      <c r="P79" s="629">
        <v>1244.8299724029316</v>
      </c>
      <c r="Q79" s="629">
        <v>1289.7933265089957</v>
      </c>
      <c r="R79" s="629">
        <v>1326.4932312625447</v>
      </c>
      <c r="S79" s="629">
        <v>1359.8474273320048</v>
      </c>
      <c r="T79" s="629">
        <v>1393.5163809068354</v>
      </c>
      <c r="U79" s="629">
        <v>1428.4768590621593</v>
      </c>
      <c r="V79" s="629">
        <v>1464.0066877489626</v>
      </c>
      <c r="W79" s="629">
        <v>1500.0029241364239</v>
      </c>
      <c r="X79" s="629">
        <v>1534.812316561497</v>
      </c>
      <c r="Y79" s="629">
        <v>1568.4921693307715</v>
      </c>
      <c r="Z79" s="629">
        <v>1602.1367309141929</v>
      </c>
      <c r="AA79" s="629">
        <v>1636.08881222019</v>
      </c>
      <c r="AB79" s="629">
        <v>1669.4095476568821</v>
      </c>
      <c r="AC79" s="629">
        <v>1701.0479540652202</v>
      </c>
      <c r="AD79" s="629">
        <v>1731.6440251657398</v>
      </c>
      <c r="AE79" s="629">
        <v>1761.3688773509632</v>
      </c>
      <c r="AF79" s="629">
        <v>1790.4479999789617</v>
      </c>
      <c r="AG79" s="629">
        <v>1818.5794917468311</v>
      </c>
      <c r="AH79" s="629">
        <v>1845.6545286653791</v>
      </c>
      <c r="AI79" s="629">
        <v>1872.5081322018564</v>
      </c>
      <c r="AJ79" s="629">
        <v>1899.735380743824</v>
      </c>
      <c r="AK79" s="629">
        <v>1926.7982291081044</v>
      </c>
      <c r="AL79" s="629">
        <v>1950.2144318120431</v>
      </c>
      <c r="AM79" s="629">
        <v>1968.6036568650345</v>
      </c>
      <c r="AN79" s="629">
        <v>1986.8473991948749</v>
      </c>
      <c r="AO79" s="629">
        <v>2004.9193951251959</v>
      </c>
      <c r="AP79" s="629">
        <v>2022.8036833678989</v>
      </c>
      <c r="AQ79" s="629">
        <v>2036.6225121573216</v>
      </c>
      <c r="AR79" s="629">
        <v>2046.358664395078</v>
      </c>
      <c r="AS79" s="629">
        <v>2056.2594476606087</v>
      </c>
      <c r="AT79" s="629">
        <v>2066.2699278937562</v>
      </c>
      <c r="AU79" s="629">
        <v>2076.3208341520067</v>
      </c>
      <c r="AV79" s="629">
        <v>2086.3890692947089</v>
      </c>
      <c r="AW79" s="629">
        <v>2096.5680491703097</v>
      </c>
      <c r="AX79" s="629">
        <v>2106.9311612083311</v>
      </c>
      <c r="AY79" s="629">
        <v>2117.2270081028569</v>
      </c>
      <c r="AZ79" s="629">
        <v>2127.3755137075614</v>
      </c>
      <c r="BA79" s="629">
        <v>2137.4783193839735</v>
      </c>
      <c r="BB79" s="629">
        <v>2147.6652132720687</v>
      </c>
      <c r="BC79" s="629">
        <v>2158.0020083644645</v>
      </c>
      <c r="BD79" s="629">
        <v>2168.4013681436627</v>
      </c>
      <c r="BE79" s="629">
        <v>2178.8221707604762</v>
      </c>
      <c r="BF79" s="629">
        <v>2189.1450598424426</v>
      </c>
      <c r="BG79" s="629">
        <v>2199.4127053616903</v>
      </c>
      <c r="BH79" s="629">
        <v>2209.6911271672743</v>
      </c>
      <c r="BI79" s="629">
        <v>2219.9334482809536</v>
      </c>
      <c r="BJ79" s="629">
        <v>2230.1816567403393</v>
      </c>
      <c r="BK79" s="629">
        <v>2240.3535326157062</v>
      </c>
      <c r="BL79" s="629">
        <v>2250.3931170861774</v>
      </c>
      <c r="BM79" s="629">
        <v>2260.4320492174529</v>
      </c>
      <c r="BN79" s="629">
        <v>2270.4872934343825</v>
      </c>
      <c r="BO79" s="629">
        <v>2280.4835989417406</v>
      </c>
      <c r="BP79" s="629">
        <v>2289.4344010254154</v>
      </c>
      <c r="BQ79" s="629">
        <v>2297.2433803461558</v>
      </c>
      <c r="BR79" s="629">
        <v>2304.9741149546376</v>
      </c>
      <c r="BS79" s="629">
        <v>2312.6651815911423</v>
      </c>
      <c r="BT79" s="629">
        <v>2320.3210854417875</v>
      </c>
      <c r="BU79" s="629"/>
      <c r="BV79" s="629"/>
      <c r="BW79" s="629"/>
      <c r="BX79" s="629"/>
      <c r="BY79" s="629"/>
      <c r="BZ79" s="629"/>
      <c r="CA79" s="629"/>
      <c r="CB79" s="629"/>
      <c r="CC79" s="629"/>
      <c r="CD79" s="629"/>
      <c r="CE79" s="629"/>
      <c r="CF79" s="629"/>
      <c r="CG79" s="629"/>
      <c r="CH79" s="629"/>
      <c r="CI79" s="630"/>
      <c r="CK79" s="1348"/>
    </row>
    <row r="80" spans="1:89" s="1347" customFormat="1" x14ac:dyDescent="0.2">
      <c r="A80" s="1386"/>
      <c r="B80" s="566" t="s">
        <v>566</v>
      </c>
      <c r="C80" s="645" t="s">
        <v>567</v>
      </c>
      <c r="D80" s="568" t="s">
        <v>85</v>
      </c>
      <c r="E80" s="643" t="s">
        <v>339</v>
      </c>
      <c r="F80" s="644">
        <v>2</v>
      </c>
      <c r="G80" s="628"/>
      <c r="H80" s="628"/>
      <c r="I80" s="628">
        <v>1715.4093781558433</v>
      </c>
      <c r="J80" s="628">
        <v>1690.4850043306203</v>
      </c>
      <c r="K80" s="628">
        <v>1658.366768873298</v>
      </c>
      <c r="L80" s="628">
        <v>1622.9561204530476</v>
      </c>
      <c r="M80" s="629">
        <v>1589.7194621605065</v>
      </c>
      <c r="N80" s="629">
        <v>1558.6784809580101</v>
      </c>
      <c r="O80" s="629">
        <v>1527.5051778467141</v>
      </c>
      <c r="P80" s="629">
        <v>1496.2028828379173</v>
      </c>
      <c r="Q80" s="629">
        <v>1464.7768879531025</v>
      </c>
      <c r="R80" s="629">
        <v>1436.9515572833157</v>
      </c>
      <c r="S80" s="629">
        <v>1412.7563704639156</v>
      </c>
      <c r="T80" s="629">
        <v>1388.5014134502076</v>
      </c>
      <c r="U80" s="629">
        <v>1364.1974509397335</v>
      </c>
      <c r="V80" s="629">
        <v>1339.8588332623228</v>
      </c>
      <c r="W80" s="629">
        <v>1314.8867148545039</v>
      </c>
      <c r="X80" s="629">
        <v>1289.8920828674859</v>
      </c>
      <c r="Y80" s="629">
        <v>1265.4846856938609</v>
      </c>
      <c r="Z80" s="629">
        <v>1241.0569016103875</v>
      </c>
      <c r="AA80" s="629">
        <v>1216.6139640346428</v>
      </c>
      <c r="AB80" s="629">
        <v>1192.6359158972837</v>
      </c>
      <c r="AC80" s="629">
        <v>1169.6026357850726</v>
      </c>
      <c r="AD80" s="629">
        <v>1147.5198297189611</v>
      </c>
      <c r="AE80" s="629">
        <v>1126.398408820683</v>
      </c>
      <c r="AF80" s="629">
        <v>1106.2497549619368</v>
      </c>
      <c r="AG80" s="629">
        <v>1086.6090658767828</v>
      </c>
      <c r="AH80" s="629">
        <v>1067.0005431030622</v>
      </c>
      <c r="AI80" s="629">
        <v>1047.4189939829646</v>
      </c>
      <c r="AJ80" s="629">
        <v>1027.8656184446422</v>
      </c>
      <c r="AK80" s="629">
        <v>1008.3453808702718</v>
      </c>
      <c r="AL80" s="629">
        <v>991.27285121682291</v>
      </c>
      <c r="AM80" s="629">
        <v>976.66538856565205</v>
      </c>
      <c r="AN80" s="629">
        <v>962.11583985839286</v>
      </c>
      <c r="AO80" s="629">
        <v>947.62518620466551</v>
      </c>
      <c r="AP80" s="629">
        <v>933.19051346465244</v>
      </c>
      <c r="AQ80" s="629">
        <v>922.71752893375162</v>
      </c>
      <c r="AR80" s="629">
        <v>916.2323359611529</v>
      </c>
      <c r="AS80" s="629">
        <v>909.83213329044668</v>
      </c>
      <c r="AT80" s="629">
        <v>903.51635352789458</v>
      </c>
      <c r="AU80" s="629">
        <v>897.28388461995257</v>
      </c>
      <c r="AV80" s="629">
        <v>891.13273623977193</v>
      </c>
      <c r="AW80" s="629">
        <v>885.05812100975675</v>
      </c>
      <c r="AX80" s="629">
        <v>879.05735195681928</v>
      </c>
      <c r="AY80" s="629">
        <v>873.12798836209913</v>
      </c>
      <c r="AZ80" s="629">
        <v>867.26457507845191</v>
      </c>
      <c r="BA80" s="629">
        <v>861.46224986389007</v>
      </c>
      <c r="BB80" s="629">
        <v>855.71706181924219</v>
      </c>
      <c r="BC80" s="629">
        <v>850.02678531702179</v>
      </c>
      <c r="BD80" s="629">
        <v>844.39144281196332</v>
      </c>
      <c r="BE80" s="629">
        <v>838.81172127256207</v>
      </c>
      <c r="BF80" s="629">
        <v>833.28744692840132</v>
      </c>
      <c r="BG80" s="629">
        <v>827.81869934716042</v>
      </c>
      <c r="BH80" s="629">
        <v>822.4051321649174</v>
      </c>
      <c r="BI80" s="629">
        <v>817.04648050413516</v>
      </c>
      <c r="BJ80" s="629">
        <v>811.74229199831746</v>
      </c>
      <c r="BK80" s="629">
        <v>806.49256118237531</v>
      </c>
      <c r="BL80" s="629">
        <v>801.29735379511669</v>
      </c>
      <c r="BM80" s="629">
        <v>796.15602108513133</v>
      </c>
      <c r="BN80" s="629">
        <v>791.06878723549141</v>
      </c>
      <c r="BO80" s="629">
        <v>786.03450933050567</v>
      </c>
      <c r="BP80" s="629">
        <v>782.07723512091547</v>
      </c>
      <c r="BQ80" s="629">
        <v>779.19926918689282</v>
      </c>
      <c r="BR80" s="629">
        <v>776.37234694422375</v>
      </c>
      <c r="BS80" s="629">
        <v>773.59361987033901</v>
      </c>
      <c r="BT80" s="629">
        <v>770.86082711559629</v>
      </c>
      <c r="BU80" s="629"/>
      <c r="BV80" s="629"/>
      <c r="BW80" s="629"/>
      <c r="BX80" s="629"/>
      <c r="BY80" s="629"/>
      <c r="BZ80" s="629"/>
      <c r="CA80" s="629"/>
      <c r="CB80" s="629"/>
      <c r="CC80" s="629"/>
      <c r="CD80" s="629"/>
      <c r="CE80" s="629"/>
      <c r="CF80" s="629"/>
      <c r="CG80" s="629"/>
      <c r="CH80" s="629"/>
      <c r="CI80" s="630"/>
      <c r="CK80" s="1348"/>
    </row>
    <row r="81" spans="1:89" s="1347" customFormat="1" ht="28.5" x14ac:dyDescent="0.2">
      <c r="A81" s="1386"/>
      <c r="B81" s="646" t="s">
        <v>568</v>
      </c>
      <c r="C81" s="645" t="s">
        <v>569</v>
      </c>
      <c r="D81" s="647" t="s">
        <v>570</v>
      </c>
      <c r="E81" s="643" t="s">
        <v>339</v>
      </c>
      <c r="F81" s="644">
        <v>2</v>
      </c>
      <c r="G81" s="578">
        <f>SUM(G77:G80)</f>
        <v>0</v>
      </c>
      <c r="H81" s="578">
        <f t="shared" ref="H81:BS81" si="81">SUM(H77:H80)</f>
        <v>0</v>
      </c>
      <c r="I81" s="578">
        <f t="shared" si="81"/>
        <v>2682.7116490385179</v>
      </c>
      <c r="J81" s="578">
        <f t="shared" si="81"/>
        <v>2694.5974483329851</v>
      </c>
      <c r="K81" s="578">
        <f t="shared" si="81"/>
        <v>2710.0538590548581</v>
      </c>
      <c r="L81" s="578">
        <f t="shared" si="81"/>
        <v>2724.1832154510053</v>
      </c>
      <c r="M81" s="583">
        <f t="shared" si="81"/>
        <v>2740.2895026215488</v>
      </c>
      <c r="N81" s="583">
        <f t="shared" si="81"/>
        <v>2756.7841850810119</v>
      </c>
      <c r="O81" s="583">
        <f t="shared" si="81"/>
        <v>2773.8082818664948</v>
      </c>
      <c r="P81" s="583">
        <f t="shared" si="81"/>
        <v>2790.6138845714963</v>
      </c>
      <c r="Q81" s="583">
        <f t="shared" si="81"/>
        <v>2804.6831973878516</v>
      </c>
      <c r="R81" s="583">
        <f t="shared" si="81"/>
        <v>2814.0579298167804</v>
      </c>
      <c r="S81" s="583">
        <f t="shared" si="81"/>
        <v>2823.828992367924</v>
      </c>
      <c r="T81" s="583">
        <f t="shared" si="81"/>
        <v>2834.1348306308769</v>
      </c>
      <c r="U81" s="583">
        <f t="shared" si="81"/>
        <v>2845.5193882347553</v>
      </c>
      <c r="V81" s="583">
        <f t="shared" si="81"/>
        <v>2857.3154165937999</v>
      </c>
      <c r="W81" s="583">
        <f t="shared" si="81"/>
        <v>2868.864611950743</v>
      </c>
      <c r="X81" s="583">
        <f t="shared" si="81"/>
        <v>2879.1758103427519</v>
      </c>
      <c r="Y81" s="583">
        <f t="shared" si="81"/>
        <v>2888.9574352762834</v>
      </c>
      <c r="Z81" s="583">
        <f t="shared" si="81"/>
        <v>2898.7185048343326</v>
      </c>
      <c r="AA81" s="583">
        <f t="shared" si="81"/>
        <v>2908.7589033451964</v>
      </c>
      <c r="AB81" s="583">
        <f t="shared" si="81"/>
        <v>2918.6210717407607</v>
      </c>
      <c r="AC81" s="583">
        <f t="shared" si="81"/>
        <v>2927.7890015143248</v>
      </c>
      <c r="AD81" s="583">
        <f t="shared" si="81"/>
        <v>2936.9120134210316</v>
      </c>
      <c r="AE81" s="583">
        <f t="shared" si="81"/>
        <v>2946.1548046241128</v>
      </c>
      <c r="AF81" s="583">
        <f t="shared" si="81"/>
        <v>2955.7185525091686</v>
      </c>
      <c r="AG81" s="583">
        <f t="shared" si="81"/>
        <v>2964.8221462499923</v>
      </c>
      <c r="AH81" s="583">
        <f t="shared" si="81"/>
        <v>2972.9334823325871</v>
      </c>
      <c r="AI81" s="583">
        <f t="shared" si="81"/>
        <v>2980.8374152601591</v>
      </c>
      <c r="AJ81" s="583">
        <f t="shared" si="81"/>
        <v>2989.0829227713002</v>
      </c>
      <c r="AK81" s="583">
        <f t="shared" si="81"/>
        <v>2997.1382955384688</v>
      </c>
      <c r="AL81" s="583">
        <f t="shared" si="81"/>
        <v>3003.960396404872</v>
      </c>
      <c r="AM81" s="583">
        <f t="shared" si="81"/>
        <v>3008.1756442017686</v>
      </c>
      <c r="AN81" s="583">
        <f t="shared" si="81"/>
        <v>3012.1980703959434</v>
      </c>
      <c r="AO81" s="583">
        <f t="shared" si="81"/>
        <v>3016.0429343119417</v>
      </c>
      <c r="AP81" s="583">
        <f t="shared" si="81"/>
        <v>3019.7250352419851</v>
      </c>
      <c r="AQ81" s="583">
        <f t="shared" si="81"/>
        <v>3023.2869370061912</v>
      </c>
      <c r="AR81" s="583">
        <f t="shared" si="81"/>
        <v>3026.7575129611782</v>
      </c>
      <c r="AS81" s="583">
        <f t="shared" si="81"/>
        <v>3030.3616851993243</v>
      </c>
      <c r="AT81" s="583">
        <f t="shared" si="81"/>
        <v>3034.0980760404937</v>
      </c>
      <c r="AU81" s="583">
        <f t="shared" si="81"/>
        <v>3037.9558352702893</v>
      </c>
      <c r="AV81" s="583">
        <f t="shared" si="81"/>
        <v>3041.9380209877568</v>
      </c>
      <c r="AW81" s="583">
        <f t="shared" si="81"/>
        <v>3046.0953039813189</v>
      </c>
      <c r="AX81" s="583">
        <f t="shared" si="81"/>
        <v>3050.4972578073312</v>
      </c>
      <c r="AY81" s="583">
        <f t="shared" si="81"/>
        <v>3055.0204083807912</v>
      </c>
      <c r="AZ81" s="583">
        <f t="shared" si="81"/>
        <v>3059.6101165277241</v>
      </c>
      <c r="BA81" s="583">
        <f t="shared" si="81"/>
        <v>3064.3148694061279</v>
      </c>
      <c r="BB81" s="583">
        <f t="shared" si="81"/>
        <v>3069.1895174568208</v>
      </c>
      <c r="BC81" s="583">
        <f t="shared" si="81"/>
        <v>3074.2670362446524</v>
      </c>
      <c r="BD81" s="583">
        <f t="shared" si="81"/>
        <v>3079.4627028681407</v>
      </c>
      <c r="BE81" s="583">
        <f t="shared" si="81"/>
        <v>3084.7284686331654</v>
      </c>
      <c r="BF81" s="583">
        <f t="shared" si="81"/>
        <v>3089.9876543808487</v>
      </c>
      <c r="BG81" s="583">
        <f t="shared" si="81"/>
        <v>3095.2591721004055</v>
      </c>
      <c r="BH81" s="583">
        <f t="shared" si="81"/>
        <v>3100.5811018204731</v>
      </c>
      <c r="BI81" s="583">
        <f t="shared" si="81"/>
        <v>3105.9024257124261</v>
      </c>
      <c r="BJ81" s="583">
        <f t="shared" si="81"/>
        <v>3111.2408975087269</v>
      </c>
      <c r="BK81" s="583">
        <f t="shared" si="81"/>
        <v>3116.5397150152785</v>
      </c>
      <c r="BL81" s="583">
        <f t="shared" si="81"/>
        <v>3121.7666022005897</v>
      </c>
      <c r="BM81" s="583">
        <f t="shared" si="81"/>
        <v>3126.9965318688114</v>
      </c>
      <c r="BN81" s="583">
        <f t="shared" si="81"/>
        <v>3132.2329044874823</v>
      </c>
      <c r="BO81" s="583">
        <f t="shared" si="81"/>
        <v>3137.444076366558</v>
      </c>
      <c r="BP81" s="583">
        <f t="shared" si="81"/>
        <v>3142.6433957669087</v>
      </c>
      <c r="BQ81" s="583">
        <f t="shared" si="81"/>
        <v>3147.7862113002589</v>
      </c>
      <c r="BR81" s="583">
        <f t="shared" si="81"/>
        <v>3152.9082986870358</v>
      </c>
      <c r="BS81" s="583">
        <f t="shared" si="81"/>
        <v>3158.0392920240733</v>
      </c>
      <c r="BT81" s="583">
        <f t="shared" ref="BT81" si="82">SUM(BT77:BT80)</f>
        <v>3163.183332819925</v>
      </c>
      <c r="BU81" s="583"/>
      <c r="BV81" s="583"/>
      <c r="BW81" s="583"/>
      <c r="BX81" s="583"/>
      <c r="BY81" s="583"/>
      <c r="BZ81" s="583"/>
      <c r="CA81" s="583"/>
      <c r="CB81" s="583"/>
      <c r="CC81" s="583"/>
      <c r="CD81" s="583"/>
      <c r="CE81" s="583"/>
      <c r="CF81" s="583"/>
      <c r="CG81" s="583"/>
      <c r="CH81" s="583"/>
      <c r="CI81" s="579"/>
      <c r="CK81" s="1348"/>
    </row>
    <row r="82" spans="1:89" s="1347" customFormat="1" ht="57" x14ac:dyDescent="0.2">
      <c r="A82" s="1386"/>
      <c r="B82" s="646" t="s">
        <v>571</v>
      </c>
      <c r="C82" s="645" t="s">
        <v>572</v>
      </c>
      <c r="D82" s="647" t="s">
        <v>573</v>
      </c>
      <c r="E82" s="643" t="s">
        <v>574</v>
      </c>
      <c r="F82" s="644">
        <v>1</v>
      </c>
      <c r="G82" s="606" t="e">
        <f>(G80+G79)/(G66+G74)</f>
        <v>#DIV/0!</v>
      </c>
      <c r="H82" s="606" t="e">
        <f t="shared" ref="H82:BS82" si="83">(H80+H79)/(H66+H74)</f>
        <v>#DIV/0!</v>
      </c>
      <c r="I82" s="606">
        <f t="shared" si="83"/>
        <v>2.3529947832856069</v>
      </c>
      <c r="J82" s="606">
        <f t="shared" si="83"/>
        <v>2.3493938159266388</v>
      </c>
      <c r="K82" s="606">
        <f t="shared" si="83"/>
        <v>2.3464677497643924</v>
      </c>
      <c r="L82" s="606">
        <f t="shared" si="83"/>
        <v>2.3431002202878699</v>
      </c>
      <c r="M82" s="606">
        <f t="shared" si="83"/>
        <v>2.3395479517743141</v>
      </c>
      <c r="N82" s="606">
        <f t="shared" si="83"/>
        <v>2.3347289051939226</v>
      </c>
      <c r="O82" s="606">
        <f t="shared" si="83"/>
        <v>2.3297012959329622</v>
      </c>
      <c r="P82" s="606">
        <f t="shared" si="83"/>
        <v>2.3245920634157411</v>
      </c>
      <c r="Q82" s="606">
        <f t="shared" si="83"/>
        <v>2.3196641466248784</v>
      </c>
      <c r="R82" s="606">
        <f t="shared" si="83"/>
        <v>2.3141544042999458</v>
      </c>
      <c r="S82" s="606">
        <f t="shared" si="83"/>
        <v>2.3088986132137155</v>
      </c>
      <c r="T82" s="606">
        <f t="shared" si="83"/>
        <v>2.3041741924336563</v>
      </c>
      <c r="U82" s="606">
        <f t="shared" si="83"/>
        <v>2.3003706102228327</v>
      </c>
      <c r="V82" s="606">
        <f t="shared" si="83"/>
        <v>2.2972705531356348</v>
      </c>
      <c r="W82" s="606">
        <f t="shared" si="83"/>
        <v>2.2944510751866418</v>
      </c>
      <c r="X82" s="606">
        <f t="shared" si="83"/>
        <v>2.2913052905890186</v>
      </c>
      <c r="Y82" s="606">
        <f t="shared" si="83"/>
        <v>2.2880305402799705</v>
      </c>
      <c r="Z82" s="606">
        <f t="shared" si="83"/>
        <v>2.2851018655625444</v>
      </c>
      <c r="AA82" s="606">
        <f t="shared" si="83"/>
        <v>2.2827955006977021</v>
      </c>
      <c r="AB82" s="606">
        <f t="shared" si="83"/>
        <v>2.2807374589571636</v>
      </c>
      <c r="AC82" s="606">
        <f t="shared" si="83"/>
        <v>2.2784623305077014</v>
      </c>
      <c r="AD82" s="606">
        <f t="shared" si="83"/>
        <v>2.2764813810487858</v>
      </c>
      <c r="AE82" s="606">
        <f t="shared" si="83"/>
        <v>2.2749483220813831</v>
      </c>
      <c r="AF82" s="606">
        <f t="shared" si="83"/>
        <v>2.2740451635718961</v>
      </c>
      <c r="AG82" s="606">
        <f t="shared" si="83"/>
        <v>2.2731648117931953</v>
      </c>
      <c r="AH82" s="606">
        <f t="shared" si="83"/>
        <v>2.2718441079329352</v>
      </c>
      <c r="AI82" s="606">
        <f t="shared" si="83"/>
        <v>2.2707340734860639</v>
      </c>
      <c r="AJ82" s="606">
        <f t="shared" si="83"/>
        <v>2.2702931261541393</v>
      </c>
      <c r="AK82" s="606">
        <f t="shared" si="83"/>
        <v>2.270104193483315</v>
      </c>
      <c r="AL82" s="606">
        <f t="shared" si="83"/>
        <v>2.2699183772999474</v>
      </c>
      <c r="AM82" s="606">
        <f t="shared" si="83"/>
        <v>2.2698604848192043</v>
      </c>
      <c r="AN82" s="606">
        <f t="shared" si="83"/>
        <v>2.2701330029126336</v>
      </c>
      <c r="AO82" s="606">
        <f t="shared" si="83"/>
        <v>2.2702769474260061</v>
      </c>
      <c r="AP82" s="606">
        <f t="shared" si="83"/>
        <v>2.2700297459521397</v>
      </c>
      <c r="AQ82" s="606">
        <f t="shared" si="83"/>
        <v>2.2694833042693805</v>
      </c>
      <c r="AR82" s="606">
        <f t="shared" si="83"/>
        <v>2.2687867414403673</v>
      </c>
      <c r="AS82" s="606">
        <f t="shared" si="83"/>
        <v>2.2682736085906452</v>
      </c>
      <c r="AT82" s="606">
        <f t="shared" si="83"/>
        <v>2.2678772470926085</v>
      </c>
      <c r="AU82" s="606">
        <f t="shared" si="83"/>
        <v>2.2674859759829578</v>
      </c>
      <c r="AV82" s="606">
        <f t="shared" si="83"/>
        <v>2.2667418418831793</v>
      </c>
      <c r="AW82" s="606">
        <f t="shared" si="83"/>
        <v>2.2658873888215738</v>
      </c>
      <c r="AX82" s="606">
        <f t="shared" si="83"/>
        <v>2.2649429468673623</v>
      </c>
      <c r="AY82" s="606">
        <f t="shared" si="83"/>
        <v>2.2635159038019492</v>
      </c>
      <c r="AZ82" s="606">
        <f t="shared" si="83"/>
        <v>2.2616548875589384</v>
      </c>
      <c r="BA82" s="606">
        <f t="shared" si="83"/>
        <v>2.2594525716884704</v>
      </c>
      <c r="BB82" s="606">
        <f t="shared" si="83"/>
        <v>2.2571115193574167</v>
      </c>
      <c r="BC82" s="606">
        <f t="shared" si="83"/>
        <v>2.2549121863728723</v>
      </c>
      <c r="BD82" s="606">
        <f t="shared" si="83"/>
        <v>2.2529439358538776</v>
      </c>
      <c r="BE82" s="606">
        <f t="shared" si="83"/>
        <v>2.251102124593956</v>
      </c>
      <c r="BF82" s="606">
        <f t="shared" si="83"/>
        <v>2.2493522932237777</v>
      </c>
      <c r="BG82" s="606">
        <f t="shared" si="83"/>
        <v>2.2477111586376473</v>
      </c>
      <c r="BH82" s="606">
        <f t="shared" si="83"/>
        <v>2.2461906529349087</v>
      </c>
      <c r="BI82" s="606">
        <f t="shared" si="83"/>
        <v>2.2447677059103959</v>
      </c>
      <c r="BJ82" s="606">
        <f t="shared" si="83"/>
        <v>2.2435020829075789</v>
      </c>
      <c r="BK82" s="606">
        <f t="shared" si="83"/>
        <v>2.2424064536234645</v>
      </c>
      <c r="BL82" s="606">
        <f t="shared" si="83"/>
        <v>2.2413890510727215</v>
      </c>
      <c r="BM82" s="606">
        <f t="shared" si="83"/>
        <v>2.240566233818102</v>
      </c>
      <c r="BN82" s="606">
        <f t="shared" si="83"/>
        <v>2.2397587089242657</v>
      </c>
      <c r="BO82" s="606">
        <f t="shared" si="83"/>
        <v>2.2388398110874363</v>
      </c>
      <c r="BP82" s="606">
        <f t="shared" si="83"/>
        <v>2.2378819287322012</v>
      </c>
      <c r="BQ82" s="606">
        <f t="shared" si="83"/>
        <v>2.2366798089818207</v>
      </c>
      <c r="BR82" s="606">
        <f t="shared" si="83"/>
        <v>2.2352648180336785</v>
      </c>
      <c r="BS82" s="606">
        <f t="shared" si="83"/>
        <v>2.2337059166899587</v>
      </c>
      <c r="BT82" s="606">
        <f t="shared" ref="BT82" si="84">(BT80+BT79)/(BT66+BT74)</f>
        <v>2.2321315880899641</v>
      </c>
      <c r="BU82" s="606"/>
      <c r="BV82" s="606"/>
      <c r="BW82" s="606"/>
      <c r="BX82" s="606"/>
      <c r="BY82" s="606"/>
      <c r="BZ82" s="606"/>
      <c r="CA82" s="606"/>
      <c r="CB82" s="606"/>
      <c r="CC82" s="606"/>
      <c r="CD82" s="606"/>
      <c r="CE82" s="606"/>
      <c r="CF82" s="606"/>
      <c r="CG82" s="606"/>
      <c r="CH82" s="606"/>
      <c r="CI82" s="606"/>
      <c r="CK82" s="1348"/>
    </row>
    <row r="83" spans="1:89" s="1347" customFormat="1" ht="28.5" x14ac:dyDescent="0.2">
      <c r="A83" s="1386"/>
      <c r="B83" s="646" t="s">
        <v>575</v>
      </c>
      <c r="C83" s="645" t="s">
        <v>576</v>
      </c>
      <c r="D83" s="647" t="s">
        <v>577</v>
      </c>
      <c r="E83" s="643" t="s">
        <v>370</v>
      </c>
      <c r="F83" s="644">
        <v>1</v>
      </c>
      <c r="G83" s="648" t="e">
        <f>G66/(G66+G74)</f>
        <v>#DIV/0!</v>
      </c>
      <c r="H83" s="648" t="e">
        <f t="shared" ref="H83:BS83" si="85">H66/(H66+H74)</f>
        <v>#DIV/0!</v>
      </c>
      <c r="I83" s="648">
        <f t="shared" si="85"/>
        <v>0.42265090052495291</v>
      </c>
      <c r="J83" s="648">
        <f t="shared" si="85"/>
        <v>0.43544912403478592</v>
      </c>
      <c r="K83" s="648">
        <f t="shared" si="85"/>
        <v>0.45204909581991959</v>
      </c>
      <c r="L83" s="648">
        <f t="shared" si="85"/>
        <v>0.46970493495603716</v>
      </c>
      <c r="M83" s="649">
        <f t="shared" si="85"/>
        <v>0.48651579260109984</v>
      </c>
      <c r="N83" s="649">
        <f t="shared" si="85"/>
        <v>0.50239199668324919</v>
      </c>
      <c r="O83" s="649">
        <f t="shared" si="85"/>
        <v>0.51813511160642534</v>
      </c>
      <c r="P83" s="649">
        <f t="shared" si="85"/>
        <v>0.53360957616507987</v>
      </c>
      <c r="Q83" s="649">
        <f t="shared" si="85"/>
        <v>0.54836251409492953</v>
      </c>
      <c r="R83" s="649">
        <f t="shared" si="85"/>
        <v>0.56068582701370151</v>
      </c>
      <c r="S83" s="649">
        <f t="shared" si="85"/>
        <v>0.57129598804670789</v>
      </c>
      <c r="T83" s="649">
        <f t="shared" si="85"/>
        <v>0.58174110807705626</v>
      </c>
      <c r="U83" s="649">
        <f t="shared" si="85"/>
        <v>0.59210079883557543</v>
      </c>
      <c r="V83" s="649">
        <f t="shared" si="85"/>
        <v>0.60230136784621113</v>
      </c>
      <c r="W83" s="649">
        <f t="shared" si="85"/>
        <v>0.61257351376387048</v>
      </c>
      <c r="X83" s="649">
        <f t="shared" si="85"/>
        <v>0.62262987784692292</v>
      </c>
      <c r="Y83" s="649">
        <f t="shared" si="85"/>
        <v>0.63228691674434112</v>
      </c>
      <c r="Z83" s="649">
        <f t="shared" si="85"/>
        <v>0.64179720889373015</v>
      </c>
      <c r="AA83" s="649">
        <f t="shared" si="85"/>
        <v>0.65116663674254482</v>
      </c>
      <c r="AB83" s="649">
        <f t="shared" si="85"/>
        <v>0.66021180677082225</v>
      </c>
      <c r="AC83" s="649">
        <f t="shared" si="85"/>
        <v>0.66874586712309947</v>
      </c>
      <c r="AD83" s="649">
        <f t="shared" si="85"/>
        <v>0.67677896283912364</v>
      </c>
      <c r="AE83" s="649">
        <f t="shared" si="85"/>
        <v>0.68432596950942071</v>
      </c>
      <c r="AF83" s="649">
        <f t="shared" si="85"/>
        <v>0.69139555394999652</v>
      </c>
      <c r="AG83" s="649">
        <f t="shared" si="85"/>
        <v>0.6981821804610604</v>
      </c>
      <c r="AH83" s="649">
        <f t="shared" si="85"/>
        <v>0.70487823507680636</v>
      </c>
      <c r="AI83" s="649">
        <f t="shared" si="85"/>
        <v>0.71148740368891483</v>
      </c>
      <c r="AJ83" s="649">
        <f t="shared" si="85"/>
        <v>0.71801373711026473</v>
      </c>
      <c r="AK83" s="649">
        <f t="shared" si="85"/>
        <v>0.72446082294821601</v>
      </c>
      <c r="AL83" s="649">
        <f t="shared" si="85"/>
        <v>0.72984611813719447</v>
      </c>
      <c r="AM83" s="649">
        <f t="shared" si="85"/>
        <v>0.73404566395113091</v>
      </c>
      <c r="AN83" s="649">
        <f t="shared" si="85"/>
        <v>0.73818836421806555</v>
      </c>
      <c r="AO83" s="649">
        <f t="shared" si="85"/>
        <v>0.74232636343776581</v>
      </c>
      <c r="AP83" s="649">
        <f t="shared" si="85"/>
        <v>0.746479899943574</v>
      </c>
      <c r="AQ83" s="649">
        <f t="shared" si="85"/>
        <v>0.74918782465906542</v>
      </c>
      <c r="AR83" s="649">
        <f t="shared" si="85"/>
        <v>0.75043978610573547</v>
      </c>
      <c r="AS83" s="649">
        <f t="shared" si="85"/>
        <v>0.75168926816495718</v>
      </c>
      <c r="AT83" s="649">
        <f t="shared" si="85"/>
        <v>0.75293882670930634</v>
      </c>
      <c r="AU83" s="649">
        <f t="shared" si="85"/>
        <v>0.7541946436902851</v>
      </c>
      <c r="AV83" s="649">
        <f t="shared" si="85"/>
        <v>0.75549309546222576</v>
      </c>
      <c r="AW83" s="649">
        <f t="shared" si="85"/>
        <v>0.75681466508310791</v>
      </c>
      <c r="AX83" s="649">
        <f t="shared" si="85"/>
        <v>0.75816243375782078</v>
      </c>
      <c r="AY83" s="649">
        <f t="shared" si="85"/>
        <v>0.75955712542868148</v>
      </c>
      <c r="AZ83" s="649">
        <f t="shared" si="85"/>
        <v>0.76098599570264758</v>
      </c>
      <c r="BA83" s="649">
        <f t="shared" si="85"/>
        <v>0.76244642685321862</v>
      </c>
      <c r="BB83" s="649">
        <f t="shared" si="85"/>
        <v>0.76392656463247766</v>
      </c>
      <c r="BC83" s="649">
        <f t="shared" si="85"/>
        <v>0.76540173111252496</v>
      </c>
      <c r="BD83" s="649">
        <f t="shared" si="85"/>
        <v>0.76685581027629934</v>
      </c>
      <c r="BE83" s="649">
        <f t="shared" si="85"/>
        <v>0.76829666806407737</v>
      </c>
      <c r="BF83" s="649">
        <f t="shared" si="85"/>
        <v>0.7697117457490511</v>
      </c>
      <c r="BG83" s="649">
        <f t="shared" si="85"/>
        <v>0.77110994237055641</v>
      </c>
      <c r="BH83" s="649">
        <f t="shared" si="85"/>
        <v>0.77249518220573421</v>
      </c>
      <c r="BI83" s="649">
        <f t="shared" si="85"/>
        <v>0.77386639002892244</v>
      </c>
      <c r="BJ83" s="649">
        <f t="shared" si="85"/>
        <v>0.77522080134433002</v>
      </c>
      <c r="BK83" s="649">
        <f t="shared" si="85"/>
        <v>0.77655130545195716</v>
      </c>
      <c r="BL83" s="649">
        <f t="shared" si="85"/>
        <v>0.77786326751004642</v>
      </c>
      <c r="BM83" s="649">
        <f t="shared" si="85"/>
        <v>0.7791549604921828</v>
      </c>
      <c r="BN83" s="649">
        <f t="shared" si="85"/>
        <v>0.78044544466400956</v>
      </c>
      <c r="BO83" s="649">
        <f t="shared" si="85"/>
        <v>0.78174156523357241</v>
      </c>
      <c r="BP83" s="649">
        <f t="shared" si="85"/>
        <v>0.78269221471305028</v>
      </c>
      <c r="BQ83" s="649">
        <f t="shared" si="85"/>
        <v>0.78331272662515528</v>
      </c>
      <c r="BR83" s="649">
        <f t="shared" si="85"/>
        <v>0.78394975327233785</v>
      </c>
      <c r="BS83" s="649">
        <f t="shared" si="85"/>
        <v>0.78459903198817793</v>
      </c>
      <c r="BT83" s="649">
        <f t="shared" ref="BT83" si="86">BT66/(BT66+BT74)</f>
        <v>0.78524826372783663</v>
      </c>
      <c r="BU83" s="649"/>
      <c r="BV83" s="649"/>
      <c r="BW83" s="649"/>
      <c r="BX83" s="649"/>
      <c r="BY83" s="649"/>
      <c r="BZ83" s="649"/>
      <c r="CA83" s="649"/>
      <c r="CB83" s="649"/>
      <c r="CC83" s="649"/>
      <c r="CD83" s="649"/>
      <c r="CE83" s="649"/>
      <c r="CF83" s="649"/>
      <c r="CG83" s="649"/>
      <c r="CH83" s="649"/>
      <c r="CI83" s="650"/>
      <c r="CK83" s="1348"/>
    </row>
    <row r="84" spans="1:89" s="1347" customFormat="1" ht="72" thickBot="1" x14ac:dyDescent="0.25">
      <c r="A84" s="1386"/>
      <c r="B84" s="651" t="s">
        <v>578</v>
      </c>
      <c r="C84" s="652" t="s">
        <v>579</v>
      </c>
      <c r="D84" s="653" t="s">
        <v>580</v>
      </c>
      <c r="E84" s="654" t="s">
        <v>370</v>
      </c>
      <c r="F84" s="655">
        <v>1</v>
      </c>
      <c r="G84" s="656" t="e">
        <f>(G66)/(G66+G75+G74+G73)</f>
        <v>#DIV/0!</v>
      </c>
      <c r="H84" s="656" t="e">
        <f t="shared" ref="H84:BS84" si="87">(H66)/(H66+H75+H74+H73)</f>
        <v>#DIV/0!</v>
      </c>
      <c r="I84" s="656">
        <f t="shared" si="87"/>
        <v>0.4065101096951938</v>
      </c>
      <c r="J84" s="656">
        <f t="shared" si="87"/>
        <v>0.41886470084108218</v>
      </c>
      <c r="K84" s="656">
        <f t="shared" si="87"/>
        <v>0.43487810324216247</v>
      </c>
      <c r="L84" s="656">
        <f t="shared" si="87"/>
        <v>0.45191375389419713</v>
      </c>
      <c r="M84" s="656">
        <f t="shared" si="87"/>
        <v>0.46813764104791555</v>
      </c>
      <c r="N84" s="656">
        <f t="shared" si="87"/>
        <v>0.48346267777909058</v>
      </c>
      <c r="O84" s="656">
        <f t="shared" si="87"/>
        <v>0.49866228611452851</v>
      </c>
      <c r="P84" s="656">
        <f t="shared" si="87"/>
        <v>0.51360547021252712</v>
      </c>
      <c r="Q84" s="656">
        <f t="shared" si="87"/>
        <v>0.52785462497352142</v>
      </c>
      <c r="R84" s="656">
        <f t="shared" si="87"/>
        <v>0.5397591612552961</v>
      </c>
      <c r="S84" s="656">
        <f t="shared" si="87"/>
        <v>0.55001025060780029</v>
      </c>
      <c r="T84" s="656">
        <f t="shared" si="87"/>
        <v>0.56010322932401668</v>
      </c>
      <c r="U84" s="656">
        <f t="shared" si="87"/>
        <v>0.57011497728669369</v>
      </c>
      <c r="V84" s="656">
        <f t="shared" si="87"/>
        <v>0.57997423094155764</v>
      </c>
      <c r="W84" s="656">
        <f t="shared" si="87"/>
        <v>0.58990395340576318</v>
      </c>
      <c r="X84" s="656">
        <f t="shared" si="87"/>
        <v>0.59962633838406165</v>
      </c>
      <c r="Y84" s="656">
        <f t="shared" si="87"/>
        <v>0.60896382546426508</v>
      </c>
      <c r="Z84" s="656">
        <f t="shared" si="87"/>
        <v>0.61816053776770408</v>
      </c>
      <c r="AA84" s="656">
        <f t="shared" si="87"/>
        <v>0.62722211372428527</v>
      </c>
      <c r="AB84" s="656">
        <f t="shared" si="87"/>
        <v>0.63597110622619646</v>
      </c>
      <c r="AC84" s="656">
        <f t="shared" si="87"/>
        <v>0.64422664401610163</v>
      </c>
      <c r="AD84" s="656">
        <f t="shared" si="87"/>
        <v>0.65199838236882202</v>
      </c>
      <c r="AE84" s="656">
        <f t="shared" si="87"/>
        <v>0.65930056716994467</v>
      </c>
      <c r="AF84" s="656">
        <f t="shared" si="87"/>
        <v>0.66614145044524709</v>
      </c>
      <c r="AG84" s="656">
        <f t="shared" si="87"/>
        <v>0.6727091059048097</v>
      </c>
      <c r="AH84" s="656">
        <f t="shared" si="87"/>
        <v>0.67918966524679447</v>
      </c>
      <c r="AI84" s="656">
        <f t="shared" si="87"/>
        <v>0.68558667395245398</v>
      </c>
      <c r="AJ84" s="656">
        <f t="shared" si="87"/>
        <v>0.69190403222923025</v>
      </c>
      <c r="AK84" s="656">
        <f t="shared" si="87"/>
        <v>0.69814519340865855</v>
      </c>
      <c r="AL84" s="656">
        <f t="shared" si="87"/>
        <v>0.70335886914747447</v>
      </c>
      <c r="AM84" s="656">
        <f t="shared" si="87"/>
        <v>0.70742483007484169</v>
      </c>
      <c r="AN84" s="656">
        <f t="shared" si="87"/>
        <v>0.71143596568779521</v>
      </c>
      <c r="AO84" s="656">
        <f t="shared" si="87"/>
        <v>0.71544275977573002</v>
      </c>
      <c r="AP84" s="656">
        <f t="shared" si="87"/>
        <v>0.71946480981067951</v>
      </c>
      <c r="AQ84" s="656">
        <f t="shared" si="87"/>
        <v>0.72208712509042738</v>
      </c>
      <c r="AR84" s="656">
        <f t="shared" si="87"/>
        <v>0.72329953693964888</v>
      </c>
      <c r="AS84" s="656">
        <f t="shared" si="87"/>
        <v>0.72450956690559165</v>
      </c>
      <c r="AT84" s="656">
        <f t="shared" si="87"/>
        <v>0.72571969010491899</v>
      </c>
      <c r="AU84" s="656">
        <f t="shared" si="87"/>
        <v>0.72693589353675114</v>
      </c>
      <c r="AV84" s="656">
        <f t="shared" si="87"/>
        <v>0.72819340723985249</v>
      </c>
      <c r="AW84" s="656">
        <f t="shared" si="87"/>
        <v>0.72947333117411661</v>
      </c>
      <c r="AX84" s="656">
        <f t="shared" si="87"/>
        <v>0.7307786506500854</v>
      </c>
      <c r="AY84" s="656">
        <f t="shared" si="87"/>
        <v>0.73212943871513292</v>
      </c>
      <c r="AZ84" s="656">
        <f t="shared" si="87"/>
        <v>0.73351335423492769</v>
      </c>
      <c r="BA84" s="656">
        <f t="shared" si="87"/>
        <v>0.73492786357046003</v>
      </c>
      <c r="BB84" s="656">
        <f t="shared" si="87"/>
        <v>0.73636148659461054</v>
      </c>
      <c r="BC84" s="656">
        <f t="shared" si="87"/>
        <v>0.73779032130726274</v>
      </c>
      <c r="BD84" s="656">
        <f t="shared" si="87"/>
        <v>0.73919875715580063</v>
      </c>
      <c r="BE84" s="656">
        <f t="shared" si="87"/>
        <v>0.7405944122502468</v>
      </c>
      <c r="BF84" s="656">
        <f t="shared" si="87"/>
        <v>0.74196512082587651</v>
      </c>
      <c r="BG84" s="656">
        <f t="shared" si="87"/>
        <v>0.74331950178330508</v>
      </c>
      <c r="BH84" s="656">
        <f t="shared" si="87"/>
        <v>0.74466135565512959</v>
      </c>
      <c r="BI84" s="656">
        <f t="shared" si="87"/>
        <v>0.74598964020419989</v>
      </c>
      <c r="BJ84" s="656">
        <f t="shared" si="87"/>
        <v>0.74730167669501379</v>
      </c>
      <c r="BK84" s="656">
        <f t="shared" si="87"/>
        <v>0.7485905758836322</v>
      </c>
      <c r="BL84" s="656">
        <f t="shared" si="87"/>
        <v>0.74986153411845802</v>
      </c>
      <c r="BM84" s="656">
        <f t="shared" si="87"/>
        <v>0.75111287741229971</v>
      </c>
      <c r="BN84" s="656">
        <f t="shared" si="87"/>
        <v>0.75236307011641002</v>
      </c>
      <c r="BO84" s="656">
        <f t="shared" si="87"/>
        <v>0.75361874382384153</v>
      </c>
      <c r="BP84" s="656">
        <f t="shared" si="87"/>
        <v>0.75453974035989857</v>
      </c>
      <c r="BQ84" s="656">
        <f t="shared" si="87"/>
        <v>0.75514090306490356</v>
      </c>
      <c r="BR84" s="656">
        <f t="shared" si="87"/>
        <v>0.75575807045077681</v>
      </c>
      <c r="BS84" s="656">
        <f t="shared" si="87"/>
        <v>0.75638711307631157</v>
      </c>
      <c r="BT84" s="656">
        <f t="shared" ref="BT84" si="88">(BT66)/(BT66+BT75+BT74+BT73)</f>
        <v>0.75701611536651248</v>
      </c>
      <c r="BU84" s="656"/>
      <c r="BV84" s="656"/>
      <c r="BW84" s="656"/>
      <c r="BX84" s="656"/>
      <c r="BY84" s="656"/>
      <c r="BZ84" s="656"/>
      <c r="CA84" s="656"/>
      <c r="CB84" s="656"/>
      <c r="CC84" s="656"/>
      <c r="CD84" s="656"/>
      <c r="CE84" s="656"/>
      <c r="CF84" s="656"/>
      <c r="CG84" s="656"/>
      <c r="CH84" s="656"/>
      <c r="CI84" s="656"/>
      <c r="CK84" s="1348"/>
    </row>
    <row r="85" spans="1:89" s="1347" customFormat="1" ht="72" thickBot="1" x14ac:dyDescent="0.25">
      <c r="A85" s="1386"/>
      <c r="B85" s="657" t="s">
        <v>581</v>
      </c>
      <c r="C85" s="658" t="s">
        <v>240</v>
      </c>
      <c r="D85" s="658" t="s">
        <v>582</v>
      </c>
      <c r="E85" s="658" t="s">
        <v>231</v>
      </c>
      <c r="F85" s="659">
        <v>2</v>
      </c>
      <c r="G85" s="660">
        <f>SUM(G45:G47)+G43+G54+G59+G60+G53</f>
        <v>0</v>
      </c>
      <c r="H85" s="660">
        <f t="shared" ref="H85:BS85" si="89">SUM(H45:H47)+H43+H54+H59+H60+H53</f>
        <v>0</v>
      </c>
      <c r="I85" s="660">
        <f t="shared" si="89"/>
        <v>706.12264404381813</v>
      </c>
      <c r="J85" s="660">
        <f t="shared" si="89"/>
        <v>684.80200490040022</v>
      </c>
      <c r="K85" s="660">
        <f t="shared" si="89"/>
        <v>688.23031589025663</v>
      </c>
      <c r="L85" s="660">
        <f t="shared" si="89"/>
        <v>689.12905494072311</v>
      </c>
      <c r="M85" s="660">
        <f t="shared" si="89"/>
        <v>697.82267952468203</v>
      </c>
      <c r="N85" s="660">
        <f t="shared" si="89"/>
        <v>713.27061059222046</v>
      </c>
      <c r="O85" s="660">
        <f t="shared" si="89"/>
        <v>716.60954517650111</v>
      </c>
      <c r="P85" s="660">
        <f t="shared" si="89"/>
        <v>722.6761149282521</v>
      </c>
      <c r="Q85" s="660">
        <f t="shared" si="89"/>
        <v>731.52445969363191</v>
      </c>
      <c r="R85" s="660">
        <f t="shared" si="89"/>
        <v>732.19617455980847</v>
      </c>
      <c r="S85" s="660">
        <f t="shared" si="89"/>
        <v>732.89419514812641</v>
      </c>
      <c r="T85" s="660">
        <f t="shared" si="89"/>
        <v>733.48178460785516</v>
      </c>
      <c r="U85" s="660">
        <f t="shared" si="89"/>
        <v>734.22468715446291</v>
      </c>
      <c r="V85" s="660">
        <f t="shared" si="89"/>
        <v>735.08208542455156</v>
      </c>
      <c r="W85" s="660">
        <f t="shared" si="89"/>
        <v>735.6026755922984</v>
      </c>
      <c r="X85" s="660">
        <f t="shared" si="89"/>
        <v>736.0558463874371</v>
      </c>
      <c r="Y85" s="660">
        <f t="shared" si="89"/>
        <v>736.20683151654418</v>
      </c>
      <c r="Z85" s="660">
        <f t="shared" si="89"/>
        <v>736.40510750231294</v>
      </c>
      <c r="AA85" s="660">
        <f t="shared" si="89"/>
        <v>736.59795663725447</v>
      </c>
      <c r="AB85" s="660">
        <f t="shared" si="89"/>
        <v>736.59926253032449</v>
      </c>
      <c r="AC85" s="660">
        <f t="shared" si="89"/>
        <v>736.88614415815823</v>
      </c>
      <c r="AD85" s="660">
        <f t="shared" si="89"/>
        <v>737.20040303648955</v>
      </c>
      <c r="AE85" s="660">
        <f t="shared" si="89"/>
        <v>737.51312786117433</v>
      </c>
      <c r="AF85" s="660">
        <f t="shared" si="89"/>
        <v>737.88223467132138</v>
      </c>
      <c r="AG85" s="660">
        <f t="shared" si="89"/>
        <v>738.33468967575868</v>
      </c>
      <c r="AH85" s="660">
        <f t="shared" si="89"/>
        <v>738.8476850893536</v>
      </c>
      <c r="AI85" s="660">
        <f t="shared" si="89"/>
        <v>738.38746463456175</v>
      </c>
      <c r="AJ85" s="660">
        <f t="shared" si="89"/>
        <v>738.80643649734009</v>
      </c>
      <c r="AK85" s="660">
        <f t="shared" si="89"/>
        <v>739.1278260178201</v>
      </c>
      <c r="AL85" s="660">
        <f t="shared" si="89"/>
        <v>736.09543466079856</v>
      </c>
      <c r="AM85" s="660">
        <f t="shared" si="89"/>
        <v>736.04103868216578</v>
      </c>
      <c r="AN85" s="660">
        <f t="shared" si="89"/>
        <v>735.85843674209582</v>
      </c>
      <c r="AO85" s="660">
        <f t="shared" si="89"/>
        <v>735.60510732282341</v>
      </c>
      <c r="AP85" s="660">
        <f t="shared" si="89"/>
        <v>735.41558275950013</v>
      </c>
      <c r="AQ85" s="660">
        <f t="shared" si="89"/>
        <v>735.28806320082867</v>
      </c>
      <c r="AR85" s="660">
        <f t="shared" si="89"/>
        <v>735.39345511860768</v>
      </c>
      <c r="AS85" s="660">
        <f t="shared" si="89"/>
        <v>735.49248044314436</v>
      </c>
      <c r="AT85" s="660">
        <f t="shared" si="89"/>
        <v>735.68970239226451</v>
      </c>
      <c r="AU85" s="660">
        <f t="shared" si="89"/>
        <v>735.88513264379742</v>
      </c>
      <c r="AV85" s="660">
        <f t="shared" si="89"/>
        <v>736.11478865776121</v>
      </c>
      <c r="AW85" s="660">
        <f t="shared" si="89"/>
        <v>736.32727629130022</v>
      </c>
      <c r="AX85" s="660">
        <f t="shared" si="89"/>
        <v>736.61118044616001</v>
      </c>
      <c r="AY85" s="660">
        <f t="shared" si="89"/>
        <v>736.92894870832924</v>
      </c>
      <c r="AZ85" s="660">
        <f t="shared" si="89"/>
        <v>737.26111900282228</v>
      </c>
      <c r="BA85" s="660">
        <f t="shared" si="89"/>
        <v>737.61103457370177</v>
      </c>
      <c r="BB85" s="660">
        <f t="shared" si="89"/>
        <v>737.98623727562244</v>
      </c>
      <c r="BC85" s="660">
        <f t="shared" si="89"/>
        <v>738.38949574054038</v>
      </c>
      <c r="BD85" s="660">
        <f t="shared" si="89"/>
        <v>738.78982107897411</v>
      </c>
      <c r="BE85" s="660">
        <f t="shared" si="89"/>
        <v>739.22883785940394</v>
      </c>
      <c r="BF85" s="660">
        <f t="shared" si="89"/>
        <v>739.64905726327038</v>
      </c>
      <c r="BG85" s="660">
        <f t="shared" si="89"/>
        <v>740.04116551068284</v>
      </c>
      <c r="BH85" s="660">
        <f t="shared" si="89"/>
        <v>740.39793240239442</v>
      </c>
      <c r="BI85" s="660">
        <f t="shared" si="89"/>
        <v>740.79896983569074</v>
      </c>
      <c r="BJ85" s="660">
        <f t="shared" si="89"/>
        <v>741.22542238507413</v>
      </c>
      <c r="BK85" s="660">
        <f t="shared" si="89"/>
        <v>741.65281147346275</v>
      </c>
      <c r="BL85" s="660">
        <f t="shared" si="89"/>
        <v>742.07208861663287</v>
      </c>
      <c r="BM85" s="660">
        <f t="shared" si="89"/>
        <v>742.49141190061562</v>
      </c>
      <c r="BN85" s="660">
        <f t="shared" si="89"/>
        <v>742.92489051774294</v>
      </c>
      <c r="BO85" s="660">
        <f t="shared" si="89"/>
        <v>743.36854898948343</v>
      </c>
      <c r="BP85" s="660">
        <f t="shared" si="89"/>
        <v>743.85001142904082</v>
      </c>
      <c r="BQ85" s="660">
        <f t="shared" si="89"/>
        <v>744.3148692502732</v>
      </c>
      <c r="BR85" s="660">
        <f t="shared" si="89"/>
        <v>744.88927771883391</v>
      </c>
      <c r="BS85" s="660">
        <f t="shared" si="89"/>
        <v>745.41970713196645</v>
      </c>
      <c r="BT85" s="660">
        <f t="shared" ref="BT85" si="90">SUM(BT45:BT47)+BT43+BT54+BT59+BT60+BT53</f>
        <v>745.95401181171599</v>
      </c>
      <c r="BU85" s="660"/>
      <c r="BV85" s="660"/>
      <c r="BW85" s="660"/>
      <c r="BX85" s="660"/>
      <c r="BY85" s="660"/>
      <c r="BZ85" s="660"/>
      <c r="CA85" s="660"/>
      <c r="CB85" s="660"/>
      <c r="CC85" s="660"/>
      <c r="CD85" s="660"/>
      <c r="CE85" s="660"/>
      <c r="CF85" s="660"/>
      <c r="CG85" s="660"/>
      <c r="CH85" s="660"/>
      <c r="CI85" s="660"/>
      <c r="CK85" s="1348"/>
    </row>
    <row r="86" spans="1:89" s="1347" customFormat="1" ht="28.5" x14ac:dyDescent="0.2">
      <c r="A86" s="1386"/>
      <c r="B86" s="661" t="s">
        <v>583</v>
      </c>
      <c r="C86" s="662" t="s">
        <v>584</v>
      </c>
      <c r="D86" s="560" t="s">
        <v>85</v>
      </c>
      <c r="E86" s="662" t="s">
        <v>231</v>
      </c>
      <c r="F86" s="663">
        <v>2</v>
      </c>
      <c r="G86" s="664"/>
      <c r="H86" s="664"/>
      <c r="I86" s="664">
        <v>0</v>
      </c>
      <c r="J86" s="664">
        <v>0</v>
      </c>
      <c r="K86" s="664">
        <v>0</v>
      </c>
      <c r="L86" s="664">
        <v>0</v>
      </c>
      <c r="M86" s="1420">
        <v>0</v>
      </c>
      <c r="N86" s="1420">
        <v>0</v>
      </c>
      <c r="O86" s="1420">
        <v>0</v>
      </c>
      <c r="P86" s="1420">
        <v>0</v>
      </c>
      <c r="Q86" s="1420">
        <v>0</v>
      </c>
      <c r="R86" s="1420">
        <v>0</v>
      </c>
      <c r="S86" s="1420">
        <v>0</v>
      </c>
      <c r="T86" s="1420">
        <v>0</v>
      </c>
      <c r="U86" s="1420">
        <v>0</v>
      </c>
      <c r="V86" s="1420">
        <v>0</v>
      </c>
      <c r="W86" s="1420">
        <v>0</v>
      </c>
      <c r="X86" s="1420">
        <v>0</v>
      </c>
      <c r="Y86" s="1420">
        <v>0</v>
      </c>
      <c r="Z86" s="1420">
        <v>0</v>
      </c>
      <c r="AA86" s="1420">
        <v>0</v>
      </c>
      <c r="AB86" s="1420">
        <v>0</v>
      </c>
      <c r="AC86" s="1420">
        <v>0</v>
      </c>
      <c r="AD86" s="1420">
        <v>0</v>
      </c>
      <c r="AE86" s="1420">
        <v>0</v>
      </c>
      <c r="AF86" s="1420">
        <v>0</v>
      </c>
      <c r="AG86" s="1420">
        <v>0</v>
      </c>
      <c r="AH86" s="1420">
        <v>0</v>
      </c>
      <c r="AI86" s="1420">
        <v>0</v>
      </c>
      <c r="AJ86" s="1420">
        <v>0</v>
      </c>
      <c r="AK86" s="1420">
        <v>0</v>
      </c>
      <c r="AL86" s="1420">
        <v>0</v>
      </c>
      <c r="AM86" s="1420">
        <v>0</v>
      </c>
      <c r="AN86" s="1420">
        <v>0</v>
      </c>
      <c r="AO86" s="1420">
        <v>0</v>
      </c>
      <c r="AP86" s="1420">
        <v>0</v>
      </c>
      <c r="AQ86" s="1420">
        <v>0</v>
      </c>
      <c r="AR86" s="1420">
        <v>0</v>
      </c>
      <c r="AS86" s="1420">
        <v>0</v>
      </c>
      <c r="AT86" s="1420">
        <v>0</v>
      </c>
      <c r="AU86" s="1420">
        <v>0</v>
      </c>
      <c r="AV86" s="1420">
        <v>0</v>
      </c>
      <c r="AW86" s="1420">
        <v>0</v>
      </c>
      <c r="AX86" s="1420">
        <v>0</v>
      </c>
      <c r="AY86" s="1420">
        <v>0</v>
      </c>
      <c r="AZ86" s="1420">
        <v>0</v>
      </c>
      <c r="BA86" s="1420">
        <v>0</v>
      </c>
      <c r="BB86" s="1420">
        <v>0</v>
      </c>
      <c r="BC86" s="1420">
        <v>0</v>
      </c>
      <c r="BD86" s="1420">
        <v>0</v>
      </c>
      <c r="BE86" s="1420">
        <v>0</v>
      </c>
      <c r="BF86" s="1420">
        <v>0</v>
      </c>
      <c r="BG86" s="1420">
        <v>0</v>
      </c>
      <c r="BH86" s="1420">
        <v>0</v>
      </c>
      <c r="BI86" s="1420">
        <v>0</v>
      </c>
      <c r="BJ86" s="1420">
        <v>0</v>
      </c>
      <c r="BK86" s="1420">
        <v>0</v>
      </c>
      <c r="BL86" s="1420">
        <v>0</v>
      </c>
      <c r="BM86" s="1420">
        <v>0</v>
      </c>
      <c r="BN86" s="1420">
        <v>0</v>
      </c>
      <c r="BO86" s="1420">
        <v>0</v>
      </c>
      <c r="BP86" s="1420">
        <v>0</v>
      </c>
      <c r="BQ86" s="1420">
        <v>0</v>
      </c>
      <c r="BR86" s="1420">
        <v>0</v>
      </c>
      <c r="BS86" s="1420">
        <v>0</v>
      </c>
      <c r="BT86" s="1420">
        <v>0</v>
      </c>
      <c r="BU86" s="665"/>
      <c r="BV86" s="665"/>
      <c r="BW86" s="665"/>
      <c r="BX86" s="665"/>
      <c r="BY86" s="665"/>
      <c r="BZ86" s="665"/>
      <c r="CA86" s="665"/>
      <c r="CB86" s="665"/>
      <c r="CC86" s="665"/>
      <c r="CD86" s="665"/>
      <c r="CE86" s="665"/>
      <c r="CF86" s="665"/>
      <c r="CG86" s="665"/>
      <c r="CH86" s="665"/>
      <c r="CI86" s="666"/>
    </row>
    <row r="87" spans="1:89" s="1347" customFormat="1" x14ac:dyDescent="0.2">
      <c r="A87" s="1386"/>
      <c r="B87" s="667" t="s">
        <v>585</v>
      </c>
      <c r="C87" s="668" t="s">
        <v>586</v>
      </c>
      <c r="D87" s="568" t="s">
        <v>85</v>
      </c>
      <c r="E87" s="668" t="s">
        <v>231</v>
      </c>
      <c r="F87" s="669">
        <v>2</v>
      </c>
      <c r="G87" s="670"/>
      <c r="H87" s="664"/>
      <c r="I87" s="664">
        <v>6.8377631353591761</v>
      </c>
      <c r="J87" s="664">
        <v>6.8377631353591761</v>
      </c>
      <c r="K87" s="664">
        <v>7.3305656317807433</v>
      </c>
      <c r="L87" s="664">
        <v>7.829621220666402</v>
      </c>
      <c r="M87" s="1420">
        <v>8.1831519291233867</v>
      </c>
      <c r="N87" s="1420">
        <v>7.628495558969056</v>
      </c>
      <c r="O87" s="1420">
        <v>6.9431411287986009</v>
      </c>
      <c r="P87" s="1420">
        <v>6.2620791538681004</v>
      </c>
      <c r="Q87" s="1420">
        <v>5.7293155374328038</v>
      </c>
      <c r="R87" s="1420">
        <v>5.2156430413106882</v>
      </c>
      <c r="S87" s="1420">
        <v>4.2760561667735848</v>
      </c>
      <c r="T87" s="1420">
        <v>3.7434903434602882</v>
      </c>
      <c r="U87" s="1420">
        <v>3.373308293159349</v>
      </c>
      <c r="V87" s="1420">
        <v>2.7751508232722299</v>
      </c>
      <c r="W87" s="1420">
        <v>2.3444329749686159</v>
      </c>
      <c r="X87" s="1420">
        <v>1.9206952271322699</v>
      </c>
      <c r="Y87" s="1420">
        <v>1.5701245682323679</v>
      </c>
      <c r="Z87" s="1420">
        <v>1.261814972558422</v>
      </c>
      <c r="AA87" s="1420">
        <v>0.97396425407666498</v>
      </c>
      <c r="AB87" s="1420">
        <v>0.56680981702292399</v>
      </c>
      <c r="AC87" s="1420">
        <v>0.65255047446208303</v>
      </c>
      <c r="AD87" s="1420">
        <v>0.63255555125684704</v>
      </c>
      <c r="AE87" s="1420">
        <v>0.486548786826835</v>
      </c>
      <c r="AF87" s="1420">
        <v>0.49242302001197802</v>
      </c>
      <c r="AG87" s="1420">
        <v>0.38236073617078598</v>
      </c>
      <c r="AH87" s="1420">
        <v>0.35679585335803599</v>
      </c>
      <c r="AI87" s="1420">
        <v>0.33569137207970901</v>
      </c>
      <c r="AJ87" s="1420">
        <v>0.26623830613682897</v>
      </c>
      <c r="AK87" s="1420">
        <v>0.128833509747002</v>
      </c>
      <c r="AL87" s="1420">
        <v>0.249764422594274</v>
      </c>
      <c r="AM87" s="1420">
        <v>0.249764422594274</v>
      </c>
      <c r="AN87" s="1420">
        <v>0.249764422594274</v>
      </c>
      <c r="AO87" s="1420">
        <v>0.249764422594274</v>
      </c>
      <c r="AP87" s="1420">
        <v>0.249764422594274</v>
      </c>
      <c r="AQ87" s="1420">
        <v>0.249764422594274</v>
      </c>
      <c r="AR87" s="1420">
        <v>0.249764422594274</v>
      </c>
      <c r="AS87" s="1420">
        <v>0.249764422594274</v>
      </c>
      <c r="AT87" s="1420">
        <v>0.249764422594274</v>
      </c>
      <c r="AU87" s="1420">
        <v>0.249764422594274</v>
      </c>
      <c r="AV87" s="1420">
        <v>0.249764422594274</v>
      </c>
      <c r="AW87" s="1420">
        <v>0.249764422594274</v>
      </c>
      <c r="AX87" s="1420">
        <v>0.249764422594274</v>
      </c>
      <c r="AY87" s="1420">
        <v>0.249764422594274</v>
      </c>
      <c r="AZ87" s="1420">
        <v>0.249764422594274</v>
      </c>
      <c r="BA87" s="1420">
        <v>0.249764422594274</v>
      </c>
      <c r="BB87" s="1420">
        <v>0.249764422594274</v>
      </c>
      <c r="BC87" s="1420">
        <v>0.249764422594274</v>
      </c>
      <c r="BD87" s="1420">
        <v>0.249764422594274</v>
      </c>
      <c r="BE87" s="1420">
        <v>0.249764422594274</v>
      </c>
      <c r="BF87" s="1420">
        <v>0.249764422594274</v>
      </c>
      <c r="BG87" s="1420">
        <v>0.249764422594274</v>
      </c>
      <c r="BH87" s="1420">
        <v>0.249764422594274</v>
      </c>
      <c r="BI87" s="1420">
        <v>0.249764422594274</v>
      </c>
      <c r="BJ87" s="1420">
        <v>0.249764422594274</v>
      </c>
      <c r="BK87" s="1420">
        <v>0.249764422594274</v>
      </c>
      <c r="BL87" s="1420">
        <v>0.249764422594274</v>
      </c>
      <c r="BM87" s="1420">
        <v>0.249764422594274</v>
      </c>
      <c r="BN87" s="1420">
        <v>0.249764422594274</v>
      </c>
      <c r="BO87" s="1420">
        <v>0.249764422594274</v>
      </c>
      <c r="BP87" s="1420">
        <v>0.249764422594274</v>
      </c>
      <c r="BQ87" s="1420">
        <v>0.249764422594274</v>
      </c>
      <c r="BR87" s="1420">
        <v>0.249764422594274</v>
      </c>
      <c r="BS87" s="1420">
        <v>0.249764422594274</v>
      </c>
      <c r="BT87" s="1420">
        <v>0.249764422594274</v>
      </c>
      <c r="BU87" s="671"/>
      <c r="BV87" s="671"/>
      <c r="BW87" s="671"/>
      <c r="BX87" s="671"/>
      <c r="BY87" s="671"/>
      <c r="BZ87" s="671"/>
      <c r="CA87" s="671"/>
      <c r="CB87" s="671"/>
      <c r="CC87" s="671"/>
      <c r="CD87" s="671"/>
      <c r="CE87" s="671"/>
      <c r="CF87" s="671"/>
      <c r="CG87" s="671"/>
      <c r="CH87" s="671"/>
      <c r="CI87" s="672"/>
    </row>
    <row r="88" spans="1:89" s="1347" customFormat="1" x14ac:dyDescent="0.2">
      <c r="A88" s="1386"/>
      <c r="B88" s="667" t="s">
        <v>587</v>
      </c>
      <c r="C88" s="668" t="s">
        <v>379</v>
      </c>
      <c r="D88" s="568" t="s">
        <v>588</v>
      </c>
      <c r="E88" s="668" t="s">
        <v>231</v>
      </c>
      <c r="F88" s="669">
        <v>2</v>
      </c>
      <c r="G88" s="673">
        <f>G86+G87</f>
        <v>0</v>
      </c>
      <c r="H88" s="673">
        <f t="shared" ref="H88:BS88" si="91">H86+H87</f>
        <v>0</v>
      </c>
      <c r="I88" s="673">
        <f t="shared" si="91"/>
        <v>6.8377631353591761</v>
      </c>
      <c r="J88" s="673">
        <f t="shared" si="91"/>
        <v>6.8377631353591761</v>
      </c>
      <c r="K88" s="673">
        <f t="shared" si="91"/>
        <v>7.3305656317807433</v>
      </c>
      <c r="L88" s="673">
        <f t="shared" si="91"/>
        <v>7.829621220666402</v>
      </c>
      <c r="M88" s="674">
        <f t="shared" si="91"/>
        <v>8.1831519291233867</v>
      </c>
      <c r="N88" s="674">
        <f t="shared" si="91"/>
        <v>7.628495558969056</v>
      </c>
      <c r="O88" s="674">
        <f t="shared" si="91"/>
        <v>6.9431411287986009</v>
      </c>
      <c r="P88" s="674">
        <f t="shared" si="91"/>
        <v>6.2620791538681004</v>
      </c>
      <c r="Q88" s="674">
        <f t="shared" si="91"/>
        <v>5.7293155374328038</v>
      </c>
      <c r="R88" s="674">
        <f t="shared" si="91"/>
        <v>5.2156430413106882</v>
      </c>
      <c r="S88" s="674">
        <f t="shared" si="91"/>
        <v>4.2760561667735848</v>
      </c>
      <c r="T88" s="674">
        <f t="shared" si="91"/>
        <v>3.7434903434602882</v>
      </c>
      <c r="U88" s="674">
        <f t="shared" si="91"/>
        <v>3.373308293159349</v>
      </c>
      <c r="V88" s="674">
        <f t="shared" si="91"/>
        <v>2.7751508232722299</v>
      </c>
      <c r="W88" s="674">
        <f t="shared" si="91"/>
        <v>2.3444329749686159</v>
      </c>
      <c r="X88" s="674">
        <f t="shared" si="91"/>
        <v>1.9206952271322699</v>
      </c>
      <c r="Y88" s="674">
        <f t="shared" si="91"/>
        <v>1.5701245682323679</v>
      </c>
      <c r="Z88" s="674">
        <f t="shared" si="91"/>
        <v>1.261814972558422</v>
      </c>
      <c r="AA88" s="674">
        <f t="shared" si="91"/>
        <v>0.97396425407666498</v>
      </c>
      <c r="AB88" s="674">
        <f t="shared" si="91"/>
        <v>0.56680981702292399</v>
      </c>
      <c r="AC88" s="674">
        <f t="shared" si="91"/>
        <v>0.65255047446208303</v>
      </c>
      <c r="AD88" s="674">
        <f t="shared" si="91"/>
        <v>0.63255555125684704</v>
      </c>
      <c r="AE88" s="674">
        <f t="shared" si="91"/>
        <v>0.486548786826835</v>
      </c>
      <c r="AF88" s="674">
        <f t="shared" si="91"/>
        <v>0.49242302001197802</v>
      </c>
      <c r="AG88" s="674">
        <f t="shared" si="91"/>
        <v>0.38236073617078598</v>
      </c>
      <c r="AH88" s="674">
        <f t="shared" si="91"/>
        <v>0.35679585335803599</v>
      </c>
      <c r="AI88" s="674">
        <f t="shared" si="91"/>
        <v>0.33569137207970901</v>
      </c>
      <c r="AJ88" s="674">
        <f t="shared" si="91"/>
        <v>0.26623830613682897</v>
      </c>
      <c r="AK88" s="674">
        <f t="shared" si="91"/>
        <v>0.128833509747002</v>
      </c>
      <c r="AL88" s="674">
        <f t="shared" si="91"/>
        <v>0.249764422594274</v>
      </c>
      <c r="AM88" s="674">
        <f t="shared" si="91"/>
        <v>0.249764422594274</v>
      </c>
      <c r="AN88" s="674">
        <f t="shared" si="91"/>
        <v>0.249764422594274</v>
      </c>
      <c r="AO88" s="674">
        <f t="shared" si="91"/>
        <v>0.249764422594274</v>
      </c>
      <c r="AP88" s="674">
        <f t="shared" si="91"/>
        <v>0.249764422594274</v>
      </c>
      <c r="AQ88" s="674">
        <f t="shared" si="91"/>
        <v>0.249764422594274</v>
      </c>
      <c r="AR88" s="674">
        <f t="shared" si="91"/>
        <v>0.249764422594274</v>
      </c>
      <c r="AS88" s="674">
        <f t="shared" si="91"/>
        <v>0.249764422594274</v>
      </c>
      <c r="AT88" s="674">
        <f t="shared" si="91"/>
        <v>0.249764422594274</v>
      </c>
      <c r="AU88" s="674">
        <f t="shared" si="91"/>
        <v>0.249764422594274</v>
      </c>
      <c r="AV88" s="674">
        <f t="shared" si="91"/>
        <v>0.249764422594274</v>
      </c>
      <c r="AW88" s="674">
        <f t="shared" si="91"/>
        <v>0.249764422594274</v>
      </c>
      <c r="AX88" s="674">
        <f t="shared" si="91"/>
        <v>0.249764422594274</v>
      </c>
      <c r="AY88" s="674">
        <f t="shared" si="91"/>
        <v>0.249764422594274</v>
      </c>
      <c r="AZ88" s="674">
        <f t="shared" si="91"/>
        <v>0.249764422594274</v>
      </c>
      <c r="BA88" s="674">
        <f t="shared" si="91"/>
        <v>0.249764422594274</v>
      </c>
      <c r="BB88" s="674">
        <f t="shared" si="91"/>
        <v>0.249764422594274</v>
      </c>
      <c r="BC88" s="674">
        <f t="shared" si="91"/>
        <v>0.249764422594274</v>
      </c>
      <c r="BD88" s="674">
        <f t="shared" si="91"/>
        <v>0.249764422594274</v>
      </c>
      <c r="BE88" s="674">
        <f t="shared" si="91"/>
        <v>0.249764422594274</v>
      </c>
      <c r="BF88" s="674">
        <f t="shared" si="91"/>
        <v>0.249764422594274</v>
      </c>
      <c r="BG88" s="674">
        <f t="shared" si="91"/>
        <v>0.249764422594274</v>
      </c>
      <c r="BH88" s="674">
        <f t="shared" si="91"/>
        <v>0.249764422594274</v>
      </c>
      <c r="BI88" s="674">
        <f t="shared" si="91"/>
        <v>0.249764422594274</v>
      </c>
      <c r="BJ88" s="674">
        <f t="shared" si="91"/>
        <v>0.249764422594274</v>
      </c>
      <c r="BK88" s="674">
        <f t="shared" si="91"/>
        <v>0.249764422594274</v>
      </c>
      <c r="BL88" s="674">
        <f t="shared" si="91"/>
        <v>0.249764422594274</v>
      </c>
      <c r="BM88" s="674">
        <f t="shared" si="91"/>
        <v>0.249764422594274</v>
      </c>
      <c r="BN88" s="674">
        <f t="shared" si="91"/>
        <v>0.249764422594274</v>
      </c>
      <c r="BO88" s="674">
        <f t="shared" si="91"/>
        <v>0.249764422594274</v>
      </c>
      <c r="BP88" s="674">
        <f t="shared" si="91"/>
        <v>0.249764422594274</v>
      </c>
      <c r="BQ88" s="674">
        <f t="shared" si="91"/>
        <v>0.249764422594274</v>
      </c>
      <c r="BR88" s="674">
        <f t="shared" si="91"/>
        <v>0.249764422594274</v>
      </c>
      <c r="BS88" s="674">
        <f t="shared" si="91"/>
        <v>0.249764422594274</v>
      </c>
      <c r="BT88" s="674">
        <f t="shared" ref="BT88" si="92">BT86+BT87</f>
        <v>0.249764422594274</v>
      </c>
      <c r="BU88" s="674"/>
      <c r="BV88" s="674"/>
      <c r="BW88" s="674"/>
      <c r="BX88" s="674"/>
      <c r="BY88" s="674"/>
      <c r="BZ88" s="674"/>
      <c r="CA88" s="674"/>
      <c r="CB88" s="674"/>
      <c r="CC88" s="674"/>
      <c r="CD88" s="674"/>
      <c r="CE88" s="674"/>
      <c r="CF88" s="674"/>
      <c r="CG88" s="674"/>
      <c r="CH88" s="674"/>
      <c r="CI88" s="675"/>
    </row>
    <row r="89" spans="1:89" s="1347" customFormat="1" x14ac:dyDescent="0.2">
      <c r="A89" s="1386"/>
      <c r="B89" s="1094" t="s">
        <v>589</v>
      </c>
      <c r="C89" s="1095" t="s">
        <v>590</v>
      </c>
      <c r="D89" s="1096" t="s">
        <v>591</v>
      </c>
      <c r="E89" s="1095" t="s">
        <v>231</v>
      </c>
      <c r="F89" s="1097">
        <v>2</v>
      </c>
      <c r="G89" s="676">
        <f>G42-G85</f>
        <v>0</v>
      </c>
      <c r="H89" s="676">
        <f>H42-H85</f>
        <v>0</v>
      </c>
      <c r="I89" s="676">
        <f t="shared" ref="I89:BS89" si="93">I42-I85</f>
        <v>17.993621502423252</v>
      </c>
      <c r="J89" s="676">
        <f t="shared" si="93"/>
        <v>38.574219498993102</v>
      </c>
      <c r="K89" s="676">
        <f t="shared" si="93"/>
        <v>34.502227845850939</v>
      </c>
      <c r="L89" s="676">
        <f t="shared" si="93"/>
        <v>32.956105873462207</v>
      </c>
      <c r="M89" s="677">
        <f t="shared" si="93"/>
        <v>23.61148799560317</v>
      </c>
      <c r="N89" s="677">
        <f t="shared" si="93"/>
        <v>7.5090402241247602</v>
      </c>
      <c r="O89" s="677">
        <f t="shared" si="93"/>
        <v>3.5121479606584671</v>
      </c>
      <c r="P89" s="677">
        <f t="shared" si="93"/>
        <v>-12.215742182582176</v>
      </c>
      <c r="Q89" s="677">
        <f t="shared" si="93"/>
        <v>-21.728695642140565</v>
      </c>
      <c r="R89" s="677">
        <f t="shared" si="93"/>
        <v>-23.068236662457821</v>
      </c>
      <c r="S89" s="677">
        <f t="shared" si="93"/>
        <v>-24.437233330716708</v>
      </c>
      <c r="T89" s="677">
        <f t="shared" si="93"/>
        <v>-25.698884336984065</v>
      </c>
      <c r="U89" s="677">
        <f t="shared" si="93"/>
        <v>-27.118872300684757</v>
      </c>
      <c r="V89" s="677">
        <f t="shared" si="93"/>
        <v>-28.656320933035886</v>
      </c>
      <c r="W89" s="677">
        <f t="shared" si="93"/>
        <v>-29.859869978117331</v>
      </c>
      <c r="X89" s="677">
        <f t="shared" si="93"/>
        <v>-30.998854070733159</v>
      </c>
      <c r="Y89" s="677">
        <f t="shared" si="93"/>
        <v>-31.838455011191058</v>
      </c>
      <c r="Z89" s="677">
        <f t="shared" si="93"/>
        <v>-32.728099470255529</v>
      </c>
      <c r="AA89" s="677">
        <f t="shared" si="93"/>
        <v>-33.61502181946048</v>
      </c>
      <c r="AB89" s="677">
        <f t="shared" si="93"/>
        <v>-34.313059564180435</v>
      </c>
      <c r="AC89" s="677">
        <f t="shared" si="93"/>
        <v>-35.299287290175471</v>
      </c>
      <c r="AD89" s="677">
        <f t="shared" si="93"/>
        <v>-36.315463738328617</v>
      </c>
      <c r="AE89" s="677">
        <f t="shared" si="93"/>
        <v>-37.332636356237344</v>
      </c>
      <c r="AF89" s="677">
        <f t="shared" si="93"/>
        <v>-38.408681378491565</v>
      </c>
      <c r="AG89" s="677">
        <f t="shared" si="93"/>
        <v>-39.570526576264342</v>
      </c>
      <c r="AH89" s="677">
        <f t="shared" si="93"/>
        <v>-40.795327022201036</v>
      </c>
      <c r="AI89" s="677">
        <f t="shared" si="93"/>
        <v>-41.049290525504034</v>
      </c>
      <c r="AJ89" s="677">
        <f t="shared" si="93"/>
        <v>-42.184790525919425</v>
      </c>
      <c r="AK89" s="677">
        <f t="shared" si="93"/>
        <v>-43.225018726638496</v>
      </c>
      <c r="AL89" s="677">
        <f t="shared" si="93"/>
        <v>-40.913744010824871</v>
      </c>
      <c r="AM89" s="677">
        <f t="shared" si="93"/>
        <v>-41.582711057576603</v>
      </c>
      <c r="AN89" s="677">
        <f t="shared" si="93"/>
        <v>-42.125687907866109</v>
      </c>
      <c r="AO89" s="677">
        <f t="shared" si="93"/>
        <v>-42.600123338027402</v>
      </c>
      <c r="AP89" s="677">
        <f t="shared" si="93"/>
        <v>-43.140520849054838</v>
      </c>
      <c r="AQ89" s="677">
        <f t="shared" si="93"/>
        <v>-43.745052588200565</v>
      </c>
      <c r="AR89" s="677">
        <f t="shared" si="93"/>
        <v>-44.584597821815009</v>
      </c>
      <c r="AS89" s="677">
        <f t="shared" si="93"/>
        <v>-45.419852036213342</v>
      </c>
      <c r="AT89" s="677">
        <f t="shared" si="93"/>
        <v>-46.355352734140638</v>
      </c>
      <c r="AU89" s="677">
        <f t="shared" si="93"/>
        <v>-47.291086576568318</v>
      </c>
      <c r="AV89" s="677">
        <f t="shared" si="93"/>
        <v>-48.263046675915916</v>
      </c>
      <c r="AW89" s="677">
        <f t="shared" si="93"/>
        <v>-49.219815183630089</v>
      </c>
      <c r="AX89" s="677">
        <f t="shared" si="93"/>
        <v>-50.249953911794364</v>
      </c>
      <c r="AY89" s="677">
        <f t="shared" si="93"/>
        <v>-51.315887948298382</v>
      </c>
      <c r="AZ89" s="677">
        <f t="shared" si="93"/>
        <v>-52.398133288446957</v>
      </c>
      <c r="BA89" s="677">
        <f t="shared" si="93"/>
        <v>-53.50001179302285</v>
      </c>
      <c r="BB89" s="677">
        <f t="shared" si="93"/>
        <v>-54.629044459003808</v>
      </c>
      <c r="BC89" s="677">
        <f t="shared" si="93"/>
        <v>-55.787979566507715</v>
      </c>
      <c r="BD89" s="677">
        <f t="shared" si="93"/>
        <v>-56.945808361282161</v>
      </c>
      <c r="BE89" s="677">
        <f t="shared" si="93"/>
        <v>-58.144136016265065</v>
      </c>
      <c r="BF89" s="677">
        <f t="shared" si="93"/>
        <v>-59.325454769617068</v>
      </c>
      <c r="BG89" s="677">
        <f t="shared" si="93"/>
        <v>-60.48043233428632</v>
      </c>
      <c r="BH89" s="677">
        <f t="shared" si="93"/>
        <v>-61.601820424609514</v>
      </c>
      <c r="BI89" s="677">
        <f t="shared" si="93"/>
        <v>-62.769213257552451</v>
      </c>
      <c r="BJ89" s="677">
        <f t="shared" si="93"/>
        <v>-63.963738119429081</v>
      </c>
      <c r="BK89" s="677">
        <f t="shared" si="93"/>
        <v>-65.16089952377763</v>
      </c>
      <c r="BL89" s="677">
        <f t="shared" si="93"/>
        <v>-66.351632443086942</v>
      </c>
      <c r="BM89" s="677">
        <f t="shared" si="93"/>
        <v>-67.544078774047307</v>
      </c>
      <c r="BN89" s="677">
        <f t="shared" si="93"/>
        <v>-68.752331861992502</v>
      </c>
      <c r="BO89" s="677">
        <f t="shared" si="93"/>
        <v>-69.972400712639001</v>
      </c>
      <c r="BP89" s="677">
        <f t="shared" si="93"/>
        <v>-71.231894244070986</v>
      </c>
      <c r="BQ89" s="677">
        <f t="shared" si="93"/>
        <v>-72.476388985501671</v>
      </c>
      <c r="BR89" s="677">
        <f t="shared" si="93"/>
        <v>-73.832025618687226</v>
      </c>
      <c r="BS89" s="677">
        <f t="shared" si="93"/>
        <v>-75.145260148402713</v>
      </c>
      <c r="BT89" s="677">
        <f t="shared" ref="BT89" si="94">BT42-BT85</f>
        <v>-76.46393288672266</v>
      </c>
      <c r="BU89" s="677"/>
      <c r="BV89" s="677"/>
      <c r="BW89" s="677"/>
      <c r="BX89" s="677"/>
      <c r="BY89" s="677"/>
      <c r="BZ89" s="677"/>
      <c r="CA89" s="677"/>
      <c r="CB89" s="677"/>
      <c r="CC89" s="677"/>
      <c r="CD89" s="677"/>
      <c r="CE89" s="677"/>
      <c r="CF89" s="677"/>
      <c r="CG89" s="677"/>
      <c r="CH89" s="677"/>
      <c r="CI89" s="678"/>
    </row>
    <row r="90" spans="1:89" s="1347" customFormat="1" ht="29.25" thickBot="1" x14ac:dyDescent="0.25">
      <c r="A90" s="1386"/>
      <c r="B90" s="1094" t="s">
        <v>592</v>
      </c>
      <c r="C90" s="1095" t="s">
        <v>593</v>
      </c>
      <c r="D90" s="1096" t="s">
        <v>594</v>
      </c>
      <c r="E90" s="1095" t="s">
        <v>231</v>
      </c>
      <c r="F90" s="1097">
        <v>2</v>
      </c>
      <c r="G90" s="1093">
        <f>G25-G44</f>
        <v>0</v>
      </c>
      <c r="H90" s="1093">
        <f>H25-H44</f>
        <v>0</v>
      </c>
      <c r="I90" s="1093">
        <f>I25-I44</f>
        <v>22.694209276894171</v>
      </c>
      <c r="J90" s="1093">
        <f t="shared" ref="J90:BS90" si="95">J25-J44</f>
        <v>22.694209276894171</v>
      </c>
      <c r="K90" s="1093">
        <f t="shared" si="95"/>
        <v>22.694209276894171</v>
      </c>
      <c r="L90" s="1093">
        <f t="shared" si="95"/>
        <v>20.344209276894176</v>
      </c>
      <c r="M90" s="1093">
        <f t="shared" si="95"/>
        <v>43.184209276894165</v>
      </c>
      <c r="N90" s="1093">
        <f t="shared" si="95"/>
        <v>11.184209276894165</v>
      </c>
      <c r="O90" s="1093">
        <f t="shared" si="95"/>
        <v>-0.79079072310582887</v>
      </c>
      <c r="P90" s="1093">
        <f t="shared" si="95"/>
        <v>40.209209276894171</v>
      </c>
      <c r="Q90" s="1093">
        <f t="shared" si="95"/>
        <v>11.2092092768942</v>
      </c>
      <c r="R90" s="1093">
        <f t="shared" si="95"/>
        <v>11.2092092768942</v>
      </c>
      <c r="S90" s="1093">
        <f t="shared" si="95"/>
        <v>11.2092092768942</v>
      </c>
      <c r="T90" s="1093">
        <f t="shared" si="95"/>
        <v>11.2092092768942</v>
      </c>
      <c r="U90" s="1093">
        <f t="shared" si="95"/>
        <v>11.2092092768942</v>
      </c>
      <c r="V90" s="1093">
        <f t="shared" si="95"/>
        <v>11.2092092768942</v>
      </c>
      <c r="W90" s="1093">
        <f t="shared" si="95"/>
        <v>11.2092092768942</v>
      </c>
      <c r="X90" s="1093">
        <f t="shared" si="95"/>
        <v>11.2092092768942</v>
      </c>
      <c r="Y90" s="1093">
        <f t="shared" si="95"/>
        <v>11.2092092768942</v>
      </c>
      <c r="Z90" s="1093">
        <f t="shared" si="95"/>
        <v>11.2092092768942</v>
      </c>
      <c r="AA90" s="1093">
        <f t="shared" si="95"/>
        <v>11.2092092768942</v>
      </c>
      <c r="AB90" s="1093">
        <f t="shared" si="95"/>
        <v>151.2092092768942</v>
      </c>
      <c r="AC90" s="1093">
        <f t="shared" si="95"/>
        <v>151.2092092768942</v>
      </c>
      <c r="AD90" s="1093">
        <f t="shared" si="95"/>
        <v>151.2092092768942</v>
      </c>
      <c r="AE90" s="1093">
        <f t="shared" si="95"/>
        <v>151.2092092768942</v>
      </c>
      <c r="AF90" s="1093">
        <f t="shared" si="95"/>
        <v>151.2092092768942</v>
      </c>
      <c r="AG90" s="1093">
        <f t="shared" si="95"/>
        <v>151.2092092768942</v>
      </c>
      <c r="AH90" s="1093">
        <f t="shared" si="95"/>
        <v>151.2092092768942</v>
      </c>
      <c r="AI90" s="1093">
        <f t="shared" si="95"/>
        <v>151.2092092768942</v>
      </c>
      <c r="AJ90" s="1093">
        <f t="shared" si="95"/>
        <v>151.2092092768942</v>
      </c>
      <c r="AK90" s="1093">
        <f t="shared" si="95"/>
        <v>151.2092092768942</v>
      </c>
      <c r="AL90" s="1093">
        <f t="shared" si="95"/>
        <v>151.2092092768942</v>
      </c>
      <c r="AM90" s="1093">
        <f t="shared" si="95"/>
        <v>151.2092092768942</v>
      </c>
      <c r="AN90" s="1093">
        <f t="shared" si="95"/>
        <v>151.2092092768942</v>
      </c>
      <c r="AO90" s="1093">
        <f t="shared" si="95"/>
        <v>151.2092092768942</v>
      </c>
      <c r="AP90" s="1093">
        <f t="shared" si="95"/>
        <v>151.2092092768942</v>
      </c>
      <c r="AQ90" s="1093">
        <f t="shared" si="95"/>
        <v>151.2092092768942</v>
      </c>
      <c r="AR90" s="1093">
        <f t="shared" si="95"/>
        <v>151.2092092768942</v>
      </c>
      <c r="AS90" s="1093">
        <f t="shared" si="95"/>
        <v>151.2092092768942</v>
      </c>
      <c r="AT90" s="1093">
        <f t="shared" si="95"/>
        <v>151.2092092768942</v>
      </c>
      <c r="AU90" s="1093">
        <f t="shared" si="95"/>
        <v>151.2092092768942</v>
      </c>
      <c r="AV90" s="1093">
        <f t="shared" si="95"/>
        <v>151.2092092768942</v>
      </c>
      <c r="AW90" s="1093">
        <f t="shared" si="95"/>
        <v>151.2092092768942</v>
      </c>
      <c r="AX90" s="1093">
        <f t="shared" si="95"/>
        <v>151.2092092768942</v>
      </c>
      <c r="AY90" s="1093">
        <f t="shared" si="95"/>
        <v>151.2092092768942</v>
      </c>
      <c r="AZ90" s="1093">
        <f t="shared" si="95"/>
        <v>151.2092092768942</v>
      </c>
      <c r="BA90" s="1093">
        <f t="shared" si="95"/>
        <v>151.2092092768942</v>
      </c>
      <c r="BB90" s="1093">
        <f t="shared" si="95"/>
        <v>151.2092092768942</v>
      </c>
      <c r="BC90" s="1093">
        <f t="shared" si="95"/>
        <v>151.2092092768942</v>
      </c>
      <c r="BD90" s="1093">
        <f t="shared" si="95"/>
        <v>151.2092092768942</v>
      </c>
      <c r="BE90" s="1093">
        <f t="shared" si="95"/>
        <v>151.2092092768942</v>
      </c>
      <c r="BF90" s="1093">
        <f t="shared" si="95"/>
        <v>151.2092092768942</v>
      </c>
      <c r="BG90" s="1093">
        <f t="shared" si="95"/>
        <v>151.2092092768942</v>
      </c>
      <c r="BH90" s="1093">
        <f t="shared" si="95"/>
        <v>151.2092092768942</v>
      </c>
      <c r="BI90" s="1093">
        <f t="shared" si="95"/>
        <v>151.2092092768942</v>
      </c>
      <c r="BJ90" s="1093">
        <f t="shared" si="95"/>
        <v>151.2092092768942</v>
      </c>
      <c r="BK90" s="1093">
        <f t="shared" si="95"/>
        <v>151.2092092768942</v>
      </c>
      <c r="BL90" s="1093">
        <f t="shared" si="95"/>
        <v>151.2092092768942</v>
      </c>
      <c r="BM90" s="1093">
        <f t="shared" si="95"/>
        <v>151.2092092768942</v>
      </c>
      <c r="BN90" s="1093">
        <f t="shared" si="95"/>
        <v>151.2092092768942</v>
      </c>
      <c r="BO90" s="1093">
        <f t="shared" si="95"/>
        <v>151.2092092768942</v>
      </c>
      <c r="BP90" s="1093">
        <f t="shared" si="95"/>
        <v>151.2092092768942</v>
      </c>
      <c r="BQ90" s="1093">
        <f t="shared" si="95"/>
        <v>151.2092092768942</v>
      </c>
      <c r="BR90" s="1093">
        <f t="shared" si="95"/>
        <v>151.2092092768942</v>
      </c>
      <c r="BS90" s="1093">
        <f t="shared" si="95"/>
        <v>151.2092092768942</v>
      </c>
      <c r="BT90" s="1093">
        <f t="shared" ref="BT90" si="96">BT25-BT44</f>
        <v>151.2092092768942</v>
      </c>
      <c r="BU90" s="1093"/>
      <c r="BV90" s="1093"/>
      <c r="BW90" s="1093"/>
      <c r="BX90" s="1093"/>
      <c r="BY90" s="1093"/>
      <c r="BZ90" s="1093"/>
      <c r="CA90" s="1093"/>
      <c r="CB90" s="1093"/>
      <c r="CC90" s="1093"/>
      <c r="CD90" s="1093"/>
      <c r="CE90" s="1093"/>
      <c r="CF90" s="1093"/>
      <c r="CG90" s="1093"/>
      <c r="CH90" s="1093"/>
      <c r="CI90" s="1093"/>
    </row>
    <row r="91" spans="1:89" s="1347" customFormat="1" ht="15" thickBot="1" x14ac:dyDescent="0.25">
      <c r="A91" s="1386"/>
      <c r="B91" s="679" t="s">
        <v>595</v>
      </c>
      <c r="C91" s="680" t="s">
        <v>388</v>
      </c>
      <c r="D91" s="681" t="s">
        <v>596</v>
      </c>
      <c r="E91" s="680" t="s">
        <v>231</v>
      </c>
      <c r="F91" s="682">
        <v>2</v>
      </c>
      <c r="G91" s="683">
        <f>G89-G88</f>
        <v>0</v>
      </c>
      <c r="H91" s="683">
        <f>H89-H88</f>
        <v>0</v>
      </c>
      <c r="I91" s="683">
        <f t="shared" ref="I91:BS91" si="97">I89-I88</f>
        <v>11.155858367064077</v>
      </c>
      <c r="J91" s="683">
        <f t="shared" si="97"/>
        <v>31.736456363633927</v>
      </c>
      <c r="K91" s="683">
        <f t="shared" si="97"/>
        <v>27.171662214070196</v>
      </c>
      <c r="L91" s="683">
        <f t="shared" si="97"/>
        <v>25.126484652795803</v>
      </c>
      <c r="M91" s="684">
        <f t="shared" si="97"/>
        <v>15.428336066479783</v>
      </c>
      <c r="N91" s="684">
        <f t="shared" si="97"/>
        <v>-0.11945533484429571</v>
      </c>
      <c r="O91" s="684">
        <f t="shared" si="97"/>
        <v>-3.4309931681401338</v>
      </c>
      <c r="P91" s="684">
        <f t="shared" si="97"/>
        <v>-18.477821336450276</v>
      </c>
      <c r="Q91" s="684">
        <f t="shared" si="97"/>
        <v>-27.458011179573369</v>
      </c>
      <c r="R91" s="684">
        <f t="shared" si="97"/>
        <v>-28.283879703768509</v>
      </c>
      <c r="S91" s="684">
        <f t="shared" si="97"/>
        <v>-28.713289497490294</v>
      </c>
      <c r="T91" s="684">
        <f t="shared" si="97"/>
        <v>-29.442374680444352</v>
      </c>
      <c r="U91" s="684">
        <f t="shared" si="97"/>
        <v>-30.492180593844104</v>
      </c>
      <c r="V91" s="684">
        <f t="shared" si="97"/>
        <v>-31.431471756308117</v>
      </c>
      <c r="W91" s="684">
        <f t="shared" si="97"/>
        <v>-32.20430295308595</v>
      </c>
      <c r="X91" s="684">
        <f t="shared" si="97"/>
        <v>-32.91954929786543</v>
      </c>
      <c r="Y91" s="684">
        <f t="shared" si="97"/>
        <v>-33.408579579423424</v>
      </c>
      <c r="Z91" s="684">
        <f t="shared" si="97"/>
        <v>-33.989914442813948</v>
      </c>
      <c r="AA91" s="684">
        <f t="shared" si="97"/>
        <v>-34.588986073537143</v>
      </c>
      <c r="AB91" s="684">
        <f t="shared" si="97"/>
        <v>-34.879869381203356</v>
      </c>
      <c r="AC91" s="684">
        <f t="shared" si="97"/>
        <v>-35.951837764637553</v>
      </c>
      <c r="AD91" s="684">
        <f t="shared" si="97"/>
        <v>-36.948019289585467</v>
      </c>
      <c r="AE91" s="684">
        <f t="shared" si="97"/>
        <v>-37.819185143064182</v>
      </c>
      <c r="AF91" s="684">
        <f t="shared" si="97"/>
        <v>-38.901104398503541</v>
      </c>
      <c r="AG91" s="684">
        <f t="shared" si="97"/>
        <v>-39.952887312435131</v>
      </c>
      <c r="AH91" s="684">
        <f t="shared" si="97"/>
        <v>-41.152122875559073</v>
      </c>
      <c r="AI91" s="684">
        <f t="shared" si="97"/>
        <v>-41.384981897583742</v>
      </c>
      <c r="AJ91" s="684">
        <f t="shared" si="97"/>
        <v>-42.451028832056252</v>
      </c>
      <c r="AK91" s="684">
        <f t="shared" si="97"/>
        <v>-43.353852236385499</v>
      </c>
      <c r="AL91" s="684">
        <f t="shared" si="97"/>
        <v>-41.163508433419146</v>
      </c>
      <c r="AM91" s="684">
        <f t="shared" si="97"/>
        <v>-41.832475480170878</v>
      </c>
      <c r="AN91" s="684">
        <f t="shared" si="97"/>
        <v>-42.375452330460384</v>
      </c>
      <c r="AO91" s="684">
        <f t="shared" si="97"/>
        <v>-42.849887760621677</v>
      </c>
      <c r="AP91" s="684">
        <f t="shared" si="97"/>
        <v>-43.390285271649113</v>
      </c>
      <c r="AQ91" s="684">
        <f t="shared" si="97"/>
        <v>-43.99481701079484</v>
      </c>
      <c r="AR91" s="684">
        <f t="shared" si="97"/>
        <v>-44.834362244409284</v>
      </c>
      <c r="AS91" s="684">
        <f t="shared" si="97"/>
        <v>-45.669616458807617</v>
      </c>
      <c r="AT91" s="684">
        <f t="shared" si="97"/>
        <v>-46.605117156734913</v>
      </c>
      <c r="AU91" s="684">
        <f t="shared" si="97"/>
        <v>-47.540850999162593</v>
      </c>
      <c r="AV91" s="684">
        <f t="shared" si="97"/>
        <v>-48.512811098510191</v>
      </c>
      <c r="AW91" s="684">
        <f t="shared" si="97"/>
        <v>-49.469579606224364</v>
      </c>
      <c r="AX91" s="684">
        <f t="shared" si="97"/>
        <v>-50.499718334388639</v>
      </c>
      <c r="AY91" s="684">
        <f t="shared" si="97"/>
        <v>-51.565652370892657</v>
      </c>
      <c r="AZ91" s="684">
        <f t="shared" si="97"/>
        <v>-52.647897711041232</v>
      </c>
      <c r="BA91" s="684">
        <f t="shared" si="97"/>
        <v>-53.749776215617125</v>
      </c>
      <c r="BB91" s="684">
        <f t="shared" si="97"/>
        <v>-54.878808881598083</v>
      </c>
      <c r="BC91" s="684">
        <f t="shared" si="97"/>
        <v>-56.03774398910199</v>
      </c>
      <c r="BD91" s="684">
        <f t="shared" si="97"/>
        <v>-57.195572783876436</v>
      </c>
      <c r="BE91" s="684">
        <f t="shared" si="97"/>
        <v>-58.39390043885934</v>
      </c>
      <c r="BF91" s="684">
        <f t="shared" si="97"/>
        <v>-59.575219192211343</v>
      </c>
      <c r="BG91" s="684">
        <f t="shared" si="97"/>
        <v>-60.730196756880595</v>
      </c>
      <c r="BH91" s="684">
        <f t="shared" si="97"/>
        <v>-61.851584847203789</v>
      </c>
      <c r="BI91" s="684">
        <f t="shared" si="97"/>
        <v>-63.018977680146726</v>
      </c>
      <c r="BJ91" s="684">
        <f t="shared" si="97"/>
        <v>-64.213502542023349</v>
      </c>
      <c r="BK91" s="684">
        <f t="shared" si="97"/>
        <v>-65.410663946371898</v>
      </c>
      <c r="BL91" s="684">
        <f t="shared" si="97"/>
        <v>-66.60139686568121</v>
      </c>
      <c r="BM91" s="684">
        <f t="shared" si="97"/>
        <v>-67.793843196641575</v>
      </c>
      <c r="BN91" s="684">
        <f t="shared" si="97"/>
        <v>-69.00209628458677</v>
      </c>
      <c r="BO91" s="684">
        <f t="shared" si="97"/>
        <v>-70.222165135233269</v>
      </c>
      <c r="BP91" s="684">
        <f t="shared" si="97"/>
        <v>-71.481658666665254</v>
      </c>
      <c r="BQ91" s="684">
        <f t="shared" si="97"/>
        <v>-72.726153408095939</v>
      </c>
      <c r="BR91" s="684">
        <f t="shared" si="97"/>
        <v>-74.081790041281494</v>
      </c>
      <c r="BS91" s="684">
        <f t="shared" si="97"/>
        <v>-75.395024570996981</v>
      </c>
      <c r="BT91" s="684">
        <f t="shared" ref="BT91" si="98">BT89-BT88</f>
        <v>-76.713697309316927</v>
      </c>
      <c r="BU91" s="684"/>
      <c r="BV91" s="684"/>
      <c r="BW91" s="684"/>
      <c r="BX91" s="684"/>
      <c r="BY91" s="684"/>
      <c r="BZ91" s="684"/>
      <c r="CA91" s="684"/>
      <c r="CB91" s="684"/>
      <c r="CC91" s="684"/>
      <c r="CD91" s="684"/>
      <c r="CE91" s="684"/>
      <c r="CF91" s="684"/>
      <c r="CG91" s="684"/>
      <c r="CH91" s="684"/>
      <c r="CI91" s="685"/>
    </row>
    <row r="92" spans="1:89" ht="15" thickBot="1" x14ac:dyDescent="0.25">
      <c r="B92" s="686"/>
      <c r="C92" s="687"/>
      <c r="D92" s="52"/>
      <c r="E92" s="687"/>
      <c r="F92" s="688"/>
      <c r="G92" s="689"/>
      <c r="H92" s="689"/>
      <c r="I92" s="689"/>
      <c r="J92" s="689"/>
      <c r="K92" s="689"/>
      <c r="L92" s="689"/>
      <c r="M92" s="689"/>
      <c r="N92" s="689"/>
      <c r="O92" s="689"/>
      <c r="P92" s="689"/>
      <c r="Q92" s="689"/>
      <c r="R92" s="689"/>
      <c r="S92" s="689"/>
      <c r="T92" s="689"/>
      <c r="U92" s="689"/>
      <c r="V92" s="689"/>
      <c r="W92" s="689"/>
      <c r="X92" s="689"/>
      <c r="Y92" s="689"/>
      <c r="Z92" s="689"/>
      <c r="AA92" s="689"/>
      <c r="AB92" s="689"/>
      <c r="AC92" s="689"/>
      <c r="AD92" s="689"/>
      <c r="AE92" s="689"/>
      <c r="AF92" s="689"/>
      <c r="AG92" s="689"/>
      <c r="AH92" s="689"/>
      <c r="AI92" s="689"/>
      <c r="AJ92" s="689"/>
      <c r="AK92" s="689"/>
      <c r="AL92" s="689"/>
      <c r="AM92" s="689"/>
      <c r="AN92" s="689"/>
      <c r="AO92" s="689"/>
      <c r="AP92" s="689"/>
      <c r="AQ92" s="689"/>
      <c r="AR92" s="689"/>
      <c r="AS92" s="689"/>
      <c r="AT92" s="689"/>
      <c r="AU92" s="689"/>
      <c r="AV92" s="689"/>
      <c r="AW92" s="689"/>
      <c r="AX92" s="689"/>
      <c r="AY92" s="689"/>
      <c r="AZ92" s="689"/>
      <c r="BA92" s="689"/>
      <c r="BB92" s="689"/>
      <c r="BC92" s="689"/>
      <c r="BD92" s="689"/>
      <c r="BE92" s="689"/>
      <c r="BF92" s="689"/>
      <c r="BG92" s="689"/>
      <c r="BH92" s="689"/>
      <c r="BI92" s="689"/>
      <c r="BJ92" s="689"/>
      <c r="BK92" s="689"/>
      <c r="BL92" s="689"/>
      <c r="BM92" s="689"/>
      <c r="BN92" s="689"/>
      <c r="BO92" s="689"/>
      <c r="BP92" s="689"/>
      <c r="BQ92" s="689"/>
      <c r="BR92" s="689"/>
      <c r="BS92" s="689"/>
      <c r="BT92" s="689"/>
      <c r="BU92" s="689"/>
      <c r="BV92" s="689"/>
      <c r="BW92" s="689"/>
      <c r="BX92" s="689"/>
      <c r="BY92" s="689"/>
      <c r="BZ92" s="689"/>
      <c r="CA92" s="689"/>
      <c r="CB92" s="689"/>
      <c r="CC92" s="689"/>
      <c r="CD92" s="689"/>
      <c r="CE92" s="689"/>
      <c r="CF92" s="689"/>
      <c r="CG92" s="689"/>
      <c r="CH92" s="689"/>
      <c r="CI92" s="689"/>
    </row>
    <row r="93" spans="1:89" ht="15.75" thickBot="1" x14ac:dyDescent="0.25">
      <c r="B93" s="690" t="s">
        <v>434</v>
      </c>
      <c r="C93" s="1363" t="s">
        <v>196</v>
      </c>
      <c r="D93" s="52"/>
      <c r="E93" s="687"/>
      <c r="F93" s="688"/>
      <c r="G93" s="689"/>
      <c r="H93" s="689"/>
      <c r="I93" s="689"/>
      <c r="J93" s="689"/>
      <c r="K93" s="689"/>
      <c r="L93" s="689"/>
      <c r="M93" s="689"/>
      <c r="N93" s="689"/>
      <c r="O93" s="689"/>
      <c r="P93" s="689"/>
      <c r="Q93" s="689"/>
      <c r="R93" s="689"/>
      <c r="S93" s="689"/>
      <c r="T93" s="689"/>
      <c r="U93" s="689"/>
      <c r="V93" s="689"/>
      <c r="W93" s="689"/>
      <c r="X93" s="689"/>
      <c r="Y93" s="689"/>
      <c r="Z93" s="689"/>
      <c r="AA93" s="689"/>
      <c r="AB93" s="689"/>
      <c r="AC93" s="689"/>
      <c r="AD93" s="689"/>
      <c r="AE93" s="689"/>
      <c r="AF93" s="689"/>
      <c r="AG93" s="689"/>
      <c r="AH93" s="689"/>
      <c r="AI93" s="689"/>
      <c r="AJ93" s="689"/>
      <c r="AK93" s="689"/>
      <c r="AL93" s="689"/>
      <c r="AM93" s="689"/>
      <c r="AN93" s="689"/>
      <c r="AO93" s="689"/>
      <c r="AP93" s="689"/>
      <c r="AQ93" s="689"/>
      <c r="AR93" s="689"/>
      <c r="AS93" s="689"/>
      <c r="AT93" s="689"/>
      <c r="AU93" s="689"/>
      <c r="AV93" s="689"/>
      <c r="AW93" s="689"/>
      <c r="AX93" s="689"/>
      <c r="AY93" s="689"/>
      <c r="AZ93" s="689"/>
      <c r="BA93" s="689"/>
      <c r="BB93" s="689"/>
      <c r="BC93" s="689"/>
      <c r="BD93" s="689"/>
      <c r="BE93" s="689"/>
      <c r="BF93" s="689"/>
      <c r="BG93" s="689"/>
      <c r="BH93" s="689"/>
      <c r="BI93" s="689"/>
      <c r="BJ93" s="689"/>
      <c r="BK93" s="689"/>
      <c r="BL93" s="689"/>
      <c r="BM93" s="689"/>
      <c r="BN93" s="689"/>
      <c r="BO93" s="689"/>
      <c r="BP93" s="689"/>
      <c r="BQ93" s="689"/>
      <c r="BR93" s="689"/>
      <c r="BS93" s="689"/>
      <c r="BT93" s="689"/>
      <c r="BU93" s="689"/>
      <c r="BV93" s="689"/>
      <c r="BW93" s="689"/>
      <c r="BX93" s="689"/>
      <c r="BY93" s="689"/>
      <c r="BZ93" s="689"/>
      <c r="CA93" s="689"/>
      <c r="CB93" s="689"/>
      <c r="CC93" s="689"/>
      <c r="CD93" s="689"/>
      <c r="CE93" s="689"/>
      <c r="CF93" s="689"/>
      <c r="CG93" s="689"/>
      <c r="CH93" s="689"/>
      <c r="CI93" s="689"/>
    </row>
    <row r="94" spans="1:89" ht="60.75" thickBot="1" x14ac:dyDescent="0.25">
      <c r="B94" s="691" t="s">
        <v>440</v>
      </c>
      <c r="C94" s="692" t="s">
        <v>597</v>
      </c>
      <c r="D94" s="692" t="s">
        <v>598</v>
      </c>
      <c r="E94" s="692" t="s">
        <v>198</v>
      </c>
      <c r="F94" s="693" t="s">
        <v>199</v>
      </c>
      <c r="G94" s="694" t="s">
        <v>200</v>
      </c>
      <c r="H94" s="694" t="s">
        <v>201</v>
      </c>
      <c r="I94" s="694" t="s">
        <v>202</v>
      </c>
      <c r="J94" s="694" t="s">
        <v>203</v>
      </c>
      <c r="K94" s="694" t="s">
        <v>204</v>
      </c>
      <c r="L94" s="694" t="s">
        <v>205</v>
      </c>
      <c r="M94" s="692" t="s">
        <v>206</v>
      </c>
      <c r="N94" s="692" t="s">
        <v>207</v>
      </c>
      <c r="O94" s="692" t="s">
        <v>208</v>
      </c>
      <c r="P94" s="692" t="s">
        <v>209</v>
      </c>
      <c r="Q94" s="692" t="s">
        <v>210</v>
      </c>
      <c r="R94" s="692" t="s">
        <v>242</v>
      </c>
      <c r="S94" s="692" t="s">
        <v>243</v>
      </c>
      <c r="T94" s="692" t="s">
        <v>244</v>
      </c>
      <c r="U94" s="692" t="s">
        <v>245</v>
      </c>
      <c r="V94" s="692" t="s">
        <v>211</v>
      </c>
      <c r="W94" s="692" t="s">
        <v>246</v>
      </c>
      <c r="X94" s="692" t="s">
        <v>247</v>
      </c>
      <c r="Y94" s="692" t="s">
        <v>248</v>
      </c>
      <c r="Z94" s="692" t="s">
        <v>249</v>
      </c>
      <c r="AA94" s="692" t="s">
        <v>212</v>
      </c>
      <c r="AB94" s="692" t="s">
        <v>250</v>
      </c>
      <c r="AC94" s="692" t="s">
        <v>251</v>
      </c>
      <c r="AD94" s="692" t="s">
        <v>252</v>
      </c>
      <c r="AE94" s="692" t="s">
        <v>253</v>
      </c>
      <c r="AF94" s="692" t="s">
        <v>213</v>
      </c>
      <c r="AG94" s="692" t="s">
        <v>254</v>
      </c>
      <c r="AH94" s="692" t="s">
        <v>255</v>
      </c>
      <c r="AI94" s="692" t="s">
        <v>256</v>
      </c>
      <c r="AJ94" s="692" t="s">
        <v>257</v>
      </c>
      <c r="AK94" s="692" t="s">
        <v>214</v>
      </c>
      <c r="AL94" s="692" t="s">
        <v>258</v>
      </c>
      <c r="AM94" s="692" t="s">
        <v>259</v>
      </c>
      <c r="AN94" s="692" t="s">
        <v>260</v>
      </c>
      <c r="AO94" s="692" t="s">
        <v>261</v>
      </c>
      <c r="AP94" s="692" t="s">
        <v>215</v>
      </c>
      <c r="AQ94" s="692" t="s">
        <v>262</v>
      </c>
      <c r="AR94" s="692" t="s">
        <v>263</v>
      </c>
      <c r="AS94" s="692" t="s">
        <v>264</v>
      </c>
      <c r="AT94" s="692" t="s">
        <v>265</v>
      </c>
      <c r="AU94" s="692" t="s">
        <v>216</v>
      </c>
      <c r="AV94" s="692" t="s">
        <v>266</v>
      </c>
      <c r="AW94" s="692" t="s">
        <v>267</v>
      </c>
      <c r="AX94" s="692" t="s">
        <v>268</v>
      </c>
      <c r="AY94" s="692" t="s">
        <v>269</v>
      </c>
      <c r="AZ94" s="692" t="s">
        <v>217</v>
      </c>
      <c r="BA94" s="692" t="s">
        <v>270</v>
      </c>
      <c r="BB94" s="692" t="s">
        <v>271</v>
      </c>
      <c r="BC94" s="692" t="s">
        <v>272</v>
      </c>
      <c r="BD94" s="692" t="s">
        <v>273</v>
      </c>
      <c r="BE94" s="692" t="s">
        <v>218</v>
      </c>
      <c r="BF94" s="692" t="s">
        <v>274</v>
      </c>
      <c r="BG94" s="692" t="s">
        <v>275</v>
      </c>
      <c r="BH94" s="692" t="s">
        <v>276</v>
      </c>
      <c r="BI94" s="692" t="s">
        <v>277</v>
      </c>
      <c r="BJ94" s="692" t="s">
        <v>219</v>
      </c>
      <c r="BK94" s="692" t="s">
        <v>278</v>
      </c>
      <c r="BL94" s="692" t="s">
        <v>279</v>
      </c>
      <c r="BM94" s="692" t="s">
        <v>280</v>
      </c>
      <c r="BN94" s="692" t="s">
        <v>281</v>
      </c>
      <c r="BO94" s="692" t="s">
        <v>220</v>
      </c>
      <c r="BP94" s="692" t="s">
        <v>282</v>
      </c>
      <c r="BQ94" s="692" t="s">
        <v>283</v>
      </c>
      <c r="BR94" s="692" t="s">
        <v>284</v>
      </c>
      <c r="BS94" s="692" t="s">
        <v>285</v>
      </c>
      <c r="BT94" s="692" t="s">
        <v>221</v>
      </c>
      <c r="BU94" s="692" t="s">
        <v>286</v>
      </c>
      <c r="BV94" s="692" t="s">
        <v>287</v>
      </c>
      <c r="BW94" s="692" t="s">
        <v>288</v>
      </c>
      <c r="BX94" s="692" t="s">
        <v>289</v>
      </c>
      <c r="BY94" s="692" t="s">
        <v>222</v>
      </c>
      <c r="BZ94" s="692" t="s">
        <v>290</v>
      </c>
      <c r="CA94" s="692" t="s">
        <v>291</v>
      </c>
      <c r="CB94" s="692" t="s">
        <v>292</v>
      </c>
      <c r="CC94" s="692" t="s">
        <v>293</v>
      </c>
      <c r="CD94" s="692" t="s">
        <v>223</v>
      </c>
      <c r="CE94" s="692" t="s">
        <v>294</v>
      </c>
      <c r="CF94" s="692" t="s">
        <v>295</v>
      </c>
      <c r="CG94" s="692" t="s">
        <v>296</v>
      </c>
      <c r="CH94" s="692" t="s">
        <v>297</v>
      </c>
      <c r="CI94" s="695" t="s">
        <v>224</v>
      </c>
    </row>
    <row r="95" spans="1:89" ht="28.5" x14ac:dyDescent="0.2">
      <c r="B95" s="703" t="s">
        <v>599</v>
      </c>
      <c r="C95" s="704" t="s">
        <v>600</v>
      </c>
      <c r="D95" s="704" t="s">
        <v>601</v>
      </c>
      <c r="E95" s="704" t="s">
        <v>231</v>
      </c>
      <c r="F95" s="705">
        <v>2</v>
      </c>
      <c r="G95" s="706"/>
      <c r="H95" s="707"/>
      <c r="I95" s="707">
        <v>0</v>
      </c>
      <c r="J95" s="707">
        <v>0</v>
      </c>
      <c r="K95" s="707">
        <v>0</v>
      </c>
      <c r="L95" s="707">
        <v>0</v>
      </c>
      <c r="M95" s="701">
        <v>0</v>
      </c>
      <c r="N95" s="701">
        <v>0</v>
      </c>
      <c r="O95" s="701">
        <v>0</v>
      </c>
      <c r="P95" s="701">
        <v>0</v>
      </c>
      <c r="Q95" s="701">
        <v>0</v>
      </c>
      <c r="R95" s="701">
        <v>0</v>
      </c>
      <c r="S95" s="701">
        <v>0</v>
      </c>
      <c r="T95" s="701">
        <v>0</v>
      </c>
      <c r="U95" s="701">
        <v>0</v>
      </c>
      <c r="V95" s="701">
        <v>0</v>
      </c>
      <c r="W95" s="701">
        <v>0</v>
      </c>
      <c r="X95" s="701">
        <v>0</v>
      </c>
      <c r="Y95" s="701">
        <v>0</v>
      </c>
      <c r="Z95" s="701">
        <v>0</v>
      </c>
      <c r="AA95" s="701">
        <v>0</v>
      </c>
      <c r="AB95" s="701">
        <v>-140</v>
      </c>
      <c r="AC95" s="701">
        <v>-140</v>
      </c>
      <c r="AD95" s="701">
        <v>-140</v>
      </c>
      <c r="AE95" s="701">
        <v>-140</v>
      </c>
      <c r="AF95" s="701">
        <v>-140</v>
      </c>
      <c r="AG95" s="701">
        <v>-140</v>
      </c>
      <c r="AH95" s="701">
        <v>-140</v>
      </c>
      <c r="AI95" s="701">
        <v>-140</v>
      </c>
      <c r="AJ95" s="701">
        <v>-140</v>
      </c>
      <c r="AK95" s="701">
        <v>-140</v>
      </c>
      <c r="AL95" s="701">
        <v>-140</v>
      </c>
      <c r="AM95" s="701">
        <v>-140</v>
      </c>
      <c r="AN95" s="701">
        <v>-140</v>
      </c>
      <c r="AO95" s="701">
        <v>-140</v>
      </c>
      <c r="AP95" s="701">
        <v>-140</v>
      </c>
      <c r="AQ95" s="701">
        <v>-140</v>
      </c>
      <c r="AR95" s="701">
        <v>-140</v>
      </c>
      <c r="AS95" s="701">
        <v>-140</v>
      </c>
      <c r="AT95" s="701">
        <v>-140</v>
      </c>
      <c r="AU95" s="701">
        <v>-140</v>
      </c>
      <c r="AV95" s="701">
        <v>-140</v>
      </c>
      <c r="AW95" s="701">
        <v>-140</v>
      </c>
      <c r="AX95" s="701">
        <v>-140</v>
      </c>
      <c r="AY95" s="701">
        <v>-140</v>
      </c>
      <c r="AZ95" s="701">
        <v>-140</v>
      </c>
      <c r="BA95" s="701">
        <v>-140</v>
      </c>
      <c r="BB95" s="701">
        <v>-140</v>
      </c>
      <c r="BC95" s="701">
        <v>-140</v>
      </c>
      <c r="BD95" s="701">
        <v>-140</v>
      </c>
      <c r="BE95" s="701">
        <v>-140</v>
      </c>
      <c r="BF95" s="701">
        <v>-140</v>
      </c>
      <c r="BG95" s="701">
        <v>-140</v>
      </c>
      <c r="BH95" s="701">
        <v>-140</v>
      </c>
      <c r="BI95" s="701">
        <v>-140</v>
      </c>
      <c r="BJ95" s="701">
        <v>-140</v>
      </c>
      <c r="BK95" s="701">
        <v>-140</v>
      </c>
      <c r="BL95" s="701">
        <v>-140</v>
      </c>
      <c r="BM95" s="701">
        <v>-140</v>
      </c>
      <c r="BN95" s="701">
        <v>-140</v>
      </c>
      <c r="BO95" s="701">
        <v>-140</v>
      </c>
      <c r="BP95" s="701">
        <v>-140</v>
      </c>
      <c r="BQ95" s="701">
        <v>-140</v>
      </c>
      <c r="BR95" s="701">
        <v>-140</v>
      </c>
      <c r="BS95" s="701">
        <v>-140</v>
      </c>
      <c r="BT95" s="701">
        <v>-140</v>
      </c>
      <c r="BU95" s="701"/>
      <c r="BV95" s="701"/>
      <c r="BW95" s="701"/>
      <c r="BX95" s="701"/>
      <c r="BY95" s="701"/>
      <c r="BZ95" s="701"/>
      <c r="CA95" s="701"/>
      <c r="CB95" s="701"/>
      <c r="CC95" s="701"/>
      <c r="CD95" s="701"/>
      <c r="CE95" s="701"/>
      <c r="CF95" s="701"/>
      <c r="CG95" s="701"/>
      <c r="CH95" s="701"/>
      <c r="CI95" s="702"/>
    </row>
    <row r="96" spans="1:89" x14ac:dyDescent="0.2">
      <c r="B96" s="696" t="s">
        <v>602</v>
      </c>
      <c r="C96" s="697" t="s">
        <v>603</v>
      </c>
      <c r="D96" s="697" t="s">
        <v>604</v>
      </c>
      <c r="E96" s="697" t="s">
        <v>231</v>
      </c>
      <c r="F96" s="698">
        <v>2</v>
      </c>
      <c r="G96" s="706"/>
      <c r="H96" s="707"/>
      <c r="I96" s="707">
        <v>0</v>
      </c>
      <c r="J96" s="707">
        <v>0</v>
      </c>
      <c r="K96" s="707">
        <v>0</v>
      </c>
      <c r="L96" s="707">
        <v>0</v>
      </c>
      <c r="M96" s="701">
        <v>0</v>
      </c>
      <c r="N96" s="701">
        <v>0</v>
      </c>
      <c r="O96" s="701">
        <v>0</v>
      </c>
      <c r="P96" s="701">
        <v>0</v>
      </c>
      <c r="Q96" s="701">
        <v>0</v>
      </c>
      <c r="R96" s="701">
        <v>0</v>
      </c>
      <c r="S96" s="701">
        <v>0</v>
      </c>
      <c r="T96" s="701">
        <v>0</v>
      </c>
      <c r="U96" s="701">
        <v>0</v>
      </c>
      <c r="V96" s="701">
        <v>0</v>
      </c>
      <c r="W96" s="701">
        <v>0</v>
      </c>
      <c r="X96" s="701">
        <v>0</v>
      </c>
      <c r="Y96" s="701">
        <v>0</v>
      </c>
      <c r="Z96" s="701">
        <v>0</v>
      </c>
      <c r="AA96" s="701">
        <v>0</v>
      </c>
      <c r="AB96" s="701">
        <v>0</v>
      </c>
      <c r="AC96" s="701">
        <v>0</v>
      </c>
      <c r="AD96" s="701">
        <v>0</v>
      </c>
      <c r="AE96" s="701">
        <v>0</v>
      </c>
      <c r="AF96" s="701">
        <v>0</v>
      </c>
      <c r="AG96" s="701">
        <v>0</v>
      </c>
      <c r="AH96" s="701">
        <v>0</v>
      </c>
      <c r="AI96" s="701">
        <v>0</v>
      </c>
      <c r="AJ96" s="701">
        <v>0</v>
      </c>
      <c r="AK96" s="701">
        <v>0</v>
      </c>
      <c r="AL96" s="701">
        <v>0</v>
      </c>
      <c r="AM96" s="701">
        <v>0</v>
      </c>
      <c r="AN96" s="701">
        <v>0</v>
      </c>
      <c r="AO96" s="701">
        <v>0</v>
      </c>
      <c r="AP96" s="701">
        <v>0</v>
      </c>
      <c r="AQ96" s="701">
        <v>0</v>
      </c>
      <c r="AR96" s="701">
        <v>0</v>
      </c>
      <c r="AS96" s="701">
        <v>0</v>
      </c>
      <c r="AT96" s="701">
        <v>0</v>
      </c>
      <c r="AU96" s="701">
        <v>0</v>
      </c>
      <c r="AV96" s="701">
        <v>0</v>
      </c>
      <c r="AW96" s="701">
        <v>0</v>
      </c>
      <c r="AX96" s="701">
        <v>0</v>
      </c>
      <c r="AY96" s="701">
        <v>0</v>
      </c>
      <c r="AZ96" s="701">
        <v>0</v>
      </c>
      <c r="BA96" s="701">
        <v>0</v>
      </c>
      <c r="BB96" s="701">
        <v>0</v>
      </c>
      <c r="BC96" s="701">
        <v>0</v>
      </c>
      <c r="BD96" s="701">
        <v>0</v>
      </c>
      <c r="BE96" s="701">
        <v>0</v>
      </c>
      <c r="BF96" s="701">
        <v>0</v>
      </c>
      <c r="BG96" s="701">
        <v>0</v>
      </c>
      <c r="BH96" s="701">
        <v>0</v>
      </c>
      <c r="BI96" s="701">
        <v>0</v>
      </c>
      <c r="BJ96" s="701">
        <v>0</v>
      </c>
      <c r="BK96" s="701">
        <v>0</v>
      </c>
      <c r="BL96" s="701">
        <v>0</v>
      </c>
      <c r="BM96" s="701">
        <v>0</v>
      </c>
      <c r="BN96" s="701">
        <v>0</v>
      </c>
      <c r="BO96" s="701">
        <v>0</v>
      </c>
      <c r="BP96" s="701">
        <v>0</v>
      </c>
      <c r="BQ96" s="701">
        <v>0</v>
      </c>
      <c r="BR96" s="701">
        <v>0</v>
      </c>
      <c r="BS96" s="701">
        <v>0</v>
      </c>
      <c r="BT96" s="701">
        <v>0</v>
      </c>
      <c r="BU96" s="701"/>
      <c r="BV96" s="701"/>
      <c r="BW96" s="701"/>
      <c r="BX96" s="701"/>
      <c r="BY96" s="701"/>
      <c r="BZ96" s="701"/>
      <c r="CA96" s="701"/>
      <c r="CB96" s="701"/>
      <c r="CC96" s="701"/>
      <c r="CD96" s="701"/>
      <c r="CE96" s="701"/>
      <c r="CF96" s="701"/>
      <c r="CG96" s="701"/>
      <c r="CH96" s="701"/>
      <c r="CI96" s="702"/>
    </row>
    <row r="97" spans="2:87" x14ac:dyDescent="0.2">
      <c r="B97" s="703" t="s">
        <v>605</v>
      </c>
      <c r="C97" s="704" t="s">
        <v>606</v>
      </c>
      <c r="D97" s="704" t="s">
        <v>607</v>
      </c>
      <c r="E97" s="704" t="s">
        <v>231</v>
      </c>
      <c r="F97" s="705">
        <v>2</v>
      </c>
      <c r="G97" s="706"/>
      <c r="H97" s="707"/>
      <c r="I97" s="707">
        <v>0</v>
      </c>
      <c r="J97" s="707">
        <v>0</v>
      </c>
      <c r="K97" s="707">
        <v>0</v>
      </c>
      <c r="L97" s="707">
        <v>0</v>
      </c>
      <c r="M97" s="701">
        <v>0</v>
      </c>
      <c r="N97" s="701">
        <v>0</v>
      </c>
      <c r="O97" s="701">
        <v>0</v>
      </c>
      <c r="P97" s="701">
        <v>0</v>
      </c>
      <c r="Q97" s="701">
        <v>0</v>
      </c>
      <c r="R97" s="701">
        <v>0</v>
      </c>
      <c r="S97" s="701">
        <v>0</v>
      </c>
      <c r="T97" s="701">
        <v>0</v>
      </c>
      <c r="U97" s="701">
        <v>0</v>
      </c>
      <c r="V97" s="701">
        <v>0</v>
      </c>
      <c r="W97" s="701">
        <v>0</v>
      </c>
      <c r="X97" s="701">
        <v>0</v>
      </c>
      <c r="Y97" s="701">
        <v>0</v>
      </c>
      <c r="Z97" s="701">
        <v>0</v>
      </c>
      <c r="AA97" s="701">
        <v>0</v>
      </c>
      <c r="AB97" s="701">
        <v>0</v>
      </c>
      <c r="AC97" s="701">
        <v>0</v>
      </c>
      <c r="AD97" s="701">
        <v>0</v>
      </c>
      <c r="AE97" s="701">
        <v>0</v>
      </c>
      <c r="AF97" s="701">
        <v>0</v>
      </c>
      <c r="AG97" s="701">
        <v>0</v>
      </c>
      <c r="AH97" s="701">
        <v>0</v>
      </c>
      <c r="AI97" s="701">
        <v>0</v>
      </c>
      <c r="AJ97" s="701">
        <v>0</v>
      </c>
      <c r="AK97" s="701">
        <v>0</v>
      </c>
      <c r="AL97" s="701">
        <v>0</v>
      </c>
      <c r="AM97" s="701">
        <v>0</v>
      </c>
      <c r="AN97" s="701">
        <v>0</v>
      </c>
      <c r="AO97" s="701">
        <v>0</v>
      </c>
      <c r="AP97" s="701">
        <v>0</v>
      </c>
      <c r="AQ97" s="701">
        <v>0</v>
      </c>
      <c r="AR97" s="701">
        <v>0</v>
      </c>
      <c r="AS97" s="701">
        <v>0</v>
      </c>
      <c r="AT97" s="701">
        <v>0</v>
      </c>
      <c r="AU97" s="701">
        <v>0</v>
      </c>
      <c r="AV97" s="701">
        <v>0</v>
      </c>
      <c r="AW97" s="701">
        <v>0</v>
      </c>
      <c r="AX97" s="701">
        <v>0</v>
      </c>
      <c r="AY97" s="701">
        <v>0</v>
      </c>
      <c r="AZ97" s="701">
        <v>0</v>
      </c>
      <c r="BA97" s="701">
        <v>0</v>
      </c>
      <c r="BB97" s="701">
        <v>0</v>
      </c>
      <c r="BC97" s="701">
        <v>0</v>
      </c>
      <c r="BD97" s="701">
        <v>0</v>
      </c>
      <c r="BE97" s="701">
        <v>0</v>
      </c>
      <c r="BF97" s="701">
        <v>0</v>
      </c>
      <c r="BG97" s="701">
        <v>0</v>
      </c>
      <c r="BH97" s="701">
        <v>0</v>
      </c>
      <c r="BI97" s="701">
        <v>0</v>
      </c>
      <c r="BJ97" s="701">
        <v>0</v>
      </c>
      <c r="BK97" s="701">
        <v>0</v>
      </c>
      <c r="BL97" s="701">
        <v>0</v>
      </c>
      <c r="BM97" s="701">
        <v>0</v>
      </c>
      <c r="BN97" s="701">
        <v>0</v>
      </c>
      <c r="BO97" s="701">
        <v>0</v>
      </c>
      <c r="BP97" s="701">
        <v>0</v>
      </c>
      <c r="BQ97" s="701">
        <v>0</v>
      </c>
      <c r="BR97" s="701">
        <v>0</v>
      </c>
      <c r="BS97" s="701">
        <v>0</v>
      </c>
      <c r="BT97" s="701">
        <v>0</v>
      </c>
      <c r="BU97" s="701"/>
      <c r="BV97" s="701"/>
      <c r="BW97" s="701"/>
      <c r="BX97" s="701"/>
      <c r="BY97" s="701"/>
      <c r="BZ97" s="701"/>
      <c r="CA97" s="701"/>
      <c r="CB97" s="701"/>
      <c r="CC97" s="701"/>
      <c r="CD97" s="701"/>
      <c r="CE97" s="701"/>
      <c r="CF97" s="701"/>
      <c r="CG97" s="701"/>
      <c r="CH97" s="701"/>
      <c r="CI97" s="701"/>
    </row>
    <row r="98" spans="2:87" ht="28.5" x14ac:dyDescent="0.2">
      <c r="B98" s="703" t="s">
        <v>608</v>
      </c>
      <c r="C98" s="704" t="s">
        <v>609</v>
      </c>
      <c r="D98" s="704" t="s">
        <v>610</v>
      </c>
      <c r="E98" s="704" t="s">
        <v>231</v>
      </c>
      <c r="F98" s="705">
        <v>2</v>
      </c>
      <c r="G98" s="706"/>
      <c r="H98" s="707"/>
      <c r="I98" s="707">
        <v>0</v>
      </c>
      <c r="J98" s="707">
        <v>0</v>
      </c>
      <c r="K98" s="707">
        <v>0</v>
      </c>
      <c r="L98" s="707">
        <v>0</v>
      </c>
      <c r="M98" s="701">
        <v>0</v>
      </c>
      <c r="N98" s="701">
        <v>0</v>
      </c>
      <c r="O98" s="701">
        <v>0</v>
      </c>
      <c r="P98" s="701">
        <v>0</v>
      </c>
      <c r="Q98" s="701">
        <v>0</v>
      </c>
      <c r="R98" s="701">
        <v>0</v>
      </c>
      <c r="S98" s="701">
        <v>0</v>
      </c>
      <c r="T98" s="701">
        <v>0</v>
      </c>
      <c r="U98" s="701">
        <v>0</v>
      </c>
      <c r="V98" s="701">
        <v>0</v>
      </c>
      <c r="W98" s="701">
        <v>0</v>
      </c>
      <c r="X98" s="701">
        <v>0</v>
      </c>
      <c r="Y98" s="701">
        <v>0</v>
      </c>
      <c r="Z98" s="701">
        <v>0</v>
      </c>
      <c r="AA98" s="701">
        <v>0</v>
      </c>
      <c r="AB98" s="701">
        <v>0</v>
      </c>
      <c r="AC98" s="701">
        <v>0</v>
      </c>
      <c r="AD98" s="701">
        <v>0</v>
      </c>
      <c r="AE98" s="701">
        <v>0</v>
      </c>
      <c r="AF98" s="701">
        <v>0</v>
      </c>
      <c r="AG98" s="701">
        <v>0</v>
      </c>
      <c r="AH98" s="701">
        <v>0</v>
      </c>
      <c r="AI98" s="701">
        <v>0</v>
      </c>
      <c r="AJ98" s="701">
        <v>0</v>
      </c>
      <c r="AK98" s="701">
        <v>0</v>
      </c>
      <c r="AL98" s="701">
        <v>0</v>
      </c>
      <c r="AM98" s="701">
        <v>0</v>
      </c>
      <c r="AN98" s="701">
        <v>0</v>
      </c>
      <c r="AO98" s="701">
        <v>0</v>
      </c>
      <c r="AP98" s="701">
        <v>0</v>
      </c>
      <c r="AQ98" s="701">
        <v>0</v>
      </c>
      <c r="AR98" s="701">
        <v>0</v>
      </c>
      <c r="AS98" s="701">
        <v>0</v>
      </c>
      <c r="AT98" s="701">
        <v>0</v>
      </c>
      <c r="AU98" s="701">
        <v>0</v>
      </c>
      <c r="AV98" s="701">
        <v>0</v>
      </c>
      <c r="AW98" s="701">
        <v>0</v>
      </c>
      <c r="AX98" s="701">
        <v>0</v>
      </c>
      <c r="AY98" s="701">
        <v>0</v>
      </c>
      <c r="AZ98" s="701">
        <v>0</v>
      </c>
      <c r="BA98" s="701">
        <v>0</v>
      </c>
      <c r="BB98" s="701">
        <v>0</v>
      </c>
      <c r="BC98" s="701">
        <v>0</v>
      </c>
      <c r="BD98" s="701">
        <v>0</v>
      </c>
      <c r="BE98" s="701">
        <v>0</v>
      </c>
      <c r="BF98" s="701">
        <v>0</v>
      </c>
      <c r="BG98" s="701">
        <v>0</v>
      </c>
      <c r="BH98" s="701">
        <v>0</v>
      </c>
      <c r="BI98" s="701">
        <v>0</v>
      </c>
      <c r="BJ98" s="701">
        <v>0</v>
      </c>
      <c r="BK98" s="701">
        <v>0</v>
      </c>
      <c r="BL98" s="701">
        <v>0</v>
      </c>
      <c r="BM98" s="701">
        <v>0</v>
      </c>
      <c r="BN98" s="701">
        <v>0</v>
      </c>
      <c r="BO98" s="701">
        <v>0</v>
      </c>
      <c r="BP98" s="701">
        <v>0</v>
      </c>
      <c r="BQ98" s="701">
        <v>0</v>
      </c>
      <c r="BR98" s="701">
        <v>0</v>
      </c>
      <c r="BS98" s="701">
        <v>0</v>
      </c>
      <c r="BT98" s="701">
        <v>0</v>
      </c>
      <c r="BU98" s="701"/>
      <c r="BV98" s="701"/>
      <c r="BW98" s="701"/>
      <c r="BX98" s="701"/>
      <c r="BY98" s="701"/>
      <c r="BZ98" s="701"/>
      <c r="CA98" s="701"/>
      <c r="CB98" s="701"/>
      <c r="CC98" s="701"/>
      <c r="CD98" s="701"/>
      <c r="CE98" s="701"/>
      <c r="CF98" s="701"/>
      <c r="CG98" s="701"/>
      <c r="CH98" s="701"/>
      <c r="CI98" s="701"/>
    </row>
    <row r="99" spans="2:87" ht="28.5" x14ac:dyDescent="0.2">
      <c r="B99" s="703" t="s">
        <v>611</v>
      </c>
      <c r="C99" s="704" t="s">
        <v>612</v>
      </c>
      <c r="D99" s="704" t="s">
        <v>613</v>
      </c>
      <c r="E99" s="704" t="s">
        <v>231</v>
      </c>
      <c r="F99" s="705">
        <v>2</v>
      </c>
      <c r="G99" s="706"/>
      <c r="H99" s="707"/>
      <c r="I99" s="707">
        <v>0</v>
      </c>
      <c r="J99" s="707">
        <v>0</v>
      </c>
      <c r="K99" s="707">
        <v>0</v>
      </c>
      <c r="L99" s="707">
        <v>0</v>
      </c>
      <c r="M99" s="701">
        <v>0</v>
      </c>
      <c r="N99" s="701">
        <v>0</v>
      </c>
      <c r="O99" s="701">
        <v>0</v>
      </c>
      <c r="P99" s="701">
        <v>0</v>
      </c>
      <c r="Q99" s="701">
        <v>0</v>
      </c>
      <c r="R99" s="701">
        <v>0</v>
      </c>
      <c r="S99" s="701">
        <v>0</v>
      </c>
      <c r="T99" s="701">
        <v>0</v>
      </c>
      <c r="U99" s="701">
        <v>0</v>
      </c>
      <c r="V99" s="701">
        <v>0</v>
      </c>
      <c r="W99" s="701">
        <v>0</v>
      </c>
      <c r="X99" s="701">
        <v>0</v>
      </c>
      <c r="Y99" s="701">
        <v>0</v>
      </c>
      <c r="Z99" s="701">
        <v>0</v>
      </c>
      <c r="AA99" s="701">
        <v>0</v>
      </c>
      <c r="AB99" s="701">
        <v>0</v>
      </c>
      <c r="AC99" s="701">
        <v>0</v>
      </c>
      <c r="AD99" s="701">
        <v>0</v>
      </c>
      <c r="AE99" s="701">
        <v>0</v>
      </c>
      <c r="AF99" s="701">
        <v>0</v>
      </c>
      <c r="AG99" s="701">
        <v>0</v>
      </c>
      <c r="AH99" s="701">
        <v>0</v>
      </c>
      <c r="AI99" s="701">
        <v>0</v>
      </c>
      <c r="AJ99" s="701">
        <v>0</v>
      </c>
      <c r="AK99" s="701">
        <v>0</v>
      </c>
      <c r="AL99" s="701">
        <v>0</v>
      </c>
      <c r="AM99" s="701">
        <v>0</v>
      </c>
      <c r="AN99" s="701">
        <v>0</v>
      </c>
      <c r="AO99" s="701">
        <v>0</v>
      </c>
      <c r="AP99" s="701">
        <v>0</v>
      </c>
      <c r="AQ99" s="701">
        <v>0</v>
      </c>
      <c r="AR99" s="701">
        <v>0</v>
      </c>
      <c r="AS99" s="701">
        <v>0</v>
      </c>
      <c r="AT99" s="701">
        <v>0</v>
      </c>
      <c r="AU99" s="701">
        <v>0</v>
      </c>
      <c r="AV99" s="701">
        <v>0</v>
      </c>
      <c r="AW99" s="701">
        <v>0</v>
      </c>
      <c r="AX99" s="701">
        <v>0</v>
      </c>
      <c r="AY99" s="701">
        <v>0</v>
      </c>
      <c r="AZ99" s="701">
        <v>0</v>
      </c>
      <c r="BA99" s="701">
        <v>0</v>
      </c>
      <c r="BB99" s="701">
        <v>0</v>
      </c>
      <c r="BC99" s="701">
        <v>0</v>
      </c>
      <c r="BD99" s="701">
        <v>0</v>
      </c>
      <c r="BE99" s="701">
        <v>0</v>
      </c>
      <c r="BF99" s="701">
        <v>0</v>
      </c>
      <c r="BG99" s="701">
        <v>0</v>
      </c>
      <c r="BH99" s="701">
        <v>0</v>
      </c>
      <c r="BI99" s="701">
        <v>0</v>
      </c>
      <c r="BJ99" s="701">
        <v>0</v>
      </c>
      <c r="BK99" s="701">
        <v>0</v>
      </c>
      <c r="BL99" s="701">
        <v>0</v>
      </c>
      <c r="BM99" s="701">
        <v>0</v>
      </c>
      <c r="BN99" s="701">
        <v>0</v>
      </c>
      <c r="BO99" s="701">
        <v>0</v>
      </c>
      <c r="BP99" s="701">
        <v>0</v>
      </c>
      <c r="BQ99" s="701">
        <v>0</v>
      </c>
      <c r="BR99" s="701">
        <v>0</v>
      </c>
      <c r="BS99" s="701">
        <v>0</v>
      </c>
      <c r="BT99" s="701">
        <v>0</v>
      </c>
      <c r="BU99" s="701"/>
      <c r="BV99" s="701"/>
      <c r="BW99" s="701"/>
      <c r="BX99" s="701"/>
      <c r="BY99" s="701"/>
      <c r="BZ99" s="701"/>
      <c r="CA99" s="701"/>
      <c r="CB99" s="701"/>
      <c r="CC99" s="701"/>
      <c r="CD99" s="701"/>
      <c r="CE99" s="701"/>
      <c r="CF99" s="701"/>
      <c r="CG99" s="701"/>
      <c r="CH99" s="701"/>
      <c r="CI99" s="701"/>
    </row>
    <row r="100" spans="2:87" ht="28.5" x14ac:dyDescent="0.2">
      <c r="B100" s="708" t="s">
        <v>614</v>
      </c>
      <c r="C100" s="709" t="s">
        <v>615</v>
      </c>
      <c r="D100" s="709" t="s">
        <v>616</v>
      </c>
      <c r="E100" s="709" t="s">
        <v>231</v>
      </c>
      <c r="F100" s="705">
        <v>2</v>
      </c>
      <c r="G100" s="1424"/>
      <c r="H100" s="707"/>
      <c r="I100" s="707">
        <v>0</v>
      </c>
      <c r="J100" s="707">
        <v>0</v>
      </c>
      <c r="K100" s="707">
        <v>0</v>
      </c>
      <c r="L100" s="707">
        <v>0</v>
      </c>
      <c r="M100" s="701">
        <v>0</v>
      </c>
      <c r="N100" s="701">
        <v>0</v>
      </c>
      <c r="O100" s="701">
        <v>0</v>
      </c>
      <c r="P100" s="701">
        <v>0</v>
      </c>
      <c r="Q100" s="701">
        <v>0</v>
      </c>
      <c r="R100" s="701">
        <v>0</v>
      </c>
      <c r="S100" s="701">
        <v>0</v>
      </c>
      <c r="T100" s="701">
        <v>0</v>
      </c>
      <c r="U100" s="701">
        <v>0</v>
      </c>
      <c r="V100" s="701">
        <v>0</v>
      </c>
      <c r="W100" s="701">
        <v>0</v>
      </c>
      <c r="X100" s="701">
        <v>0</v>
      </c>
      <c r="Y100" s="701">
        <v>0</v>
      </c>
      <c r="Z100" s="701">
        <v>0</v>
      </c>
      <c r="AA100" s="701">
        <v>0</v>
      </c>
      <c r="AB100" s="701">
        <v>0</v>
      </c>
      <c r="AC100" s="701">
        <v>0</v>
      </c>
      <c r="AD100" s="701">
        <v>0</v>
      </c>
      <c r="AE100" s="701">
        <v>0</v>
      </c>
      <c r="AF100" s="701">
        <v>0</v>
      </c>
      <c r="AG100" s="701">
        <v>0</v>
      </c>
      <c r="AH100" s="701">
        <v>0</v>
      </c>
      <c r="AI100" s="701">
        <v>0</v>
      </c>
      <c r="AJ100" s="701">
        <v>0</v>
      </c>
      <c r="AK100" s="701">
        <v>0</v>
      </c>
      <c r="AL100" s="701">
        <v>0</v>
      </c>
      <c r="AM100" s="701">
        <v>0</v>
      </c>
      <c r="AN100" s="701">
        <v>0</v>
      </c>
      <c r="AO100" s="701">
        <v>0</v>
      </c>
      <c r="AP100" s="701">
        <v>0</v>
      </c>
      <c r="AQ100" s="701">
        <v>0</v>
      </c>
      <c r="AR100" s="701">
        <v>0</v>
      </c>
      <c r="AS100" s="701">
        <v>0</v>
      </c>
      <c r="AT100" s="701">
        <v>0</v>
      </c>
      <c r="AU100" s="701">
        <v>0</v>
      </c>
      <c r="AV100" s="701">
        <v>0</v>
      </c>
      <c r="AW100" s="701">
        <v>0</v>
      </c>
      <c r="AX100" s="701">
        <v>0</v>
      </c>
      <c r="AY100" s="701">
        <v>0</v>
      </c>
      <c r="AZ100" s="701">
        <v>0</v>
      </c>
      <c r="BA100" s="701">
        <v>0</v>
      </c>
      <c r="BB100" s="701">
        <v>0</v>
      </c>
      <c r="BC100" s="701">
        <v>0</v>
      </c>
      <c r="BD100" s="701">
        <v>0</v>
      </c>
      <c r="BE100" s="701">
        <v>0</v>
      </c>
      <c r="BF100" s="701">
        <v>0</v>
      </c>
      <c r="BG100" s="701">
        <v>0</v>
      </c>
      <c r="BH100" s="701">
        <v>0</v>
      </c>
      <c r="BI100" s="701">
        <v>0</v>
      </c>
      <c r="BJ100" s="701">
        <v>0</v>
      </c>
      <c r="BK100" s="701">
        <v>0</v>
      </c>
      <c r="BL100" s="701">
        <v>0</v>
      </c>
      <c r="BM100" s="701">
        <v>0</v>
      </c>
      <c r="BN100" s="701">
        <v>0</v>
      </c>
      <c r="BO100" s="701">
        <v>0</v>
      </c>
      <c r="BP100" s="701">
        <v>0</v>
      </c>
      <c r="BQ100" s="701">
        <v>0</v>
      </c>
      <c r="BR100" s="701">
        <v>0</v>
      </c>
      <c r="BS100" s="701">
        <v>0</v>
      </c>
      <c r="BT100" s="701">
        <v>0</v>
      </c>
      <c r="BU100" s="701"/>
      <c r="BV100" s="701"/>
      <c r="BW100" s="701"/>
      <c r="BX100" s="701"/>
      <c r="BY100" s="701"/>
      <c r="BZ100" s="701"/>
      <c r="CA100" s="701"/>
      <c r="CB100" s="701"/>
      <c r="CC100" s="701"/>
      <c r="CD100" s="701"/>
      <c r="CE100" s="701"/>
      <c r="CF100" s="701"/>
      <c r="CG100" s="701"/>
      <c r="CH100" s="701"/>
      <c r="CI100" s="702"/>
    </row>
    <row r="101" spans="2:87" x14ac:dyDescent="0.2">
      <c r="B101" s="703" t="s">
        <v>617</v>
      </c>
      <c r="C101" s="704" t="s">
        <v>618</v>
      </c>
      <c r="D101" s="704" t="s">
        <v>619</v>
      </c>
      <c r="E101" s="704" t="s">
        <v>231</v>
      </c>
      <c r="F101" s="705">
        <v>2</v>
      </c>
      <c r="G101" s="1424"/>
      <c r="H101" s="707"/>
      <c r="I101" s="707">
        <v>0</v>
      </c>
      <c r="J101" s="707">
        <v>0</v>
      </c>
      <c r="K101" s="707">
        <v>0</v>
      </c>
      <c r="L101" s="707">
        <v>0</v>
      </c>
      <c r="M101" s="701">
        <v>0</v>
      </c>
      <c r="N101" s="701">
        <v>0</v>
      </c>
      <c r="O101" s="701">
        <v>0</v>
      </c>
      <c r="P101" s="701">
        <v>0</v>
      </c>
      <c r="Q101" s="701">
        <v>0</v>
      </c>
      <c r="R101" s="701">
        <v>0</v>
      </c>
      <c r="S101" s="701">
        <v>0</v>
      </c>
      <c r="T101" s="701">
        <v>0</v>
      </c>
      <c r="U101" s="701">
        <v>0</v>
      </c>
      <c r="V101" s="701">
        <v>0</v>
      </c>
      <c r="W101" s="701">
        <v>0</v>
      </c>
      <c r="X101" s="701">
        <v>0</v>
      </c>
      <c r="Y101" s="701">
        <v>0</v>
      </c>
      <c r="Z101" s="701">
        <v>0</v>
      </c>
      <c r="AA101" s="701">
        <v>0</v>
      </c>
      <c r="AB101" s="701">
        <v>0</v>
      </c>
      <c r="AC101" s="701">
        <v>0</v>
      </c>
      <c r="AD101" s="701">
        <v>0</v>
      </c>
      <c r="AE101" s="701">
        <v>0</v>
      </c>
      <c r="AF101" s="701">
        <v>0</v>
      </c>
      <c r="AG101" s="701">
        <v>0</v>
      </c>
      <c r="AH101" s="701">
        <v>0</v>
      </c>
      <c r="AI101" s="701">
        <v>0</v>
      </c>
      <c r="AJ101" s="701">
        <v>0</v>
      </c>
      <c r="AK101" s="701">
        <v>0</v>
      </c>
      <c r="AL101" s="701">
        <v>0</v>
      </c>
      <c r="AM101" s="701">
        <v>0</v>
      </c>
      <c r="AN101" s="701">
        <v>0</v>
      </c>
      <c r="AO101" s="701">
        <v>0</v>
      </c>
      <c r="AP101" s="701">
        <v>0</v>
      </c>
      <c r="AQ101" s="701">
        <v>0</v>
      </c>
      <c r="AR101" s="701">
        <v>0</v>
      </c>
      <c r="AS101" s="701">
        <v>0</v>
      </c>
      <c r="AT101" s="701">
        <v>0</v>
      </c>
      <c r="AU101" s="701">
        <v>0</v>
      </c>
      <c r="AV101" s="701">
        <v>0</v>
      </c>
      <c r="AW101" s="701">
        <v>0</v>
      </c>
      <c r="AX101" s="701">
        <v>0</v>
      </c>
      <c r="AY101" s="701">
        <v>0</v>
      </c>
      <c r="AZ101" s="701">
        <v>0</v>
      </c>
      <c r="BA101" s="701">
        <v>0</v>
      </c>
      <c r="BB101" s="701">
        <v>0</v>
      </c>
      <c r="BC101" s="701">
        <v>0</v>
      </c>
      <c r="BD101" s="701">
        <v>0</v>
      </c>
      <c r="BE101" s="701">
        <v>0</v>
      </c>
      <c r="BF101" s="701">
        <v>0</v>
      </c>
      <c r="BG101" s="701">
        <v>0</v>
      </c>
      <c r="BH101" s="701">
        <v>0</v>
      </c>
      <c r="BI101" s="701">
        <v>0</v>
      </c>
      <c r="BJ101" s="701">
        <v>0</v>
      </c>
      <c r="BK101" s="701">
        <v>0</v>
      </c>
      <c r="BL101" s="701">
        <v>0</v>
      </c>
      <c r="BM101" s="701">
        <v>0</v>
      </c>
      <c r="BN101" s="701">
        <v>0</v>
      </c>
      <c r="BO101" s="701">
        <v>0</v>
      </c>
      <c r="BP101" s="701">
        <v>0</v>
      </c>
      <c r="BQ101" s="701">
        <v>0</v>
      </c>
      <c r="BR101" s="701">
        <v>0</v>
      </c>
      <c r="BS101" s="701">
        <v>0</v>
      </c>
      <c r="BT101" s="701">
        <v>0</v>
      </c>
      <c r="BU101" s="701"/>
      <c r="BV101" s="701"/>
      <c r="BW101" s="701"/>
      <c r="BX101" s="701"/>
      <c r="BY101" s="701"/>
      <c r="BZ101" s="701"/>
      <c r="CA101" s="701"/>
      <c r="CB101" s="701"/>
      <c r="CC101" s="701"/>
      <c r="CD101" s="701"/>
      <c r="CE101" s="701"/>
      <c r="CF101" s="701"/>
      <c r="CG101" s="701"/>
      <c r="CH101" s="701"/>
      <c r="CI101" s="702"/>
    </row>
    <row r="102" spans="2:87" ht="30.6" customHeight="1" x14ac:dyDescent="0.2">
      <c r="B102" s="710" t="s">
        <v>620</v>
      </c>
      <c r="C102" s="711" t="s">
        <v>621</v>
      </c>
      <c r="D102" s="712" t="s">
        <v>622</v>
      </c>
      <c r="E102" s="711" t="s">
        <v>231</v>
      </c>
      <c r="F102" s="713">
        <v>2</v>
      </c>
      <c r="G102" s="1424"/>
      <c r="H102" s="707"/>
      <c r="I102" s="707">
        <v>0</v>
      </c>
      <c r="J102" s="707">
        <v>0</v>
      </c>
      <c r="K102" s="707">
        <v>0</v>
      </c>
      <c r="L102" s="707">
        <v>0</v>
      </c>
      <c r="M102" s="701">
        <v>0</v>
      </c>
      <c r="N102" s="701">
        <v>0</v>
      </c>
      <c r="O102" s="701">
        <v>0</v>
      </c>
      <c r="P102" s="701">
        <v>0</v>
      </c>
      <c r="Q102" s="701">
        <v>0</v>
      </c>
      <c r="R102" s="701">
        <v>0</v>
      </c>
      <c r="S102" s="701">
        <v>0</v>
      </c>
      <c r="T102" s="701">
        <v>0</v>
      </c>
      <c r="U102" s="701">
        <v>0</v>
      </c>
      <c r="V102" s="701">
        <v>0</v>
      </c>
      <c r="W102" s="701">
        <v>0</v>
      </c>
      <c r="X102" s="701">
        <v>0</v>
      </c>
      <c r="Y102" s="701">
        <v>0</v>
      </c>
      <c r="Z102" s="701">
        <v>0</v>
      </c>
      <c r="AA102" s="701">
        <v>0</v>
      </c>
      <c r="AB102" s="701">
        <v>0</v>
      </c>
      <c r="AC102" s="701">
        <v>0</v>
      </c>
      <c r="AD102" s="701">
        <v>0</v>
      </c>
      <c r="AE102" s="701">
        <v>0</v>
      </c>
      <c r="AF102" s="701">
        <v>0</v>
      </c>
      <c r="AG102" s="701">
        <v>0</v>
      </c>
      <c r="AH102" s="701">
        <v>0</v>
      </c>
      <c r="AI102" s="701">
        <v>0</v>
      </c>
      <c r="AJ102" s="701">
        <v>0</v>
      </c>
      <c r="AK102" s="701">
        <v>0</v>
      </c>
      <c r="AL102" s="701">
        <v>0</v>
      </c>
      <c r="AM102" s="701">
        <v>0</v>
      </c>
      <c r="AN102" s="701">
        <v>0</v>
      </c>
      <c r="AO102" s="701">
        <v>0</v>
      </c>
      <c r="AP102" s="701">
        <v>0</v>
      </c>
      <c r="AQ102" s="701">
        <v>0</v>
      </c>
      <c r="AR102" s="701">
        <v>0</v>
      </c>
      <c r="AS102" s="701">
        <v>0</v>
      </c>
      <c r="AT102" s="701">
        <v>0</v>
      </c>
      <c r="AU102" s="701">
        <v>0</v>
      </c>
      <c r="AV102" s="701">
        <v>0</v>
      </c>
      <c r="AW102" s="701">
        <v>0</v>
      </c>
      <c r="AX102" s="701">
        <v>0</v>
      </c>
      <c r="AY102" s="701">
        <v>0</v>
      </c>
      <c r="AZ102" s="701">
        <v>0</v>
      </c>
      <c r="BA102" s="701">
        <v>0</v>
      </c>
      <c r="BB102" s="701">
        <v>0</v>
      </c>
      <c r="BC102" s="701">
        <v>0</v>
      </c>
      <c r="BD102" s="701">
        <v>0</v>
      </c>
      <c r="BE102" s="701">
        <v>0</v>
      </c>
      <c r="BF102" s="701">
        <v>0</v>
      </c>
      <c r="BG102" s="701">
        <v>0</v>
      </c>
      <c r="BH102" s="701">
        <v>0</v>
      </c>
      <c r="BI102" s="701">
        <v>0</v>
      </c>
      <c r="BJ102" s="701">
        <v>0</v>
      </c>
      <c r="BK102" s="701">
        <v>0</v>
      </c>
      <c r="BL102" s="701">
        <v>0</v>
      </c>
      <c r="BM102" s="701">
        <v>0</v>
      </c>
      <c r="BN102" s="701">
        <v>0</v>
      </c>
      <c r="BO102" s="701">
        <v>0</v>
      </c>
      <c r="BP102" s="701">
        <v>0</v>
      </c>
      <c r="BQ102" s="701">
        <v>0</v>
      </c>
      <c r="BR102" s="701">
        <v>0</v>
      </c>
      <c r="BS102" s="701">
        <v>0</v>
      </c>
      <c r="BT102" s="701">
        <v>0</v>
      </c>
      <c r="BU102" s="701"/>
      <c r="BV102" s="701"/>
      <c r="BW102" s="701"/>
      <c r="BX102" s="701"/>
      <c r="BY102" s="701"/>
      <c r="BZ102" s="701"/>
      <c r="CA102" s="701"/>
      <c r="CB102" s="701"/>
      <c r="CC102" s="701"/>
      <c r="CD102" s="701"/>
      <c r="CE102" s="701"/>
      <c r="CF102" s="701"/>
      <c r="CG102" s="701"/>
      <c r="CH102" s="701"/>
      <c r="CI102" s="702"/>
    </row>
    <row r="103" spans="2:87" ht="30.6" customHeight="1" x14ac:dyDescent="0.2">
      <c r="B103" s="710" t="s">
        <v>623</v>
      </c>
      <c r="C103" s="711" t="s">
        <v>624</v>
      </c>
      <c r="D103" s="712" t="s">
        <v>625</v>
      </c>
      <c r="E103" s="711" t="s">
        <v>231</v>
      </c>
      <c r="F103" s="713">
        <v>2</v>
      </c>
      <c r="G103" s="1424"/>
      <c r="H103" s="707"/>
      <c r="I103" s="707">
        <v>24</v>
      </c>
      <c r="J103" s="707">
        <v>24</v>
      </c>
      <c r="K103" s="707">
        <v>24</v>
      </c>
      <c r="L103" s="707">
        <v>24</v>
      </c>
      <c r="M103" s="701">
        <v>24</v>
      </c>
      <c r="N103" s="701">
        <v>24</v>
      </c>
      <c r="O103" s="701">
        <v>24</v>
      </c>
      <c r="P103" s="701">
        <v>24</v>
      </c>
      <c r="Q103" s="701">
        <v>24</v>
      </c>
      <c r="R103" s="701">
        <v>24</v>
      </c>
      <c r="S103" s="701">
        <v>24</v>
      </c>
      <c r="T103" s="701">
        <v>24</v>
      </c>
      <c r="U103" s="701">
        <v>24</v>
      </c>
      <c r="V103" s="701">
        <v>24</v>
      </c>
      <c r="W103" s="701">
        <v>24</v>
      </c>
      <c r="X103" s="701">
        <v>24</v>
      </c>
      <c r="Y103" s="701">
        <v>24</v>
      </c>
      <c r="Z103" s="701">
        <v>24</v>
      </c>
      <c r="AA103" s="701">
        <v>24</v>
      </c>
      <c r="AB103" s="701">
        <v>24</v>
      </c>
      <c r="AC103" s="701">
        <v>24</v>
      </c>
      <c r="AD103" s="701">
        <v>24</v>
      </c>
      <c r="AE103" s="701">
        <v>24</v>
      </c>
      <c r="AF103" s="701">
        <v>24</v>
      </c>
      <c r="AG103" s="701">
        <v>24</v>
      </c>
      <c r="AH103" s="701">
        <v>24</v>
      </c>
      <c r="AI103" s="701">
        <v>24</v>
      </c>
      <c r="AJ103" s="701">
        <v>24</v>
      </c>
      <c r="AK103" s="701">
        <v>24</v>
      </c>
      <c r="AL103" s="701">
        <v>24</v>
      </c>
      <c r="AM103" s="701">
        <v>24</v>
      </c>
      <c r="AN103" s="701">
        <v>24</v>
      </c>
      <c r="AO103" s="701">
        <v>24</v>
      </c>
      <c r="AP103" s="701">
        <v>24</v>
      </c>
      <c r="AQ103" s="701">
        <v>24</v>
      </c>
      <c r="AR103" s="701">
        <v>24</v>
      </c>
      <c r="AS103" s="701">
        <v>24</v>
      </c>
      <c r="AT103" s="701">
        <v>24</v>
      </c>
      <c r="AU103" s="701">
        <v>24</v>
      </c>
      <c r="AV103" s="701">
        <v>24</v>
      </c>
      <c r="AW103" s="701">
        <v>24</v>
      </c>
      <c r="AX103" s="701">
        <v>24</v>
      </c>
      <c r="AY103" s="701">
        <v>24</v>
      </c>
      <c r="AZ103" s="701">
        <v>24</v>
      </c>
      <c r="BA103" s="701">
        <v>24</v>
      </c>
      <c r="BB103" s="701">
        <v>24</v>
      </c>
      <c r="BC103" s="701">
        <v>24</v>
      </c>
      <c r="BD103" s="701">
        <v>24</v>
      </c>
      <c r="BE103" s="701">
        <v>24</v>
      </c>
      <c r="BF103" s="701">
        <v>24</v>
      </c>
      <c r="BG103" s="701">
        <v>24</v>
      </c>
      <c r="BH103" s="701">
        <v>24</v>
      </c>
      <c r="BI103" s="701">
        <v>24</v>
      </c>
      <c r="BJ103" s="701">
        <v>24</v>
      </c>
      <c r="BK103" s="701">
        <v>24</v>
      </c>
      <c r="BL103" s="701">
        <v>24</v>
      </c>
      <c r="BM103" s="701">
        <v>24</v>
      </c>
      <c r="BN103" s="701">
        <v>24</v>
      </c>
      <c r="BO103" s="701">
        <v>24</v>
      </c>
      <c r="BP103" s="701">
        <v>24</v>
      </c>
      <c r="BQ103" s="701">
        <v>24</v>
      </c>
      <c r="BR103" s="701">
        <v>24</v>
      </c>
      <c r="BS103" s="701">
        <v>24</v>
      </c>
      <c r="BT103" s="701">
        <v>24</v>
      </c>
      <c r="BU103" s="701"/>
      <c r="BV103" s="701"/>
      <c r="BW103" s="701"/>
      <c r="BX103" s="701"/>
      <c r="BY103" s="701"/>
      <c r="BZ103" s="701"/>
      <c r="CA103" s="701"/>
      <c r="CB103" s="701"/>
      <c r="CC103" s="701"/>
      <c r="CD103" s="701"/>
      <c r="CE103" s="701"/>
      <c r="CF103" s="701"/>
      <c r="CG103" s="701"/>
      <c r="CH103" s="701"/>
      <c r="CI103" s="702"/>
    </row>
    <row r="104" spans="2:87" ht="28.5" x14ac:dyDescent="0.2">
      <c r="B104" s="703" t="s">
        <v>626</v>
      </c>
      <c r="C104" s="704" t="s">
        <v>627</v>
      </c>
      <c r="D104" s="704" t="s">
        <v>628</v>
      </c>
      <c r="E104" s="704" t="s">
        <v>231</v>
      </c>
      <c r="F104" s="705">
        <v>2</v>
      </c>
      <c r="G104" s="1424"/>
      <c r="H104" s="707"/>
      <c r="I104" s="707">
        <v>0</v>
      </c>
      <c r="J104" s="707">
        <v>0</v>
      </c>
      <c r="K104" s="707">
        <v>0</v>
      </c>
      <c r="L104" s="707">
        <v>0</v>
      </c>
      <c r="M104" s="701">
        <v>0</v>
      </c>
      <c r="N104" s="701">
        <v>0</v>
      </c>
      <c r="O104" s="701">
        <v>0</v>
      </c>
      <c r="P104" s="701">
        <v>0</v>
      </c>
      <c r="Q104" s="701">
        <v>0</v>
      </c>
      <c r="R104" s="701">
        <v>0</v>
      </c>
      <c r="S104" s="701">
        <v>0</v>
      </c>
      <c r="T104" s="701">
        <v>0</v>
      </c>
      <c r="U104" s="701">
        <v>0</v>
      </c>
      <c r="V104" s="701">
        <v>0</v>
      </c>
      <c r="W104" s="701">
        <v>0</v>
      </c>
      <c r="X104" s="701">
        <v>0</v>
      </c>
      <c r="Y104" s="701">
        <v>0</v>
      </c>
      <c r="Z104" s="701">
        <v>0</v>
      </c>
      <c r="AA104" s="701">
        <v>0</v>
      </c>
      <c r="AB104" s="701">
        <v>0</v>
      </c>
      <c r="AC104" s="701">
        <v>0</v>
      </c>
      <c r="AD104" s="701">
        <v>0</v>
      </c>
      <c r="AE104" s="701">
        <v>0</v>
      </c>
      <c r="AF104" s="701">
        <v>0</v>
      </c>
      <c r="AG104" s="701">
        <v>0</v>
      </c>
      <c r="AH104" s="701">
        <v>0</v>
      </c>
      <c r="AI104" s="701">
        <v>0</v>
      </c>
      <c r="AJ104" s="701">
        <v>0</v>
      </c>
      <c r="AK104" s="701">
        <v>0</v>
      </c>
      <c r="AL104" s="701">
        <v>0</v>
      </c>
      <c r="AM104" s="701">
        <v>0</v>
      </c>
      <c r="AN104" s="701">
        <v>0</v>
      </c>
      <c r="AO104" s="701">
        <v>0</v>
      </c>
      <c r="AP104" s="701">
        <v>0</v>
      </c>
      <c r="AQ104" s="701">
        <v>0</v>
      </c>
      <c r="AR104" s="701">
        <v>0</v>
      </c>
      <c r="AS104" s="701">
        <v>0</v>
      </c>
      <c r="AT104" s="701">
        <v>0</v>
      </c>
      <c r="AU104" s="701">
        <v>0</v>
      </c>
      <c r="AV104" s="701">
        <v>0</v>
      </c>
      <c r="AW104" s="701">
        <v>0</v>
      </c>
      <c r="AX104" s="701">
        <v>0</v>
      </c>
      <c r="AY104" s="701">
        <v>0</v>
      </c>
      <c r="AZ104" s="701">
        <v>0</v>
      </c>
      <c r="BA104" s="701">
        <v>0</v>
      </c>
      <c r="BB104" s="701">
        <v>0</v>
      </c>
      <c r="BC104" s="701">
        <v>0</v>
      </c>
      <c r="BD104" s="701">
        <v>0</v>
      </c>
      <c r="BE104" s="701">
        <v>0</v>
      </c>
      <c r="BF104" s="701">
        <v>0</v>
      </c>
      <c r="BG104" s="701">
        <v>0</v>
      </c>
      <c r="BH104" s="701">
        <v>0</v>
      </c>
      <c r="BI104" s="701">
        <v>0</v>
      </c>
      <c r="BJ104" s="701">
        <v>0</v>
      </c>
      <c r="BK104" s="701">
        <v>0</v>
      </c>
      <c r="BL104" s="701">
        <v>0</v>
      </c>
      <c r="BM104" s="701">
        <v>0</v>
      </c>
      <c r="BN104" s="701">
        <v>0</v>
      </c>
      <c r="BO104" s="701">
        <v>0</v>
      </c>
      <c r="BP104" s="701">
        <v>0</v>
      </c>
      <c r="BQ104" s="701">
        <v>0</v>
      </c>
      <c r="BR104" s="701">
        <v>0</v>
      </c>
      <c r="BS104" s="701">
        <v>0</v>
      </c>
      <c r="BT104" s="701">
        <v>0</v>
      </c>
      <c r="BU104" s="701"/>
      <c r="BV104" s="701"/>
      <c r="BW104" s="701"/>
      <c r="BX104" s="701"/>
      <c r="BY104" s="701"/>
      <c r="BZ104" s="701"/>
      <c r="CA104" s="701"/>
      <c r="CB104" s="701"/>
      <c r="CC104" s="701"/>
      <c r="CD104" s="701"/>
      <c r="CE104" s="701"/>
      <c r="CF104" s="701"/>
      <c r="CG104" s="701"/>
      <c r="CH104" s="701"/>
      <c r="CI104" s="702"/>
    </row>
    <row r="105" spans="2:87" x14ac:dyDescent="0.2">
      <c r="B105" s="703" t="s">
        <v>629</v>
      </c>
      <c r="C105" s="704" t="s">
        <v>630</v>
      </c>
      <c r="D105" s="704" t="s">
        <v>631</v>
      </c>
      <c r="E105" s="704" t="s">
        <v>231</v>
      </c>
      <c r="F105" s="705">
        <v>2</v>
      </c>
      <c r="G105" s="1424"/>
      <c r="H105" s="707"/>
      <c r="I105" s="707">
        <v>0</v>
      </c>
      <c r="J105" s="707">
        <v>0</v>
      </c>
      <c r="K105" s="707">
        <v>0</v>
      </c>
      <c r="L105" s="707">
        <v>0</v>
      </c>
      <c r="M105" s="701">
        <v>0</v>
      </c>
      <c r="N105" s="701">
        <v>0</v>
      </c>
      <c r="O105" s="701">
        <v>0</v>
      </c>
      <c r="P105" s="701">
        <v>0</v>
      </c>
      <c r="Q105" s="701">
        <v>0</v>
      </c>
      <c r="R105" s="701">
        <v>0</v>
      </c>
      <c r="S105" s="701">
        <v>0</v>
      </c>
      <c r="T105" s="701">
        <v>0</v>
      </c>
      <c r="U105" s="701">
        <v>0</v>
      </c>
      <c r="V105" s="701">
        <v>0</v>
      </c>
      <c r="W105" s="701">
        <v>0</v>
      </c>
      <c r="X105" s="701">
        <v>0</v>
      </c>
      <c r="Y105" s="701">
        <v>0</v>
      </c>
      <c r="Z105" s="701">
        <v>0</v>
      </c>
      <c r="AA105" s="701">
        <v>0</v>
      </c>
      <c r="AB105" s="701">
        <v>0</v>
      </c>
      <c r="AC105" s="701">
        <v>0</v>
      </c>
      <c r="AD105" s="701">
        <v>0</v>
      </c>
      <c r="AE105" s="701">
        <v>0</v>
      </c>
      <c r="AF105" s="701">
        <v>0</v>
      </c>
      <c r="AG105" s="701">
        <v>0</v>
      </c>
      <c r="AH105" s="701">
        <v>0</v>
      </c>
      <c r="AI105" s="701">
        <v>0</v>
      </c>
      <c r="AJ105" s="701">
        <v>0</v>
      </c>
      <c r="AK105" s="701">
        <v>0</v>
      </c>
      <c r="AL105" s="701">
        <v>0</v>
      </c>
      <c r="AM105" s="701">
        <v>0</v>
      </c>
      <c r="AN105" s="701">
        <v>0</v>
      </c>
      <c r="AO105" s="701">
        <v>0</v>
      </c>
      <c r="AP105" s="701">
        <v>0</v>
      </c>
      <c r="AQ105" s="701">
        <v>0</v>
      </c>
      <c r="AR105" s="701">
        <v>0</v>
      </c>
      <c r="AS105" s="701">
        <v>0</v>
      </c>
      <c r="AT105" s="701">
        <v>0</v>
      </c>
      <c r="AU105" s="701">
        <v>0</v>
      </c>
      <c r="AV105" s="701">
        <v>0</v>
      </c>
      <c r="AW105" s="701">
        <v>0</v>
      </c>
      <c r="AX105" s="701">
        <v>0</v>
      </c>
      <c r="AY105" s="701">
        <v>0</v>
      </c>
      <c r="AZ105" s="701">
        <v>0</v>
      </c>
      <c r="BA105" s="701">
        <v>0</v>
      </c>
      <c r="BB105" s="701">
        <v>0</v>
      </c>
      <c r="BC105" s="701">
        <v>0</v>
      </c>
      <c r="BD105" s="701">
        <v>0</v>
      </c>
      <c r="BE105" s="701">
        <v>0</v>
      </c>
      <c r="BF105" s="701">
        <v>0</v>
      </c>
      <c r="BG105" s="701">
        <v>0</v>
      </c>
      <c r="BH105" s="701">
        <v>0</v>
      </c>
      <c r="BI105" s="701">
        <v>0</v>
      </c>
      <c r="BJ105" s="701">
        <v>0</v>
      </c>
      <c r="BK105" s="701">
        <v>0</v>
      </c>
      <c r="BL105" s="701">
        <v>0</v>
      </c>
      <c r="BM105" s="701">
        <v>0</v>
      </c>
      <c r="BN105" s="701">
        <v>0</v>
      </c>
      <c r="BO105" s="701">
        <v>0</v>
      </c>
      <c r="BP105" s="701">
        <v>0</v>
      </c>
      <c r="BQ105" s="701">
        <v>0</v>
      </c>
      <c r="BR105" s="701">
        <v>0</v>
      </c>
      <c r="BS105" s="701">
        <v>0</v>
      </c>
      <c r="BT105" s="701">
        <v>0</v>
      </c>
      <c r="BU105" s="701"/>
      <c r="BV105" s="701"/>
      <c r="BW105" s="701"/>
      <c r="BX105" s="701"/>
      <c r="BY105" s="701"/>
      <c r="BZ105" s="701"/>
      <c r="CA105" s="701"/>
      <c r="CB105" s="701"/>
      <c r="CC105" s="701"/>
      <c r="CD105" s="701"/>
      <c r="CE105" s="701"/>
      <c r="CF105" s="701"/>
      <c r="CG105" s="701"/>
      <c r="CH105" s="701"/>
      <c r="CI105" s="702"/>
    </row>
    <row r="106" spans="2:87" ht="15" thickBot="1" x14ac:dyDescent="0.25">
      <c r="B106" s="714" t="s">
        <v>632</v>
      </c>
      <c r="C106" s="715" t="s">
        <v>633</v>
      </c>
      <c r="D106" s="715" t="s">
        <v>634</v>
      </c>
      <c r="E106" s="715" t="s">
        <v>231</v>
      </c>
      <c r="F106" s="716">
        <v>2</v>
      </c>
      <c r="G106" s="1425"/>
      <c r="H106" s="718"/>
      <c r="I106" s="718">
        <v>0</v>
      </c>
      <c r="J106" s="718">
        <v>0</v>
      </c>
      <c r="K106" s="718">
        <v>0</v>
      </c>
      <c r="L106" s="718">
        <v>0</v>
      </c>
      <c r="M106" s="719">
        <v>0</v>
      </c>
      <c r="N106" s="719">
        <v>0</v>
      </c>
      <c r="O106" s="719">
        <v>0</v>
      </c>
      <c r="P106" s="719">
        <v>0</v>
      </c>
      <c r="Q106" s="719">
        <v>0</v>
      </c>
      <c r="R106" s="719">
        <v>0</v>
      </c>
      <c r="S106" s="719">
        <v>0</v>
      </c>
      <c r="T106" s="719">
        <v>0</v>
      </c>
      <c r="U106" s="719">
        <v>0</v>
      </c>
      <c r="V106" s="719">
        <v>0</v>
      </c>
      <c r="W106" s="719">
        <v>0</v>
      </c>
      <c r="X106" s="719">
        <v>0</v>
      </c>
      <c r="Y106" s="719">
        <v>0</v>
      </c>
      <c r="Z106" s="719">
        <v>0</v>
      </c>
      <c r="AA106" s="719">
        <v>0</v>
      </c>
      <c r="AB106" s="719">
        <v>0</v>
      </c>
      <c r="AC106" s="719">
        <v>0</v>
      </c>
      <c r="AD106" s="719">
        <v>0</v>
      </c>
      <c r="AE106" s="719">
        <v>0</v>
      </c>
      <c r="AF106" s="719">
        <v>0</v>
      </c>
      <c r="AG106" s="719">
        <v>0</v>
      </c>
      <c r="AH106" s="719">
        <v>0</v>
      </c>
      <c r="AI106" s="719">
        <v>0</v>
      </c>
      <c r="AJ106" s="719">
        <v>0</v>
      </c>
      <c r="AK106" s="719">
        <v>0</v>
      </c>
      <c r="AL106" s="719">
        <v>0</v>
      </c>
      <c r="AM106" s="719">
        <v>0</v>
      </c>
      <c r="AN106" s="719">
        <v>0</v>
      </c>
      <c r="AO106" s="719">
        <v>0</v>
      </c>
      <c r="AP106" s="719">
        <v>0</v>
      </c>
      <c r="AQ106" s="719">
        <v>0</v>
      </c>
      <c r="AR106" s="719">
        <v>0</v>
      </c>
      <c r="AS106" s="719">
        <v>0</v>
      </c>
      <c r="AT106" s="719">
        <v>0</v>
      </c>
      <c r="AU106" s="719">
        <v>0</v>
      </c>
      <c r="AV106" s="719">
        <v>0</v>
      </c>
      <c r="AW106" s="719">
        <v>0</v>
      </c>
      <c r="AX106" s="719">
        <v>0</v>
      </c>
      <c r="AY106" s="719">
        <v>0</v>
      </c>
      <c r="AZ106" s="719">
        <v>0</v>
      </c>
      <c r="BA106" s="719">
        <v>0</v>
      </c>
      <c r="BB106" s="719">
        <v>0</v>
      </c>
      <c r="BC106" s="719">
        <v>0</v>
      </c>
      <c r="BD106" s="719">
        <v>0</v>
      </c>
      <c r="BE106" s="719">
        <v>0</v>
      </c>
      <c r="BF106" s="719">
        <v>0</v>
      </c>
      <c r="BG106" s="719">
        <v>0</v>
      </c>
      <c r="BH106" s="719">
        <v>0</v>
      </c>
      <c r="BI106" s="719">
        <v>0</v>
      </c>
      <c r="BJ106" s="719">
        <v>0</v>
      </c>
      <c r="BK106" s="719">
        <v>0</v>
      </c>
      <c r="BL106" s="719">
        <v>0</v>
      </c>
      <c r="BM106" s="719">
        <v>0</v>
      </c>
      <c r="BN106" s="719">
        <v>0</v>
      </c>
      <c r="BO106" s="719">
        <v>0</v>
      </c>
      <c r="BP106" s="719">
        <v>0</v>
      </c>
      <c r="BQ106" s="719">
        <v>0</v>
      </c>
      <c r="BR106" s="719">
        <v>0</v>
      </c>
      <c r="BS106" s="719">
        <v>0</v>
      </c>
      <c r="BT106" s="719">
        <v>0</v>
      </c>
      <c r="BU106" s="719"/>
      <c r="BV106" s="719"/>
      <c r="BW106" s="719"/>
      <c r="BX106" s="719"/>
      <c r="BY106" s="719"/>
      <c r="BZ106" s="719"/>
      <c r="CA106" s="719"/>
      <c r="CB106" s="719"/>
      <c r="CC106" s="719"/>
      <c r="CD106" s="719"/>
      <c r="CE106" s="719"/>
      <c r="CF106" s="719"/>
      <c r="CG106" s="719"/>
      <c r="CH106" s="719"/>
      <c r="CI106" s="720"/>
    </row>
    <row r="107" spans="2:87" ht="57" x14ac:dyDescent="0.2">
      <c r="B107" s="721" t="s">
        <v>635</v>
      </c>
      <c r="C107" s="722" t="s">
        <v>636</v>
      </c>
      <c r="D107" s="723" t="s">
        <v>637</v>
      </c>
      <c r="E107" s="722" t="s">
        <v>231</v>
      </c>
      <c r="F107" s="724">
        <v>2</v>
      </c>
      <c r="G107" s="699"/>
      <c r="H107" s="1422"/>
      <c r="I107" s="1422">
        <v>0</v>
      </c>
      <c r="J107" s="1422">
        <v>0</v>
      </c>
      <c r="K107" s="1422">
        <v>0</v>
      </c>
      <c r="L107" s="1422">
        <v>0</v>
      </c>
      <c r="M107" s="1423">
        <v>-0.75949215065296016</v>
      </c>
      <c r="N107" s="700">
        <v>-1.5182174746439046</v>
      </c>
      <c r="O107" s="700">
        <v>-2.2768487988229538</v>
      </c>
      <c r="P107" s="700">
        <v>-3.035556191474285</v>
      </c>
      <c r="Q107" s="700">
        <v>-3.794339652598012</v>
      </c>
      <c r="R107" s="700">
        <v>-4.8492659675737286</v>
      </c>
      <c r="S107" s="700">
        <v>-5.9042684315175791</v>
      </c>
      <c r="T107" s="700">
        <v>-6.959347044429478</v>
      </c>
      <c r="U107" s="700">
        <v>-8.014501806309454</v>
      </c>
      <c r="V107" s="700">
        <v>-9.0697327171575353</v>
      </c>
      <c r="W107" s="700">
        <v>-10.356273397791057</v>
      </c>
      <c r="X107" s="700">
        <v>-11.643541237250815</v>
      </c>
      <c r="Y107" s="700">
        <v>-12.930830247089659</v>
      </c>
      <c r="Z107" s="700">
        <v>-12.93369510158783</v>
      </c>
      <c r="AA107" s="700">
        <v>-12.936581126465086</v>
      </c>
      <c r="AB107" s="700">
        <v>-12.940483282341717</v>
      </c>
      <c r="AC107" s="700">
        <v>-12.94441430712331</v>
      </c>
      <c r="AD107" s="700">
        <v>-12.948374200809724</v>
      </c>
      <c r="AE107" s="700">
        <v>-12.952362963401043</v>
      </c>
      <c r="AF107" s="700">
        <v>-12.956380594897212</v>
      </c>
      <c r="AG107" s="700">
        <v>-12.960427095298314</v>
      </c>
      <c r="AH107" s="700">
        <v>-12.964502464604266</v>
      </c>
      <c r="AI107" s="700">
        <v>-12.968606702815123</v>
      </c>
      <c r="AJ107" s="700">
        <v>-12.972739809930886</v>
      </c>
      <c r="AK107" s="700">
        <v>-12.976900633394962</v>
      </c>
      <c r="AL107" s="700">
        <v>-12.977208777692908</v>
      </c>
      <c r="AM107" s="700">
        <v>-12.977510747503828</v>
      </c>
      <c r="AN107" s="700">
        <v>-12.977812717314805</v>
      </c>
      <c r="AO107" s="700">
        <v>-12.978114687125753</v>
      </c>
      <c r="AP107" s="700">
        <v>-12.97841665693673</v>
      </c>
      <c r="AQ107" s="700">
        <v>-12.978718626747678</v>
      </c>
      <c r="AR107" s="700">
        <v>-12.979020596558627</v>
      </c>
      <c r="AS107" s="700">
        <v>-12.979322566369603</v>
      </c>
      <c r="AT107" s="700">
        <v>-12.979624536180552</v>
      </c>
      <c r="AU107" s="700">
        <v>-12.9799265059915</v>
      </c>
      <c r="AV107" s="700">
        <v>-12.980228475802448</v>
      </c>
      <c r="AW107" s="700">
        <v>-12.980530445613425</v>
      </c>
      <c r="AX107" s="700">
        <v>-12.980832415424402</v>
      </c>
      <c r="AY107" s="700">
        <v>-12.981134385235322</v>
      </c>
      <c r="AZ107" s="700">
        <v>-12.981436355046299</v>
      </c>
      <c r="BA107" s="700">
        <v>-12.981738324857275</v>
      </c>
      <c r="BB107" s="700">
        <v>-12.982040294668195</v>
      </c>
      <c r="BC107" s="700">
        <v>-12.982342264479172</v>
      </c>
      <c r="BD107" s="700">
        <v>-12.98264423429012</v>
      </c>
      <c r="BE107" s="700">
        <v>-12.982946204101097</v>
      </c>
      <c r="BF107" s="700">
        <v>-12.983236648346747</v>
      </c>
      <c r="BG107" s="700">
        <v>-12.983527092592396</v>
      </c>
      <c r="BH107" s="700">
        <v>-12.983817536838046</v>
      </c>
      <c r="BI107" s="700">
        <v>-12.984107981083696</v>
      </c>
      <c r="BJ107" s="700">
        <v>-12.984398425329374</v>
      </c>
      <c r="BK107" s="700">
        <v>-12.984688869575024</v>
      </c>
      <c r="BL107" s="700">
        <v>-12.984979313820673</v>
      </c>
      <c r="BM107" s="700">
        <v>-12.985269758066295</v>
      </c>
      <c r="BN107" s="700">
        <v>-12.985560202311945</v>
      </c>
      <c r="BO107" s="700">
        <v>-12.985850646557594</v>
      </c>
      <c r="BP107" s="700">
        <v>-12.986141090803272</v>
      </c>
      <c r="BQ107" s="700">
        <v>-12.986431535048922</v>
      </c>
      <c r="BR107" s="700">
        <v>-12.986721979294572</v>
      </c>
      <c r="BS107" s="700">
        <v>-12.987012423540222</v>
      </c>
      <c r="BT107" s="700">
        <v>-12.987302867785871</v>
      </c>
      <c r="BU107" s="700"/>
      <c r="BV107" s="700"/>
      <c r="BW107" s="700"/>
      <c r="BX107" s="700"/>
      <c r="BY107" s="700"/>
      <c r="BZ107" s="700"/>
      <c r="CA107" s="700"/>
      <c r="CB107" s="700"/>
      <c r="CC107" s="700"/>
      <c r="CD107" s="700"/>
      <c r="CE107" s="700"/>
      <c r="CF107" s="700"/>
      <c r="CG107" s="700"/>
      <c r="CH107" s="700"/>
      <c r="CI107" s="700"/>
    </row>
    <row r="108" spans="2:87" ht="57" x14ac:dyDescent="0.2">
      <c r="B108" s="725" t="s">
        <v>638</v>
      </c>
      <c r="C108" s="726" t="s">
        <v>639</v>
      </c>
      <c r="D108" s="727" t="s">
        <v>640</v>
      </c>
      <c r="E108" s="726" t="s">
        <v>231</v>
      </c>
      <c r="F108" s="728">
        <v>2</v>
      </c>
      <c r="G108" s="706"/>
      <c r="H108" s="707"/>
      <c r="I108" s="707">
        <v>0</v>
      </c>
      <c r="J108" s="707">
        <v>0</v>
      </c>
      <c r="K108" s="707">
        <v>0</v>
      </c>
      <c r="L108" s="707">
        <v>0</v>
      </c>
      <c r="M108" s="701">
        <v>-0.14796198164416019</v>
      </c>
      <c r="N108" s="701">
        <v>-0.47849959659675534</v>
      </c>
      <c r="O108" s="701">
        <v>-0.8463292019661699</v>
      </c>
      <c r="P108" s="701">
        <v>-1.2136849362754325</v>
      </c>
      <c r="Q108" s="701">
        <v>-1.5805667995245427</v>
      </c>
      <c r="R108" s="701">
        <v>-1.9470252172833389</v>
      </c>
      <c r="S108" s="701">
        <v>-2.3130265725052617</v>
      </c>
      <c r="T108" s="701">
        <v>-2.678570865190312</v>
      </c>
      <c r="U108" s="701">
        <v>-3.0436551861709984</v>
      </c>
      <c r="V108" s="701">
        <v>-3.4082817981331477</v>
      </c>
      <c r="W108" s="701">
        <v>-3.5893111157421176</v>
      </c>
      <c r="X108" s="701">
        <v>-3.5870742992305997</v>
      </c>
      <c r="Y108" s="701">
        <v>-3.5848213206774666</v>
      </c>
      <c r="Z108" s="701">
        <v>-3.5825521800827187</v>
      </c>
      <c r="AA108" s="701">
        <v>-3.5802668774463555</v>
      </c>
      <c r="AB108" s="701">
        <v>-3.5782334600265244</v>
      </c>
      <c r="AC108" s="701">
        <v>-3.5761912268846783</v>
      </c>
      <c r="AD108" s="701">
        <v>-3.5741401780208197</v>
      </c>
      <c r="AE108" s="701">
        <v>-3.5720803134349457</v>
      </c>
      <c r="AF108" s="701">
        <v>-3.5700116331270597</v>
      </c>
      <c r="AG108" s="701">
        <v>-3.5679341370971582</v>
      </c>
      <c r="AH108" s="701">
        <v>-3.5658478253452448</v>
      </c>
      <c r="AI108" s="701">
        <v>-3.5637526978713159</v>
      </c>
      <c r="AJ108" s="701">
        <v>-3.561648754675375</v>
      </c>
      <c r="AK108" s="701">
        <v>-3.5595822781248754</v>
      </c>
      <c r="AL108" s="701">
        <v>-3.558186406888304</v>
      </c>
      <c r="AM108" s="701">
        <v>-3.5581401245208468</v>
      </c>
      <c r="AN108" s="701">
        <v>-3.5580938421533892</v>
      </c>
      <c r="AO108" s="701">
        <v>-3.5580475597859333</v>
      </c>
      <c r="AP108" s="701">
        <v>-3.5580012774184762</v>
      </c>
      <c r="AQ108" s="701">
        <v>-3.557954995051019</v>
      </c>
      <c r="AR108" s="701">
        <v>-3.5579087126835622</v>
      </c>
      <c r="AS108" s="701">
        <v>-3.5578624303161055</v>
      </c>
      <c r="AT108" s="701">
        <v>-3.5578161479486488</v>
      </c>
      <c r="AU108" s="701">
        <v>-3.5577698655811916</v>
      </c>
      <c r="AV108" s="701">
        <v>-3.5577235832137344</v>
      </c>
      <c r="AW108" s="701">
        <v>-3.5576773008462776</v>
      </c>
      <c r="AX108" s="701">
        <v>-3.5576310184788209</v>
      </c>
      <c r="AY108" s="701">
        <v>-3.5575847361113633</v>
      </c>
      <c r="AZ108" s="701">
        <v>-3.557538453743907</v>
      </c>
      <c r="BA108" s="701">
        <v>-3.5574921713764502</v>
      </c>
      <c r="BB108" s="701">
        <v>-3.5574458890089931</v>
      </c>
      <c r="BC108" s="701">
        <v>-3.5573996066415363</v>
      </c>
      <c r="BD108" s="701">
        <v>-3.5573533242740796</v>
      </c>
      <c r="BE108" s="701">
        <v>-3.5573070419066215</v>
      </c>
      <c r="BF108" s="701">
        <v>-3.5572607595391657</v>
      </c>
      <c r="BG108" s="701">
        <v>-3.5572144771717085</v>
      </c>
      <c r="BH108" s="701">
        <v>-3.5571681948042517</v>
      </c>
      <c r="BI108" s="701">
        <v>-3.557121912436795</v>
      </c>
      <c r="BJ108" s="701">
        <v>-3.5570756300693378</v>
      </c>
      <c r="BK108" s="701">
        <v>-3.5570293477018811</v>
      </c>
      <c r="BL108" s="701">
        <v>-3.5569830653344239</v>
      </c>
      <c r="BM108" s="701">
        <v>-3.5569367829669671</v>
      </c>
      <c r="BN108" s="701">
        <v>-3.5568905005995104</v>
      </c>
      <c r="BO108" s="701">
        <v>-3.5568442182320532</v>
      </c>
      <c r="BP108" s="701">
        <v>-3.5567979358645965</v>
      </c>
      <c r="BQ108" s="701">
        <v>-3.5567516534971393</v>
      </c>
      <c r="BR108" s="701">
        <v>-3.5567053711296825</v>
      </c>
      <c r="BS108" s="701">
        <v>-3.5566590887622258</v>
      </c>
      <c r="BT108" s="701">
        <v>-3.5566128063947686</v>
      </c>
      <c r="BU108" s="701"/>
      <c r="BV108" s="701"/>
      <c r="BW108" s="701"/>
      <c r="BX108" s="701"/>
      <c r="BY108" s="701"/>
      <c r="BZ108" s="701"/>
      <c r="CA108" s="701"/>
      <c r="CB108" s="701"/>
      <c r="CC108" s="701"/>
      <c r="CD108" s="701"/>
      <c r="CE108" s="701"/>
      <c r="CF108" s="701"/>
      <c r="CG108" s="701"/>
      <c r="CH108" s="701"/>
      <c r="CI108" s="701"/>
    </row>
    <row r="109" spans="2:87" ht="57" x14ac:dyDescent="0.2">
      <c r="B109" s="725" t="s">
        <v>641</v>
      </c>
      <c r="C109" s="726" t="s">
        <v>642</v>
      </c>
      <c r="D109" s="727" t="s">
        <v>643</v>
      </c>
      <c r="E109" s="726" t="s">
        <v>231</v>
      </c>
      <c r="F109" s="728">
        <v>2</v>
      </c>
      <c r="G109" s="706"/>
      <c r="H109" s="707"/>
      <c r="I109" s="707">
        <v>0</v>
      </c>
      <c r="J109" s="707">
        <v>0</v>
      </c>
      <c r="K109" s="707">
        <v>0</v>
      </c>
      <c r="L109" s="707">
        <v>0</v>
      </c>
      <c r="M109" s="701">
        <v>-1.4255123938337988</v>
      </c>
      <c r="N109" s="701">
        <v>-3.5724812921941123</v>
      </c>
      <c r="O109" s="701">
        <v>-5.406666585913257</v>
      </c>
      <c r="P109" s="701">
        <v>-7.2784963330357755</v>
      </c>
      <c r="Q109" s="701">
        <v>-9.230509426384657</v>
      </c>
      <c r="R109" s="701">
        <v>-10.833563228905746</v>
      </c>
      <c r="S109" s="701">
        <v>-12.215271060932707</v>
      </c>
      <c r="T109" s="701">
        <v>-13.685796212856332</v>
      </c>
      <c r="U109" s="701">
        <v>-15.686272724948907</v>
      </c>
      <c r="V109" s="701">
        <v>-17.791776285793304</v>
      </c>
      <c r="W109" s="701">
        <v>-19.863025080059941</v>
      </c>
      <c r="X109" s="701">
        <v>-22.582554352388769</v>
      </c>
      <c r="Y109" s="701">
        <v>-25.388745030114251</v>
      </c>
      <c r="Z109" s="701">
        <v>-28.268307698777278</v>
      </c>
      <c r="AA109" s="701">
        <v>-31.231028480818935</v>
      </c>
      <c r="AB109" s="701">
        <v>-34.280153695918727</v>
      </c>
      <c r="AC109" s="701">
        <v>-37.347702361944215</v>
      </c>
      <c r="AD109" s="701">
        <v>-40.434643472827076</v>
      </c>
      <c r="AE109" s="701">
        <v>-42.927169891088283</v>
      </c>
      <c r="AF109" s="701">
        <v>-44.140042352433454</v>
      </c>
      <c r="AG109" s="701">
        <v>-45.356248609990871</v>
      </c>
      <c r="AH109" s="701">
        <v>-46.569318277244037</v>
      </c>
      <c r="AI109" s="701">
        <v>-47.79938646816268</v>
      </c>
      <c r="AJ109" s="701">
        <v>-49.065967755804252</v>
      </c>
      <c r="AK109" s="701">
        <v>-50.354248586084907</v>
      </c>
      <c r="AL109" s="701">
        <v>-49.777443740576501</v>
      </c>
      <c r="AM109" s="701">
        <v>-50.227067722908714</v>
      </c>
      <c r="AN109" s="701">
        <v>-50.682971573430677</v>
      </c>
      <c r="AO109" s="701">
        <v>-51.131713500053735</v>
      </c>
      <c r="AP109" s="701">
        <v>-51.561554842753623</v>
      </c>
      <c r="AQ109" s="701">
        <v>-51.843891685047282</v>
      </c>
      <c r="AR109" s="701">
        <v>-51.978696001520262</v>
      </c>
      <c r="AS109" s="701">
        <v>-52.119223105775603</v>
      </c>
      <c r="AT109" s="701">
        <v>-52.260992185669579</v>
      </c>
      <c r="AU109" s="701">
        <v>-52.400783695043941</v>
      </c>
      <c r="AV109" s="701">
        <v>-52.524020118001431</v>
      </c>
      <c r="AW109" s="701">
        <v>-52.640782595051974</v>
      </c>
      <c r="AX109" s="701">
        <v>-52.753148825768221</v>
      </c>
      <c r="AY109" s="701">
        <v>-52.843872785488372</v>
      </c>
      <c r="AZ109" s="701">
        <v>-52.914879013139512</v>
      </c>
      <c r="BA109" s="701">
        <v>-52.970582825781719</v>
      </c>
      <c r="BB109" s="701">
        <v>-53.019864733604123</v>
      </c>
      <c r="BC109" s="701">
        <v>-53.074400805606928</v>
      </c>
      <c r="BD109" s="701">
        <v>-53.138275279462903</v>
      </c>
      <c r="BE109" s="701">
        <v>-53.205046705613</v>
      </c>
      <c r="BF109" s="701">
        <v>-53.275210786499855</v>
      </c>
      <c r="BG109" s="701">
        <v>-53.347897274641696</v>
      </c>
      <c r="BH109" s="701">
        <v>-53.427421078129015</v>
      </c>
      <c r="BI109" s="701">
        <v>-53.51059650584375</v>
      </c>
      <c r="BJ109" s="701">
        <v>-53.599473217006761</v>
      </c>
      <c r="BK109" s="701">
        <v>-53.693744077878677</v>
      </c>
      <c r="BL109" s="701">
        <v>-53.789217665239192</v>
      </c>
      <c r="BM109" s="701">
        <v>-53.891256239819484</v>
      </c>
      <c r="BN109" s="701">
        <v>-53.992295699019735</v>
      </c>
      <c r="BO109" s="701">
        <v>-54.086780530262729</v>
      </c>
      <c r="BP109" s="701">
        <v>-54.142973657089044</v>
      </c>
      <c r="BQ109" s="701">
        <v>-54.153771682542754</v>
      </c>
      <c r="BR109" s="701">
        <v>-54.15022359551682</v>
      </c>
      <c r="BS109" s="701">
        <v>-54.141335395933766</v>
      </c>
      <c r="BT109" s="701">
        <v>-54.130859880706168</v>
      </c>
      <c r="BU109" s="701"/>
      <c r="BV109" s="701"/>
      <c r="BW109" s="701"/>
      <c r="BX109" s="701"/>
      <c r="BY109" s="701"/>
      <c r="BZ109" s="701"/>
      <c r="CA109" s="701"/>
      <c r="CB109" s="701"/>
      <c r="CC109" s="701"/>
      <c r="CD109" s="701"/>
      <c r="CE109" s="701"/>
      <c r="CF109" s="701"/>
      <c r="CG109" s="701"/>
      <c r="CH109" s="701"/>
      <c r="CI109" s="701"/>
    </row>
    <row r="110" spans="2:87" ht="57" x14ac:dyDescent="0.2">
      <c r="B110" s="725" t="s">
        <v>644</v>
      </c>
      <c r="C110" s="726" t="s">
        <v>645</v>
      </c>
      <c r="D110" s="727" t="s">
        <v>646</v>
      </c>
      <c r="E110" s="726" t="s">
        <v>231</v>
      </c>
      <c r="F110" s="728">
        <v>2</v>
      </c>
      <c r="G110" s="706"/>
      <c r="H110" s="707"/>
      <c r="I110" s="707">
        <v>0</v>
      </c>
      <c r="J110" s="707">
        <v>0</v>
      </c>
      <c r="K110" s="707">
        <v>0</v>
      </c>
      <c r="L110" s="707">
        <v>0</v>
      </c>
      <c r="M110" s="701">
        <v>-2.4205348219192615</v>
      </c>
      <c r="N110" s="701">
        <v>-11.000328921453729</v>
      </c>
      <c r="O110" s="701">
        <v>-14.293249129568295</v>
      </c>
      <c r="P110" s="701">
        <v>-17.544532148369569</v>
      </c>
      <c r="Q110" s="701">
        <v>-20.667800260555623</v>
      </c>
      <c r="R110" s="701">
        <v>-23.895298674375312</v>
      </c>
      <c r="S110" s="701">
        <v>-27.357568897225519</v>
      </c>
      <c r="T110" s="701">
        <v>-30.70921739768815</v>
      </c>
      <c r="U110" s="701">
        <v>-34.407735678150374</v>
      </c>
      <c r="V110" s="701">
        <v>-37.974360071454697</v>
      </c>
      <c r="W110" s="701">
        <v>-40.368442617152539</v>
      </c>
      <c r="X110" s="701">
        <v>-41.984117982222728</v>
      </c>
      <c r="Y110" s="701">
        <v>-43.487328652693122</v>
      </c>
      <c r="Z110" s="701">
        <v>-44.891695281306227</v>
      </c>
      <c r="AA110" s="701">
        <v>-46.207104750950947</v>
      </c>
      <c r="AB110" s="701">
        <v>-47.480926017142394</v>
      </c>
      <c r="AC110" s="701">
        <v>-48.717264601368043</v>
      </c>
      <c r="AD110" s="701">
        <v>-49.921154850916366</v>
      </c>
      <c r="AE110" s="701">
        <v>-50.609878987603793</v>
      </c>
      <c r="AF110" s="701">
        <v>-50.367545268167106</v>
      </c>
      <c r="AG110" s="701">
        <v>-50.118115067655253</v>
      </c>
      <c r="AH110" s="701">
        <v>-49.848387372696735</v>
      </c>
      <c r="AI110" s="701">
        <v>-49.560305534455736</v>
      </c>
      <c r="AJ110" s="701">
        <v>-49.255382187056981</v>
      </c>
      <c r="AK110" s="701">
        <v>-48.926698734107461</v>
      </c>
      <c r="AL110" s="701">
        <v>-48.50949026905235</v>
      </c>
      <c r="AM110" s="701">
        <v>-47.977030681283935</v>
      </c>
      <c r="AN110" s="701">
        <v>-47.45167773502952</v>
      </c>
      <c r="AO110" s="701">
        <v>-46.9245771087393</v>
      </c>
      <c r="AP110" s="701">
        <v>-46.401817298454418</v>
      </c>
      <c r="AQ110" s="701">
        <v>-46.036883651867143</v>
      </c>
      <c r="AR110" s="701">
        <v>-45.841152200598813</v>
      </c>
      <c r="AS110" s="701">
        <v>-45.646516471280265</v>
      </c>
      <c r="AT110" s="701">
        <v>-45.457360022800358</v>
      </c>
      <c r="AU110" s="701">
        <v>-45.269276985843277</v>
      </c>
      <c r="AV110" s="701">
        <v>-45.083665409580249</v>
      </c>
      <c r="AW110" s="701">
        <v>-44.898858712457709</v>
      </c>
      <c r="AX110" s="701">
        <v>-44.716239358389331</v>
      </c>
      <c r="AY110" s="701">
        <v>-44.535722318295868</v>
      </c>
      <c r="AZ110" s="701">
        <v>-44.357087223985047</v>
      </c>
      <c r="BA110" s="701">
        <v>-44.180138912675929</v>
      </c>
      <c r="BB110" s="701">
        <v>-44.004721816637002</v>
      </c>
      <c r="BC110" s="701">
        <v>-43.830756691087359</v>
      </c>
      <c r="BD110" s="701">
        <v>-43.656709407376624</v>
      </c>
      <c r="BE110" s="701">
        <v>-43.48607749904933</v>
      </c>
      <c r="BF110" s="701">
        <v>-43.315859504054217</v>
      </c>
      <c r="BG110" s="701">
        <v>-43.146814818439012</v>
      </c>
      <c r="BH110" s="701">
        <v>-42.974892555935071</v>
      </c>
      <c r="BI110" s="701">
        <v>-42.804502685958383</v>
      </c>
      <c r="BJ110" s="701">
        <v>-42.635645224906824</v>
      </c>
      <c r="BK110" s="701">
        <v>-42.468340932800032</v>
      </c>
      <c r="BL110" s="701">
        <v>-42.302613846734516</v>
      </c>
      <c r="BM110" s="701">
        <v>-42.138454367929739</v>
      </c>
      <c r="BN110" s="701">
        <v>-41.975893703098691</v>
      </c>
      <c r="BO110" s="701">
        <v>-41.814898636113597</v>
      </c>
      <c r="BP110" s="701">
        <v>-41.696887629450842</v>
      </c>
      <c r="BQ110" s="701">
        <v>-41.618437126341433</v>
      </c>
      <c r="BR110" s="701">
        <v>-41.548482147361753</v>
      </c>
      <c r="BS110" s="701">
        <v>-41.476392494663202</v>
      </c>
      <c r="BT110" s="701">
        <v>-41.405588701869533</v>
      </c>
      <c r="BU110" s="701"/>
      <c r="BV110" s="701"/>
      <c r="BW110" s="701"/>
      <c r="BX110" s="701"/>
      <c r="BY110" s="701"/>
      <c r="BZ110" s="701"/>
      <c r="CA110" s="701"/>
      <c r="CB110" s="701"/>
      <c r="CC110" s="701"/>
      <c r="CD110" s="701"/>
      <c r="CE110" s="701"/>
      <c r="CF110" s="701"/>
      <c r="CG110" s="701"/>
      <c r="CH110" s="701"/>
      <c r="CI110" s="701"/>
    </row>
    <row r="111" spans="2:87" ht="28.5" x14ac:dyDescent="0.2">
      <c r="B111" s="725" t="s">
        <v>647</v>
      </c>
      <c r="C111" s="726" t="s">
        <v>648</v>
      </c>
      <c r="D111" s="727" t="s">
        <v>649</v>
      </c>
      <c r="E111" s="726" t="s">
        <v>231</v>
      </c>
      <c r="F111" s="728">
        <v>2</v>
      </c>
      <c r="G111" s="706"/>
      <c r="H111" s="707"/>
      <c r="I111" s="707">
        <v>0</v>
      </c>
      <c r="J111" s="707">
        <v>0</v>
      </c>
      <c r="K111" s="707">
        <v>0</v>
      </c>
      <c r="L111" s="707">
        <v>0</v>
      </c>
      <c r="M111" s="701">
        <v>7.5147833155497779E-4</v>
      </c>
      <c r="N111" s="701">
        <v>2.4526010246930241E-3</v>
      </c>
      <c r="O111" s="701">
        <v>4.3942389388789138E-3</v>
      </c>
      <c r="P111" s="701">
        <v>6.3783095137885937E-3</v>
      </c>
      <c r="Q111" s="701">
        <v>8.362547028113454E-3</v>
      </c>
      <c r="R111" s="701">
        <v>1.051465548024666E-2</v>
      </c>
      <c r="S111" s="701">
        <v>1.2834083970115984E-2</v>
      </c>
      <c r="T111" s="701">
        <v>1.5153045029620671E-2</v>
      </c>
      <c r="U111" s="701">
        <v>1.7472006089128911E-2</v>
      </c>
      <c r="V111" s="701">
        <v>1.9790967148633598E-2</v>
      </c>
      <c r="W111" s="701">
        <v>2.0957508812443848E-2</v>
      </c>
      <c r="X111" s="701">
        <v>2.0964916384109245E-2</v>
      </c>
      <c r="Y111" s="701">
        <v>2.0959385757901572E-2</v>
      </c>
      <c r="Z111" s="701">
        <v>2.0947631630271246E-2</v>
      </c>
      <c r="AA111" s="701">
        <v>2.0935877502640921E-2</v>
      </c>
      <c r="AB111" s="701">
        <v>2.0924123375010595E-2</v>
      </c>
      <c r="AC111" s="701">
        <v>2.0918592748802922E-2</v>
      </c>
      <c r="AD111" s="701">
        <v>2.0919285624017903E-2</v>
      </c>
      <c r="AE111" s="701">
        <v>2.0919978499236436E-2</v>
      </c>
      <c r="AF111" s="701">
        <v>2.0920671374454969E-2</v>
      </c>
      <c r="AG111" s="701">
        <v>2.0915140748250849E-2</v>
      </c>
      <c r="AH111" s="701">
        <v>2.0903386620616971E-2</v>
      </c>
      <c r="AI111" s="701">
        <v>2.0891632492986645E-2</v>
      </c>
      <c r="AJ111" s="701">
        <v>2.0879878365356319E-2</v>
      </c>
      <c r="AK111" s="701">
        <v>2.0868124237725993E-2</v>
      </c>
      <c r="AL111" s="701">
        <v>2.0861829825371103E-2</v>
      </c>
      <c r="AM111" s="701">
        <v>2.0860995128291648E-2</v>
      </c>
      <c r="AN111" s="701">
        <v>2.0860160431215746E-2</v>
      </c>
      <c r="AO111" s="701">
        <v>2.0859325734136291E-2</v>
      </c>
      <c r="AP111" s="701">
        <v>2.0858491037053284E-2</v>
      </c>
      <c r="AQ111" s="701">
        <v>2.0857656339977382E-2</v>
      </c>
      <c r="AR111" s="701">
        <v>2.0856821642894374E-2</v>
      </c>
      <c r="AS111" s="701">
        <v>2.0855986945814919E-2</v>
      </c>
      <c r="AT111" s="701">
        <v>2.0855152248735465E-2</v>
      </c>
      <c r="AU111" s="701">
        <v>2.085431755165601E-2</v>
      </c>
      <c r="AV111" s="701">
        <v>2.0853482854576555E-2</v>
      </c>
      <c r="AW111" s="701">
        <v>2.0852648157500653E-2</v>
      </c>
      <c r="AX111" s="701">
        <v>2.0851813460421198E-2</v>
      </c>
      <c r="AY111" s="701">
        <v>2.0850978763341743E-2</v>
      </c>
      <c r="AZ111" s="701">
        <v>2.0850144066262288E-2</v>
      </c>
      <c r="BA111" s="701">
        <v>2.0849309369179281E-2</v>
      </c>
      <c r="BB111" s="701">
        <v>2.0848474672099826E-2</v>
      </c>
      <c r="BC111" s="701">
        <v>2.0847639975023924E-2</v>
      </c>
      <c r="BD111" s="701">
        <v>2.0846805277940916E-2</v>
      </c>
      <c r="BE111" s="701">
        <v>2.0845970580865014E-2</v>
      </c>
      <c r="BF111" s="701">
        <v>2.0845135883785559E-2</v>
      </c>
      <c r="BG111" s="701">
        <v>2.0844301186706105E-2</v>
      </c>
      <c r="BH111" s="701">
        <v>2.0843466489623097E-2</v>
      </c>
      <c r="BI111" s="701">
        <v>2.0842631792543642E-2</v>
      </c>
      <c r="BJ111" s="701">
        <v>2.0841797095464187E-2</v>
      </c>
      <c r="BK111" s="701">
        <v>2.0840962398388285E-2</v>
      </c>
      <c r="BL111" s="701">
        <v>2.084012770130883E-2</v>
      </c>
      <c r="BM111" s="701">
        <v>2.0839293004229376E-2</v>
      </c>
      <c r="BN111" s="701">
        <v>2.0838458307149921E-2</v>
      </c>
      <c r="BO111" s="701">
        <v>2.0837623610070466E-2</v>
      </c>
      <c r="BP111" s="701">
        <v>2.0836788912991011E-2</v>
      </c>
      <c r="BQ111" s="701">
        <v>2.0835954215911556E-2</v>
      </c>
      <c r="BR111" s="701">
        <v>2.0835119518835654E-2</v>
      </c>
      <c r="BS111" s="701">
        <v>2.0834284821752647E-2</v>
      </c>
      <c r="BT111" s="701">
        <v>2.0833450124673192E-2</v>
      </c>
      <c r="BU111" s="701"/>
      <c r="BV111" s="701"/>
      <c r="BW111" s="701"/>
      <c r="BX111" s="701"/>
      <c r="BY111" s="701"/>
      <c r="BZ111" s="701"/>
      <c r="CA111" s="701"/>
      <c r="CB111" s="701"/>
      <c r="CC111" s="701"/>
      <c r="CD111" s="701"/>
      <c r="CE111" s="701"/>
      <c r="CF111" s="701"/>
      <c r="CG111" s="701"/>
      <c r="CH111" s="701"/>
      <c r="CI111" s="701"/>
    </row>
    <row r="112" spans="2:87" ht="29.25" thickBot="1" x14ac:dyDescent="0.25">
      <c r="B112" s="729" t="s">
        <v>650</v>
      </c>
      <c r="C112" s="730" t="s">
        <v>651</v>
      </c>
      <c r="D112" s="730" t="s">
        <v>652</v>
      </c>
      <c r="E112" s="730" t="s">
        <v>231</v>
      </c>
      <c r="F112" s="731">
        <v>2</v>
      </c>
      <c r="G112" s="732"/>
      <c r="H112" s="718"/>
      <c r="I112" s="718">
        <v>0</v>
      </c>
      <c r="J112" s="718">
        <v>0</v>
      </c>
      <c r="K112" s="718">
        <v>0</v>
      </c>
      <c r="L112" s="718">
        <v>0</v>
      </c>
      <c r="M112" s="733">
        <v>0</v>
      </c>
      <c r="N112" s="733">
        <v>0</v>
      </c>
      <c r="O112" s="733">
        <v>0</v>
      </c>
      <c r="P112" s="733">
        <v>0</v>
      </c>
      <c r="Q112" s="733">
        <v>0</v>
      </c>
      <c r="R112" s="733">
        <v>0</v>
      </c>
      <c r="S112" s="733">
        <v>0</v>
      </c>
      <c r="T112" s="733">
        <v>0</v>
      </c>
      <c r="U112" s="733">
        <v>0</v>
      </c>
      <c r="V112" s="733">
        <v>0</v>
      </c>
      <c r="W112" s="733">
        <v>0</v>
      </c>
      <c r="X112" s="733">
        <v>0</v>
      </c>
      <c r="Y112" s="733">
        <v>0</v>
      </c>
      <c r="Z112" s="733">
        <v>0</v>
      </c>
      <c r="AA112" s="733">
        <v>0</v>
      </c>
      <c r="AB112" s="733">
        <v>0</v>
      </c>
      <c r="AC112" s="733">
        <v>0</v>
      </c>
      <c r="AD112" s="733">
        <v>0</v>
      </c>
      <c r="AE112" s="733">
        <v>0</v>
      </c>
      <c r="AF112" s="733">
        <v>0</v>
      </c>
      <c r="AG112" s="733">
        <v>0</v>
      </c>
      <c r="AH112" s="733">
        <v>0</v>
      </c>
      <c r="AI112" s="733">
        <v>0</v>
      </c>
      <c r="AJ112" s="733">
        <v>0</v>
      </c>
      <c r="AK112" s="733">
        <v>0</v>
      </c>
      <c r="AL112" s="733">
        <v>0</v>
      </c>
      <c r="AM112" s="733">
        <v>0</v>
      </c>
      <c r="AN112" s="733">
        <v>0</v>
      </c>
      <c r="AO112" s="733">
        <v>0</v>
      </c>
      <c r="AP112" s="733">
        <v>0</v>
      </c>
      <c r="AQ112" s="733">
        <v>0</v>
      </c>
      <c r="AR112" s="733">
        <v>0</v>
      </c>
      <c r="AS112" s="733">
        <v>0</v>
      </c>
      <c r="AT112" s="733">
        <v>0</v>
      </c>
      <c r="AU112" s="733">
        <v>0</v>
      </c>
      <c r="AV112" s="733">
        <v>0</v>
      </c>
      <c r="AW112" s="733">
        <v>0</v>
      </c>
      <c r="AX112" s="733">
        <v>0</v>
      </c>
      <c r="AY112" s="733">
        <v>0</v>
      </c>
      <c r="AZ112" s="733">
        <v>0</v>
      </c>
      <c r="BA112" s="733">
        <v>0</v>
      </c>
      <c r="BB112" s="733">
        <v>0</v>
      </c>
      <c r="BC112" s="733">
        <v>0</v>
      </c>
      <c r="BD112" s="733">
        <v>0</v>
      </c>
      <c r="BE112" s="733">
        <v>0</v>
      </c>
      <c r="BF112" s="733">
        <v>0</v>
      </c>
      <c r="BG112" s="733">
        <v>0</v>
      </c>
      <c r="BH112" s="733">
        <v>0</v>
      </c>
      <c r="BI112" s="733">
        <v>0</v>
      </c>
      <c r="BJ112" s="733">
        <v>0</v>
      </c>
      <c r="BK112" s="733">
        <v>0</v>
      </c>
      <c r="BL112" s="733">
        <v>0</v>
      </c>
      <c r="BM112" s="733">
        <v>0</v>
      </c>
      <c r="BN112" s="733">
        <v>0</v>
      </c>
      <c r="BO112" s="733">
        <v>0</v>
      </c>
      <c r="BP112" s="733">
        <v>0</v>
      </c>
      <c r="BQ112" s="733">
        <v>0</v>
      </c>
      <c r="BR112" s="733">
        <v>0</v>
      </c>
      <c r="BS112" s="733">
        <v>0</v>
      </c>
      <c r="BT112" s="733">
        <v>0</v>
      </c>
      <c r="BU112" s="733"/>
      <c r="BV112" s="733"/>
      <c r="BW112" s="733"/>
      <c r="BX112" s="733"/>
      <c r="BY112" s="733"/>
      <c r="BZ112" s="733"/>
      <c r="CA112" s="733"/>
      <c r="CB112" s="733"/>
      <c r="CC112" s="733"/>
      <c r="CD112" s="733"/>
      <c r="CE112" s="733"/>
      <c r="CF112" s="733"/>
      <c r="CG112" s="733"/>
      <c r="CH112" s="733"/>
      <c r="CI112" s="733"/>
    </row>
    <row r="113" spans="2:89" ht="28.5" x14ac:dyDescent="0.2">
      <c r="B113" s="734" t="s">
        <v>653</v>
      </c>
      <c r="C113" s="735" t="s">
        <v>654</v>
      </c>
      <c r="D113" s="736" t="s">
        <v>655</v>
      </c>
      <c r="E113" s="735" t="s">
        <v>231</v>
      </c>
      <c r="F113" s="737">
        <v>2</v>
      </c>
      <c r="G113" s="699"/>
      <c r="H113" s="707"/>
      <c r="I113" s="707">
        <v>0</v>
      </c>
      <c r="J113" s="707">
        <v>0</v>
      </c>
      <c r="K113" s="707">
        <v>0</v>
      </c>
      <c r="L113" s="707">
        <v>0</v>
      </c>
      <c r="M113" s="700">
        <v>-7.1945471440791886E-3</v>
      </c>
      <c r="N113" s="700">
        <v>-1.1055065322777669E-2</v>
      </c>
      <c r="O113" s="700">
        <v>-1.450688866710137E-2</v>
      </c>
      <c r="P113" s="700">
        <v>-1.8289444499869467E-2</v>
      </c>
      <c r="Q113" s="700">
        <v>-2.2402732821081961E-2</v>
      </c>
      <c r="R113" s="700">
        <v>-2.6847803575146711E-2</v>
      </c>
      <c r="S113" s="700">
        <v>-3.1623956799125108E-2</v>
      </c>
      <c r="T113" s="700">
        <v>-3.6731192493017262E-2</v>
      </c>
      <c r="U113" s="700">
        <v>-4.2169510656822951E-2</v>
      </c>
      <c r="V113" s="700">
        <v>-4.7938911290542507E-2</v>
      </c>
      <c r="W113" s="700">
        <v>-5.7049150046036501E-2</v>
      </c>
      <c r="X113" s="700">
        <v>-6.9320948915680414E-2</v>
      </c>
      <c r="Y113" s="700">
        <v>-8.1684792911737802E-2</v>
      </c>
      <c r="Z113" s="700">
        <v>-9.4140682034209111E-2</v>
      </c>
      <c r="AA113" s="700">
        <v>-0.10668861628309378</v>
      </c>
      <c r="AB113" s="700">
        <v>-0.1236545113990013</v>
      </c>
      <c r="AC113" s="700">
        <v>-0.14074592349266901</v>
      </c>
      <c r="AD113" s="700">
        <v>-0.15796285256409748</v>
      </c>
      <c r="AE113" s="700">
        <v>-0.17530529861328631</v>
      </c>
      <c r="AF113" s="700">
        <v>-0.19277326164023584</v>
      </c>
      <c r="AG113" s="700">
        <v>-0.21036674164494562</v>
      </c>
      <c r="AH113" s="700">
        <v>-0.22808573862741605</v>
      </c>
      <c r="AI113" s="700">
        <v>-0.24593025258764695</v>
      </c>
      <c r="AJ113" s="700">
        <v>-0.26390028352563821</v>
      </c>
      <c r="AK113" s="700">
        <v>-0.28199082032604061</v>
      </c>
      <c r="AL113" s="700">
        <v>-0.28333057814310481</v>
      </c>
      <c r="AM113" s="700">
        <v>-0.28464349036466008</v>
      </c>
      <c r="AN113" s="700">
        <v>-0.28595640258621541</v>
      </c>
      <c r="AO113" s="700">
        <v>-0.28726931480777068</v>
      </c>
      <c r="AP113" s="700">
        <v>-0.28858222702932601</v>
      </c>
      <c r="AQ113" s="700">
        <v>-0.28989513925088128</v>
      </c>
      <c r="AR113" s="700">
        <v>-0.29120805147243656</v>
      </c>
      <c r="AS113" s="700">
        <v>-0.29252096369399183</v>
      </c>
      <c r="AT113" s="700">
        <v>-0.29383387591554722</v>
      </c>
      <c r="AU113" s="700">
        <v>-0.29514678813710254</v>
      </c>
      <c r="AV113" s="700">
        <v>-0.29645970035865776</v>
      </c>
      <c r="AW113" s="700">
        <v>-0.29777261258021304</v>
      </c>
      <c r="AX113" s="700">
        <v>-0.29908552480176842</v>
      </c>
      <c r="AY113" s="700">
        <v>-0.30039843702332358</v>
      </c>
      <c r="AZ113" s="700">
        <v>-0.30171134924487891</v>
      </c>
      <c r="BA113" s="700">
        <v>-0.30302426146643424</v>
      </c>
      <c r="BB113" s="700">
        <v>-0.30433717368798957</v>
      </c>
      <c r="BC113" s="700">
        <v>-0.30565008590954484</v>
      </c>
      <c r="BD113" s="700">
        <v>-0.30696299813110012</v>
      </c>
      <c r="BE113" s="700">
        <v>-0.30827591035265539</v>
      </c>
      <c r="BF113" s="700">
        <v>-0.30953871142071626</v>
      </c>
      <c r="BG113" s="700">
        <v>-0.31080151248877708</v>
      </c>
      <c r="BH113" s="700">
        <v>-0.31206431355683795</v>
      </c>
      <c r="BI113" s="700">
        <v>-0.31332711462489876</v>
      </c>
      <c r="BJ113" s="700">
        <v>-0.31458991569295958</v>
      </c>
      <c r="BK113" s="700">
        <v>-0.31585271676102045</v>
      </c>
      <c r="BL113" s="700">
        <v>-0.31711551782908121</v>
      </c>
      <c r="BM113" s="700">
        <v>-0.31837831889714208</v>
      </c>
      <c r="BN113" s="700">
        <v>-0.31964111996520284</v>
      </c>
      <c r="BO113" s="700">
        <v>-0.32090392103326371</v>
      </c>
      <c r="BP113" s="700">
        <v>-0.32216672210132452</v>
      </c>
      <c r="BQ113" s="700">
        <v>-0.32342952316938534</v>
      </c>
      <c r="BR113" s="700">
        <v>-0.32469232423744621</v>
      </c>
      <c r="BS113" s="700">
        <v>-0.32595512530550708</v>
      </c>
      <c r="BT113" s="700">
        <v>-0.327217926373568</v>
      </c>
      <c r="BU113" s="700"/>
      <c r="BV113" s="700"/>
      <c r="BW113" s="700"/>
      <c r="BX113" s="700"/>
      <c r="BY113" s="700"/>
      <c r="BZ113" s="700"/>
      <c r="CA113" s="700"/>
      <c r="CB113" s="700"/>
      <c r="CC113" s="700"/>
      <c r="CD113" s="700"/>
      <c r="CE113" s="700"/>
      <c r="CF113" s="700"/>
      <c r="CG113" s="700"/>
      <c r="CH113" s="700"/>
      <c r="CI113" s="700"/>
    </row>
    <row r="114" spans="2:89" ht="28.5" x14ac:dyDescent="0.2">
      <c r="B114" s="710" t="s">
        <v>656</v>
      </c>
      <c r="C114" s="711" t="s">
        <v>657</v>
      </c>
      <c r="D114" s="712" t="s">
        <v>658</v>
      </c>
      <c r="E114" s="711" t="s">
        <v>231</v>
      </c>
      <c r="F114" s="713">
        <v>2</v>
      </c>
      <c r="G114" s="706"/>
      <c r="H114" s="707"/>
      <c r="I114" s="707">
        <v>0</v>
      </c>
      <c r="J114" s="707">
        <v>0</v>
      </c>
      <c r="K114" s="707">
        <v>0</v>
      </c>
      <c r="L114" s="707">
        <v>0</v>
      </c>
      <c r="M114" s="701">
        <v>-8.0819816441614067E-3</v>
      </c>
      <c r="N114" s="701">
        <v>-2.2459596596755643E-2</v>
      </c>
      <c r="O114" s="701">
        <v>-3.7729201966170578E-2</v>
      </c>
      <c r="P114" s="701">
        <v>-5.2524936275432949E-2</v>
      </c>
      <c r="Q114" s="701">
        <v>-6.6846799524542769E-2</v>
      </c>
      <c r="R114" s="701">
        <v>-8.074521728333893E-2</v>
      </c>
      <c r="S114" s="701">
        <v>-9.4186572505262148E-2</v>
      </c>
      <c r="T114" s="701">
        <v>-0.10717086519031244</v>
      </c>
      <c r="U114" s="701">
        <v>-0.11969518617099911</v>
      </c>
      <c r="V114" s="701">
        <v>-0.13176179813314826</v>
      </c>
      <c r="W114" s="701">
        <v>-0.13781111574211796</v>
      </c>
      <c r="X114" s="701">
        <v>-0.1381742992306001</v>
      </c>
      <c r="Y114" s="701">
        <v>-0.1385213206774672</v>
      </c>
      <c r="Z114" s="701">
        <v>-0.13885218008271927</v>
      </c>
      <c r="AA114" s="701">
        <v>-0.13916687744635634</v>
      </c>
      <c r="AB114" s="701">
        <v>-0.13973346002652451</v>
      </c>
      <c r="AC114" s="701">
        <v>-0.14029122688467896</v>
      </c>
      <c r="AD114" s="701">
        <v>-0.14084017802081961</v>
      </c>
      <c r="AE114" s="701">
        <v>-0.14138031343494656</v>
      </c>
      <c r="AF114" s="701">
        <v>-0.14191163312705973</v>
      </c>
      <c r="AG114" s="701">
        <v>-0.14243413709715919</v>
      </c>
      <c r="AH114" s="701">
        <v>-0.14294782534524486</v>
      </c>
      <c r="AI114" s="701">
        <v>-0.14345269787131676</v>
      </c>
      <c r="AJ114" s="701">
        <v>-0.14394875467537499</v>
      </c>
      <c r="AK114" s="701">
        <v>-0.14448227812487635</v>
      </c>
      <c r="AL114" s="701">
        <v>-0.14438640688830393</v>
      </c>
      <c r="AM114" s="701">
        <v>-0.14434012452084699</v>
      </c>
      <c r="AN114" s="701">
        <v>-0.14429384215339008</v>
      </c>
      <c r="AO114" s="701">
        <v>-0.14424755978593318</v>
      </c>
      <c r="AP114" s="701">
        <v>-0.14420127741847624</v>
      </c>
      <c r="AQ114" s="701">
        <v>-0.14415499505101936</v>
      </c>
      <c r="AR114" s="701">
        <v>-0.14410871268356246</v>
      </c>
      <c r="AS114" s="701">
        <v>-0.14406243031610555</v>
      </c>
      <c r="AT114" s="701">
        <v>-0.14401614794864862</v>
      </c>
      <c r="AU114" s="701">
        <v>-0.14396986558119174</v>
      </c>
      <c r="AV114" s="701">
        <v>-0.1439235832137348</v>
      </c>
      <c r="AW114" s="701">
        <v>-0.14387730084627789</v>
      </c>
      <c r="AX114" s="701">
        <v>-0.14383101847882099</v>
      </c>
      <c r="AY114" s="701">
        <v>-0.14378473611136408</v>
      </c>
      <c r="AZ114" s="701">
        <v>-0.14373845374390715</v>
      </c>
      <c r="BA114" s="701">
        <v>-0.14369217137645027</v>
      </c>
      <c r="BB114" s="701">
        <v>-0.14364588900899336</v>
      </c>
      <c r="BC114" s="701">
        <v>-0.14359960664153645</v>
      </c>
      <c r="BD114" s="701">
        <v>-0.14355332427407952</v>
      </c>
      <c r="BE114" s="701">
        <v>-0.14350704190662264</v>
      </c>
      <c r="BF114" s="701">
        <v>-0.14346075953916571</v>
      </c>
      <c r="BG114" s="701">
        <v>-0.1434144771717088</v>
      </c>
      <c r="BH114" s="701">
        <v>-0.14336819480425189</v>
      </c>
      <c r="BI114" s="701">
        <v>-0.14332191243679496</v>
      </c>
      <c r="BJ114" s="701">
        <v>-0.14327563006933805</v>
      </c>
      <c r="BK114" s="701">
        <v>-0.14322934770188114</v>
      </c>
      <c r="BL114" s="701">
        <v>-0.14318306533442426</v>
      </c>
      <c r="BM114" s="701">
        <v>-0.14313678296696733</v>
      </c>
      <c r="BN114" s="701">
        <v>-0.14309050059951045</v>
      </c>
      <c r="BO114" s="701">
        <v>-0.14304421823205352</v>
      </c>
      <c r="BP114" s="701">
        <v>-0.14299793586459661</v>
      </c>
      <c r="BQ114" s="701">
        <v>-0.1429516534971397</v>
      </c>
      <c r="BR114" s="701">
        <v>-0.1429053711296828</v>
      </c>
      <c r="BS114" s="701">
        <v>-0.14285908876222586</v>
      </c>
      <c r="BT114" s="701">
        <v>-0.14281280639476898</v>
      </c>
      <c r="BU114" s="701"/>
      <c r="BV114" s="701"/>
      <c r="BW114" s="701"/>
      <c r="BX114" s="701"/>
      <c r="BY114" s="701"/>
      <c r="BZ114" s="701"/>
      <c r="CA114" s="701"/>
      <c r="CB114" s="701"/>
      <c r="CC114" s="701"/>
      <c r="CD114" s="701"/>
      <c r="CE114" s="701"/>
      <c r="CF114" s="701"/>
      <c r="CG114" s="701"/>
      <c r="CH114" s="701"/>
      <c r="CI114" s="701"/>
    </row>
    <row r="115" spans="2:89" ht="28.5" x14ac:dyDescent="0.2">
      <c r="B115" s="710" t="s">
        <v>659</v>
      </c>
      <c r="C115" s="711" t="s">
        <v>660</v>
      </c>
      <c r="D115" s="712" t="s">
        <v>661</v>
      </c>
      <c r="E115" s="711" t="s">
        <v>231</v>
      </c>
      <c r="F115" s="713">
        <v>2</v>
      </c>
      <c r="G115" s="706"/>
      <c r="H115" s="707"/>
      <c r="I115" s="707">
        <v>0</v>
      </c>
      <c r="J115" s="707">
        <v>0</v>
      </c>
      <c r="K115" s="707">
        <v>0</v>
      </c>
      <c r="L115" s="707">
        <v>0</v>
      </c>
      <c r="M115" s="701">
        <v>-0.11845001737992966</v>
      </c>
      <c r="N115" s="701">
        <v>-0.23102269999979086</v>
      </c>
      <c r="O115" s="701">
        <v>-0.34792561820385615</v>
      </c>
      <c r="P115" s="701">
        <v>-0.47274428887996223</v>
      </c>
      <c r="Q115" s="701">
        <v>-0.60748140902057202</v>
      </c>
      <c r="R115" s="701">
        <v>-0.73627494580768271</v>
      </c>
      <c r="S115" s="701">
        <v>-0.85991591368441611</v>
      </c>
      <c r="T115" s="701">
        <v>-0.99254022135240483</v>
      </c>
      <c r="U115" s="701">
        <v>-1.1344232416586379</v>
      </c>
      <c r="V115" s="701">
        <v>-1.285199543779953</v>
      </c>
      <c r="W115" s="701">
        <v>-1.4718952044334515</v>
      </c>
      <c r="X115" s="701">
        <v>-1.6922995228418998</v>
      </c>
      <c r="Y115" s="701">
        <v>-1.9190471503297957</v>
      </c>
      <c r="Z115" s="701">
        <v>-2.1522480780384132</v>
      </c>
      <c r="AA115" s="701">
        <v>-2.3914311195739142</v>
      </c>
      <c r="AB115" s="701">
        <v>-2.7072101014479699</v>
      </c>
      <c r="AC115" s="701">
        <v>-3.0286752418509302</v>
      </c>
      <c r="AD115" s="701">
        <v>-3.3552559150903001</v>
      </c>
      <c r="AE115" s="701">
        <v>-3.6866748355383265</v>
      </c>
      <c r="AF115" s="701">
        <v>-4.0223281445846162</v>
      </c>
      <c r="AG115" s="701">
        <v>-4.3631219247668263</v>
      </c>
      <c r="AH115" s="701">
        <v>-4.7099718912503974</v>
      </c>
      <c r="AI115" s="701">
        <v>-5.0624311436460738</v>
      </c>
      <c r="AJ115" s="701">
        <v>-5.4203424382526917</v>
      </c>
      <c r="AK115" s="701">
        <v>-5.7835409358181575</v>
      </c>
      <c r="AL115" s="701">
        <v>-5.8392293610058674</v>
      </c>
      <c r="AM115" s="701">
        <v>-5.8804708112963002</v>
      </c>
      <c r="AN115" s="701">
        <v>-5.9204225003093605</v>
      </c>
      <c r="AO115" s="701">
        <v>-5.960508397647974</v>
      </c>
      <c r="AP115" s="701">
        <v>-6.0014827023893655</v>
      </c>
      <c r="AQ115" s="701">
        <v>-6.0309553453388585</v>
      </c>
      <c r="AR115" s="701">
        <v>-6.0484661662737507</v>
      </c>
      <c r="AS115" s="701">
        <v>-6.0660079931059734</v>
      </c>
      <c r="AT115" s="701">
        <v>-6.0836577853096561</v>
      </c>
      <c r="AU115" s="701">
        <v>-6.1016041937092638</v>
      </c>
      <c r="AV115" s="701">
        <v>-6.1209605011411785</v>
      </c>
      <c r="AW115" s="701">
        <v>-6.1411569594660227</v>
      </c>
      <c r="AX115" s="701">
        <v>-6.1623063653449321</v>
      </c>
      <c r="AY115" s="701">
        <v>-6.1850749626734407</v>
      </c>
      <c r="AZ115" s="701">
        <v>-6.2091000454793353</v>
      </c>
      <c r="BA115" s="701">
        <v>-6.2343287112826697</v>
      </c>
      <c r="BB115" s="701">
        <v>-6.2604117204003122</v>
      </c>
      <c r="BC115" s="701">
        <v>-6.2865742483213394</v>
      </c>
      <c r="BD115" s="701">
        <v>-6.3122923479999091</v>
      </c>
      <c r="BE115" s="701">
        <v>-6.3378105947315539</v>
      </c>
      <c r="BF115" s="701">
        <v>-6.362886810926665</v>
      </c>
      <c r="BG115" s="701">
        <v>-6.3876228571191564</v>
      </c>
      <c r="BH115" s="701">
        <v>-6.4121405437317023</v>
      </c>
      <c r="BI115" s="701">
        <v>-6.4363963521599654</v>
      </c>
      <c r="BJ115" s="701">
        <v>-6.4602876716143376</v>
      </c>
      <c r="BK115" s="701">
        <v>-6.4835588194145419</v>
      </c>
      <c r="BL115" s="701">
        <v>-6.5063798758122413</v>
      </c>
      <c r="BM115" s="701">
        <v>-6.5286783140121187</v>
      </c>
      <c r="BN115" s="701">
        <v>-6.5511136335931344</v>
      </c>
      <c r="BO115" s="701">
        <v>-6.5739316405116419</v>
      </c>
      <c r="BP115" s="701">
        <v>-6.5939223499108159</v>
      </c>
      <c r="BQ115" s="701">
        <v>-6.6115642764362246</v>
      </c>
      <c r="BR115" s="701">
        <v>-6.6298999628258599</v>
      </c>
      <c r="BS115" s="701">
        <v>-6.6487844983787774</v>
      </c>
      <c r="BT115" s="701">
        <v>-6.6677760548716787</v>
      </c>
      <c r="BU115" s="701"/>
      <c r="BV115" s="701"/>
      <c r="BW115" s="701"/>
      <c r="BX115" s="701"/>
      <c r="BY115" s="701"/>
      <c r="BZ115" s="701"/>
      <c r="CA115" s="701"/>
      <c r="CB115" s="701"/>
      <c r="CC115" s="701"/>
      <c r="CD115" s="701"/>
      <c r="CE115" s="701"/>
      <c r="CF115" s="701"/>
      <c r="CG115" s="701"/>
      <c r="CH115" s="701"/>
      <c r="CI115" s="701"/>
    </row>
    <row r="116" spans="2:89" ht="28.5" x14ac:dyDescent="0.2">
      <c r="B116" s="710" t="s">
        <v>662</v>
      </c>
      <c r="C116" s="711" t="s">
        <v>663</v>
      </c>
      <c r="D116" s="712" t="s">
        <v>664</v>
      </c>
      <c r="E116" s="711" t="s">
        <v>231</v>
      </c>
      <c r="F116" s="713">
        <v>2</v>
      </c>
      <c r="G116" s="706"/>
      <c r="H116" s="707"/>
      <c r="I116" s="707">
        <v>0</v>
      </c>
      <c r="J116" s="707">
        <v>0</v>
      </c>
      <c r="K116" s="707">
        <v>0</v>
      </c>
      <c r="L116" s="707">
        <v>0</v>
      </c>
      <c r="M116" s="701">
        <v>-0.26171758698017378</v>
      </c>
      <c r="N116" s="701">
        <v>-0.54050141612198566</v>
      </c>
      <c r="O116" s="701">
        <v>-0.81841279813543011</v>
      </c>
      <c r="P116" s="701">
        <v>-1.0888255601631371</v>
      </c>
      <c r="Q116" s="701">
        <v>-1.3459091678205031</v>
      </c>
      <c r="R116" s="701">
        <v>-1.6158788749080859</v>
      </c>
      <c r="S116" s="701">
        <v>-1.8997715965144994</v>
      </c>
      <c r="T116" s="701">
        <v>-2.171788833648252</v>
      </c>
      <c r="U116" s="701">
        <v>-2.4319906716484248</v>
      </c>
      <c r="V116" s="701">
        <v>-2.6804155518059964</v>
      </c>
      <c r="W116" s="701">
        <v>-2.8681502052213119</v>
      </c>
      <c r="X116" s="701">
        <v>-2.9983949596075394</v>
      </c>
      <c r="Y116" s="701">
        <v>-3.1206284086061551</v>
      </c>
      <c r="Z116" s="701">
        <v>-3.2342604085878781</v>
      </c>
      <c r="AA116" s="701">
        <v>-3.3400042556602481</v>
      </c>
      <c r="AB116" s="701">
        <v>-3.4965743569810002</v>
      </c>
      <c r="AC116" s="701">
        <v>-3.6467558962605002</v>
      </c>
      <c r="AD116" s="701">
        <v>-3.7912917921490861</v>
      </c>
      <c r="AE116" s="701">
        <v>-3.9302552020161006</v>
      </c>
      <c r="AF116" s="701">
        <v>-4.0644324306100641</v>
      </c>
      <c r="AG116" s="701">
        <v>-4.1918302064300619</v>
      </c>
      <c r="AH116" s="701">
        <v>-4.3105418900917618</v>
      </c>
      <c r="AI116" s="701">
        <v>-4.4211389087486825</v>
      </c>
      <c r="AJ116" s="701">
        <v>-4.5236212624008214</v>
      </c>
      <c r="AK116" s="701">
        <v>-4.6179889510481775</v>
      </c>
      <c r="AL116" s="701">
        <v>-4.5464266457247611</v>
      </c>
      <c r="AM116" s="701">
        <v>-4.488624622031371</v>
      </c>
      <c r="AN116" s="701">
        <v>-4.4308225983379801</v>
      </c>
      <c r="AO116" s="701">
        <v>-4.37302057464459</v>
      </c>
      <c r="AP116" s="701">
        <v>-4.3153286332042402</v>
      </c>
      <c r="AQ116" s="701">
        <v>-4.2796531423719371</v>
      </c>
      <c r="AR116" s="701">
        <v>-4.2659941021476726</v>
      </c>
      <c r="AS116" s="701">
        <v>-4.252335061923409</v>
      </c>
      <c r="AT116" s="701">
        <v>-4.2386760216991473</v>
      </c>
      <c r="AU116" s="701">
        <v>-4.2250169814748828</v>
      </c>
      <c r="AV116" s="701">
        <v>-4.2113579412506192</v>
      </c>
      <c r="AW116" s="701">
        <v>-4.1976989010263566</v>
      </c>
      <c r="AX116" s="701">
        <v>-4.184039860802093</v>
      </c>
      <c r="AY116" s="701">
        <v>-4.1703808205778312</v>
      </c>
      <c r="AZ116" s="701">
        <v>-4.1567217803535677</v>
      </c>
      <c r="BA116" s="701">
        <v>-4.1430627401293041</v>
      </c>
      <c r="BB116" s="701">
        <v>-4.1294036999050414</v>
      </c>
      <c r="BC116" s="701">
        <v>-4.1157446596807779</v>
      </c>
      <c r="BD116" s="701">
        <v>-4.1020856194565143</v>
      </c>
      <c r="BE116" s="701">
        <v>-4.0884265792322516</v>
      </c>
      <c r="BF116" s="701">
        <v>-4.0748776212610283</v>
      </c>
      <c r="BG116" s="701">
        <v>-4.0613286632898067</v>
      </c>
      <c r="BH116" s="701">
        <v>-4.0477797053185833</v>
      </c>
      <c r="BI116" s="701">
        <v>-4.03423074734736</v>
      </c>
      <c r="BJ116" s="701">
        <v>-4.0206817893761375</v>
      </c>
      <c r="BK116" s="701">
        <v>-4.0071328314049133</v>
      </c>
      <c r="BL116" s="701">
        <v>-3.9935838734336913</v>
      </c>
      <c r="BM116" s="701">
        <v>-3.9800349154624688</v>
      </c>
      <c r="BN116" s="701">
        <v>-3.9664859574912446</v>
      </c>
      <c r="BO116" s="701">
        <v>-3.9529369995200216</v>
      </c>
      <c r="BP116" s="701">
        <v>-3.9448921542008097</v>
      </c>
      <c r="BQ116" s="701">
        <v>-3.9423514215336093</v>
      </c>
      <c r="BR116" s="701">
        <v>-3.9398106888664097</v>
      </c>
      <c r="BS116" s="701">
        <v>-3.9372699561992088</v>
      </c>
      <c r="BT116" s="701">
        <v>-3.9347292235320066</v>
      </c>
      <c r="BU116" s="701"/>
      <c r="BV116" s="701"/>
      <c r="BW116" s="701"/>
      <c r="BX116" s="701"/>
      <c r="BY116" s="701"/>
      <c r="BZ116" s="701"/>
      <c r="CA116" s="701"/>
      <c r="CB116" s="701"/>
      <c r="CC116" s="701"/>
      <c r="CD116" s="701"/>
      <c r="CE116" s="701"/>
      <c r="CF116" s="701"/>
      <c r="CG116" s="701"/>
      <c r="CH116" s="701"/>
      <c r="CI116" s="701"/>
    </row>
    <row r="117" spans="2:89" ht="28.5" x14ac:dyDescent="0.2">
      <c r="B117" s="710" t="s">
        <v>665</v>
      </c>
      <c r="C117" s="711" t="s">
        <v>666</v>
      </c>
      <c r="D117" s="712" t="s">
        <v>667</v>
      </c>
      <c r="E117" s="711" t="s">
        <v>231</v>
      </c>
      <c r="F117" s="713">
        <v>2</v>
      </c>
      <c r="G117" s="706"/>
      <c r="H117" s="707"/>
      <c r="I117" s="707">
        <v>0</v>
      </c>
      <c r="J117" s="707">
        <v>0</v>
      </c>
      <c r="K117" s="707">
        <v>0</v>
      </c>
      <c r="L117" s="707">
        <v>0</v>
      </c>
      <c r="M117" s="701">
        <v>-7.5147833155519983E-4</v>
      </c>
      <c r="N117" s="701">
        <v>-2.4526010246932461E-3</v>
      </c>
      <c r="O117" s="701">
        <v>-4.3942389388773595E-3</v>
      </c>
      <c r="P117" s="701">
        <v>-6.3783095137863732E-3</v>
      </c>
      <c r="Q117" s="701">
        <v>-8.3625470281118996E-3</v>
      </c>
      <c r="R117" s="701">
        <v>-1.0514655480245994E-2</v>
      </c>
      <c r="S117" s="701">
        <v>-1.2834083970115984E-2</v>
      </c>
      <c r="T117" s="701">
        <v>-1.5153045029622003E-2</v>
      </c>
      <c r="U117" s="701">
        <v>-1.7472006089127801E-2</v>
      </c>
      <c r="V117" s="701">
        <v>-1.979096714863382E-2</v>
      </c>
      <c r="W117" s="701">
        <v>-2.095750881244407E-2</v>
      </c>
      <c r="X117" s="701">
        <v>-2.0964916384109022E-2</v>
      </c>
      <c r="Y117" s="701">
        <v>-2.0959385757902238E-2</v>
      </c>
      <c r="Z117" s="701">
        <v>-2.0947631630271912E-2</v>
      </c>
      <c r="AA117" s="701">
        <v>-2.0935877502641587E-2</v>
      </c>
      <c r="AB117" s="701">
        <v>-2.0924123375010817E-2</v>
      </c>
      <c r="AC117" s="701">
        <v>-2.0918592748804699E-2</v>
      </c>
      <c r="AD117" s="701">
        <v>-2.0919285624020567E-2</v>
      </c>
      <c r="AE117" s="701">
        <v>-2.0919978499237546E-2</v>
      </c>
      <c r="AF117" s="701">
        <v>-2.0920671374454525E-2</v>
      </c>
      <c r="AG117" s="701">
        <v>-2.091514074824774E-2</v>
      </c>
      <c r="AH117" s="701">
        <v>-2.0903386620617193E-2</v>
      </c>
      <c r="AI117" s="701">
        <v>-2.0891632492987089E-2</v>
      </c>
      <c r="AJ117" s="701">
        <v>-2.0879878365356319E-2</v>
      </c>
      <c r="AK117" s="701">
        <v>-2.0868124237726215E-2</v>
      </c>
      <c r="AL117" s="701">
        <v>-2.0861829825371103E-2</v>
      </c>
      <c r="AM117" s="701">
        <v>-2.0860995128291648E-2</v>
      </c>
      <c r="AN117" s="701">
        <v>-2.086016043121286E-2</v>
      </c>
      <c r="AO117" s="701">
        <v>-2.0859325734133183E-2</v>
      </c>
      <c r="AP117" s="701">
        <v>-2.085849103705395E-2</v>
      </c>
      <c r="AQ117" s="701">
        <v>-2.0857656339974495E-2</v>
      </c>
      <c r="AR117" s="701">
        <v>-2.085682164289504E-2</v>
      </c>
      <c r="AS117" s="701">
        <v>-2.0855986945815808E-2</v>
      </c>
      <c r="AT117" s="701">
        <v>-2.0855152248736575E-2</v>
      </c>
      <c r="AU117" s="701">
        <v>-2.0854317551656898E-2</v>
      </c>
      <c r="AV117" s="701">
        <v>-2.0853482854577887E-2</v>
      </c>
      <c r="AW117" s="701">
        <v>-2.0852648157498432E-2</v>
      </c>
      <c r="AX117" s="701">
        <v>-2.08518134604192E-2</v>
      </c>
      <c r="AY117" s="701">
        <v>-2.0850978763339745E-2</v>
      </c>
      <c r="AZ117" s="701">
        <v>-2.085014406626029E-2</v>
      </c>
      <c r="BA117" s="701">
        <v>-2.0849309369181057E-2</v>
      </c>
      <c r="BB117" s="701">
        <v>-2.084847467210138E-2</v>
      </c>
      <c r="BC117" s="701">
        <v>-2.084763997502237E-2</v>
      </c>
      <c r="BD117" s="701">
        <v>-2.0846805277942915E-2</v>
      </c>
      <c r="BE117" s="701">
        <v>-2.0845970580863904E-2</v>
      </c>
      <c r="BF117" s="701">
        <v>-2.0845135883784449E-2</v>
      </c>
      <c r="BG117" s="701">
        <v>-2.0844301186704772E-2</v>
      </c>
      <c r="BH117" s="701">
        <v>-2.0843466489625539E-2</v>
      </c>
      <c r="BI117" s="701">
        <v>-2.0842631792546085E-2</v>
      </c>
      <c r="BJ117" s="701">
        <v>-2.0841797095466852E-2</v>
      </c>
      <c r="BK117" s="701">
        <v>-2.0840962398387619E-2</v>
      </c>
      <c r="BL117" s="701">
        <v>-2.0840127701308386E-2</v>
      </c>
      <c r="BM117" s="701">
        <v>-2.0839293004228931E-2</v>
      </c>
      <c r="BN117" s="701">
        <v>-2.0838458307149255E-2</v>
      </c>
      <c r="BO117" s="701">
        <v>-2.0837623610070244E-2</v>
      </c>
      <c r="BP117" s="701">
        <v>-2.0836788912991011E-2</v>
      </c>
      <c r="BQ117" s="701">
        <v>-2.0835954215911778E-2</v>
      </c>
      <c r="BR117" s="701">
        <v>-2.0835119518832101E-2</v>
      </c>
      <c r="BS117" s="701">
        <v>-2.0834284821752869E-2</v>
      </c>
      <c r="BT117" s="701">
        <v>-2.0833450124673636E-2</v>
      </c>
      <c r="BU117" s="701"/>
      <c r="BV117" s="701"/>
      <c r="BW117" s="701"/>
      <c r="BX117" s="701"/>
      <c r="BY117" s="701"/>
      <c r="BZ117" s="701"/>
      <c r="CA117" s="701"/>
      <c r="CB117" s="701"/>
      <c r="CC117" s="701"/>
      <c r="CD117" s="701"/>
      <c r="CE117" s="701"/>
      <c r="CF117" s="701"/>
      <c r="CG117" s="701"/>
      <c r="CH117" s="701"/>
      <c r="CI117" s="701"/>
    </row>
    <row r="118" spans="2:89" x14ac:dyDescent="0.2">
      <c r="B118" s="738" t="s">
        <v>668</v>
      </c>
      <c r="C118" s="739" t="s">
        <v>669</v>
      </c>
      <c r="D118" s="739" t="s">
        <v>670</v>
      </c>
      <c r="E118" s="739" t="s">
        <v>231</v>
      </c>
      <c r="F118" s="740">
        <v>2</v>
      </c>
      <c r="G118" s="732"/>
      <c r="H118" s="707"/>
      <c r="I118" s="707">
        <v>0</v>
      </c>
      <c r="J118" s="707">
        <v>0</v>
      </c>
      <c r="K118" s="707">
        <v>0</v>
      </c>
      <c r="L118" s="707">
        <v>0</v>
      </c>
      <c r="M118" s="733">
        <v>-1.4461706285201075</v>
      </c>
      <c r="N118" s="733">
        <v>-2.8772411009340146</v>
      </c>
      <c r="O118" s="733">
        <v>-4.3041299740885677</v>
      </c>
      <c r="P118" s="733">
        <v>-5.730702420667825</v>
      </c>
      <c r="Q118" s="733">
        <v>-7.1608285437852146</v>
      </c>
      <c r="R118" s="733">
        <v>-8.5839359429455158</v>
      </c>
      <c r="S118" s="733">
        <v>-9.9982315565266049</v>
      </c>
      <c r="T118" s="733">
        <v>-11.415545762286428</v>
      </c>
      <c r="U118" s="733">
        <v>-12.835545543776021</v>
      </c>
      <c r="V118" s="733">
        <v>-14.258555627841773</v>
      </c>
      <c r="W118" s="733">
        <v>-15.710165455744686</v>
      </c>
      <c r="X118" s="733">
        <v>-17.189240233020229</v>
      </c>
      <c r="Y118" s="733">
        <v>-18.669920061716994</v>
      </c>
      <c r="Z118" s="733">
        <v>-20.152678379626565</v>
      </c>
      <c r="AA118" s="733">
        <v>-21.637266853533802</v>
      </c>
      <c r="AB118" s="733">
        <v>-23.659732586770559</v>
      </c>
      <c r="AC118" s="733">
        <v>-25.682777798762459</v>
      </c>
      <c r="AD118" s="733">
        <v>-27.706230196551715</v>
      </c>
      <c r="AE118" s="733">
        <v>-29.730300131898147</v>
      </c>
      <c r="AF118" s="733">
        <v>-31.754805158663608</v>
      </c>
      <c r="AG118" s="733">
        <v>-33.780838689312787</v>
      </c>
      <c r="AH118" s="733">
        <v>-35.80939164806459</v>
      </c>
      <c r="AI118" s="733">
        <v>-37.840333284653312</v>
      </c>
      <c r="AJ118" s="733">
        <v>-39.873820842780134</v>
      </c>
      <c r="AK118" s="733">
        <v>-41.909977890445035</v>
      </c>
      <c r="AL118" s="733">
        <v>-41.924614178412611</v>
      </c>
      <c r="AM118" s="733">
        <v>-41.939908956658542</v>
      </c>
      <c r="AN118" s="733">
        <v>-41.956493496181849</v>
      </c>
      <c r="AO118" s="733">
        <v>-41.972943827379616</v>
      </c>
      <c r="AP118" s="733">
        <v>-41.988395668921548</v>
      </c>
      <c r="AQ118" s="733">
        <v>-41.993332721647334</v>
      </c>
      <c r="AR118" s="733">
        <v>-41.988215145779698</v>
      </c>
      <c r="AS118" s="733">
        <v>-41.98306656401472</v>
      </c>
      <c r="AT118" s="733">
        <v>-41.977810016878266</v>
      </c>
      <c r="AU118" s="733">
        <v>-41.972256853545908</v>
      </c>
      <c r="AV118" s="733">
        <v>-41.965293791181239</v>
      </c>
      <c r="AW118" s="733">
        <v>-41.957490577923643</v>
      </c>
      <c r="AX118" s="733">
        <v>-41.948734417111986</v>
      </c>
      <c r="AY118" s="733">
        <v>-41.938359064850715</v>
      </c>
      <c r="AZ118" s="733">
        <v>-41.92672722711206</v>
      </c>
      <c r="BA118" s="733">
        <v>-41.913891806375979</v>
      </c>
      <c r="BB118" s="733">
        <v>-41.900202042325574</v>
      </c>
      <c r="BC118" s="733">
        <v>-41.886432759471788</v>
      </c>
      <c r="BD118" s="733">
        <v>-41.873107904860461</v>
      </c>
      <c r="BE118" s="733">
        <v>-41.85998290319607</v>
      </c>
      <c r="BF118" s="733">
        <v>-41.847239960968651</v>
      </c>
      <c r="BG118" s="733">
        <v>-41.834837188743862</v>
      </c>
      <c r="BH118" s="733">
        <v>-41.822652776099012</v>
      </c>
      <c r="BI118" s="733">
        <v>-41.810730241638453</v>
      </c>
      <c r="BJ118" s="733">
        <v>-41.799172196151773</v>
      </c>
      <c r="BK118" s="733">
        <v>-41.788234322319269</v>
      </c>
      <c r="BL118" s="733">
        <v>-41.777746539889264</v>
      </c>
      <c r="BM118" s="733">
        <v>-41.767781375657094</v>
      </c>
      <c r="BN118" s="733">
        <v>-41.757679330043764</v>
      </c>
      <c r="BO118" s="733">
        <v>-41.747194597092957</v>
      </c>
      <c r="BP118" s="733">
        <v>-41.734033049009483</v>
      </c>
      <c r="BQ118" s="733">
        <v>-41.717716171147735</v>
      </c>
      <c r="BR118" s="733">
        <v>-41.700705533421782</v>
      </c>
      <c r="BS118" s="733">
        <v>-41.683146046532535</v>
      </c>
      <c r="BT118" s="733">
        <v>-41.665479538703316</v>
      </c>
      <c r="BU118" s="733"/>
      <c r="BV118" s="733"/>
      <c r="BW118" s="733"/>
      <c r="BX118" s="733"/>
      <c r="BY118" s="733"/>
      <c r="BZ118" s="733"/>
      <c r="CA118" s="733"/>
      <c r="CB118" s="733"/>
      <c r="CC118" s="733"/>
      <c r="CD118" s="733"/>
      <c r="CE118" s="733"/>
      <c r="CF118" s="733"/>
      <c r="CG118" s="733"/>
      <c r="CH118" s="733"/>
      <c r="CI118" s="733"/>
    </row>
    <row r="119" spans="2:89" ht="15.75" thickBot="1" x14ac:dyDescent="0.25">
      <c r="B119" s="741"/>
      <c r="C119" s="741"/>
      <c r="D119" s="741"/>
      <c r="E119" s="741"/>
      <c r="F119" s="688"/>
      <c r="G119" s="689"/>
      <c r="H119" s="689"/>
      <c r="I119" s="689"/>
      <c r="J119" s="689"/>
      <c r="K119" s="689"/>
      <c r="L119" s="689"/>
      <c r="M119" s="689"/>
      <c r="N119" s="689"/>
      <c r="O119" s="689"/>
      <c r="P119" s="689"/>
      <c r="Q119" s="689"/>
      <c r="R119" s="689"/>
      <c r="S119" s="689"/>
      <c r="T119" s="689"/>
      <c r="U119" s="689"/>
      <c r="V119" s="689"/>
      <c r="W119" s="689"/>
      <c r="X119" s="689"/>
      <c r="Y119" s="689"/>
      <c r="Z119" s="689"/>
      <c r="AA119" s="689"/>
      <c r="AB119" s="689"/>
      <c r="AC119" s="689"/>
      <c r="AD119" s="689"/>
      <c r="AE119" s="689"/>
      <c r="AF119" s="689"/>
      <c r="AG119" s="689"/>
      <c r="AH119" s="689"/>
      <c r="AI119" s="689"/>
      <c r="AJ119" s="689"/>
      <c r="AK119" s="689"/>
      <c r="AL119" s="689"/>
      <c r="AM119" s="689"/>
      <c r="AN119" s="689"/>
      <c r="AO119" s="689"/>
      <c r="AP119" s="689"/>
      <c r="AQ119" s="689"/>
      <c r="AR119" s="689"/>
      <c r="AS119" s="689"/>
      <c r="AT119" s="689"/>
      <c r="AU119" s="689"/>
      <c r="AV119" s="689"/>
      <c r="AW119" s="689"/>
      <c r="AX119" s="689"/>
      <c r="AY119" s="689"/>
      <c r="AZ119" s="689"/>
      <c r="BA119" s="689"/>
      <c r="BB119" s="689"/>
      <c r="BC119" s="689"/>
      <c r="BD119" s="689"/>
      <c r="BE119" s="689"/>
      <c r="BF119" s="689"/>
      <c r="BG119" s="689"/>
      <c r="BH119" s="689"/>
      <c r="BI119" s="689"/>
      <c r="BJ119" s="689"/>
      <c r="BK119" s="689"/>
      <c r="BL119" s="689"/>
      <c r="BM119" s="689"/>
      <c r="BN119" s="689"/>
      <c r="BO119" s="689"/>
      <c r="BP119" s="689"/>
      <c r="BQ119" s="689"/>
      <c r="BR119" s="689"/>
      <c r="BS119" s="689"/>
      <c r="BT119" s="689"/>
      <c r="BU119" s="689"/>
      <c r="BV119" s="689"/>
      <c r="BW119" s="689"/>
      <c r="BX119" s="689"/>
      <c r="BY119" s="689"/>
      <c r="BZ119" s="689"/>
      <c r="CA119" s="689"/>
      <c r="CB119" s="689"/>
      <c r="CC119" s="689"/>
      <c r="CD119" s="689"/>
      <c r="CE119" s="689"/>
      <c r="CF119" s="689"/>
      <c r="CG119" s="689"/>
      <c r="CH119" s="689"/>
      <c r="CI119" s="689"/>
      <c r="CJ119" s="554"/>
    </row>
    <row r="120" spans="2:89" ht="15" x14ac:dyDescent="0.2">
      <c r="B120" s="690" t="s">
        <v>435</v>
      </c>
      <c r="C120" s="1362" t="s">
        <v>196</v>
      </c>
      <c r="D120" s="554"/>
      <c r="E120" s="554"/>
      <c r="F120" s="554"/>
      <c r="G120" s="554"/>
      <c r="H120" s="554"/>
      <c r="I120" s="554"/>
      <c r="J120" s="554"/>
      <c r="K120" s="554"/>
      <c r="L120" s="554"/>
      <c r="M120" s="1471"/>
      <c r="N120" s="1471"/>
      <c r="O120" s="1471"/>
      <c r="P120" s="1471"/>
      <c r="Q120" s="1471"/>
      <c r="R120" s="1471"/>
      <c r="S120" s="1471"/>
      <c r="T120" s="1471"/>
      <c r="U120" s="1471"/>
      <c r="V120" s="1471"/>
      <c r="W120" s="1471"/>
      <c r="X120" s="1471"/>
      <c r="Y120" s="1471"/>
      <c r="Z120" s="1471"/>
      <c r="AA120" s="1471"/>
      <c r="AB120" s="1471"/>
      <c r="AC120" s="1471"/>
      <c r="AD120" s="1471"/>
      <c r="AE120" s="1471"/>
      <c r="AF120" s="1471"/>
      <c r="AG120" s="1471"/>
      <c r="AH120" s="1471"/>
      <c r="AI120" s="1471"/>
      <c r="AJ120" s="1471"/>
      <c r="AK120" s="1471"/>
      <c r="AL120" s="554"/>
      <c r="AM120" s="554"/>
      <c r="AN120" s="554"/>
      <c r="AO120" s="554"/>
      <c r="AP120" s="554"/>
      <c r="AQ120" s="554"/>
      <c r="AR120" s="554"/>
      <c r="AS120" s="554"/>
      <c r="AT120" s="554"/>
      <c r="AU120" s="554"/>
      <c r="AV120" s="554"/>
      <c r="AW120" s="554"/>
      <c r="AX120" s="554"/>
      <c r="AY120" s="554"/>
      <c r="AZ120" s="554"/>
      <c r="BA120" s="554"/>
      <c r="BB120" s="554"/>
      <c r="BC120" s="554"/>
      <c r="BD120" s="554"/>
      <c r="BE120" s="554"/>
      <c r="BF120" s="554"/>
      <c r="BG120" s="554"/>
      <c r="BH120" s="554"/>
      <c r="BI120" s="554"/>
      <c r="BJ120" s="554"/>
      <c r="BK120" s="554"/>
      <c r="BL120" s="554"/>
      <c r="BM120" s="554"/>
      <c r="BN120" s="554"/>
      <c r="BO120" s="554"/>
      <c r="BP120" s="554"/>
      <c r="BQ120" s="554"/>
      <c r="BR120" s="554"/>
      <c r="BS120" s="554"/>
      <c r="BT120" s="554"/>
      <c r="BU120" s="554"/>
      <c r="BV120" s="554"/>
      <c r="BW120" s="554"/>
      <c r="BX120" s="554"/>
      <c r="BY120" s="554"/>
      <c r="BZ120" s="554"/>
      <c r="CA120" s="554"/>
      <c r="CB120" s="554"/>
      <c r="CC120" s="554"/>
      <c r="CD120" s="554"/>
      <c r="CE120" s="554"/>
      <c r="CF120" s="554"/>
      <c r="CG120" s="554"/>
      <c r="CH120" s="554"/>
      <c r="CI120" s="554"/>
    </row>
    <row r="121" spans="2:89" ht="60.75" thickBot="1" x14ac:dyDescent="0.25">
      <c r="B121" s="742" t="s">
        <v>440</v>
      </c>
      <c r="C121" s="743" t="s">
        <v>197</v>
      </c>
      <c r="D121" s="743" t="s">
        <v>70</v>
      </c>
      <c r="E121" s="743" t="s">
        <v>198</v>
      </c>
      <c r="F121" s="744" t="s">
        <v>199</v>
      </c>
      <c r="G121" s="742" t="s">
        <v>200</v>
      </c>
      <c r="H121" s="742" t="s">
        <v>201</v>
      </c>
      <c r="I121" s="742" t="s">
        <v>202</v>
      </c>
      <c r="J121" s="742" t="s">
        <v>203</v>
      </c>
      <c r="K121" s="742" t="s">
        <v>204</v>
      </c>
      <c r="L121" s="742" t="s">
        <v>205</v>
      </c>
      <c r="M121" s="743" t="s">
        <v>206</v>
      </c>
      <c r="N121" s="743" t="s">
        <v>207</v>
      </c>
      <c r="O121" s="743" t="s">
        <v>208</v>
      </c>
      <c r="P121" s="743" t="s">
        <v>209</v>
      </c>
      <c r="Q121" s="743" t="s">
        <v>210</v>
      </c>
      <c r="R121" s="743" t="s">
        <v>242</v>
      </c>
      <c r="S121" s="743" t="s">
        <v>243</v>
      </c>
      <c r="T121" s="743" t="s">
        <v>244</v>
      </c>
      <c r="U121" s="743" t="s">
        <v>245</v>
      </c>
      <c r="V121" s="743" t="s">
        <v>211</v>
      </c>
      <c r="W121" s="743" t="s">
        <v>246</v>
      </c>
      <c r="X121" s="743" t="s">
        <v>247</v>
      </c>
      <c r="Y121" s="743" t="s">
        <v>248</v>
      </c>
      <c r="Z121" s="743" t="s">
        <v>249</v>
      </c>
      <c r="AA121" s="743" t="s">
        <v>212</v>
      </c>
      <c r="AB121" s="743" t="s">
        <v>250</v>
      </c>
      <c r="AC121" s="743" t="s">
        <v>251</v>
      </c>
      <c r="AD121" s="743" t="s">
        <v>252</v>
      </c>
      <c r="AE121" s="743" t="s">
        <v>253</v>
      </c>
      <c r="AF121" s="743" t="s">
        <v>213</v>
      </c>
      <c r="AG121" s="743" t="s">
        <v>254</v>
      </c>
      <c r="AH121" s="743" t="s">
        <v>255</v>
      </c>
      <c r="AI121" s="743" t="s">
        <v>256</v>
      </c>
      <c r="AJ121" s="743" t="s">
        <v>257</v>
      </c>
      <c r="AK121" s="743" t="s">
        <v>214</v>
      </c>
      <c r="AL121" s="743" t="s">
        <v>258</v>
      </c>
      <c r="AM121" s="743" t="s">
        <v>259</v>
      </c>
      <c r="AN121" s="743" t="s">
        <v>260</v>
      </c>
      <c r="AO121" s="743" t="s">
        <v>261</v>
      </c>
      <c r="AP121" s="743" t="s">
        <v>215</v>
      </c>
      <c r="AQ121" s="743" t="s">
        <v>262</v>
      </c>
      <c r="AR121" s="743" t="s">
        <v>263</v>
      </c>
      <c r="AS121" s="743" t="s">
        <v>264</v>
      </c>
      <c r="AT121" s="743" t="s">
        <v>265</v>
      </c>
      <c r="AU121" s="743" t="s">
        <v>216</v>
      </c>
      <c r="AV121" s="743" t="s">
        <v>266</v>
      </c>
      <c r="AW121" s="743" t="s">
        <v>267</v>
      </c>
      <c r="AX121" s="743" t="s">
        <v>268</v>
      </c>
      <c r="AY121" s="743" t="s">
        <v>269</v>
      </c>
      <c r="AZ121" s="743" t="s">
        <v>217</v>
      </c>
      <c r="BA121" s="743" t="s">
        <v>270</v>
      </c>
      <c r="BB121" s="743" t="s">
        <v>271</v>
      </c>
      <c r="BC121" s="743" t="s">
        <v>272</v>
      </c>
      <c r="BD121" s="743" t="s">
        <v>273</v>
      </c>
      <c r="BE121" s="743" t="s">
        <v>218</v>
      </c>
      <c r="BF121" s="743" t="s">
        <v>274</v>
      </c>
      <c r="BG121" s="743" t="s">
        <v>275</v>
      </c>
      <c r="BH121" s="743" t="s">
        <v>276</v>
      </c>
      <c r="BI121" s="743" t="s">
        <v>277</v>
      </c>
      <c r="BJ121" s="743" t="s">
        <v>219</v>
      </c>
      <c r="BK121" s="743" t="s">
        <v>278</v>
      </c>
      <c r="BL121" s="743" t="s">
        <v>279</v>
      </c>
      <c r="BM121" s="743" t="s">
        <v>280</v>
      </c>
      <c r="BN121" s="743" t="s">
        <v>281</v>
      </c>
      <c r="BO121" s="743" t="s">
        <v>220</v>
      </c>
      <c r="BP121" s="743" t="s">
        <v>282</v>
      </c>
      <c r="BQ121" s="743" t="s">
        <v>283</v>
      </c>
      <c r="BR121" s="743" t="s">
        <v>284</v>
      </c>
      <c r="BS121" s="743" t="s">
        <v>285</v>
      </c>
      <c r="BT121" s="743" t="s">
        <v>221</v>
      </c>
      <c r="BU121" s="743" t="s">
        <v>286</v>
      </c>
      <c r="BV121" s="743" t="s">
        <v>287</v>
      </c>
      <c r="BW121" s="743" t="s">
        <v>288</v>
      </c>
      <c r="BX121" s="743" t="s">
        <v>289</v>
      </c>
      <c r="BY121" s="743" t="s">
        <v>222</v>
      </c>
      <c r="BZ121" s="743" t="s">
        <v>290</v>
      </c>
      <c r="CA121" s="743" t="s">
        <v>291</v>
      </c>
      <c r="CB121" s="743" t="s">
        <v>292</v>
      </c>
      <c r="CC121" s="743" t="s">
        <v>293</v>
      </c>
      <c r="CD121" s="743" t="s">
        <v>223</v>
      </c>
      <c r="CE121" s="743" t="s">
        <v>294</v>
      </c>
      <c r="CF121" s="743" t="s">
        <v>295</v>
      </c>
      <c r="CG121" s="743" t="s">
        <v>296</v>
      </c>
      <c r="CH121" s="743" t="s">
        <v>297</v>
      </c>
      <c r="CI121" s="744" t="s">
        <v>224</v>
      </c>
      <c r="CK121" s="1351"/>
    </row>
    <row r="122" spans="2:89" x14ac:dyDescent="0.2">
      <c r="B122" s="1088" t="s">
        <v>671</v>
      </c>
      <c r="C122" s="1089" t="s">
        <v>442</v>
      </c>
      <c r="D122" s="1090" t="s">
        <v>85</v>
      </c>
      <c r="E122" s="1091" t="s">
        <v>231</v>
      </c>
      <c r="F122" s="1092">
        <v>2</v>
      </c>
      <c r="G122" s="563"/>
      <c r="H122" s="563"/>
      <c r="I122" s="563">
        <v>812.68885377576021</v>
      </c>
      <c r="J122" s="563">
        <v>790.18278709596825</v>
      </c>
      <c r="K122" s="563">
        <v>793.80171217686075</v>
      </c>
      <c r="L122" s="563">
        <v>797.10042111853318</v>
      </c>
      <c r="M122" s="1445">
        <v>827.23773925278988</v>
      </c>
      <c r="N122" s="1445">
        <v>862.29747887843132</v>
      </c>
      <c r="O122" s="1445">
        <v>870.11660292106103</v>
      </c>
      <c r="P122" s="1445">
        <v>877.84472561154575</v>
      </c>
      <c r="Q122" s="1445">
        <v>908.55396569285551</v>
      </c>
      <c r="R122" s="1445">
        <v>901.58798355735598</v>
      </c>
      <c r="S122" s="1445">
        <v>894.64553660276056</v>
      </c>
      <c r="T122" s="1445">
        <v>887.60568527270698</v>
      </c>
      <c r="U122" s="1445">
        <v>879.85065954400125</v>
      </c>
      <c r="V122" s="1445">
        <v>872.24073359688191</v>
      </c>
      <c r="W122" s="1445">
        <v>865.40575741184568</v>
      </c>
      <c r="X122" s="1445">
        <v>858.78481406557137</v>
      </c>
      <c r="Y122" s="1445">
        <v>851.86907675967836</v>
      </c>
      <c r="Z122" s="1445">
        <v>846.31109356116679</v>
      </c>
      <c r="AA122" s="1445">
        <v>840.75134566017641</v>
      </c>
      <c r="AB122" s="1445">
        <v>834.40544320791651</v>
      </c>
      <c r="AC122" s="1445">
        <v>828.37945420037488</v>
      </c>
      <c r="AD122" s="1445">
        <v>822.39499326929854</v>
      </c>
      <c r="AE122" s="1445">
        <v>817.51785620593523</v>
      </c>
      <c r="AF122" s="1445">
        <v>814.91049263486445</v>
      </c>
      <c r="AG122" s="1445">
        <v>812.3933255454823</v>
      </c>
      <c r="AH122" s="1445">
        <v>809.96095951547272</v>
      </c>
      <c r="AI122" s="1445">
        <v>806.50021370339118</v>
      </c>
      <c r="AJ122" s="1445">
        <v>803.94530573945042</v>
      </c>
      <c r="AK122" s="1445">
        <v>801.2867157453594</v>
      </c>
      <c r="AL122" s="1445">
        <v>799.06618817842207</v>
      </c>
      <c r="AM122" s="1445">
        <v>799.07605292312405</v>
      </c>
      <c r="AN122" s="1445">
        <v>798.93590718395205</v>
      </c>
      <c r="AO122" s="1445">
        <v>798.73014532999389</v>
      </c>
      <c r="AP122" s="1445">
        <v>798.60729413954948</v>
      </c>
      <c r="AQ122" s="1445">
        <v>798.55008855753999</v>
      </c>
      <c r="AR122" s="1445">
        <v>798.72712928916712</v>
      </c>
      <c r="AS122" s="1445">
        <v>798.89066194113263</v>
      </c>
      <c r="AT122" s="1445">
        <v>799.1512376589028</v>
      </c>
      <c r="AU122" s="1445">
        <v>799.41112283589257</v>
      </c>
      <c r="AV122" s="1445">
        <v>799.72263025245957</v>
      </c>
      <c r="AW122" s="1445">
        <v>800.02252394430911</v>
      </c>
      <c r="AX122" s="1445">
        <v>800.4009667668995</v>
      </c>
      <c r="AY122" s="1445">
        <v>800.83631568963654</v>
      </c>
      <c r="AZ122" s="1445">
        <v>801.30595966945816</v>
      </c>
      <c r="BA122" s="1445">
        <v>801.80915477803808</v>
      </c>
      <c r="BB122" s="1445">
        <v>802.34478801500893</v>
      </c>
      <c r="BC122" s="1445">
        <v>802.90341029953356</v>
      </c>
      <c r="BD122" s="1445">
        <v>803.44923570380683</v>
      </c>
      <c r="BE122" s="1445">
        <v>804.02939161362656</v>
      </c>
      <c r="BF122" s="1445">
        <v>804.58552791080535</v>
      </c>
      <c r="BG122" s="1445">
        <v>805.10795418459406</v>
      </c>
      <c r="BH122" s="1445">
        <v>805.58889602526801</v>
      </c>
      <c r="BI122" s="1445">
        <v>806.11112395469991</v>
      </c>
      <c r="BJ122" s="1445">
        <v>806.65258189932592</v>
      </c>
      <c r="BK122" s="1445">
        <v>807.18746096421842</v>
      </c>
      <c r="BL122" s="1445">
        <v>807.71054703580535</v>
      </c>
      <c r="BM122" s="1445">
        <v>808.22502660095608</v>
      </c>
      <c r="BN122" s="1445">
        <v>808.75398571856158</v>
      </c>
      <c r="BO122" s="1445">
        <v>809.29906240814546</v>
      </c>
      <c r="BP122" s="1445">
        <v>809.88202942538396</v>
      </c>
      <c r="BQ122" s="1445">
        <v>810.45645853511633</v>
      </c>
      <c r="BR122" s="1445">
        <v>811.15307365638228</v>
      </c>
      <c r="BS122" s="1445">
        <v>811.81128812217753</v>
      </c>
      <c r="BT122" s="1445">
        <v>812.47400179609349</v>
      </c>
      <c r="BU122" s="750"/>
      <c r="BV122" s="750"/>
      <c r="BW122" s="750"/>
      <c r="BX122" s="750"/>
      <c r="BY122" s="750"/>
      <c r="BZ122" s="750"/>
      <c r="CA122" s="750"/>
      <c r="CB122" s="750"/>
      <c r="CC122" s="750"/>
      <c r="CD122" s="750"/>
      <c r="CE122" s="750"/>
      <c r="CF122" s="750"/>
      <c r="CG122" s="750"/>
      <c r="CH122" s="750"/>
      <c r="CI122" s="751"/>
      <c r="CK122" s="1351"/>
    </row>
    <row r="123" spans="2:89" ht="28.5" x14ac:dyDescent="0.2">
      <c r="B123" s="1087" t="s">
        <v>672</v>
      </c>
      <c r="C123" s="1078" t="s">
        <v>673</v>
      </c>
      <c r="D123" s="1079" t="s">
        <v>674</v>
      </c>
      <c r="E123" s="1080" t="s">
        <v>231</v>
      </c>
      <c r="F123" s="1081">
        <v>2</v>
      </c>
      <c r="G123" s="837">
        <f>G25+G95</f>
        <v>0</v>
      </c>
      <c r="H123" s="837">
        <f t="shared" ref="H123:BS127" si="99">H25+H95</f>
        <v>0</v>
      </c>
      <c r="I123" s="837">
        <f t="shared" si="99"/>
        <v>90</v>
      </c>
      <c r="J123" s="837">
        <f t="shared" si="99"/>
        <v>90</v>
      </c>
      <c r="K123" s="837">
        <f t="shared" si="99"/>
        <v>90</v>
      </c>
      <c r="L123" s="837">
        <f t="shared" si="99"/>
        <v>90</v>
      </c>
      <c r="M123" s="837">
        <f t="shared" si="99"/>
        <v>140</v>
      </c>
      <c r="N123" s="837">
        <f t="shared" si="99"/>
        <v>140</v>
      </c>
      <c r="O123" s="837">
        <f t="shared" si="99"/>
        <v>140</v>
      </c>
      <c r="P123" s="837">
        <f t="shared" si="99"/>
        <v>190</v>
      </c>
      <c r="Q123" s="837">
        <f t="shared" si="99"/>
        <v>190</v>
      </c>
      <c r="R123" s="837">
        <f t="shared" si="99"/>
        <v>190</v>
      </c>
      <c r="S123" s="837">
        <f t="shared" si="99"/>
        <v>190</v>
      </c>
      <c r="T123" s="837">
        <f t="shared" si="99"/>
        <v>190</v>
      </c>
      <c r="U123" s="837">
        <f t="shared" si="99"/>
        <v>190</v>
      </c>
      <c r="V123" s="837">
        <f t="shared" si="99"/>
        <v>190</v>
      </c>
      <c r="W123" s="837">
        <f t="shared" si="99"/>
        <v>190</v>
      </c>
      <c r="X123" s="837">
        <f t="shared" si="99"/>
        <v>190</v>
      </c>
      <c r="Y123" s="837">
        <f t="shared" si="99"/>
        <v>190</v>
      </c>
      <c r="Z123" s="837">
        <f t="shared" si="99"/>
        <v>190</v>
      </c>
      <c r="AA123" s="837">
        <f t="shared" si="99"/>
        <v>190</v>
      </c>
      <c r="AB123" s="837">
        <f t="shared" si="99"/>
        <v>190</v>
      </c>
      <c r="AC123" s="837">
        <f t="shared" si="99"/>
        <v>190</v>
      </c>
      <c r="AD123" s="837">
        <f t="shared" si="99"/>
        <v>190</v>
      </c>
      <c r="AE123" s="837">
        <f t="shared" si="99"/>
        <v>190</v>
      </c>
      <c r="AF123" s="837">
        <f t="shared" si="99"/>
        <v>190</v>
      </c>
      <c r="AG123" s="837">
        <f t="shared" si="99"/>
        <v>190</v>
      </c>
      <c r="AH123" s="837">
        <f t="shared" si="99"/>
        <v>190</v>
      </c>
      <c r="AI123" s="837">
        <f t="shared" si="99"/>
        <v>190</v>
      </c>
      <c r="AJ123" s="837">
        <f t="shared" si="99"/>
        <v>190</v>
      </c>
      <c r="AK123" s="837">
        <f t="shared" si="99"/>
        <v>190</v>
      </c>
      <c r="AL123" s="837">
        <f t="shared" si="99"/>
        <v>190</v>
      </c>
      <c r="AM123" s="837">
        <f t="shared" si="99"/>
        <v>190</v>
      </c>
      <c r="AN123" s="837">
        <f t="shared" si="99"/>
        <v>190</v>
      </c>
      <c r="AO123" s="837">
        <f t="shared" si="99"/>
        <v>190</v>
      </c>
      <c r="AP123" s="837">
        <f t="shared" si="99"/>
        <v>190</v>
      </c>
      <c r="AQ123" s="837">
        <f t="shared" si="99"/>
        <v>190</v>
      </c>
      <c r="AR123" s="837">
        <f t="shared" si="99"/>
        <v>190</v>
      </c>
      <c r="AS123" s="837">
        <f t="shared" si="99"/>
        <v>190</v>
      </c>
      <c r="AT123" s="837">
        <f t="shared" si="99"/>
        <v>190</v>
      </c>
      <c r="AU123" s="837">
        <f t="shared" si="99"/>
        <v>190</v>
      </c>
      <c r="AV123" s="837">
        <f t="shared" si="99"/>
        <v>190</v>
      </c>
      <c r="AW123" s="837">
        <f t="shared" si="99"/>
        <v>190</v>
      </c>
      <c r="AX123" s="837">
        <f t="shared" si="99"/>
        <v>190</v>
      </c>
      <c r="AY123" s="837">
        <f t="shared" si="99"/>
        <v>190</v>
      </c>
      <c r="AZ123" s="837">
        <f t="shared" si="99"/>
        <v>190</v>
      </c>
      <c r="BA123" s="837">
        <f t="shared" si="99"/>
        <v>190</v>
      </c>
      <c r="BB123" s="837">
        <f t="shared" si="99"/>
        <v>190</v>
      </c>
      <c r="BC123" s="837">
        <f t="shared" si="99"/>
        <v>190</v>
      </c>
      <c r="BD123" s="837">
        <f t="shared" si="99"/>
        <v>190</v>
      </c>
      <c r="BE123" s="837">
        <f t="shared" si="99"/>
        <v>190</v>
      </c>
      <c r="BF123" s="837">
        <f t="shared" si="99"/>
        <v>190</v>
      </c>
      <c r="BG123" s="837">
        <f t="shared" si="99"/>
        <v>190</v>
      </c>
      <c r="BH123" s="837">
        <f t="shared" si="99"/>
        <v>190</v>
      </c>
      <c r="BI123" s="837">
        <f t="shared" si="99"/>
        <v>190</v>
      </c>
      <c r="BJ123" s="837">
        <f t="shared" si="99"/>
        <v>190</v>
      </c>
      <c r="BK123" s="837">
        <f t="shared" si="99"/>
        <v>190</v>
      </c>
      <c r="BL123" s="837">
        <f t="shared" si="99"/>
        <v>190</v>
      </c>
      <c r="BM123" s="837">
        <f t="shared" si="99"/>
        <v>190</v>
      </c>
      <c r="BN123" s="837">
        <f t="shared" si="99"/>
        <v>190</v>
      </c>
      <c r="BO123" s="837">
        <f t="shared" si="99"/>
        <v>190</v>
      </c>
      <c r="BP123" s="837">
        <f t="shared" si="99"/>
        <v>190</v>
      </c>
      <c r="BQ123" s="837">
        <f t="shared" si="99"/>
        <v>190</v>
      </c>
      <c r="BR123" s="837">
        <f t="shared" si="99"/>
        <v>190</v>
      </c>
      <c r="BS123" s="837">
        <f t="shared" si="99"/>
        <v>190</v>
      </c>
      <c r="BT123" s="837">
        <f t="shared" ref="BT123:BT127" si="100">BT25+BT95</f>
        <v>190</v>
      </c>
      <c r="BU123" s="837"/>
      <c r="BV123" s="837"/>
      <c r="BW123" s="837"/>
      <c r="BX123" s="837"/>
      <c r="BY123" s="837"/>
      <c r="BZ123" s="837"/>
      <c r="CA123" s="837"/>
      <c r="CB123" s="837"/>
      <c r="CC123" s="837"/>
      <c r="CD123" s="837"/>
      <c r="CE123" s="837"/>
      <c r="CF123" s="837"/>
      <c r="CG123" s="837"/>
      <c r="CH123" s="837"/>
      <c r="CI123" s="758"/>
      <c r="CK123" s="1351"/>
    </row>
    <row r="124" spans="2:89" x14ac:dyDescent="0.2">
      <c r="B124" s="1077" t="s">
        <v>675</v>
      </c>
      <c r="C124" s="1078" t="s">
        <v>446</v>
      </c>
      <c r="D124" s="1079" t="s">
        <v>676</v>
      </c>
      <c r="E124" s="1080" t="s">
        <v>231</v>
      </c>
      <c r="F124" s="1081">
        <v>2</v>
      </c>
      <c r="G124" s="600">
        <f t="shared" ref="G124:AL127" si="101">G26+G96</f>
        <v>0</v>
      </c>
      <c r="H124" s="600">
        <f>H26+H96</f>
        <v>0</v>
      </c>
      <c r="I124" s="600">
        <f t="shared" si="101"/>
        <v>0</v>
      </c>
      <c r="J124" s="600">
        <f t="shared" si="101"/>
        <v>0</v>
      </c>
      <c r="K124" s="600">
        <f t="shared" si="101"/>
        <v>0</v>
      </c>
      <c r="L124" s="600">
        <f t="shared" si="101"/>
        <v>0</v>
      </c>
      <c r="M124" s="757">
        <f t="shared" si="101"/>
        <v>0</v>
      </c>
      <c r="N124" s="757">
        <f t="shared" si="101"/>
        <v>0</v>
      </c>
      <c r="O124" s="757">
        <f t="shared" si="101"/>
        <v>0</v>
      </c>
      <c r="P124" s="757">
        <f t="shared" si="101"/>
        <v>0</v>
      </c>
      <c r="Q124" s="757">
        <f t="shared" si="101"/>
        <v>0</v>
      </c>
      <c r="R124" s="757">
        <f t="shared" si="101"/>
        <v>0</v>
      </c>
      <c r="S124" s="757">
        <f t="shared" si="101"/>
        <v>0</v>
      </c>
      <c r="T124" s="757">
        <f t="shared" si="101"/>
        <v>0</v>
      </c>
      <c r="U124" s="757">
        <f t="shared" si="101"/>
        <v>0</v>
      </c>
      <c r="V124" s="757">
        <f t="shared" si="101"/>
        <v>0</v>
      </c>
      <c r="W124" s="757">
        <f t="shared" si="101"/>
        <v>0</v>
      </c>
      <c r="X124" s="757">
        <f t="shared" si="101"/>
        <v>0</v>
      </c>
      <c r="Y124" s="757">
        <f t="shared" si="101"/>
        <v>0</v>
      </c>
      <c r="Z124" s="757">
        <f t="shared" si="101"/>
        <v>0</v>
      </c>
      <c r="AA124" s="757">
        <f t="shared" si="101"/>
        <v>0</v>
      </c>
      <c r="AB124" s="757">
        <f t="shared" si="101"/>
        <v>0</v>
      </c>
      <c r="AC124" s="757">
        <f t="shared" si="101"/>
        <v>0</v>
      </c>
      <c r="AD124" s="757">
        <f t="shared" si="101"/>
        <v>0</v>
      </c>
      <c r="AE124" s="757">
        <f t="shared" si="101"/>
        <v>0</v>
      </c>
      <c r="AF124" s="757">
        <f t="shared" si="101"/>
        <v>0</v>
      </c>
      <c r="AG124" s="757">
        <f t="shared" si="101"/>
        <v>0</v>
      </c>
      <c r="AH124" s="757">
        <f t="shared" si="101"/>
        <v>0</v>
      </c>
      <c r="AI124" s="757">
        <f t="shared" si="101"/>
        <v>0</v>
      </c>
      <c r="AJ124" s="757">
        <f t="shared" si="101"/>
        <v>0</v>
      </c>
      <c r="AK124" s="757">
        <f t="shared" si="101"/>
        <v>0</v>
      </c>
      <c r="AL124" s="757">
        <f t="shared" si="101"/>
        <v>0</v>
      </c>
      <c r="AM124" s="757">
        <f t="shared" si="99"/>
        <v>0</v>
      </c>
      <c r="AN124" s="757">
        <f t="shared" si="99"/>
        <v>0</v>
      </c>
      <c r="AO124" s="757">
        <f t="shared" si="99"/>
        <v>0</v>
      </c>
      <c r="AP124" s="757">
        <f t="shared" si="99"/>
        <v>0</v>
      </c>
      <c r="AQ124" s="757">
        <f t="shared" si="99"/>
        <v>0</v>
      </c>
      <c r="AR124" s="757">
        <f t="shared" si="99"/>
        <v>0</v>
      </c>
      <c r="AS124" s="757">
        <f t="shared" si="99"/>
        <v>0</v>
      </c>
      <c r="AT124" s="757">
        <f t="shared" si="99"/>
        <v>0</v>
      </c>
      <c r="AU124" s="757">
        <f t="shared" si="99"/>
        <v>0</v>
      </c>
      <c r="AV124" s="757">
        <f t="shared" si="99"/>
        <v>0</v>
      </c>
      <c r="AW124" s="757">
        <f t="shared" si="99"/>
        <v>0</v>
      </c>
      <c r="AX124" s="757">
        <f t="shared" si="99"/>
        <v>0</v>
      </c>
      <c r="AY124" s="757">
        <f t="shared" si="99"/>
        <v>0</v>
      </c>
      <c r="AZ124" s="757">
        <f t="shared" si="99"/>
        <v>0</v>
      </c>
      <c r="BA124" s="757">
        <f t="shared" si="99"/>
        <v>0</v>
      </c>
      <c r="BB124" s="757">
        <f t="shared" si="99"/>
        <v>0</v>
      </c>
      <c r="BC124" s="757">
        <f t="shared" si="99"/>
        <v>0</v>
      </c>
      <c r="BD124" s="757">
        <f t="shared" si="99"/>
        <v>0</v>
      </c>
      <c r="BE124" s="757">
        <f t="shared" si="99"/>
        <v>0</v>
      </c>
      <c r="BF124" s="757">
        <f t="shared" si="99"/>
        <v>0</v>
      </c>
      <c r="BG124" s="757">
        <f t="shared" si="99"/>
        <v>0</v>
      </c>
      <c r="BH124" s="757">
        <f t="shared" si="99"/>
        <v>0</v>
      </c>
      <c r="BI124" s="757">
        <f t="shared" si="99"/>
        <v>0</v>
      </c>
      <c r="BJ124" s="757">
        <f t="shared" si="99"/>
        <v>0</v>
      </c>
      <c r="BK124" s="757">
        <f t="shared" si="99"/>
        <v>0</v>
      </c>
      <c r="BL124" s="757">
        <f t="shared" si="99"/>
        <v>0</v>
      </c>
      <c r="BM124" s="757">
        <f t="shared" si="99"/>
        <v>0</v>
      </c>
      <c r="BN124" s="757">
        <f t="shared" si="99"/>
        <v>0</v>
      </c>
      <c r="BO124" s="757">
        <f t="shared" si="99"/>
        <v>0</v>
      </c>
      <c r="BP124" s="757">
        <f t="shared" si="99"/>
        <v>0</v>
      </c>
      <c r="BQ124" s="757">
        <f t="shared" si="99"/>
        <v>0</v>
      </c>
      <c r="BR124" s="757">
        <f t="shared" si="99"/>
        <v>0</v>
      </c>
      <c r="BS124" s="757">
        <f t="shared" si="99"/>
        <v>0</v>
      </c>
      <c r="BT124" s="757">
        <f t="shared" si="100"/>
        <v>0</v>
      </c>
      <c r="BU124" s="757"/>
      <c r="BV124" s="757"/>
      <c r="BW124" s="757"/>
      <c r="BX124" s="757"/>
      <c r="BY124" s="757"/>
      <c r="BZ124" s="757"/>
      <c r="CA124" s="757"/>
      <c r="CB124" s="757"/>
      <c r="CC124" s="757"/>
      <c r="CD124" s="757"/>
      <c r="CE124" s="757"/>
      <c r="CF124" s="757"/>
      <c r="CG124" s="757"/>
      <c r="CH124" s="757"/>
      <c r="CI124" s="758"/>
      <c r="CK124" s="1351"/>
    </row>
    <row r="125" spans="2:89" x14ac:dyDescent="0.2">
      <c r="B125" s="752" t="s">
        <v>677</v>
      </c>
      <c r="C125" s="753" t="s">
        <v>448</v>
      </c>
      <c r="D125" s="754" t="s">
        <v>678</v>
      </c>
      <c r="E125" s="755" t="s">
        <v>231</v>
      </c>
      <c r="F125" s="756">
        <v>2</v>
      </c>
      <c r="G125" s="600">
        <f t="shared" si="101"/>
        <v>0</v>
      </c>
      <c r="H125" s="600">
        <f t="shared" si="101"/>
        <v>0</v>
      </c>
      <c r="I125" s="600">
        <f t="shared" si="101"/>
        <v>0.3</v>
      </c>
      <c r="J125" s="600">
        <f t="shared" si="101"/>
        <v>0.3</v>
      </c>
      <c r="K125" s="600">
        <f t="shared" si="101"/>
        <v>0.3</v>
      </c>
      <c r="L125" s="600">
        <f t="shared" si="101"/>
        <v>0.3</v>
      </c>
      <c r="M125" s="757">
        <f t="shared" si="101"/>
        <v>0.3</v>
      </c>
      <c r="N125" s="757">
        <f t="shared" si="101"/>
        <v>0.3</v>
      </c>
      <c r="O125" s="757">
        <f t="shared" si="101"/>
        <v>0.3</v>
      </c>
      <c r="P125" s="757">
        <f t="shared" si="101"/>
        <v>0.3</v>
      </c>
      <c r="Q125" s="757">
        <f t="shared" si="101"/>
        <v>0.3</v>
      </c>
      <c r="R125" s="757">
        <f t="shared" si="101"/>
        <v>0.3</v>
      </c>
      <c r="S125" s="757">
        <f t="shared" si="101"/>
        <v>0.3</v>
      </c>
      <c r="T125" s="757">
        <f t="shared" si="101"/>
        <v>0.3</v>
      </c>
      <c r="U125" s="757">
        <f t="shared" si="101"/>
        <v>0.3</v>
      </c>
      <c r="V125" s="757">
        <f t="shared" si="101"/>
        <v>0.3</v>
      </c>
      <c r="W125" s="757">
        <f t="shared" si="101"/>
        <v>0.3</v>
      </c>
      <c r="X125" s="757">
        <f t="shared" si="101"/>
        <v>0.3</v>
      </c>
      <c r="Y125" s="757">
        <f t="shared" si="101"/>
        <v>0.3</v>
      </c>
      <c r="Z125" s="757">
        <f t="shared" si="101"/>
        <v>0.3</v>
      </c>
      <c r="AA125" s="757">
        <f t="shared" si="101"/>
        <v>0.3</v>
      </c>
      <c r="AB125" s="757">
        <f t="shared" si="101"/>
        <v>0.3</v>
      </c>
      <c r="AC125" s="757">
        <f t="shared" si="101"/>
        <v>0.3</v>
      </c>
      <c r="AD125" s="757">
        <f t="shared" si="101"/>
        <v>0.3</v>
      </c>
      <c r="AE125" s="757">
        <f t="shared" si="101"/>
        <v>0.3</v>
      </c>
      <c r="AF125" s="757">
        <f t="shared" si="101"/>
        <v>0.3</v>
      </c>
      <c r="AG125" s="757">
        <f t="shared" si="101"/>
        <v>0.3</v>
      </c>
      <c r="AH125" s="757">
        <f t="shared" si="101"/>
        <v>0.3</v>
      </c>
      <c r="AI125" s="757">
        <f t="shared" si="101"/>
        <v>0.3</v>
      </c>
      <c r="AJ125" s="757">
        <f t="shared" si="101"/>
        <v>0.3</v>
      </c>
      <c r="AK125" s="757">
        <f t="shared" si="101"/>
        <v>0.3</v>
      </c>
      <c r="AL125" s="757">
        <f t="shared" si="101"/>
        <v>0.3</v>
      </c>
      <c r="AM125" s="757">
        <f t="shared" si="99"/>
        <v>0.3</v>
      </c>
      <c r="AN125" s="757">
        <f t="shared" si="99"/>
        <v>0.3</v>
      </c>
      <c r="AO125" s="757">
        <f t="shared" si="99"/>
        <v>0.3</v>
      </c>
      <c r="AP125" s="757">
        <f t="shared" si="99"/>
        <v>0.3</v>
      </c>
      <c r="AQ125" s="757">
        <f t="shared" si="99"/>
        <v>0.3</v>
      </c>
      <c r="AR125" s="757">
        <f t="shared" si="99"/>
        <v>0.3</v>
      </c>
      <c r="AS125" s="757">
        <f t="shared" si="99"/>
        <v>0.3</v>
      </c>
      <c r="AT125" s="757">
        <f t="shared" si="99"/>
        <v>0.3</v>
      </c>
      <c r="AU125" s="757">
        <f t="shared" si="99"/>
        <v>0.3</v>
      </c>
      <c r="AV125" s="757">
        <f t="shared" si="99"/>
        <v>0.3</v>
      </c>
      <c r="AW125" s="757">
        <f t="shared" si="99"/>
        <v>0.3</v>
      </c>
      <c r="AX125" s="757">
        <f t="shared" si="99"/>
        <v>0.3</v>
      </c>
      <c r="AY125" s="757">
        <f t="shared" si="99"/>
        <v>0.3</v>
      </c>
      <c r="AZ125" s="757">
        <f t="shared" si="99"/>
        <v>0.3</v>
      </c>
      <c r="BA125" s="757">
        <f t="shared" si="99"/>
        <v>0.3</v>
      </c>
      <c r="BB125" s="757">
        <f t="shared" si="99"/>
        <v>0.3</v>
      </c>
      <c r="BC125" s="757">
        <f t="shared" si="99"/>
        <v>0.3</v>
      </c>
      <c r="BD125" s="757">
        <f t="shared" si="99"/>
        <v>0.3</v>
      </c>
      <c r="BE125" s="757">
        <f t="shared" si="99"/>
        <v>0.3</v>
      </c>
      <c r="BF125" s="757">
        <f t="shared" si="99"/>
        <v>0.3</v>
      </c>
      <c r="BG125" s="757">
        <f t="shared" si="99"/>
        <v>0.3</v>
      </c>
      <c r="BH125" s="757">
        <f t="shared" si="99"/>
        <v>0.3</v>
      </c>
      <c r="BI125" s="757">
        <f t="shared" si="99"/>
        <v>0.3</v>
      </c>
      <c r="BJ125" s="757">
        <f t="shared" si="99"/>
        <v>0.3</v>
      </c>
      <c r="BK125" s="757">
        <f t="shared" si="99"/>
        <v>0.3</v>
      </c>
      <c r="BL125" s="757">
        <f t="shared" si="99"/>
        <v>0.3</v>
      </c>
      <c r="BM125" s="757">
        <f t="shared" si="99"/>
        <v>0.3</v>
      </c>
      <c r="BN125" s="757">
        <f t="shared" si="99"/>
        <v>0.3</v>
      </c>
      <c r="BO125" s="757">
        <f t="shared" si="99"/>
        <v>0.3</v>
      </c>
      <c r="BP125" s="757">
        <f t="shared" si="99"/>
        <v>0.3</v>
      </c>
      <c r="BQ125" s="757">
        <f t="shared" si="99"/>
        <v>0.3</v>
      </c>
      <c r="BR125" s="757">
        <f t="shared" si="99"/>
        <v>0.3</v>
      </c>
      <c r="BS125" s="757">
        <f t="shared" si="99"/>
        <v>0.3</v>
      </c>
      <c r="BT125" s="757">
        <f t="shared" si="100"/>
        <v>0.3</v>
      </c>
      <c r="BU125" s="757"/>
      <c r="BV125" s="757"/>
      <c r="BW125" s="757"/>
      <c r="BX125" s="757"/>
      <c r="BY125" s="757"/>
      <c r="BZ125" s="757"/>
      <c r="CA125" s="757"/>
      <c r="CB125" s="757"/>
      <c r="CC125" s="757"/>
      <c r="CD125" s="757"/>
      <c r="CE125" s="757"/>
      <c r="CF125" s="757"/>
      <c r="CG125" s="757"/>
      <c r="CH125" s="757"/>
      <c r="CI125" s="758"/>
      <c r="CK125" s="1351"/>
    </row>
    <row r="126" spans="2:89" x14ac:dyDescent="0.2">
      <c r="B126" s="759" t="s">
        <v>679</v>
      </c>
      <c r="C126" s="753" t="s">
        <v>450</v>
      </c>
      <c r="D126" s="754" t="s">
        <v>680</v>
      </c>
      <c r="E126" s="755" t="s">
        <v>231</v>
      </c>
      <c r="F126" s="756">
        <v>2</v>
      </c>
      <c r="G126" s="600">
        <f t="shared" si="101"/>
        <v>0</v>
      </c>
      <c r="H126" s="600">
        <f t="shared" si="101"/>
        <v>0</v>
      </c>
      <c r="I126" s="600">
        <f>I28+I98</f>
        <v>0</v>
      </c>
      <c r="J126" s="600">
        <f t="shared" si="101"/>
        <v>0</v>
      </c>
      <c r="K126" s="600">
        <f t="shared" si="101"/>
        <v>0</v>
      </c>
      <c r="L126" s="600">
        <f>L28+L98</f>
        <v>0</v>
      </c>
      <c r="M126" s="600">
        <f t="shared" si="101"/>
        <v>0</v>
      </c>
      <c r="N126" s="600">
        <f t="shared" si="101"/>
        <v>0</v>
      </c>
      <c r="O126" s="600">
        <f t="shared" si="101"/>
        <v>0</v>
      </c>
      <c r="P126" s="600">
        <f t="shared" si="101"/>
        <v>0</v>
      </c>
      <c r="Q126" s="600">
        <f t="shared" si="101"/>
        <v>0</v>
      </c>
      <c r="R126" s="600">
        <f t="shared" si="101"/>
        <v>0</v>
      </c>
      <c r="S126" s="600">
        <f t="shared" si="101"/>
        <v>0</v>
      </c>
      <c r="T126" s="600">
        <f t="shared" si="101"/>
        <v>0</v>
      </c>
      <c r="U126" s="600">
        <f t="shared" si="101"/>
        <v>0</v>
      </c>
      <c r="V126" s="600">
        <f t="shared" si="101"/>
        <v>0</v>
      </c>
      <c r="W126" s="600">
        <f t="shared" si="101"/>
        <v>0</v>
      </c>
      <c r="X126" s="600">
        <f t="shared" si="101"/>
        <v>0</v>
      </c>
      <c r="Y126" s="600">
        <f t="shared" si="101"/>
        <v>0</v>
      </c>
      <c r="Z126" s="600">
        <f t="shared" si="101"/>
        <v>0</v>
      </c>
      <c r="AA126" s="600">
        <f t="shared" si="101"/>
        <v>0</v>
      </c>
      <c r="AB126" s="600">
        <f t="shared" si="101"/>
        <v>0</v>
      </c>
      <c r="AC126" s="600">
        <f t="shared" si="101"/>
        <v>0</v>
      </c>
      <c r="AD126" s="600">
        <f t="shared" si="101"/>
        <v>0</v>
      </c>
      <c r="AE126" s="600">
        <f t="shared" si="101"/>
        <v>0</v>
      </c>
      <c r="AF126" s="600">
        <f t="shared" si="101"/>
        <v>0</v>
      </c>
      <c r="AG126" s="600">
        <f t="shared" si="101"/>
        <v>0</v>
      </c>
      <c r="AH126" s="600">
        <f t="shared" si="101"/>
        <v>0</v>
      </c>
      <c r="AI126" s="600">
        <f t="shared" si="101"/>
        <v>0</v>
      </c>
      <c r="AJ126" s="600">
        <f t="shared" si="101"/>
        <v>0</v>
      </c>
      <c r="AK126" s="600">
        <f t="shared" si="101"/>
        <v>0</v>
      </c>
      <c r="AL126" s="600">
        <f t="shared" si="101"/>
        <v>0</v>
      </c>
      <c r="AM126" s="600">
        <f t="shared" si="99"/>
        <v>0</v>
      </c>
      <c r="AN126" s="600">
        <f t="shared" si="99"/>
        <v>0</v>
      </c>
      <c r="AO126" s="600">
        <f t="shared" si="99"/>
        <v>0</v>
      </c>
      <c r="AP126" s="600">
        <f t="shared" si="99"/>
        <v>0</v>
      </c>
      <c r="AQ126" s="600">
        <f t="shared" si="99"/>
        <v>0</v>
      </c>
      <c r="AR126" s="600">
        <f t="shared" si="99"/>
        <v>0</v>
      </c>
      <c r="AS126" s="600">
        <f t="shared" si="99"/>
        <v>0</v>
      </c>
      <c r="AT126" s="600">
        <f t="shared" si="99"/>
        <v>0</v>
      </c>
      <c r="AU126" s="600">
        <f t="shared" si="99"/>
        <v>0</v>
      </c>
      <c r="AV126" s="600">
        <f t="shared" si="99"/>
        <v>0</v>
      </c>
      <c r="AW126" s="600">
        <f t="shared" si="99"/>
        <v>0</v>
      </c>
      <c r="AX126" s="600">
        <f t="shared" si="99"/>
        <v>0</v>
      </c>
      <c r="AY126" s="600">
        <f t="shared" si="99"/>
        <v>0</v>
      </c>
      <c r="AZ126" s="600">
        <f t="shared" si="99"/>
        <v>0</v>
      </c>
      <c r="BA126" s="600">
        <f t="shared" si="99"/>
        <v>0</v>
      </c>
      <c r="BB126" s="600">
        <f t="shared" si="99"/>
        <v>0</v>
      </c>
      <c r="BC126" s="600">
        <f t="shared" si="99"/>
        <v>0</v>
      </c>
      <c r="BD126" s="600">
        <f t="shared" si="99"/>
        <v>0</v>
      </c>
      <c r="BE126" s="600">
        <f t="shared" si="99"/>
        <v>0</v>
      </c>
      <c r="BF126" s="600">
        <f t="shared" si="99"/>
        <v>0</v>
      </c>
      <c r="BG126" s="600">
        <f t="shared" si="99"/>
        <v>0</v>
      </c>
      <c r="BH126" s="600">
        <f t="shared" si="99"/>
        <v>0</v>
      </c>
      <c r="BI126" s="600">
        <f t="shared" si="99"/>
        <v>0</v>
      </c>
      <c r="BJ126" s="600">
        <f t="shared" si="99"/>
        <v>0</v>
      </c>
      <c r="BK126" s="600">
        <f t="shared" si="99"/>
        <v>0</v>
      </c>
      <c r="BL126" s="600">
        <f t="shared" si="99"/>
        <v>0</v>
      </c>
      <c r="BM126" s="600">
        <f t="shared" si="99"/>
        <v>0</v>
      </c>
      <c r="BN126" s="600">
        <f t="shared" si="99"/>
        <v>0</v>
      </c>
      <c r="BO126" s="600">
        <f t="shared" si="99"/>
        <v>0</v>
      </c>
      <c r="BP126" s="600">
        <f t="shared" si="99"/>
        <v>0</v>
      </c>
      <c r="BQ126" s="600">
        <f t="shared" si="99"/>
        <v>0</v>
      </c>
      <c r="BR126" s="600">
        <f t="shared" si="99"/>
        <v>0</v>
      </c>
      <c r="BS126" s="600">
        <f t="shared" si="99"/>
        <v>0</v>
      </c>
      <c r="BT126" s="600">
        <f t="shared" si="100"/>
        <v>0</v>
      </c>
      <c r="BU126" s="600"/>
      <c r="BV126" s="600"/>
      <c r="BW126" s="600"/>
      <c r="BX126" s="600"/>
      <c r="BY126" s="600"/>
      <c r="BZ126" s="600"/>
      <c r="CA126" s="600"/>
      <c r="CB126" s="600"/>
      <c r="CC126" s="600"/>
      <c r="CD126" s="600"/>
      <c r="CE126" s="600"/>
      <c r="CF126" s="600"/>
      <c r="CG126" s="600"/>
      <c r="CH126" s="600"/>
      <c r="CI126" s="758"/>
      <c r="CK126" s="1351"/>
    </row>
    <row r="127" spans="2:89" x14ac:dyDescent="0.2">
      <c r="B127" s="759" t="s">
        <v>681</v>
      </c>
      <c r="C127" s="753" t="s">
        <v>452</v>
      </c>
      <c r="D127" s="754" t="s">
        <v>682</v>
      </c>
      <c r="E127" s="755" t="s">
        <v>231</v>
      </c>
      <c r="F127" s="756">
        <v>2</v>
      </c>
      <c r="G127" s="600">
        <f t="shared" si="101"/>
        <v>0</v>
      </c>
      <c r="H127" s="600">
        <f t="shared" si="101"/>
        <v>0</v>
      </c>
      <c r="I127" s="600">
        <f t="shared" si="101"/>
        <v>-4.5316169945205473</v>
      </c>
      <c r="J127" s="600">
        <f t="shared" si="101"/>
        <v>-4.6317769945205471</v>
      </c>
      <c r="K127" s="600">
        <f t="shared" si="101"/>
        <v>-4.6317769945205471</v>
      </c>
      <c r="L127" s="600">
        <f t="shared" si="101"/>
        <v>-4.6317769945205471</v>
      </c>
      <c r="M127" s="757">
        <f t="shared" si="101"/>
        <v>-4.6317769945205471</v>
      </c>
      <c r="N127" s="757">
        <f t="shared" si="101"/>
        <v>-4.6317769945205471</v>
      </c>
      <c r="O127" s="757">
        <f t="shared" si="101"/>
        <v>-4.6317769945205471</v>
      </c>
      <c r="P127" s="757">
        <f t="shared" si="101"/>
        <v>-4.6317769945205471</v>
      </c>
      <c r="Q127" s="757">
        <f t="shared" si="101"/>
        <v>-4.6317769945205471</v>
      </c>
      <c r="R127" s="757">
        <f t="shared" si="101"/>
        <v>-4.6317769945205471</v>
      </c>
      <c r="S127" s="757">
        <f t="shared" si="101"/>
        <v>-4.6317769945205471</v>
      </c>
      <c r="T127" s="757">
        <f t="shared" si="101"/>
        <v>-4.6317769945205471</v>
      </c>
      <c r="U127" s="757">
        <f t="shared" si="101"/>
        <v>-4.6317769945205471</v>
      </c>
      <c r="V127" s="757">
        <f t="shared" si="101"/>
        <v>-4.6317769945205471</v>
      </c>
      <c r="W127" s="757">
        <f t="shared" si="101"/>
        <v>-4.6317769945205471</v>
      </c>
      <c r="X127" s="757">
        <f t="shared" si="101"/>
        <v>-4.6317769945205471</v>
      </c>
      <c r="Y127" s="757">
        <f t="shared" si="101"/>
        <v>-4.6317769945205471</v>
      </c>
      <c r="Z127" s="757">
        <f t="shared" si="101"/>
        <v>-4.6317769945205471</v>
      </c>
      <c r="AA127" s="757">
        <f t="shared" si="101"/>
        <v>-4.6317769945205471</v>
      </c>
      <c r="AB127" s="757">
        <f t="shared" si="101"/>
        <v>-4.6317769945205471</v>
      </c>
      <c r="AC127" s="757">
        <f t="shared" si="101"/>
        <v>-4.6317769945205471</v>
      </c>
      <c r="AD127" s="757">
        <f t="shared" si="101"/>
        <v>-4.6317769945205471</v>
      </c>
      <c r="AE127" s="757">
        <f t="shared" si="101"/>
        <v>-4.6317769945205471</v>
      </c>
      <c r="AF127" s="757">
        <f t="shared" si="101"/>
        <v>-4.6317769945205471</v>
      </c>
      <c r="AG127" s="757">
        <f t="shared" si="101"/>
        <v>-4.6317769945205471</v>
      </c>
      <c r="AH127" s="757">
        <f t="shared" si="101"/>
        <v>-4.6317769945205471</v>
      </c>
      <c r="AI127" s="757">
        <f t="shared" si="101"/>
        <v>-4.6317769945205471</v>
      </c>
      <c r="AJ127" s="757">
        <f t="shared" si="101"/>
        <v>-4.6317769945205471</v>
      </c>
      <c r="AK127" s="757">
        <f t="shared" si="101"/>
        <v>-4.6317769945205471</v>
      </c>
      <c r="AL127" s="757">
        <f t="shared" si="101"/>
        <v>-4.6317769945205471</v>
      </c>
      <c r="AM127" s="757">
        <f t="shared" si="99"/>
        <v>-4.6317769945205471</v>
      </c>
      <c r="AN127" s="757">
        <f t="shared" si="99"/>
        <v>-4.6317769945205471</v>
      </c>
      <c r="AO127" s="757">
        <f t="shared" si="99"/>
        <v>-4.6317769945205471</v>
      </c>
      <c r="AP127" s="757">
        <f t="shared" si="99"/>
        <v>-4.6317769945205471</v>
      </c>
      <c r="AQ127" s="757">
        <f t="shared" si="99"/>
        <v>-4.6317769945205471</v>
      </c>
      <c r="AR127" s="757">
        <f t="shared" si="99"/>
        <v>-4.6317769945205471</v>
      </c>
      <c r="AS127" s="757">
        <f t="shared" si="99"/>
        <v>-4.6317769945205471</v>
      </c>
      <c r="AT127" s="757">
        <f t="shared" si="99"/>
        <v>-4.6317769945205471</v>
      </c>
      <c r="AU127" s="757">
        <f t="shared" si="99"/>
        <v>-4.6317769945205471</v>
      </c>
      <c r="AV127" s="757">
        <f t="shared" si="99"/>
        <v>-4.6317769945205471</v>
      </c>
      <c r="AW127" s="757">
        <f t="shared" si="99"/>
        <v>-4.6317769945205471</v>
      </c>
      <c r="AX127" s="757">
        <f t="shared" si="99"/>
        <v>-4.6317769945205471</v>
      </c>
      <c r="AY127" s="757">
        <f t="shared" si="99"/>
        <v>-4.6317769945205471</v>
      </c>
      <c r="AZ127" s="757">
        <f t="shared" si="99"/>
        <v>-4.6317769945205471</v>
      </c>
      <c r="BA127" s="757">
        <f t="shared" si="99"/>
        <v>-4.6317769945205471</v>
      </c>
      <c r="BB127" s="757">
        <f t="shared" si="99"/>
        <v>-4.6317769945205471</v>
      </c>
      <c r="BC127" s="757">
        <f t="shared" si="99"/>
        <v>-4.6317769945205471</v>
      </c>
      <c r="BD127" s="757">
        <f t="shared" si="99"/>
        <v>-4.6317769945205471</v>
      </c>
      <c r="BE127" s="757">
        <f t="shared" si="99"/>
        <v>-4.6317769945205471</v>
      </c>
      <c r="BF127" s="757">
        <f t="shared" si="99"/>
        <v>-4.6317769945205471</v>
      </c>
      <c r="BG127" s="757">
        <f t="shared" si="99"/>
        <v>-4.6317769945205471</v>
      </c>
      <c r="BH127" s="757">
        <f t="shared" si="99"/>
        <v>-4.6317769945205471</v>
      </c>
      <c r="BI127" s="757">
        <f t="shared" si="99"/>
        <v>-4.6317769945205471</v>
      </c>
      <c r="BJ127" s="757">
        <f t="shared" si="99"/>
        <v>-4.6317769945205471</v>
      </c>
      <c r="BK127" s="757">
        <f t="shared" si="99"/>
        <v>-4.6317769945205471</v>
      </c>
      <c r="BL127" s="757">
        <f t="shared" si="99"/>
        <v>-4.6317769945205471</v>
      </c>
      <c r="BM127" s="757">
        <f t="shared" si="99"/>
        <v>-4.6317769945205471</v>
      </c>
      <c r="BN127" s="757">
        <f t="shared" si="99"/>
        <v>-4.6317769945205471</v>
      </c>
      <c r="BO127" s="757">
        <f t="shared" si="99"/>
        <v>-4.6317769945205471</v>
      </c>
      <c r="BP127" s="757">
        <f t="shared" si="99"/>
        <v>-4.6317769945205471</v>
      </c>
      <c r="BQ127" s="757">
        <f t="shared" si="99"/>
        <v>-4.6317769945205471</v>
      </c>
      <c r="BR127" s="757">
        <f t="shared" si="99"/>
        <v>-4.6317769945205471</v>
      </c>
      <c r="BS127" s="757">
        <f t="shared" si="99"/>
        <v>-4.6317769945205471</v>
      </c>
      <c r="BT127" s="757">
        <f t="shared" si="100"/>
        <v>-4.6317769945205471</v>
      </c>
      <c r="BU127" s="757"/>
      <c r="BV127" s="757"/>
      <c r="BW127" s="757"/>
      <c r="BX127" s="757"/>
      <c r="BY127" s="757"/>
      <c r="BZ127" s="757"/>
      <c r="CA127" s="757"/>
      <c r="CB127" s="757"/>
      <c r="CC127" s="757"/>
      <c r="CD127" s="757"/>
      <c r="CE127" s="757"/>
      <c r="CF127" s="757"/>
      <c r="CG127" s="757"/>
      <c r="CH127" s="757"/>
      <c r="CI127" s="758"/>
      <c r="CK127" s="1351"/>
    </row>
    <row r="128" spans="2:89" ht="71.25" x14ac:dyDescent="0.2">
      <c r="B128" s="759" t="s">
        <v>683</v>
      </c>
      <c r="C128" s="760" t="s">
        <v>456</v>
      </c>
      <c r="D128" s="754" t="s">
        <v>684</v>
      </c>
      <c r="E128" s="755" t="s">
        <v>231</v>
      </c>
      <c r="F128" s="756">
        <v>2</v>
      </c>
      <c r="G128" s="600">
        <f>G31+G100+G101+G102+G103</f>
        <v>0</v>
      </c>
      <c r="H128" s="600">
        <f>H31+H100+H101+H102+H103</f>
        <v>0</v>
      </c>
      <c r="I128" s="600">
        <f t="shared" ref="I128:BS128" si="102">I31+I100+I101+I102+I103</f>
        <v>805.96895999847641</v>
      </c>
      <c r="J128" s="600">
        <f t="shared" si="102"/>
        <v>805.32907885162831</v>
      </c>
      <c r="K128" s="600">
        <f t="shared" si="102"/>
        <v>804.68539818834256</v>
      </c>
      <c r="L128" s="600">
        <f t="shared" si="102"/>
        <v>804.0380152664203</v>
      </c>
      <c r="M128" s="600">
        <f t="shared" si="102"/>
        <v>803.38702197252019</v>
      </c>
      <c r="N128" s="600">
        <f t="shared" si="102"/>
        <v>802.73250526858021</v>
      </c>
      <c r="O128" s="600">
        <f t="shared" si="102"/>
        <v>802.07454758939457</v>
      </c>
      <c r="P128" s="600">
        <f t="shared" si="102"/>
        <v>792.41322719790492</v>
      </c>
      <c r="Q128" s="600">
        <f>Q31+Q100+Q101+Q102+Q103</f>
        <v>791.74861850372633</v>
      </c>
      <c r="R128" s="600">
        <f t="shared" si="102"/>
        <v>791.08079234958564</v>
      </c>
      <c r="S128" s="600">
        <f t="shared" si="102"/>
        <v>790.40981626964469</v>
      </c>
      <c r="T128" s="600">
        <f t="shared" si="102"/>
        <v>789.73575472310608</v>
      </c>
      <c r="U128" s="600">
        <f t="shared" si="102"/>
        <v>789.05866930601314</v>
      </c>
      <c r="V128" s="600">
        <f t="shared" si="102"/>
        <v>788.37861894375067</v>
      </c>
      <c r="W128" s="600">
        <f t="shared" si="102"/>
        <v>787.69566006641605</v>
      </c>
      <c r="X128" s="600">
        <f t="shared" si="102"/>
        <v>787.00984676893893</v>
      </c>
      <c r="Y128" s="600">
        <f t="shared" si="102"/>
        <v>786.32123095758811</v>
      </c>
      <c r="Z128" s="600">
        <f t="shared" si="102"/>
        <v>785.6298624842924</v>
      </c>
      <c r="AA128" s="600">
        <f t="shared" si="102"/>
        <v>784.93578927002898</v>
      </c>
      <c r="AB128" s="600">
        <f t="shared" si="102"/>
        <v>784.23905741837905</v>
      </c>
      <c r="AC128" s="600">
        <f t="shared" si="102"/>
        <v>783.53971132021775</v>
      </c>
      <c r="AD128" s="600">
        <f t="shared" si="102"/>
        <v>782.83779375039592</v>
      </c>
      <c r="AE128" s="600">
        <f t="shared" si="102"/>
        <v>782.13334595717197</v>
      </c>
      <c r="AF128" s="600">
        <f t="shared" si="102"/>
        <v>781.42640774506481</v>
      </c>
      <c r="AG128" s="600">
        <f t="shared" si="102"/>
        <v>780.71701755172933</v>
      </c>
      <c r="AH128" s="600">
        <f t="shared" si="102"/>
        <v>780.00521251938756</v>
      </c>
      <c r="AI128" s="600">
        <f t="shared" si="102"/>
        <v>779.29102856129271</v>
      </c>
      <c r="AJ128" s="600">
        <f t="shared" si="102"/>
        <v>778.57450042365565</v>
      </c>
      <c r="AK128" s="600">
        <f t="shared" si="102"/>
        <v>777.85566174341659</v>
      </c>
      <c r="AL128" s="600">
        <f t="shared" si="102"/>
        <v>777.13454510220868</v>
      </c>
      <c r="AM128" s="600">
        <f t="shared" si="102"/>
        <v>776.41118207682416</v>
      </c>
      <c r="AN128" s="600">
        <f t="shared" si="102"/>
        <v>775.6856032864647</v>
      </c>
      <c r="AO128" s="600">
        <f t="shared" si="102"/>
        <v>774.957838437031</v>
      </c>
      <c r="AP128" s="600">
        <f t="shared" si="102"/>
        <v>774.22791636268028</v>
      </c>
      <c r="AQ128" s="600">
        <f t="shared" si="102"/>
        <v>773.4958650648631</v>
      </c>
      <c r="AR128" s="600">
        <f t="shared" si="102"/>
        <v>772.76171174902765</v>
      </c>
      <c r="AS128" s="600">
        <f t="shared" si="102"/>
        <v>772.025482859166</v>
      </c>
      <c r="AT128" s="600">
        <f t="shared" si="102"/>
        <v>771.28720411035886</v>
      </c>
      <c r="AU128" s="600">
        <f t="shared" si="102"/>
        <v>770.54690051946409</v>
      </c>
      <c r="AV128" s="600">
        <f t="shared" si="102"/>
        <v>769.80459643408028</v>
      </c>
      <c r="AW128" s="600">
        <f t="shared" si="102"/>
        <v>769.06031555990512</v>
      </c>
      <c r="AX128" s="600">
        <f t="shared" si="102"/>
        <v>768.31408098660063</v>
      </c>
      <c r="AY128" s="600">
        <f t="shared" si="102"/>
        <v>767.56591521226585</v>
      </c>
      <c r="AZ128" s="600">
        <f t="shared" si="102"/>
        <v>766.81584016661031</v>
      </c>
      <c r="BA128" s="600">
        <f t="shared" si="102"/>
        <v>766.06387723291391</v>
      </c>
      <c r="BB128" s="600">
        <f t="shared" si="102"/>
        <v>765.31004726885362</v>
      </c>
      <c r="BC128" s="600">
        <f t="shared" si="102"/>
        <v>764.55437062626766</v>
      </c>
      <c r="BD128" s="600">
        <f t="shared" si="102"/>
        <v>763.79686716992694</v>
      </c>
      <c r="BE128" s="600">
        <f t="shared" si="102"/>
        <v>763.03755629537386</v>
      </c>
      <c r="BF128" s="600">
        <f t="shared" si="102"/>
        <v>762.2764569458883</v>
      </c>
      <c r="BG128" s="600">
        <f t="shared" si="102"/>
        <v>761.51358762863151</v>
      </c>
      <c r="BH128" s="600">
        <f t="shared" si="102"/>
        <v>760.74896643001989</v>
      </c>
      <c r="BI128" s="600">
        <f t="shared" si="102"/>
        <v>759.98261103037328</v>
      </c>
      <c r="BJ128" s="600">
        <f t="shared" si="102"/>
        <v>759.21453871788003</v>
      </c>
      <c r="BK128" s="600">
        <f t="shared" si="102"/>
        <v>758.44476640192011</v>
      </c>
      <c r="BL128" s="600">
        <f t="shared" si="102"/>
        <v>757.67331062578091</v>
      </c>
      <c r="BM128" s="600">
        <f t="shared" si="102"/>
        <v>756.9001875788033</v>
      </c>
      <c r="BN128" s="600">
        <f t="shared" si="102"/>
        <v>756.12541310798542</v>
      </c>
      <c r="BO128" s="600">
        <f t="shared" si="102"/>
        <v>755.34900272907942</v>
      </c>
      <c r="BP128" s="600">
        <f t="shared" si="102"/>
        <v>754.57097163720482</v>
      </c>
      <c r="BQ128" s="600">
        <f t="shared" si="102"/>
        <v>753.79133471700652</v>
      </c>
      <c r="BR128" s="600">
        <f t="shared" si="102"/>
        <v>753.01010655238167</v>
      </c>
      <c r="BS128" s="600">
        <f t="shared" si="102"/>
        <v>752.22730143579872</v>
      </c>
      <c r="BT128" s="600">
        <f t="shared" ref="BT128" si="103">BT31+BT100+BT101+BT102+BT103</f>
        <v>751.44293337722831</v>
      </c>
      <c r="BU128" s="600"/>
      <c r="BV128" s="600"/>
      <c r="BW128" s="600"/>
      <c r="BX128" s="600"/>
      <c r="BY128" s="600"/>
      <c r="BZ128" s="600"/>
      <c r="CA128" s="600"/>
      <c r="CB128" s="600"/>
      <c r="CC128" s="600"/>
      <c r="CD128" s="600"/>
      <c r="CE128" s="600"/>
      <c r="CF128" s="600"/>
      <c r="CG128" s="600"/>
      <c r="CH128" s="600"/>
      <c r="CI128" s="758"/>
      <c r="CK128" s="1351"/>
    </row>
    <row r="129" spans="2:89" ht="28.5" x14ac:dyDescent="0.2">
      <c r="B129" s="759" t="s">
        <v>685</v>
      </c>
      <c r="C129" s="760" t="s">
        <v>686</v>
      </c>
      <c r="D129" s="754" t="s">
        <v>687</v>
      </c>
      <c r="E129" s="755" t="s">
        <v>231</v>
      </c>
      <c r="F129" s="756">
        <v>2</v>
      </c>
      <c r="G129" s="600">
        <f t="shared" ref="G129:BR129" si="104">G39+G104+G105</f>
        <v>0</v>
      </c>
      <c r="H129" s="600">
        <f>H39+H104+H105</f>
        <v>0</v>
      </c>
      <c r="I129" s="600">
        <f t="shared" si="104"/>
        <v>39.26041900883628</v>
      </c>
      <c r="J129" s="600">
        <f t="shared" si="104"/>
        <v>38.074991472462237</v>
      </c>
      <c r="K129" s="600">
        <f t="shared" si="104"/>
        <v>38.265605563498283</v>
      </c>
      <c r="L129" s="600">
        <f t="shared" si="104"/>
        <v>38.315575454704195</v>
      </c>
      <c r="M129" s="757">
        <f t="shared" si="104"/>
        <v>38.798940981572322</v>
      </c>
      <c r="N129" s="757">
        <f t="shared" si="104"/>
        <v>39.657845948927431</v>
      </c>
      <c r="O129" s="757">
        <f t="shared" si="104"/>
        <v>39.843490711813452</v>
      </c>
      <c r="P129" s="757">
        <f t="shared" si="104"/>
        <v>40.18079199001081</v>
      </c>
      <c r="Q129" s="757">
        <f t="shared" si="104"/>
        <v>40.672759958965941</v>
      </c>
      <c r="R129" s="757">
        <f t="shared" si="104"/>
        <v>40.710107305525327</v>
      </c>
      <c r="S129" s="757">
        <f t="shared" si="104"/>
        <v>40.748917250235856</v>
      </c>
      <c r="T129" s="757">
        <f t="shared" si="104"/>
        <v>40.781587224196741</v>
      </c>
      <c r="U129" s="757">
        <f t="shared" si="104"/>
        <v>40.822892605788141</v>
      </c>
      <c r="V129" s="757">
        <f t="shared" si="104"/>
        <v>40.870563949605092</v>
      </c>
      <c r="W129" s="757">
        <f t="shared" si="104"/>
        <v>40.899508762931767</v>
      </c>
      <c r="X129" s="757">
        <f t="shared" si="104"/>
        <v>40.924705059141495</v>
      </c>
      <c r="Y129" s="757">
        <f t="shared" si="104"/>
        <v>40.93309983231984</v>
      </c>
      <c r="Z129" s="757">
        <f t="shared" si="104"/>
        <v>40.944123977128598</v>
      </c>
      <c r="AA129" s="757">
        <f t="shared" si="104"/>
        <v>40.954846389031317</v>
      </c>
      <c r="AB129" s="757">
        <f t="shared" si="104"/>
        <v>40.954918996686068</v>
      </c>
      <c r="AC129" s="757">
        <f t="shared" si="104"/>
        <v>40.970869615193585</v>
      </c>
      <c r="AD129" s="757">
        <f t="shared" si="104"/>
        <v>40.988342408828842</v>
      </c>
      <c r="AE129" s="757">
        <f t="shared" si="104"/>
        <v>41.005729909081268</v>
      </c>
      <c r="AF129" s="757">
        <f t="shared" si="104"/>
        <v>41.026252247725445</v>
      </c>
      <c r="AG129" s="757">
        <f t="shared" si="104"/>
        <v>41.051408745972196</v>
      </c>
      <c r="AH129" s="757">
        <f t="shared" si="104"/>
        <v>41.079931290968076</v>
      </c>
      <c r="AI129" s="757">
        <f t="shared" si="104"/>
        <v>41.054343033681647</v>
      </c>
      <c r="AJ129" s="757">
        <f t="shared" si="104"/>
        <v>41.077637869252101</v>
      </c>
      <c r="AK129" s="757">
        <f t="shared" si="104"/>
        <v>41.095507126590789</v>
      </c>
      <c r="AL129" s="757">
        <f t="shared" si="104"/>
        <v>40.926906167140423</v>
      </c>
      <c r="AM129" s="757">
        <f t="shared" si="104"/>
        <v>40.923881750728427</v>
      </c>
      <c r="AN129" s="757">
        <f t="shared" si="104"/>
        <v>40.913729082860534</v>
      </c>
      <c r="AO129" s="757">
        <f t="shared" si="104"/>
        <v>40.899643967148954</v>
      </c>
      <c r="AP129" s="757">
        <f t="shared" si="104"/>
        <v>40.889106401428201</v>
      </c>
      <c r="AQ129" s="757">
        <f t="shared" si="104"/>
        <v>40.882016313966091</v>
      </c>
      <c r="AR129" s="757">
        <f t="shared" si="104"/>
        <v>40.887876104594604</v>
      </c>
      <c r="AS129" s="757">
        <f t="shared" si="104"/>
        <v>40.893381912638802</v>
      </c>
      <c r="AT129" s="757">
        <f t="shared" si="104"/>
        <v>40.904347453009876</v>
      </c>
      <c r="AU129" s="757">
        <f t="shared" si="104"/>
        <v>40.915213374995112</v>
      </c>
      <c r="AV129" s="757">
        <f t="shared" si="104"/>
        <v>40.92798224937151</v>
      </c>
      <c r="AW129" s="757">
        <f t="shared" si="104"/>
        <v>40.939796561796278</v>
      </c>
      <c r="AX129" s="757">
        <f t="shared" si="104"/>
        <v>40.955581632806492</v>
      </c>
      <c r="AY129" s="757">
        <f t="shared" si="104"/>
        <v>40.973249548183091</v>
      </c>
      <c r="AZ129" s="757">
        <f t="shared" si="104"/>
        <v>40.991718216556905</v>
      </c>
      <c r="BA129" s="757">
        <f t="shared" si="104"/>
        <v>41.011173522297831</v>
      </c>
      <c r="BB129" s="757">
        <f t="shared" si="104"/>
        <v>41.032034792524577</v>
      </c>
      <c r="BC129" s="757">
        <f t="shared" si="104"/>
        <v>41.054455963174021</v>
      </c>
      <c r="BD129" s="757">
        <f t="shared" si="104"/>
        <v>41.076714051990955</v>
      </c>
      <c r="BE129" s="757">
        <f t="shared" si="104"/>
        <v>41.101123384982863</v>
      </c>
      <c r="BF129" s="757">
        <f t="shared" si="104"/>
        <v>41.124487583837812</v>
      </c>
      <c r="BG129" s="757">
        <f t="shared" si="104"/>
        <v>41.146288802393968</v>
      </c>
      <c r="BH129" s="757">
        <f t="shared" si="104"/>
        <v>41.166125041573103</v>
      </c>
      <c r="BI129" s="757">
        <f t="shared" si="104"/>
        <v>41.188422722864416</v>
      </c>
      <c r="BJ129" s="757">
        <f t="shared" si="104"/>
        <v>41.212133484610113</v>
      </c>
      <c r="BK129" s="757">
        <f t="shared" si="104"/>
        <v>41.235896317924542</v>
      </c>
      <c r="BL129" s="757">
        <f t="shared" si="104"/>
        <v>41.25920812708479</v>
      </c>
      <c r="BM129" s="757">
        <f t="shared" si="104"/>
        <v>41.282522501674244</v>
      </c>
      <c r="BN129" s="757">
        <f t="shared" si="104"/>
        <v>41.306623912786513</v>
      </c>
      <c r="BO129" s="757">
        <f t="shared" si="104"/>
        <v>41.33129132381525</v>
      </c>
      <c r="BP129" s="757">
        <f t="shared" si="104"/>
        <v>41.358060635454677</v>
      </c>
      <c r="BQ129" s="757">
        <f t="shared" si="104"/>
        <v>41.383906730315175</v>
      </c>
      <c r="BR129" s="757">
        <f t="shared" si="104"/>
        <v>41.415843841167167</v>
      </c>
      <c r="BS129" s="757">
        <f t="shared" ref="BS129:BT129" si="105">BS39+BS104+BS105</f>
        <v>41.445335716537308</v>
      </c>
      <c r="BT129" s="757">
        <f t="shared" si="105"/>
        <v>41.475043056731408</v>
      </c>
      <c r="BU129" s="757"/>
      <c r="BV129" s="757"/>
      <c r="BW129" s="757"/>
      <c r="BX129" s="757"/>
      <c r="BY129" s="757"/>
      <c r="BZ129" s="757"/>
      <c r="CA129" s="757"/>
      <c r="CB129" s="757"/>
      <c r="CC129" s="757"/>
      <c r="CD129" s="757"/>
      <c r="CE129" s="757"/>
      <c r="CF129" s="757"/>
      <c r="CG129" s="757"/>
      <c r="CH129" s="757"/>
      <c r="CI129" s="758"/>
      <c r="CK129" s="1351"/>
    </row>
    <row r="130" spans="2:89" x14ac:dyDescent="0.2">
      <c r="B130" s="759" t="s">
        <v>688</v>
      </c>
      <c r="C130" s="760" t="s">
        <v>477</v>
      </c>
      <c r="D130" s="754" t="s">
        <v>689</v>
      </c>
      <c r="E130" s="755" t="s">
        <v>231</v>
      </c>
      <c r="F130" s="756">
        <v>2</v>
      </c>
      <c r="G130" s="600">
        <f t="shared" ref="G130:BR130" si="106">G40+G106</f>
        <v>0</v>
      </c>
      <c r="H130" s="600">
        <f t="shared" si="106"/>
        <v>0</v>
      </c>
      <c r="I130" s="600">
        <f t="shared" si="106"/>
        <v>53.621077457714506</v>
      </c>
      <c r="J130" s="600">
        <f t="shared" si="106"/>
        <v>53.621077457714506</v>
      </c>
      <c r="K130" s="600">
        <f t="shared" si="106"/>
        <v>53.621077457714506</v>
      </c>
      <c r="L130" s="600">
        <f t="shared" si="106"/>
        <v>53.621077457714506</v>
      </c>
      <c r="M130" s="757">
        <f t="shared" si="106"/>
        <v>53.621077457714506</v>
      </c>
      <c r="N130" s="757">
        <f t="shared" si="106"/>
        <v>53.621077457714506</v>
      </c>
      <c r="O130" s="757">
        <f t="shared" si="106"/>
        <v>53.621077457714506</v>
      </c>
      <c r="P130" s="757">
        <f t="shared" si="106"/>
        <v>53.621077457714506</v>
      </c>
      <c r="Q130" s="757">
        <f t="shared" si="106"/>
        <v>53.621077457714506</v>
      </c>
      <c r="R130" s="757">
        <f t="shared" si="106"/>
        <v>53.621077457714506</v>
      </c>
      <c r="S130" s="757">
        <f t="shared" si="106"/>
        <v>53.621077457714506</v>
      </c>
      <c r="T130" s="757">
        <f t="shared" si="106"/>
        <v>53.621077457714506</v>
      </c>
      <c r="U130" s="757">
        <f t="shared" si="106"/>
        <v>53.621077457714506</v>
      </c>
      <c r="V130" s="757">
        <f t="shared" si="106"/>
        <v>53.621077457714506</v>
      </c>
      <c r="W130" s="757">
        <f t="shared" si="106"/>
        <v>53.621077457714506</v>
      </c>
      <c r="X130" s="757">
        <f t="shared" si="106"/>
        <v>53.621077457714506</v>
      </c>
      <c r="Y130" s="757">
        <f t="shared" si="106"/>
        <v>53.621077457714506</v>
      </c>
      <c r="Z130" s="757">
        <f t="shared" si="106"/>
        <v>53.621077457714506</v>
      </c>
      <c r="AA130" s="757">
        <f t="shared" si="106"/>
        <v>53.621077457714506</v>
      </c>
      <c r="AB130" s="757">
        <f t="shared" si="106"/>
        <v>53.621077457714506</v>
      </c>
      <c r="AC130" s="757">
        <f t="shared" si="106"/>
        <v>53.621077457714506</v>
      </c>
      <c r="AD130" s="757">
        <f t="shared" si="106"/>
        <v>53.621077457714506</v>
      </c>
      <c r="AE130" s="757">
        <f t="shared" si="106"/>
        <v>53.621077457714506</v>
      </c>
      <c r="AF130" s="757">
        <f t="shared" si="106"/>
        <v>53.621077457714506</v>
      </c>
      <c r="AG130" s="757">
        <f t="shared" si="106"/>
        <v>53.621077457714506</v>
      </c>
      <c r="AH130" s="757">
        <f t="shared" si="106"/>
        <v>53.621077457714506</v>
      </c>
      <c r="AI130" s="757">
        <f t="shared" si="106"/>
        <v>53.621077457714506</v>
      </c>
      <c r="AJ130" s="757">
        <f t="shared" si="106"/>
        <v>53.621077457714506</v>
      </c>
      <c r="AK130" s="757">
        <f t="shared" si="106"/>
        <v>53.621077457714506</v>
      </c>
      <c r="AL130" s="757">
        <f t="shared" si="106"/>
        <v>53.621077457714506</v>
      </c>
      <c r="AM130" s="757">
        <f t="shared" si="106"/>
        <v>53.621077457714506</v>
      </c>
      <c r="AN130" s="757">
        <f t="shared" si="106"/>
        <v>53.621077457714506</v>
      </c>
      <c r="AO130" s="757">
        <f t="shared" si="106"/>
        <v>53.621077457714506</v>
      </c>
      <c r="AP130" s="757">
        <f t="shared" si="106"/>
        <v>53.621077457714506</v>
      </c>
      <c r="AQ130" s="757">
        <f t="shared" si="106"/>
        <v>53.621077457714506</v>
      </c>
      <c r="AR130" s="757">
        <f t="shared" si="106"/>
        <v>53.621077457714506</v>
      </c>
      <c r="AS130" s="757">
        <f t="shared" si="106"/>
        <v>53.621077457714506</v>
      </c>
      <c r="AT130" s="757">
        <f t="shared" si="106"/>
        <v>53.621077457714506</v>
      </c>
      <c r="AU130" s="757">
        <f t="shared" si="106"/>
        <v>53.621077457714506</v>
      </c>
      <c r="AV130" s="757">
        <f t="shared" si="106"/>
        <v>53.621077457714506</v>
      </c>
      <c r="AW130" s="757">
        <f t="shared" si="106"/>
        <v>53.621077457714506</v>
      </c>
      <c r="AX130" s="757">
        <f t="shared" si="106"/>
        <v>53.621077457714506</v>
      </c>
      <c r="AY130" s="757">
        <f t="shared" si="106"/>
        <v>53.621077457714506</v>
      </c>
      <c r="AZ130" s="757">
        <f t="shared" si="106"/>
        <v>53.621077457714506</v>
      </c>
      <c r="BA130" s="757">
        <f t="shared" si="106"/>
        <v>53.621077457714506</v>
      </c>
      <c r="BB130" s="757">
        <f t="shared" si="106"/>
        <v>53.621077457714506</v>
      </c>
      <c r="BC130" s="757">
        <f t="shared" si="106"/>
        <v>53.621077457714506</v>
      </c>
      <c r="BD130" s="757">
        <f t="shared" si="106"/>
        <v>53.621077457714506</v>
      </c>
      <c r="BE130" s="757">
        <f t="shared" si="106"/>
        <v>53.621077457714506</v>
      </c>
      <c r="BF130" s="757">
        <f t="shared" si="106"/>
        <v>53.621077457714506</v>
      </c>
      <c r="BG130" s="757">
        <f t="shared" si="106"/>
        <v>53.621077457714506</v>
      </c>
      <c r="BH130" s="757">
        <f t="shared" si="106"/>
        <v>53.621077457714506</v>
      </c>
      <c r="BI130" s="757">
        <f t="shared" si="106"/>
        <v>53.621077457714506</v>
      </c>
      <c r="BJ130" s="757">
        <f t="shared" si="106"/>
        <v>53.621077457714506</v>
      </c>
      <c r="BK130" s="757">
        <f t="shared" si="106"/>
        <v>53.621077457714506</v>
      </c>
      <c r="BL130" s="757">
        <f t="shared" si="106"/>
        <v>53.621077457714506</v>
      </c>
      <c r="BM130" s="757">
        <f t="shared" si="106"/>
        <v>53.621077457714506</v>
      </c>
      <c r="BN130" s="757">
        <f t="shared" si="106"/>
        <v>53.621077457714506</v>
      </c>
      <c r="BO130" s="757">
        <f t="shared" si="106"/>
        <v>53.621077457714506</v>
      </c>
      <c r="BP130" s="757">
        <f t="shared" si="106"/>
        <v>53.621077457714506</v>
      </c>
      <c r="BQ130" s="757">
        <f t="shared" si="106"/>
        <v>53.621077457714506</v>
      </c>
      <c r="BR130" s="757">
        <f t="shared" si="106"/>
        <v>53.621077457714506</v>
      </c>
      <c r="BS130" s="757">
        <f t="shared" ref="BS130:BT130" si="107">BS40+BS106</f>
        <v>53.621077457714506</v>
      </c>
      <c r="BT130" s="757">
        <f t="shared" si="107"/>
        <v>53.621077457714506</v>
      </c>
      <c r="BU130" s="757"/>
      <c r="BV130" s="757"/>
      <c r="BW130" s="757"/>
      <c r="BX130" s="757"/>
      <c r="BY130" s="757"/>
      <c r="BZ130" s="757"/>
      <c r="CA130" s="757"/>
      <c r="CB130" s="757"/>
      <c r="CC130" s="757"/>
      <c r="CD130" s="757"/>
      <c r="CE130" s="757"/>
      <c r="CF130" s="757"/>
      <c r="CG130" s="757"/>
      <c r="CH130" s="757"/>
      <c r="CI130" s="758"/>
      <c r="CK130" s="1351"/>
    </row>
    <row r="131" spans="2:89" ht="28.5" x14ac:dyDescent="0.2">
      <c r="B131" s="761" t="s">
        <v>690</v>
      </c>
      <c r="C131" s="762" t="s">
        <v>382</v>
      </c>
      <c r="D131" s="762" t="s">
        <v>691</v>
      </c>
      <c r="E131" s="763" t="s">
        <v>231</v>
      </c>
      <c r="F131" s="756">
        <v>2</v>
      </c>
      <c r="G131" s="600">
        <f>(G128)-(G129+G130)</f>
        <v>0</v>
      </c>
      <c r="H131" s="600">
        <f>(H128)-(H130)</f>
        <v>0</v>
      </c>
      <c r="I131" s="600">
        <f t="shared" ref="I131:AM131" si="108">(I128)-(I130)</f>
        <v>752.34788254076193</v>
      </c>
      <c r="J131" s="600">
        <f t="shared" si="108"/>
        <v>751.70800139391383</v>
      </c>
      <c r="K131" s="600">
        <f t="shared" si="108"/>
        <v>751.06432073062808</v>
      </c>
      <c r="L131" s="600">
        <f t="shared" si="108"/>
        <v>750.41693780870582</v>
      </c>
      <c r="M131" s="600">
        <f t="shared" si="108"/>
        <v>749.76594451480571</v>
      </c>
      <c r="N131" s="600">
        <f t="shared" si="108"/>
        <v>749.11142781086573</v>
      </c>
      <c r="O131" s="600">
        <f t="shared" si="108"/>
        <v>748.45347013168009</v>
      </c>
      <c r="P131" s="600">
        <f t="shared" si="108"/>
        <v>738.79214974019044</v>
      </c>
      <c r="Q131" s="600">
        <f>(Q128)-(Q130)</f>
        <v>738.12754104601186</v>
      </c>
      <c r="R131" s="600">
        <f t="shared" si="108"/>
        <v>737.45971489187116</v>
      </c>
      <c r="S131" s="600">
        <f t="shared" si="108"/>
        <v>736.78873881193022</v>
      </c>
      <c r="T131" s="600">
        <f t="shared" si="108"/>
        <v>736.11467726539161</v>
      </c>
      <c r="U131" s="600">
        <f t="shared" si="108"/>
        <v>735.43759184829867</v>
      </c>
      <c r="V131" s="600">
        <f t="shared" si="108"/>
        <v>734.75754148603619</v>
      </c>
      <c r="W131" s="600">
        <f t="shared" si="108"/>
        <v>734.07458260870158</v>
      </c>
      <c r="X131" s="600">
        <f t="shared" si="108"/>
        <v>733.38876931122445</v>
      </c>
      <c r="Y131" s="600">
        <f t="shared" si="108"/>
        <v>732.70015349987364</v>
      </c>
      <c r="Z131" s="600">
        <f t="shared" si="108"/>
        <v>732.00878502657793</v>
      </c>
      <c r="AA131" s="600">
        <f t="shared" si="108"/>
        <v>731.3147118123145</v>
      </c>
      <c r="AB131" s="600">
        <f t="shared" si="108"/>
        <v>730.61797996066457</v>
      </c>
      <c r="AC131" s="600">
        <f t="shared" si="108"/>
        <v>729.91863386250327</v>
      </c>
      <c r="AD131" s="600">
        <f t="shared" si="108"/>
        <v>729.21671629268144</v>
      </c>
      <c r="AE131" s="600">
        <f t="shared" si="108"/>
        <v>728.51226849945749</v>
      </c>
      <c r="AF131" s="600">
        <f t="shared" si="108"/>
        <v>727.80533028735033</v>
      </c>
      <c r="AG131" s="600">
        <f t="shared" si="108"/>
        <v>727.09594009401485</v>
      </c>
      <c r="AH131" s="600">
        <f t="shared" si="108"/>
        <v>726.38413506167308</v>
      </c>
      <c r="AI131" s="600">
        <f t="shared" si="108"/>
        <v>725.66995110357823</v>
      </c>
      <c r="AJ131" s="600">
        <f t="shared" si="108"/>
        <v>724.95342296594117</v>
      </c>
      <c r="AK131" s="600">
        <f t="shared" si="108"/>
        <v>724.23458428570211</v>
      </c>
      <c r="AL131" s="600">
        <f t="shared" si="108"/>
        <v>723.5134676444942</v>
      </c>
      <c r="AM131" s="600">
        <f t="shared" si="108"/>
        <v>722.79010461910968</v>
      </c>
      <c r="AN131" s="600">
        <f t="shared" ref="AN131:BS131" si="109">(AN128)-(AN130)</f>
        <v>722.06452582875022</v>
      </c>
      <c r="AO131" s="600">
        <f t="shared" si="109"/>
        <v>721.33676097931652</v>
      </c>
      <c r="AP131" s="600">
        <f t="shared" si="109"/>
        <v>720.6068389049658</v>
      </c>
      <c r="AQ131" s="600">
        <f t="shared" si="109"/>
        <v>719.87478760714862</v>
      </c>
      <c r="AR131" s="600">
        <f t="shared" si="109"/>
        <v>719.14063429131318</v>
      </c>
      <c r="AS131" s="600">
        <f t="shared" si="109"/>
        <v>718.40440540145153</v>
      </c>
      <c r="AT131" s="600">
        <f t="shared" si="109"/>
        <v>717.66612665264438</v>
      </c>
      <c r="AU131" s="600">
        <f t="shared" si="109"/>
        <v>716.92582306174961</v>
      </c>
      <c r="AV131" s="600">
        <f t="shared" si="109"/>
        <v>716.1835189763658</v>
      </c>
      <c r="AW131" s="600">
        <f t="shared" si="109"/>
        <v>715.43923810219064</v>
      </c>
      <c r="AX131" s="600">
        <f t="shared" si="109"/>
        <v>714.69300352888615</v>
      </c>
      <c r="AY131" s="600">
        <f t="shared" si="109"/>
        <v>713.94483775455137</v>
      </c>
      <c r="AZ131" s="600">
        <f t="shared" si="109"/>
        <v>713.19476270889584</v>
      </c>
      <c r="BA131" s="600">
        <f t="shared" si="109"/>
        <v>712.44279977519943</v>
      </c>
      <c r="BB131" s="600">
        <f t="shared" si="109"/>
        <v>711.68896981113915</v>
      </c>
      <c r="BC131" s="600">
        <f t="shared" si="109"/>
        <v>710.93329316855318</v>
      </c>
      <c r="BD131" s="600">
        <f t="shared" si="109"/>
        <v>710.17578971221246</v>
      </c>
      <c r="BE131" s="600">
        <f t="shared" si="109"/>
        <v>709.41647883765938</v>
      </c>
      <c r="BF131" s="600">
        <f t="shared" si="109"/>
        <v>708.65537948817382</v>
      </c>
      <c r="BG131" s="600">
        <f t="shared" si="109"/>
        <v>707.89251017091703</v>
      </c>
      <c r="BH131" s="600">
        <f t="shared" si="109"/>
        <v>707.12788897230541</v>
      </c>
      <c r="BI131" s="600">
        <f t="shared" si="109"/>
        <v>706.3615335726588</v>
      </c>
      <c r="BJ131" s="600">
        <f t="shared" si="109"/>
        <v>705.59346126016555</v>
      </c>
      <c r="BK131" s="600">
        <f t="shared" si="109"/>
        <v>704.82368894420563</v>
      </c>
      <c r="BL131" s="600">
        <f t="shared" si="109"/>
        <v>704.05223316806644</v>
      </c>
      <c r="BM131" s="600">
        <f t="shared" si="109"/>
        <v>703.27911012108882</v>
      </c>
      <c r="BN131" s="600">
        <f t="shared" si="109"/>
        <v>702.50433565027095</v>
      </c>
      <c r="BO131" s="600">
        <f t="shared" si="109"/>
        <v>701.72792527136494</v>
      </c>
      <c r="BP131" s="600">
        <f t="shared" si="109"/>
        <v>700.94989417949034</v>
      </c>
      <c r="BQ131" s="600">
        <f t="shared" si="109"/>
        <v>700.17025725929204</v>
      </c>
      <c r="BR131" s="600">
        <f t="shared" si="109"/>
        <v>699.38902909466719</v>
      </c>
      <c r="BS131" s="600">
        <f t="shared" si="109"/>
        <v>698.60622397808424</v>
      </c>
      <c r="BT131" s="600">
        <f t="shared" ref="BT131" si="110">(BT128)-(BT130)</f>
        <v>697.82185591951384</v>
      </c>
      <c r="BU131" s="600"/>
      <c r="BV131" s="600"/>
      <c r="BW131" s="600"/>
      <c r="BX131" s="600"/>
      <c r="BY131" s="600"/>
      <c r="BZ131" s="600"/>
      <c r="CA131" s="600"/>
      <c r="CB131" s="600"/>
      <c r="CC131" s="600"/>
      <c r="CD131" s="600"/>
      <c r="CE131" s="600"/>
      <c r="CF131" s="600"/>
      <c r="CG131" s="600"/>
      <c r="CH131" s="600"/>
      <c r="CI131" s="600"/>
      <c r="CK131" s="1351"/>
    </row>
    <row r="132" spans="2:89" ht="29.25" thickBot="1" x14ac:dyDescent="0.25">
      <c r="B132" s="764" t="s">
        <v>692</v>
      </c>
      <c r="C132" s="765" t="s">
        <v>385</v>
      </c>
      <c r="D132" s="765" t="s">
        <v>693</v>
      </c>
      <c r="E132" s="766" t="s">
        <v>231</v>
      </c>
      <c r="F132" s="767">
        <v>2</v>
      </c>
      <c r="G132" s="768">
        <f t="shared" ref="G132:AL132" si="111">G131+SUM(G124:G127)</f>
        <v>0</v>
      </c>
      <c r="H132" s="768">
        <f t="shared" si="111"/>
        <v>0</v>
      </c>
      <c r="I132" s="768">
        <f t="shared" si="111"/>
        <v>748.11626554624138</v>
      </c>
      <c r="J132" s="768">
        <f t="shared" si="111"/>
        <v>747.37622439939332</v>
      </c>
      <c r="K132" s="768">
        <f t="shared" si="111"/>
        <v>746.73254373610757</v>
      </c>
      <c r="L132" s="768">
        <f t="shared" si="111"/>
        <v>746.08516081418531</v>
      </c>
      <c r="M132" s="768">
        <f t="shared" si="111"/>
        <v>745.4341675202852</v>
      </c>
      <c r="N132" s="768">
        <f t="shared" si="111"/>
        <v>744.77965081634522</v>
      </c>
      <c r="O132" s="768">
        <f t="shared" si="111"/>
        <v>744.12169313715958</v>
      </c>
      <c r="P132" s="768">
        <f t="shared" si="111"/>
        <v>734.46037274566993</v>
      </c>
      <c r="Q132" s="768">
        <f t="shared" si="111"/>
        <v>733.79576405149135</v>
      </c>
      <c r="R132" s="768">
        <f t="shared" si="111"/>
        <v>733.12793789735065</v>
      </c>
      <c r="S132" s="768">
        <f t="shared" si="111"/>
        <v>732.45696181740971</v>
      </c>
      <c r="T132" s="768">
        <f t="shared" si="111"/>
        <v>731.7829002708711</v>
      </c>
      <c r="U132" s="768">
        <f t="shared" si="111"/>
        <v>731.10581485377816</v>
      </c>
      <c r="V132" s="768">
        <f t="shared" si="111"/>
        <v>730.42576449151568</v>
      </c>
      <c r="W132" s="768">
        <f t="shared" si="111"/>
        <v>729.74280561418107</v>
      </c>
      <c r="X132" s="768">
        <f t="shared" si="111"/>
        <v>729.05699231670394</v>
      </c>
      <c r="Y132" s="768">
        <f t="shared" si="111"/>
        <v>728.36837650535313</v>
      </c>
      <c r="Z132" s="768">
        <f t="shared" si="111"/>
        <v>727.67700803205742</v>
      </c>
      <c r="AA132" s="768">
        <f t="shared" si="111"/>
        <v>726.98293481779399</v>
      </c>
      <c r="AB132" s="768">
        <f t="shared" si="111"/>
        <v>726.28620296614406</v>
      </c>
      <c r="AC132" s="768">
        <f t="shared" si="111"/>
        <v>725.58685686798276</v>
      </c>
      <c r="AD132" s="768">
        <f t="shared" si="111"/>
        <v>724.88493929816093</v>
      </c>
      <c r="AE132" s="768">
        <f t="shared" si="111"/>
        <v>724.18049150493698</v>
      </c>
      <c r="AF132" s="768">
        <f t="shared" si="111"/>
        <v>723.47355329282982</v>
      </c>
      <c r="AG132" s="768">
        <f t="shared" si="111"/>
        <v>722.76416309949434</v>
      </c>
      <c r="AH132" s="768">
        <f t="shared" si="111"/>
        <v>722.05235806715257</v>
      </c>
      <c r="AI132" s="768">
        <f t="shared" si="111"/>
        <v>721.33817410905772</v>
      </c>
      <c r="AJ132" s="768">
        <f t="shared" si="111"/>
        <v>720.62164597142066</v>
      </c>
      <c r="AK132" s="768">
        <f t="shared" si="111"/>
        <v>719.9028072911816</v>
      </c>
      <c r="AL132" s="768">
        <f t="shared" si="111"/>
        <v>719.18169064997369</v>
      </c>
      <c r="AM132" s="768">
        <f t="shared" ref="AM132:BR132" si="112">AM131+SUM(AM124:AM127)</f>
        <v>718.45832762458917</v>
      </c>
      <c r="AN132" s="768">
        <f t="shared" si="112"/>
        <v>717.73274883422971</v>
      </c>
      <c r="AO132" s="768">
        <f t="shared" si="112"/>
        <v>717.00498398479601</v>
      </c>
      <c r="AP132" s="768">
        <f t="shared" si="112"/>
        <v>716.27506191044529</v>
      </c>
      <c r="AQ132" s="768">
        <f t="shared" si="112"/>
        <v>715.54301061262811</v>
      </c>
      <c r="AR132" s="768">
        <f t="shared" si="112"/>
        <v>714.80885729679267</v>
      </c>
      <c r="AS132" s="768">
        <f t="shared" si="112"/>
        <v>714.07262840693102</v>
      </c>
      <c r="AT132" s="768">
        <f t="shared" si="112"/>
        <v>713.33434965812387</v>
      </c>
      <c r="AU132" s="768">
        <f t="shared" si="112"/>
        <v>712.5940460672291</v>
      </c>
      <c r="AV132" s="768">
        <f t="shared" si="112"/>
        <v>711.85174198184529</v>
      </c>
      <c r="AW132" s="768">
        <f t="shared" si="112"/>
        <v>711.10746110767013</v>
      </c>
      <c r="AX132" s="768">
        <f t="shared" si="112"/>
        <v>710.36122653436564</v>
      </c>
      <c r="AY132" s="768">
        <f t="shared" si="112"/>
        <v>709.61306076003086</v>
      </c>
      <c r="AZ132" s="768">
        <f t="shared" si="112"/>
        <v>708.86298571437533</v>
      </c>
      <c r="BA132" s="768">
        <f t="shared" si="112"/>
        <v>708.11102278067892</v>
      </c>
      <c r="BB132" s="768">
        <f t="shared" si="112"/>
        <v>707.35719281661864</v>
      </c>
      <c r="BC132" s="768">
        <f t="shared" si="112"/>
        <v>706.60151617403267</v>
      </c>
      <c r="BD132" s="768">
        <f t="shared" si="112"/>
        <v>705.84401271769195</v>
      </c>
      <c r="BE132" s="768">
        <f t="shared" si="112"/>
        <v>705.08470184313887</v>
      </c>
      <c r="BF132" s="768">
        <f t="shared" si="112"/>
        <v>704.32360249365331</v>
      </c>
      <c r="BG132" s="768">
        <f t="shared" si="112"/>
        <v>703.56073317639652</v>
      </c>
      <c r="BH132" s="768">
        <f t="shared" si="112"/>
        <v>702.7961119777849</v>
      </c>
      <c r="BI132" s="768">
        <f t="shared" si="112"/>
        <v>702.02975657813829</v>
      </c>
      <c r="BJ132" s="768">
        <f t="shared" si="112"/>
        <v>701.26168426564504</v>
      </c>
      <c r="BK132" s="768">
        <f t="shared" si="112"/>
        <v>700.49191194968512</v>
      </c>
      <c r="BL132" s="768">
        <f t="shared" si="112"/>
        <v>699.72045617354593</v>
      </c>
      <c r="BM132" s="768">
        <f t="shared" si="112"/>
        <v>698.94733312656831</v>
      </c>
      <c r="BN132" s="768">
        <f t="shared" si="112"/>
        <v>698.17255865575044</v>
      </c>
      <c r="BO132" s="768">
        <f t="shared" si="112"/>
        <v>697.39614827684443</v>
      </c>
      <c r="BP132" s="768">
        <f t="shared" si="112"/>
        <v>696.61811718496983</v>
      </c>
      <c r="BQ132" s="768">
        <f t="shared" si="112"/>
        <v>695.83848026477153</v>
      </c>
      <c r="BR132" s="768">
        <f t="shared" si="112"/>
        <v>695.05725210014668</v>
      </c>
      <c r="BS132" s="768">
        <f t="shared" ref="BS132:BT132" si="113">BS131+SUM(BS124:BS127)</f>
        <v>694.27444698356373</v>
      </c>
      <c r="BT132" s="768">
        <f t="shared" si="113"/>
        <v>693.49007892499333</v>
      </c>
      <c r="BU132" s="768"/>
      <c r="BV132" s="768"/>
      <c r="BW132" s="768"/>
      <c r="BX132" s="768"/>
      <c r="BY132" s="768"/>
      <c r="BZ132" s="768"/>
      <c r="CA132" s="768"/>
      <c r="CB132" s="768"/>
      <c r="CC132" s="768"/>
      <c r="CD132" s="768"/>
      <c r="CE132" s="768"/>
      <c r="CF132" s="768"/>
      <c r="CG132" s="768"/>
      <c r="CH132" s="768"/>
      <c r="CI132" s="768"/>
      <c r="CK132" s="1351"/>
    </row>
    <row r="133" spans="2:89" ht="28.5" x14ac:dyDescent="0.2">
      <c r="B133" s="769" t="s">
        <v>694</v>
      </c>
      <c r="C133" s="770" t="s">
        <v>482</v>
      </c>
      <c r="D133" s="771" t="s">
        <v>695</v>
      </c>
      <c r="E133" s="772" t="s">
        <v>231</v>
      </c>
      <c r="F133" s="773">
        <v>2</v>
      </c>
      <c r="G133" s="774">
        <f t="shared" ref="G133:BR133" si="114">G43+G107</f>
        <v>0</v>
      </c>
      <c r="H133" s="774">
        <f t="shared" si="114"/>
        <v>0</v>
      </c>
      <c r="I133" s="774">
        <f t="shared" si="114"/>
        <v>125.67792286153286</v>
      </c>
      <c r="J133" s="774">
        <f t="shared" si="114"/>
        <v>120.94181851485453</v>
      </c>
      <c r="K133" s="774">
        <f t="shared" si="114"/>
        <v>133.21354034858362</v>
      </c>
      <c r="L133" s="774">
        <f t="shared" si="114"/>
        <v>143.10639666769291</v>
      </c>
      <c r="M133" s="775">
        <f t="shared" si="114"/>
        <v>154.74716252946072</v>
      </c>
      <c r="N133" s="775">
        <f t="shared" si="114"/>
        <v>168.61606632886671</v>
      </c>
      <c r="O133" s="775">
        <f t="shared" si="114"/>
        <v>170.34721915703588</v>
      </c>
      <c r="P133" s="775">
        <f t="shared" si="114"/>
        <v>174.82209420440276</v>
      </c>
      <c r="Q133" s="775">
        <f t="shared" si="114"/>
        <v>182.44886076568361</v>
      </c>
      <c r="R133" s="775">
        <f t="shared" si="114"/>
        <v>181.99063740729849</v>
      </c>
      <c r="S133" s="775">
        <f t="shared" si="114"/>
        <v>181.33063808260337</v>
      </c>
      <c r="T133" s="775">
        <f t="shared" si="114"/>
        <v>180.53968948136591</v>
      </c>
      <c r="U133" s="775">
        <f t="shared" si="114"/>
        <v>179.84077232172336</v>
      </c>
      <c r="V133" s="775">
        <f t="shared" si="114"/>
        <v>179.13261787222979</v>
      </c>
      <c r="W133" s="775">
        <f t="shared" si="114"/>
        <v>177.76810848442838</v>
      </c>
      <c r="X133" s="775">
        <f t="shared" si="114"/>
        <v>176.39332176948213</v>
      </c>
      <c r="Y133" s="775">
        <f t="shared" si="114"/>
        <v>174.96164325223393</v>
      </c>
      <c r="Z133" s="775">
        <f t="shared" si="114"/>
        <v>174.80246111703315</v>
      </c>
      <c r="AA133" s="775">
        <f t="shared" si="114"/>
        <v>174.64856903777269</v>
      </c>
      <c r="AB133" s="775">
        <f t="shared" si="114"/>
        <v>174.42688054322184</v>
      </c>
      <c r="AC133" s="775">
        <f t="shared" si="114"/>
        <v>174.30189244589414</v>
      </c>
      <c r="AD133" s="775">
        <f t="shared" si="114"/>
        <v>174.12908748088049</v>
      </c>
      <c r="AE133" s="775">
        <f t="shared" si="114"/>
        <v>173.9640940567233</v>
      </c>
      <c r="AF133" s="775">
        <f t="shared" si="114"/>
        <v>173.8092520904074</v>
      </c>
      <c r="AG133" s="775">
        <f t="shared" si="114"/>
        <v>173.69700875029028</v>
      </c>
      <c r="AH133" s="775">
        <f t="shared" si="114"/>
        <v>173.57121048124876</v>
      </c>
      <c r="AI133" s="775">
        <f t="shared" si="114"/>
        <v>172.52926896254203</v>
      </c>
      <c r="AJ133" s="775">
        <f t="shared" si="114"/>
        <v>172.33521493947018</v>
      </c>
      <c r="AK133" s="775">
        <f t="shared" si="114"/>
        <v>172.17819198878584</v>
      </c>
      <c r="AL133" s="775">
        <f t="shared" si="114"/>
        <v>172.03201499636629</v>
      </c>
      <c r="AM133" s="775">
        <f t="shared" si="114"/>
        <v>171.86743019638598</v>
      </c>
      <c r="AN133" s="775">
        <f t="shared" si="114"/>
        <v>171.50172565201493</v>
      </c>
      <c r="AO133" s="775">
        <f t="shared" si="114"/>
        <v>171.12744575840864</v>
      </c>
      <c r="AP133" s="775">
        <f t="shared" si="114"/>
        <v>170.75040984253644</v>
      </c>
      <c r="AQ133" s="775">
        <f t="shared" si="114"/>
        <v>170.36662016587815</v>
      </c>
      <c r="AR133" s="775">
        <f t="shared" si="114"/>
        <v>169.98296264306455</v>
      </c>
      <c r="AS133" s="775">
        <f t="shared" si="114"/>
        <v>169.59493991590352</v>
      </c>
      <c r="AT133" s="775">
        <f t="shared" si="114"/>
        <v>169.21355423545123</v>
      </c>
      <c r="AU133" s="775">
        <f t="shared" si="114"/>
        <v>168.8419681951016</v>
      </c>
      <c r="AV133" s="775">
        <f t="shared" si="114"/>
        <v>168.47637426008873</v>
      </c>
      <c r="AW133" s="775">
        <f t="shared" si="114"/>
        <v>168.11867414957024</v>
      </c>
      <c r="AX133" s="775">
        <f t="shared" si="114"/>
        <v>167.77099505029651</v>
      </c>
      <c r="AY133" s="775">
        <f t="shared" si="114"/>
        <v>167.4370731758689</v>
      </c>
      <c r="AZ133" s="775">
        <f t="shared" si="114"/>
        <v>167.10940662061938</v>
      </c>
      <c r="BA133" s="775">
        <f t="shared" si="114"/>
        <v>166.78353764728746</v>
      </c>
      <c r="BB133" s="775">
        <f t="shared" si="114"/>
        <v>166.45895933539285</v>
      </c>
      <c r="BC133" s="775">
        <f t="shared" si="114"/>
        <v>166.13964607754099</v>
      </c>
      <c r="BD133" s="775">
        <f t="shared" si="114"/>
        <v>165.83000672712211</v>
      </c>
      <c r="BE133" s="775">
        <f t="shared" si="114"/>
        <v>165.52277075949982</v>
      </c>
      <c r="BF133" s="775">
        <f t="shared" si="114"/>
        <v>165.21918556659242</v>
      </c>
      <c r="BG133" s="775">
        <f t="shared" si="114"/>
        <v>164.91208197620497</v>
      </c>
      <c r="BH133" s="775">
        <f t="shared" si="114"/>
        <v>164.60151135035335</v>
      </c>
      <c r="BI133" s="775">
        <f t="shared" si="114"/>
        <v>164.29321323733984</v>
      </c>
      <c r="BJ133" s="775">
        <f t="shared" si="114"/>
        <v>163.98518617381902</v>
      </c>
      <c r="BK133" s="775">
        <f t="shared" si="114"/>
        <v>163.67868174788524</v>
      </c>
      <c r="BL133" s="775">
        <f t="shared" si="114"/>
        <v>163.37153051389376</v>
      </c>
      <c r="BM133" s="775">
        <f t="shared" si="114"/>
        <v>163.06033980906349</v>
      </c>
      <c r="BN133" s="775">
        <f t="shared" si="114"/>
        <v>162.75164272687223</v>
      </c>
      <c r="BO133" s="775">
        <f t="shared" si="114"/>
        <v>162.44656599451329</v>
      </c>
      <c r="BP133" s="775">
        <f t="shared" si="114"/>
        <v>162.1406070402071</v>
      </c>
      <c r="BQ133" s="775">
        <f t="shared" si="114"/>
        <v>161.83698914008505</v>
      </c>
      <c r="BR133" s="775">
        <f t="shared" si="114"/>
        <v>161.53204282813229</v>
      </c>
      <c r="BS133" s="775">
        <f t="shared" ref="BS133:BT133" si="115">BS43+BS107</f>
        <v>161.22831929756342</v>
      </c>
      <c r="BT133" s="775">
        <f t="shared" si="115"/>
        <v>160.92512651082399</v>
      </c>
      <c r="BU133" s="775"/>
      <c r="BV133" s="775"/>
      <c r="BW133" s="775"/>
      <c r="BX133" s="775"/>
      <c r="BY133" s="775"/>
      <c r="BZ133" s="775"/>
      <c r="CA133" s="775"/>
      <c r="CB133" s="775"/>
      <c r="CC133" s="775"/>
      <c r="CD133" s="775"/>
      <c r="CE133" s="775"/>
      <c r="CF133" s="775"/>
      <c r="CG133" s="775"/>
      <c r="CH133" s="775"/>
      <c r="CI133" s="776"/>
      <c r="CK133" s="1351"/>
    </row>
    <row r="134" spans="2:89" x14ac:dyDescent="0.2">
      <c r="B134" s="1082" t="s">
        <v>696</v>
      </c>
      <c r="C134" s="1083" t="s">
        <v>697</v>
      </c>
      <c r="D134" s="1084" t="s">
        <v>85</v>
      </c>
      <c r="E134" s="1085" t="s">
        <v>231</v>
      </c>
      <c r="F134" s="1086">
        <v>2</v>
      </c>
      <c r="G134" s="571"/>
      <c r="H134" s="1047"/>
      <c r="I134" s="1047">
        <v>67.305790723105829</v>
      </c>
      <c r="J134" s="1047">
        <v>67.305790723105829</v>
      </c>
      <c r="K134" s="1047">
        <v>67.305790723105829</v>
      </c>
      <c r="L134" s="1047">
        <v>69.655790723105824</v>
      </c>
      <c r="M134" s="1443">
        <v>96.815790723105835</v>
      </c>
      <c r="N134" s="1443">
        <v>128.81579072310583</v>
      </c>
      <c r="O134" s="1443">
        <v>140.79079072310583</v>
      </c>
      <c r="P134" s="1443">
        <v>149.79079072310583</v>
      </c>
      <c r="Q134" s="1443">
        <v>178.7907907231058</v>
      </c>
      <c r="R134" s="1443">
        <v>178.7907907231058</v>
      </c>
      <c r="S134" s="1443">
        <v>178.7907907231058</v>
      </c>
      <c r="T134" s="1443">
        <v>178.7907907231058</v>
      </c>
      <c r="U134" s="1443">
        <v>178.7907907231058</v>
      </c>
      <c r="V134" s="1443">
        <v>178.7907907231058</v>
      </c>
      <c r="W134" s="1443">
        <v>178.7907907231058</v>
      </c>
      <c r="X134" s="1443">
        <v>178.7907907231058</v>
      </c>
      <c r="Y134" s="1443">
        <v>178.7907907231058</v>
      </c>
      <c r="Z134" s="1443">
        <v>178.7907907231058</v>
      </c>
      <c r="AA134" s="1443">
        <v>178.7907907231058</v>
      </c>
      <c r="AB134" s="1443">
        <v>178.7907907231058</v>
      </c>
      <c r="AC134" s="1443">
        <v>178.7907907231058</v>
      </c>
      <c r="AD134" s="1443">
        <v>178.7907907231058</v>
      </c>
      <c r="AE134" s="1443">
        <v>178.7907907231058</v>
      </c>
      <c r="AF134" s="1443">
        <v>178.7907907231058</v>
      </c>
      <c r="AG134" s="1443">
        <v>178.7907907231058</v>
      </c>
      <c r="AH134" s="1443">
        <v>178.7907907231058</v>
      </c>
      <c r="AI134" s="1443">
        <v>178.7907907231058</v>
      </c>
      <c r="AJ134" s="1443">
        <v>178.7907907231058</v>
      </c>
      <c r="AK134" s="1443">
        <v>178.7907907231058</v>
      </c>
      <c r="AL134" s="1443">
        <v>178.7907907231058</v>
      </c>
      <c r="AM134" s="1443">
        <v>178.7907907231058</v>
      </c>
      <c r="AN134" s="1443">
        <v>178.7907907231058</v>
      </c>
      <c r="AO134" s="1443">
        <v>178.7907907231058</v>
      </c>
      <c r="AP134" s="1443">
        <v>178.7907907231058</v>
      </c>
      <c r="AQ134" s="1443">
        <v>178.7907907231058</v>
      </c>
      <c r="AR134" s="1443">
        <v>178.7907907231058</v>
      </c>
      <c r="AS134" s="1443">
        <v>178.7907907231058</v>
      </c>
      <c r="AT134" s="1443">
        <v>178.7907907231058</v>
      </c>
      <c r="AU134" s="1443">
        <v>178.7907907231058</v>
      </c>
      <c r="AV134" s="1443">
        <v>178.7907907231058</v>
      </c>
      <c r="AW134" s="1443">
        <v>178.7907907231058</v>
      </c>
      <c r="AX134" s="1443">
        <v>178.7907907231058</v>
      </c>
      <c r="AY134" s="1443">
        <v>178.7907907231058</v>
      </c>
      <c r="AZ134" s="1443">
        <v>178.7907907231058</v>
      </c>
      <c r="BA134" s="1443">
        <v>178.7907907231058</v>
      </c>
      <c r="BB134" s="1443">
        <v>178.7907907231058</v>
      </c>
      <c r="BC134" s="1443">
        <v>178.7907907231058</v>
      </c>
      <c r="BD134" s="1443">
        <v>178.7907907231058</v>
      </c>
      <c r="BE134" s="1443">
        <v>178.7907907231058</v>
      </c>
      <c r="BF134" s="1443">
        <v>178.7907907231058</v>
      </c>
      <c r="BG134" s="1443">
        <v>178.7907907231058</v>
      </c>
      <c r="BH134" s="1443">
        <v>178.7907907231058</v>
      </c>
      <c r="BI134" s="1443">
        <v>178.7907907231058</v>
      </c>
      <c r="BJ134" s="1443">
        <v>178.7907907231058</v>
      </c>
      <c r="BK134" s="1443">
        <v>178.7907907231058</v>
      </c>
      <c r="BL134" s="1443">
        <v>178.7907907231058</v>
      </c>
      <c r="BM134" s="1443">
        <v>178.7907907231058</v>
      </c>
      <c r="BN134" s="1443">
        <v>178.7907907231058</v>
      </c>
      <c r="BO134" s="1443">
        <v>178.7907907231058</v>
      </c>
      <c r="BP134" s="1443">
        <v>178.7907907231058</v>
      </c>
      <c r="BQ134" s="1443">
        <v>178.7907907231058</v>
      </c>
      <c r="BR134" s="1443">
        <v>178.7907907231058</v>
      </c>
      <c r="BS134" s="1443">
        <v>178.7907907231058</v>
      </c>
      <c r="BT134" s="1443">
        <v>178.7907907231058</v>
      </c>
      <c r="BU134" s="572"/>
      <c r="BV134" s="572"/>
      <c r="BW134" s="572"/>
      <c r="BX134" s="572"/>
      <c r="BY134" s="572"/>
      <c r="BZ134" s="572"/>
      <c r="CA134" s="572"/>
      <c r="CB134" s="572"/>
      <c r="CC134" s="572"/>
      <c r="CD134" s="572"/>
      <c r="CE134" s="572"/>
      <c r="CF134" s="572"/>
      <c r="CG134" s="572"/>
      <c r="CH134" s="572"/>
      <c r="CI134" s="573"/>
      <c r="CK134" s="1351"/>
    </row>
    <row r="135" spans="2:89" ht="28.5" x14ac:dyDescent="0.2">
      <c r="B135" s="1082" t="s">
        <v>698</v>
      </c>
      <c r="C135" s="1083" t="s">
        <v>486</v>
      </c>
      <c r="D135" s="1084" t="s">
        <v>699</v>
      </c>
      <c r="E135" s="1085" t="s">
        <v>231</v>
      </c>
      <c r="F135" s="1086">
        <v>2</v>
      </c>
      <c r="G135" s="600">
        <f t="shared" ref="G135:BR137" si="116">G45+G108</f>
        <v>0</v>
      </c>
      <c r="H135" s="600">
        <f t="shared" si="116"/>
        <v>0</v>
      </c>
      <c r="I135" s="600">
        <f t="shared" si="116"/>
        <v>3.5608873771176874</v>
      </c>
      <c r="J135" s="600">
        <f t="shared" si="116"/>
        <v>4.0650470491849235</v>
      </c>
      <c r="K135" s="600">
        <f t="shared" si="116"/>
        <v>4.0198851859876372</v>
      </c>
      <c r="L135" s="600">
        <f t="shared" si="116"/>
        <v>3.9768557188906057</v>
      </c>
      <c r="M135" s="757">
        <f t="shared" si="116"/>
        <v>4.5836385018604453</v>
      </c>
      <c r="N135" s="757">
        <f t="shared" si="116"/>
        <v>4.2234099317873088</v>
      </c>
      <c r="O135" s="757">
        <f t="shared" si="116"/>
        <v>3.825889371297353</v>
      </c>
      <c r="P135" s="757">
        <f t="shared" si="116"/>
        <v>3.428842681867549</v>
      </c>
      <c r="Q135" s="757">
        <f t="shared" si="116"/>
        <v>3.0322698634978975</v>
      </c>
      <c r="R135" s="757">
        <f t="shared" si="116"/>
        <v>2.6501562148573621</v>
      </c>
      <c r="S135" s="757">
        <f t="shared" si="116"/>
        <v>2.2684996287536991</v>
      </c>
      <c r="T135" s="757">
        <f t="shared" si="116"/>
        <v>1.8873001051869087</v>
      </c>
      <c r="U135" s="757">
        <f t="shared" si="116"/>
        <v>1.5060207177768361</v>
      </c>
      <c r="V135" s="757">
        <f t="shared" si="116"/>
        <v>1.1251990393853006</v>
      </c>
      <c r="W135" s="757">
        <f t="shared" si="116"/>
        <v>0.92797465534694457</v>
      </c>
      <c r="X135" s="757">
        <f t="shared" si="116"/>
        <v>0.91401640542907625</v>
      </c>
      <c r="Y135" s="757">
        <f t="shared" si="116"/>
        <v>0.90007431755282319</v>
      </c>
      <c r="Z135" s="757">
        <f t="shared" si="116"/>
        <v>0.88614839171818494</v>
      </c>
      <c r="AA135" s="757">
        <f t="shared" si="116"/>
        <v>0.87223862792516194</v>
      </c>
      <c r="AB135" s="757">
        <f t="shared" si="116"/>
        <v>0.86617451213030083</v>
      </c>
      <c r="AC135" s="757">
        <f t="shared" si="116"/>
        <v>0.86011921205745301</v>
      </c>
      <c r="AD135" s="757">
        <f t="shared" si="116"/>
        <v>0.85407272770661935</v>
      </c>
      <c r="AE135" s="757">
        <f t="shared" si="116"/>
        <v>0.84803505907779941</v>
      </c>
      <c r="AF135" s="757">
        <f t="shared" si="116"/>
        <v>0.8420062061709932</v>
      </c>
      <c r="AG135" s="757">
        <f t="shared" si="116"/>
        <v>0.83598616898620071</v>
      </c>
      <c r="AH135" s="757">
        <f t="shared" si="116"/>
        <v>0.82997494752342194</v>
      </c>
      <c r="AI135" s="757">
        <f t="shared" si="116"/>
        <v>0.82397254178265689</v>
      </c>
      <c r="AJ135" s="757">
        <f t="shared" si="116"/>
        <v>0.81797895176390556</v>
      </c>
      <c r="AK135" s="757">
        <f t="shared" si="116"/>
        <v>0.81464707283794224</v>
      </c>
      <c r="AL135" s="757">
        <f t="shared" si="116"/>
        <v>0.81199417746716795</v>
      </c>
      <c r="AM135" s="757">
        <f t="shared" si="116"/>
        <v>0.80934128209639411</v>
      </c>
      <c r="AN135" s="757">
        <f t="shared" si="116"/>
        <v>0.80668838672561982</v>
      </c>
      <c r="AO135" s="757">
        <f t="shared" si="116"/>
        <v>0.80403549135484553</v>
      </c>
      <c r="AP135" s="757">
        <f t="shared" si="116"/>
        <v>0.80138259598407169</v>
      </c>
      <c r="AQ135" s="757">
        <f t="shared" si="116"/>
        <v>0.79872970061329784</v>
      </c>
      <c r="AR135" s="757">
        <f t="shared" si="116"/>
        <v>0.79607680524252356</v>
      </c>
      <c r="AS135" s="757">
        <f t="shared" si="116"/>
        <v>0.79342390987174927</v>
      </c>
      <c r="AT135" s="757">
        <f t="shared" si="116"/>
        <v>0.79077101450097498</v>
      </c>
      <c r="AU135" s="757">
        <f t="shared" si="116"/>
        <v>0.78811811913020113</v>
      </c>
      <c r="AV135" s="757">
        <f t="shared" si="116"/>
        <v>0.78546522375942729</v>
      </c>
      <c r="AW135" s="757">
        <f t="shared" si="116"/>
        <v>0.782812328388653</v>
      </c>
      <c r="AX135" s="757">
        <f t="shared" si="116"/>
        <v>0.78015943301787871</v>
      </c>
      <c r="AY135" s="757">
        <f t="shared" si="116"/>
        <v>0.77750653764710442</v>
      </c>
      <c r="AZ135" s="757">
        <f t="shared" si="116"/>
        <v>0.77485364227633058</v>
      </c>
      <c r="BA135" s="757">
        <f t="shared" si="116"/>
        <v>0.77220074690555629</v>
      </c>
      <c r="BB135" s="757">
        <f t="shared" si="116"/>
        <v>0.76954785153478245</v>
      </c>
      <c r="BC135" s="757">
        <f t="shared" si="116"/>
        <v>0.76689495616400816</v>
      </c>
      <c r="BD135" s="757">
        <f t="shared" si="116"/>
        <v>0.76424206079323387</v>
      </c>
      <c r="BE135" s="757">
        <f t="shared" si="116"/>
        <v>0.76158916542246002</v>
      </c>
      <c r="BF135" s="757">
        <f t="shared" si="116"/>
        <v>0.75893627005168574</v>
      </c>
      <c r="BG135" s="757">
        <f t="shared" si="116"/>
        <v>0.75628337468091189</v>
      </c>
      <c r="BH135" s="757">
        <f t="shared" si="116"/>
        <v>0.7536304793101376</v>
      </c>
      <c r="BI135" s="757">
        <f t="shared" si="116"/>
        <v>0.75097758393936331</v>
      </c>
      <c r="BJ135" s="757">
        <f t="shared" si="116"/>
        <v>0.74832468856858947</v>
      </c>
      <c r="BK135" s="757">
        <f t="shared" si="116"/>
        <v>0.74567179319781518</v>
      </c>
      <c r="BL135" s="757">
        <f t="shared" si="116"/>
        <v>0.74301889782704134</v>
      </c>
      <c r="BM135" s="757">
        <f t="shared" si="116"/>
        <v>0.74036600245626705</v>
      </c>
      <c r="BN135" s="757">
        <f t="shared" si="116"/>
        <v>0.73771310708549276</v>
      </c>
      <c r="BO135" s="757">
        <f t="shared" si="116"/>
        <v>0.73506021171471891</v>
      </c>
      <c r="BP135" s="757">
        <f t="shared" si="116"/>
        <v>0.73240731634394463</v>
      </c>
      <c r="BQ135" s="757">
        <f t="shared" si="116"/>
        <v>0.72975442097317078</v>
      </c>
      <c r="BR135" s="757">
        <f t="shared" si="116"/>
        <v>0.72710152560239649</v>
      </c>
      <c r="BS135" s="757">
        <f t="shared" ref="BS135:BT137" si="117">BS45+BS108</f>
        <v>0.7244486302316222</v>
      </c>
      <c r="BT135" s="757">
        <f t="shared" si="117"/>
        <v>0.72179573486084836</v>
      </c>
      <c r="BU135" s="757"/>
      <c r="BV135" s="757"/>
      <c r="BW135" s="757"/>
      <c r="BX135" s="757"/>
      <c r="BY135" s="757"/>
      <c r="BZ135" s="757"/>
      <c r="CA135" s="757"/>
      <c r="CB135" s="757"/>
      <c r="CC135" s="757"/>
      <c r="CD135" s="757"/>
      <c r="CE135" s="757"/>
      <c r="CF135" s="757"/>
      <c r="CG135" s="757"/>
      <c r="CH135" s="757"/>
      <c r="CI135" s="758"/>
      <c r="CK135" s="1351"/>
    </row>
    <row r="136" spans="2:89" ht="28.5" x14ac:dyDescent="0.2">
      <c r="B136" s="777" t="s">
        <v>700</v>
      </c>
      <c r="C136" s="778" t="s">
        <v>488</v>
      </c>
      <c r="D136" s="779" t="s">
        <v>701</v>
      </c>
      <c r="E136" s="780" t="s">
        <v>231</v>
      </c>
      <c r="F136" s="781">
        <v>2</v>
      </c>
      <c r="G136" s="600">
        <f t="shared" si="116"/>
        <v>0</v>
      </c>
      <c r="H136" s="600">
        <f t="shared" si="116"/>
        <v>0</v>
      </c>
      <c r="I136" s="600">
        <f t="shared" si="116"/>
        <v>142.20458696968822</v>
      </c>
      <c r="J136" s="600">
        <f t="shared" si="116"/>
        <v>144.73345382127596</v>
      </c>
      <c r="K136" s="600">
        <f t="shared" si="116"/>
        <v>149.14057468901956</v>
      </c>
      <c r="L136" s="600">
        <f t="shared" si="116"/>
        <v>153.81858837262777</v>
      </c>
      <c r="M136" s="757">
        <f t="shared" si="116"/>
        <v>156.89396475482462</v>
      </c>
      <c r="N136" s="757">
        <f t="shared" si="116"/>
        <v>161.02907543943073</v>
      </c>
      <c r="O136" s="757">
        <f t="shared" si="116"/>
        <v>165.53869526693265</v>
      </c>
      <c r="P136" s="757">
        <f t="shared" si="116"/>
        <v>170.00244929607032</v>
      </c>
      <c r="Q136" s="757">
        <f t="shared" si="116"/>
        <v>174.02918953074354</v>
      </c>
      <c r="R136" s="757">
        <f t="shared" si="116"/>
        <v>177.32717623980281</v>
      </c>
      <c r="S136" s="757">
        <f t="shared" si="116"/>
        <v>180.36304830011724</v>
      </c>
      <c r="T136" s="757">
        <f t="shared" si="116"/>
        <v>183.34333436704026</v>
      </c>
      <c r="U136" s="757">
        <f t="shared" si="116"/>
        <v>185.90800887344139</v>
      </c>
      <c r="V136" s="757">
        <f t="shared" si="116"/>
        <v>188.44843147303294</v>
      </c>
      <c r="W136" s="757">
        <f t="shared" si="116"/>
        <v>191.08679609301933</v>
      </c>
      <c r="X136" s="757">
        <f t="shared" si="116"/>
        <v>193.01420244398361</v>
      </c>
      <c r="Y136" s="757">
        <f t="shared" si="116"/>
        <v>194.65958264623109</v>
      </c>
      <c r="Z136" s="757">
        <f t="shared" si="116"/>
        <v>196.25093975099813</v>
      </c>
      <c r="AA136" s="757">
        <f t="shared" si="116"/>
        <v>197.76219295176836</v>
      </c>
      <c r="AB136" s="757">
        <f t="shared" si="116"/>
        <v>198.92532182919103</v>
      </c>
      <c r="AC136" s="757">
        <f t="shared" si="116"/>
        <v>200.05442339468709</v>
      </c>
      <c r="AD136" s="757">
        <f t="shared" si="116"/>
        <v>201.04622958290651</v>
      </c>
      <c r="AE136" s="757">
        <f t="shared" si="116"/>
        <v>202.47944308193004</v>
      </c>
      <c r="AF136" s="757">
        <f t="shared" si="116"/>
        <v>205.0768590081413</v>
      </c>
      <c r="AG136" s="757">
        <f t="shared" si="116"/>
        <v>207.56997991881818</v>
      </c>
      <c r="AH136" s="757">
        <f t="shared" si="116"/>
        <v>210.03447404756989</v>
      </c>
      <c r="AI136" s="757">
        <f t="shared" si="116"/>
        <v>212.43951644023727</v>
      </c>
      <c r="AJ136" s="757">
        <f t="shared" si="116"/>
        <v>214.83854631715229</v>
      </c>
      <c r="AK136" s="757">
        <f t="shared" si="116"/>
        <v>217.14972225990499</v>
      </c>
      <c r="AL136" s="757">
        <f t="shared" si="116"/>
        <v>217.53234027028068</v>
      </c>
      <c r="AM136" s="757">
        <f t="shared" si="116"/>
        <v>219.48327836335227</v>
      </c>
      <c r="AN136" s="757">
        <f t="shared" si="116"/>
        <v>221.43735306727262</v>
      </c>
      <c r="AO136" s="757">
        <f t="shared" si="116"/>
        <v>223.36362697028463</v>
      </c>
      <c r="AP136" s="757">
        <f t="shared" si="116"/>
        <v>225.34606408005274</v>
      </c>
      <c r="AQ136" s="757">
        <f t="shared" si="116"/>
        <v>226.89787530081358</v>
      </c>
      <c r="AR136" s="757">
        <f t="shared" si="116"/>
        <v>228.07896474650343</v>
      </c>
      <c r="AS136" s="757">
        <f t="shared" si="116"/>
        <v>229.25459291242274</v>
      </c>
      <c r="AT136" s="757">
        <f t="shared" si="116"/>
        <v>230.48277315802756</v>
      </c>
      <c r="AU136" s="757">
        <f t="shared" si="116"/>
        <v>231.70457002282794</v>
      </c>
      <c r="AV136" s="757">
        <f t="shared" si="116"/>
        <v>232.96381728083259</v>
      </c>
      <c r="AW136" s="757">
        <f t="shared" si="116"/>
        <v>234.20970368385088</v>
      </c>
      <c r="AX136" s="757">
        <f t="shared" si="116"/>
        <v>235.51382554223312</v>
      </c>
      <c r="AY136" s="757">
        <f t="shared" si="116"/>
        <v>236.85403372606334</v>
      </c>
      <c r="AZ136" s="757">
        <f t="shared" si="116"/>
        <v>238.2163035453782</v>
      </c>
      <c r="BA136" s="757">
        <f t="shared" si="116"/>
        <v>239.6045273420259</v>
      </c>
      <c r="BB136" s="757">
        <f t="shared" si="116"/>
        <v>241.01758523883856</v>
      </c>
      <c r="BC136" s="757">
        <f t="shared" si="116"/>
        <v>242.441117277855</v>
      </c>
      <c r="BD136" s="757">
        <f t="shared" si="116"/>
        <v>243.84782156948569</v>
      </c>
      <c r="BE136" s="757">
        <f t="shared" si="116"/>
        <v>245.26393405759634</v>
      </c>
      <c r="BF136" s="757">
        <f t="shared" si="116"/>
        <v>246.65638580538419</v>
      </c>
      <c r="BG136" s="757">
        <f t="shared" si="116"/>
        <v>248.01690593729211</v>
      </c>
      <c r="BH136" s="757">
        <f t="shared" si="116"/>
        <v>249.36817444449818</v>
      </c>
      <c r="BI136" s="757">
        <f t="shared" si="116"/>
        <v>250.74991205823039</v>
      </c>
      <c r="BJ136" s="757">
        <f t="shared" si="116"/>
        <v>252.14306913179055</v>
      </c>
      <c r="BK136" s="757">
        <f t="shared" si="116"/>
        <v>253.5216610002806</v>
      </c>
      <c r="BL136" s="757">
        <f t="shared" si="116"/>
        <v>254.88341322456611</v>
      </c>
      <c r="BM136" s="757">
        <f t="shared" si="116"/>
        <v>256.23445829849453</v>
      </c>
      <c r="BN136" s="757">
        <f t="shared" si="116"/>
        <v>257.59145868625717</v>
      </c>
      <c r="BO136" s="757">
        <f t="shared" si="116"/>
        <v>258.9556114295392</v>
      </c>
      <c r="BP136" s="757">
        <f t="shared" si="116"/>
        <v>260.2110435366763</v>
      </c>
      <c r="BQ136" s="757">
        <f t="shared" si="116"/>
        <v>261.33546702936064</v>
      </c>
      <c r="BR136" s="757">
        <f t="shared" si="116"/>
        <v>262.5234898057451</v>
      </c>
      <c r="BS136" s="757">
        <f t="shared" si="117"/>
        <v>263.69401074809713</v>
      </c>
      <c r="BT136" s="757">
        <f t="shared" si="117"/>
        <v>264.86313693289861</v>
      </c>
      <c r="BU136" s="757"/>
      <c r="BV136" s="757"/>
      <c r="BW136" s="757"/>
      <c r="BX136" s="757"/>
      <c r="BY136" s="757"/>
      <c r="BZ136" s="757"/>
      <c r="CA136" s="757"/>
      <c r="CB136" s="757"/>
      <c r="CC136" s="757"/>
      <c r="CD136" s="757"/>
      <c r="CE136" s="757"/>
      <c r="CF136" s="757"/>
      <c r="CG136" s="757"/>
      <c r="CH136" s="757"/>
      <c r="CI136" s="758"/>
      <c r="CK136" s="1351"/>
    </row>
    <row r="137" spans="2:89" ht="28.5" x14ac:dyDescent="0.2">
      <c r="B137" s="777" t="s">
        <v>702</v>
      </c>
      <c r="C137" s="778" t="s">
        <v>490</v>
      </c>
      <c r="D137" s="779" t="s">
        <v>703</v>
      </c>
      <c r="E137" s="780" t="s">
        <v>231</v>
      </c>
      <c r="F137" s="781">
        <v>2</v>
      </c>
      <c r="G137" s="600">
        <f t="shared" si="116"/>
        <v>0</v>
      </c>
      <c r="H137" s="600">
        <f t="shared" si="116"/>
        <v>0</v>
      </c>
      <c r="I137" s="600">
        <f t="shared" si="116"/>
        <v>306.90563657171083</v>
      </c>
      <c r="J137" s="600">
        <f t="shared" si="116"/>
        <v>294.80467015604245</v>
      </c>
      <c r="K137" s="600">
        <f t="shared" si="116"/>
        <v>284.78981578846594</v>
      </c>
      <c r="L137" s="600">
        <f t="shared" si="116"/>
        <v>274.33700669192712</v>
      </c>
      <c r="M137" s="757">
        <f t="shared" si="116"/>
        <v>262.92326586334696</v>
      </c>
      <c r="N137" s="757">
        <f t="shared" si="116"/>
        <v>248.8816060460307</v>
      </c>
      <c r="O137" s="757">
        <f t="shared" si="116"/>
        <v>240.0979802945875</v>
      </c>
      <c r="P137" s="757">
        <f t="shared" si="116"/>
        <v>231.34784720675276</v>
      </c>
      <c r="Q137" s="757">
        <f t="shared" si="116"/>
        <v>222.69606824526221</v>
      </c>
      <c r="R137" s="757">
        <f t="shared" si="116"/>
        <v>214.61613279748551</v>
      </c>
      <c r="S137" s="757">
        <f t="shared" si="116"/>
        <v>207.03456766914741</v>
      </c>
      <c r="T137" s="757">
        <f t="shared" si="116"/>
        <v>199.54904830631509</v>
      </c>
      <c r="U137" s="757">
        <f t="shared" si="116"/>
        <v>191.66711820473381</v>
      </c>
      <c r="V137" s="757">
        <f t="shared" si="116"/>
        <v>183.95853630020113</v>
      </c>
      <c r="W137" s="757">
        <f t="shared" si="116"/>
        <v>177.44101172289282</v>
      </c>
      <c r="X137" s="757">
        <f t="shared" si="116"/>
        <v>171.70241759743806</v>
      </c>
      <c r="Y137" s="757">
        <f t="shared" si="116"/>
        <v>166.02796584861173</v>
      </c>
      <c r="Z137" s="757">
        <f t="shared" si="116"/>
        <v>160.4896626412027</v>
      </c>
      <c r="AA137" s="757">
        <f t="shared" si="116"/>
        <v>155.02393111131983</v>
      </c>
      <c r="AB137" s="757">
        <f t="shared" si="116"/>
        <v>149.72909522550128</v>
      </c>
      <c r="AC137" s="757">
        <f t="shared" si="116"/>
        <v>144.67910806467032</v>
      </c>
      <c r="AD137" s="757">
        <f t="shared" si="116"/>
        <v>139.8575579036218</v>
      </c>
      <c r="AE137" s="757">
        <f t="shared" si="116"/>
        <v>135.69749730647106</v>
      </c>
      <c r="AF137" s="757">
        <f t="shared" si="116"/>
        <v>132.632825022612</v>
      </c>
      <c r="AG137" s="757">
        <f t="shared" si="116"/>
        <v>129.71694149361042</v>
      </c>
      <c r="AH137" s="757">
        <f t="shared" si="116"/>
        <v>126.9245758494413</v>
      </c>
      <c r="AI137" s="757">
        <f t="shared" si="116"/>
        <v>124.13329012966962</v>
      </c>
      <c r="AJ137" s="757">
        <f t="shared" si="116"/>
        <v>121.35700683388016</v>
      </c>
      <c r="AK137" s="757">
        <f t="shared" si="116"/>
        <v>118.53078752901182</v>
      </c>
      <c r="AL137" s="757">
        <f t="shared" si="116"/>
        <v>116.23102783423664</v>
      </c>
      <c r="AM137" s="757">
        <f t="shared" si="116"/>
        <v>114.4444185570101</v>
      </c>
      <c r="AN137" s="757">
        <f t="shared" si="116"/>
        <v>112.71121210588605</v>
      </c>
      <c r="AO137" s="757">
        <f t="shared" si="116"/>
        <v>110.95287468383387</v>
      </c>
      <c r="AP137" s="757">
        <f t="shared" si="116"/>
        <v>109.22179949263464</v>
      </c>
      <c r="AQ137" s="757">
        <f t="shared" si="116"/>
        <v>108.00278639067601</v>
      </c>
      <c r="AR137" s="757">
        <f t="shared" si="116"/>
        <v>107.38753795209173</v>
      </c>
      <c r="AS137" s="757">
        <f t="shared" si="116"/>
        <v>106.76900265671573</v>
      </c>
      <c r="AT137" s="757">
        <f t="shared" si="116"/>
        <v>106.18300363769386</v>
      </c>
      <c r="AU137" s="757">
        <f t="shared" si="116"/>
        <v>105.59338785335615</v>
      </c>
      <c r="AV137" s="757">
        <f t="shared" si="116"/>
        <v>105.01190483867296</v>
      </c>
      <c r="AW137" s="757">
        <f t="shared" si="116"/>
        <v>104.4263356202015</v>
      </c>
      <c r="AX137" s="757">
        <f t="shared" si="116"/>
        <v>103.84834271434197</v>
      </c>
      <c r="AY137" s="757">
        <f t="shared" si="116"/>
        <v>103.27766096838018</v>
      </c>
      <c r="AZ137" s="757">
        <f t="shared" si="116"/>
        <v>102.71381053053528</v>
      </c>
      <c r="BA137" s="757">
        <f t="shared" si="116"/>
        <v>102.15635732394013</v>
      </c>
      <c r="BB137" s="757">
        <f t="shared" si="116"/>
        <v>101.60493605902097</v>
      </c>
      <c r="BC137" s="757">
        <f t="shared" si="116"/>
        <v>101.05930929082506</v>
      </c>
      <c r="BD137" s="757">
        <f t="shared" si="116"/>
        <v>100.50761738745116</v>
      </c>
      <c r="BE137" s="757">
        <f t="shared" si="116"/>
        <v>99.976029955142465</v>
      </c>
      <c r="BF137" s="757">
        <f t="shared" si="116"/>
        <v>99.440942618604325</v>
      </c>
      <c r="BG137" s="757">
        <f t="shared" si="116"/>
        <v>98.908710341359594</v>
      </c>
      <c r="BH137" s="757">
        <f t="shared" si="116"/>
        <v>98.349389714502479</v>
      </c>
      <c r="BI137" s="757">
        <f t="shared" si="116"/>
        <v>97.795807276333974</v>
      </c>
      <c r="BJ137" s="757">
        <f t="shared" si="116"/>
        <v>97.247871355823236</v>
      </c>
      <c r="BK137" s="757">
        <f t="shared" si="116"/>
        <v>96.70553057730416</v>
      </c>
      <c r="BL137" s="757">
        <f t="shared" si="116"/>
        <v>96.168741704081185</v>
      </c>
      <c r="BM137" s="757">
        <f t="shared" si="116"/>
        <v>95.637402337489419</v>
      </c>
      <c r="BN137" s="757">
        <f t="shared" si="116"/>
        <v>95.11148665119417</v>
      </c>
      <c r="BO137" s="757">
        <f t="shared" si="116"/>
        <v>94.590853498888819</v>
      </c>
      <c r="BP137" s="757">
        <f t="shared" si="116"/>
        <v>94.218796267028907</v>
      </c>
      <c r="BQ137" s="757">
        <f t="shared" si="116"/>
        <v>93.971606449173947</v>
      </c>
      <c r="BR137" s="757">
        <f t="shared" si="116"/>
        <v>93.779153907367842</v>
      </c>
      <c r="BS137" s="757">
        <f t="shared" si="117"/>
        <v>93.56774739164743</v>
      </c>
      <c r="BT137" s="757">
        <f t="shared" si="117"/>
        <v>93.361629427484132</v>
      </c>
      <c r="BU137" s="757"/>
      <c r="BV137" s="757"/>
      <c r="BW137" s="757"/>
      <c r="BX137" s="757"/>
      <c r="BY137" s="757"/>
      <c r="BZ137" s="757"/>
      <c r="CA137" s="757"/>
      <c r="CB137" s="757"/>
      <c r="CC137" s="757"/>
      <c r="CD137" s="757"/>
      <c r="CE137" s="757"/>
      <c r="CF137" s="757"/>
      <c r="CG137" s="757"/>
      <c r="CH137" s="757"/>
      <c r="CI137" s="758"/>
      <c r="CK137" s="1351"/>
    </row>
    <row r="138" spans="2:89" ht="28.5" x14ac:dyDescent="0.2">
      <c r="B138" s="777" t="s">
        <v>704</v>
      </c>
      <c r="C138" s="778" t="s">
        <v>492</v>
      </c>
      <c r="D138" s="779" t="s">
        <v>491</v>
      </c>
      <c r="E138" s="780" t="s">
        <v>370</v>
      </c>
      <c r="F138" s="781">
        <v>1</v>
      </c>
      <c r="G138" s="782">
        <f t="shared" ref="G138:BR138" si="118">G48</f>
        <v>0</v>
      </c>
      <c r="H138" s="782">
        <f t="shared" si="118"/>
        <v>0</v>
      </c>
      <c r="I138" s="782">
        <f t="shared" si="118"/>
        <v>0</v>
      </c>
      <c r="J138" s="782">
        <f t="shared" si="118"/>
        <v>1.468167758889246E-3</v>
      </c>
      <c r="K138" s="782">
        <f t="shared" si="118"/>
        <v>2.8365342413908022E-3</v>
      </c>
      <c r="L138" s="782">
        <f t="shared" si="118"/>
        <v>4.0962092965336335E-3</v>
      </c>
      <c r="M138" s="783">
        <f t="shared" si="118"/>
        <v>4.765463435989218E-3</v>
      </c>
      <c r="N138" s="783">
        <f t="shared" si="118"/>
        <v>4.7644757700819849E-3</v>
      </c>
      <c r="O138" s="783">
        <f t="shared" si="118"/>
        <v>4.9245131688652717E-3</v>
      </c>
      <c r="P138" s="783">
        <f t="shared" si="118"/>
        <v>4.9929004088044293E-3</v>
      </c>
      <c r="Q138" s="783">
        <f t="shared" si="118"/>
        <v>5.0341436123888658E-3</v>
      </c>
      <c r="R138" s="783">
        <f t="shared" si="118"/>
        <v>5.1404381266855316E-3</v>
      </c>
      <c r="S138" s="783">
        <f t="shared" si="118"/>
        <v>5.312226413973292E-3</v>
      </c>
      <c r="T138" s="783">
        <f t="shared" si="118"/>
        <v>5.4202990765662498E-3</v>
      </c>
      <c r="U138" s="783">
        <f t="shared" si="118"/>
        <v>5.5262918588507475E-3</v>
      </c>
      <c r="V138" s="783">
        <f t="shared" si="118"/>
        <v>5.631208102675268E-3</v>
      </c>
      <c r="W138" s="783">
        <f t="shared" si="118"/>
        <v>5.8009905492489985E-3</v>
      </c>
      <c r="X138" s="783">
        <f t="shared" si="118"/>
        <v>5.9078873438520481E-3</v>
      </c>
      <c r="Y138" s="783">
        <f t="shared" si="118"/>
        <v>6.0151547906861632E-3</v>
      </c>
      <c r="Z138" s="783">
        <f t="shared" si="118"/>
        <v>6.1218668018311728E-3</v>
      </c>
      <c r="AA138" s="783">
        <f t="shared" si="118"/>
        <v>6.2893558488016687E-3</v>
      </c>
      <c r="AB138" s="783">
        <f t="shared" si="118"/>
        <v>6.3955884503473235E-3</v>
      </c>
      <c r="AC138" s="783">
        <f t="shared" si="118"/>
        <v>6.5103087752203005E-3</v>
      </c>
      <c r="AD138" s="783">
        <f t="shared" si="118"/>
        <v>6.6314856722983519E-3</v>
      </c>
      <c r="AE138" s="783">
        <f t="shared" si="118"/>
        <v>6.7526650059057764E-3</v>
      </c>
      <c r="AF138" s="783">
        <f t="shared" si="118"/>
        <v>6.8739006080717341E-3</v>
      </c>
      <c r="AG138" s="783">
        <f t="shared" si="118"/>
        <v>6.9946044999752398E-3</v>
      </c>
      <c r="AH138" s="783">
        <f t="shared" si="118"/>
        <v>7.115216768901346E-3</v>
      </c>
      <c r="AI138" s="783">
        <f t="shared" si="118"/>
        <v>7.2462040855035799E-3</v>
      </c>
      <c r="AJ138" s="783">
        <f t="shared" si="118"/>
        <v>7.3674465715505367E-3</v>
      </c>
      <c r="AK138" s="783">
        <f t="shared" si="118"/>
        <v>7.4879442123514219E-3</v>
      </c>
      <c r="AL138" s="783">
        <f t="shared" si="118"/>
        <v>7.6510554507000193E-3</v>
      </c>
      <c r="AM138" s="783">
        <f t="shared" si="118"/>
        <v>7.777974014967705E-3</v>
      </c>
      <c r="AN138" s="783">
        <f t="shared" si="118"/>
        <v>7.9078172439985828E-3</v>
      </c>
      <c r="AO138" s="783">
        <f t="shared" si="118"/>
        <v>8.0373919479263117E-3</v>
      </c>
      <c r="AP138" s="783">
        <f t="shared" si="118"/>
        <v>8.1665359493164093E-3</v>
      </c>
      <c r="AQ138" s="783">
        <f t="shared" si="118"/>
        <v>8.2973302551012165E-3</v>
      </c>
      <c r="AR138" s="783">
        <f t="shared" si="118"/>
        <v>8.4303123899928892E-3</v>
      </c>
      <c r="AS138" s="783">
        <f t="shared" si="118"/>
        <v>8.5631901879020308E-3</v>
      </c>
      <c r="AT138" s="783">
        <f t="shared" si="118"/>
        <v>8.6960203039963841E-3</v>
      </c>
      <c r="AU138" s="783">
        <f t="shared" si="118"/>
        <v>8.8283745687393229E-3</v>
      </c>
      <c r="AV138" s="783">
        <f t="shared" si="118"/>
        <v>8.9597557140774515E-3</v>
      </c>
      <c r="AW138" s="783">
        <f t="shared" si="118"/>
        <v>9.0902545410423211E-3</v>
      </c>
      <c r="AX138" s="783">
        <f t="shared" si="118"/>
        <v>9.2200100833013908E-3</v>
      </c>
      <c r="AY138" s="783">
        <f t="shared" si="118"/>
        <v>9.3483592261238511E-3</v>
      </c>
      <c r="AZ138" s="783">
        <f t="shared" si="118"/>
        <v>9.4755362873275486E-3</v>
      </c>
      <c r="BA138" s="783">
        <f t="shared" si="118"/>
        <v>9.6016322516733719E-3</v>
      </c>
      <c r="BB138" s="783">
        <f t="shared" si="118"/>
        <v>9.7268933958350977E-3</v>
      </c>
      <c r="BC138" s="783">
        <f t="shared" si="118"/>
        <v>9.8517764621053692E-3</v>
      </c>
      <c r="BD138" s="783">
        <f t="shared" si="118"/>
        <v>9.2952004479254328E-3</v>
      </c>
      <c r="BE138" s="783">
        <f t="shared" si="118"/>
        <v>8.7007787861493237E-3</v>
      </c>
      <c r="BF138" s="783">
        <f t="shared" si="118"/>
        <v>8.1405954349599539E-3</v>
      </c>
      <c r="BG138" s="783">
        <f t="shared" si="118"/>
        <v>7.6260067952173055E-3</v>
      </c>
      <c r="BH138" s="783">
        <f t="shared" si="118"/>
        <v>7.1813122042749117E-3</v>
      </c>
      <c r="BI138" s="783">
        <f t="shared" si="118"/>
        <v>6.6780542184436392E-3</v>
      </c>
      <c r="BJ138" s="783">
        <f t="shared" si="118"/>
        <v>6.1529921983601394E-3</v>
      </c>
      <c r="BK138" s="783">
        <f t="shared" si="118"/>
        <v>5.6324100461109623E-3</v>
      </c>
      <c r="BL138" s="783">
        <f t="shared" si="118"/>
        <v>5.1143956353295258E-3</v>
      </c>
      <c r="BM138" s="783">
        <f t="shared" si="118"/>
        <v>4.6082566098328889E-3</v>
      </c>
      <c r="BN138" s="783">
        <f t="shared" si="118"/>
        <v>4.1002218138128932E-3</v>
      </c>
      <c r="BO138" s="783">
        <f t="shared" si="118"/>
        <v>3.5806088495967344E-3</v>
      </c>
      <c r="BP138" s="783">
        <f t="shared" si="118"/>
        <v>3.040070155988703E-3</v>
      </c>
      <c r="BQ138" s="783">
        <f t="shared" si="118"/>
        <v>2.5472000108362584E-3</v>
      </c>
      <c r="BR138" s="783">
        <f t="shared" si="118"/>
        <v>1.8700527997954268E-3</v>
      </c>
      <c r="BS138" s="783">
        <f t="shared" ref="BS138:BT138" si="119">BS48</f>
        <v>1.2653601086065466E-3</v>
      </c>
      <c r="BT138" s="783">
        <f t="shared" si="119"/>
        <v>6.5975866700448689E-4</v>
      </c>
      <c r="BU138" s="783"/>
      <c r="BV138" s="783"/>
      <c r="BW138" s="783"/>
      <c r="BX138" s="783"/>
      <c r="BY138" s="783"/>
      <c r="BZ138" s="783"/>
      <c r="CA138" s="783"/>
      <c r="CB138" s="783"/>
      <c r="CC138" s="783"/>
      <c r="CD138" s="783"/>
      <c r="CE138" s="783"/>
      <c r="CF138" s="783"/>
      <c r="CG138" s="783"/>
      <c r="CH138" s="783"/>
      <c r="CI138" s="784"/>
      <c r="CK138" s="1351"/>
    </row>
    <row r="139" spans="2:89" ht="85.5" x14ac:dyDescent="0.2">
      <c r="B139" s="777" t="s">
        <v>705</v>
      </c>
      <c r="C139" s="778" t="s">
        <v>494</v>
      </c>
      <c r="D139" s="779" t="s">
        <v>706</v>
      </c>
      <c r="E139" s="780" t="s">
        <v>231</v>
      </c>
      <c r="F139" s="781">
        <v>2</v>
      </c>
      <c r="G139" s="600">
        <f t="shared" ref="G139" si="120">G138*(SUM(G133,G135,G136,G137)-SUM(G145:G148))</f>
        <v>0</v>
      </c>
      <c r="H139" s="600">
        <f t="shared" ref="H139" si="121">H138*(SUM(H133,H135,H136,H137)-SUM(H145:H148))</f>
        <v>0</v>
      </c>
      <c r="I139" s="600">
        <f>I138*(SUM(I133,I135,I136,I137)-SUM(I145:I148))</f>
        <v>0</v>
      </c>
      <c r="J139" s="600">
        <f t="shared" ref="J139" si="122">J138*(SUM(J133,J135,J136,J137)-SUM(J145:J148))</f>
        <v>0.79201718948343691</v>
      </c>
      <c r="K139" s="600">
        <f t="shared" ref="K139" si="123">K138*(SUM(K133,K135,K136,K137)-SUM(K145:K148))</f>
        <v>1.5512537804556088</v>
      </c>
      <c r="L139" s="600">
        <f t="shared" ref="L139" si="124">L138*(SUM(L133,L135,L136,L137)-SUM(L145:L148))</f>
        <v>2.2601950911495057</v>
      </c>
      <c r="M139" s="600">
        <f t="shared" ref="M139" si="125">M138*(SUM(M133,M135,M136,M137)-SUM(M145:M148))</f>
        <v>2.6498313499969117</v>
      </c>
      <c r="N139" s="600">
        <f t="shared" ref="N139" si="126">N138*(SUM(N133,N135,N136,N137)-SUM(N145:N148))</f>
        <v>2.6685724478292263</v>
      </c>
      <c r="O139" s="600">
        <f t="shared" ref="O139" si="127">O138*(SUM(O133,O135,O136,O137)-SUM(O145:O148))</f>
        <v>2.7459296465359442</v>
      </c>
      <c r="P139" s="600">
        <f t="shared" ref="P139" si="128">P138*(SUM(P133,P135,P136,P137)-SUM(P145:P148))</f>
        <v>2.7852547443973514</v>
      </c>
      <c r="Q139" s="600">
        <f t="shared" ref="Q139" si="129">Q138*(SUM(Q133,Q135,Q136,Q137)-SUM(Q145:Q148))</f>
        <v>2.8236865096979797</v>
      </c>
      <c r="R139" s="600">
        <f t="shared" ref="R139" si="130">R138*(SUM(R133,R135,R136,R137)-SUM(R145:R148))</f>
        <v>2.8567937489395194</v>
      </c>
      <c r="S139" s="600">
        <f t="shared" ref="S139" si="131">S138*(SUM(S133,S135,S136,S137)-SUM(S145:S148))</f>
        <v>2.9249830638216889</v>
      </c>
      <c r="T139" s="600">
        <f t="shared" ref="T139" si="132">T138*(SUM(T133,T135,T136,T137)-SUM(T145:T148))</f>
        <v>2.9561570168439104</v>
      </c>
      <c r="U139" s="600">
        <f t="shared" ref="U139" si="133">U138*(SUM(U133,U135,U136,U137)-SUM(U145:U148))</f>
        <v>2.9810781220910245</v>
      </c>
      <c r="V139" s="600">
        <f t="shared" ref="V139" si="134">V138*(SUM(V133,V135,V136,V137)-SUM(V145:V148))</f>
        <v>3.0049440135976995</v>
      </c>
      <c r="W139" s="600">
        <f t="shared" ref="W139" si="135">W138*(SUM(W133,W135,W136,W137)-SUM(W145:W148))</f>
        <v>3.0664367311995813</v>
      </c>
      <c r="X139" s="600">
        <f t="shared" ref="X139" si="136">X138*(SUM(X133,X135,X136,X137)-SUM(X145:X148))</f>
        <v>3.0945909921201138</v>
      </c>
      <c r="Y139" s="600">
        <f t="shared" ref="Y139" si="137">Y138*(SUM(Y133,Y135,Y136,Y137)-SUM(Y145:Y148))</f>
        <v>3.1202389914209068</v>
      </c>
      <c r="Z139" s="600">
        <f t="shared" ref="Z139" si="138">Z138*(SUM(Z133,Z135,Z136,Z137)-SUM(Z145:Z148))</f>
        <v>3.1528072291642073</v>
      </c>
      <c r="AA139" s="600">
        <f t="shared" ref="AA139" si="139">AA138*(SUM(AA133,AA135,AA136,AA137)-SUM(AA145:AA148))</f>
        <v>3.2156450529150353</v>
      </c>
      <c r="AB139" s="600">
        <f t="shared" ref="AB139" si="140">AB138*(SUM(AB133,AB135,AB136,AB137)-SUM(AB145:AB148))</f>
        <v>3.2454687602087144</v>
      </c>
      <c r="AC139" s="600">
        <f t="shared" ref="AC139" si="141">AC138*(SUM(AC133,AC135,AC136,AC137)-SUM(AC145:AC148))</f>
        <v>3.2807321306429307</v>
      </c>
      <c r="AD139" s="600">
        <f t="shared" ref="AD139" si="142">AD138*(SUM(AD133,AD135,AD136,AD137)-SUM(AD145:AD148))</f>
        <v>3.3186820764939688</v>
      </c>
      <c r="AE139" s="600">
        <f t="shared" ref="AE139" si="143">AE138*(SUM(AE133,AE135,AE136,AE137)-SUM(AE145:AE148))</f>
        <v>3.3632656901125859</v>
      </c>
      <c r="AF139" s="600">
        <f t="shared" ref="AF139" si="144">AF138*(SUM(AF133,AF135,AF136,AF137)-SUM(AF145:AF148))</f>
        <v>3.4228806637952789</v>
      </c>
      <c r="AG139" s="600">
        <f t="shared" ref="AG139" si="145">AG138*(SUM(AG133,AG135,AG136,AG137)-SUM(AG145:AG148))</f>
        <v>3.4828012543957012</v>
      </c>
      <c r="AH139" s="600">
        <f t="shared" ref="AH139" si="146">AH138*(SUM(AH133,AH135,AH136,AH137)-SUM(AH145:AH148))</f>
        <v>3.5432479438263331</v>
      </c>
      <c r="AI139" s="600">
        <f t="shared" ref="AI139" si="147">AI138*(SUM(AI133,AI135,AI136,AI137)-SUM(AI145:AI148))</f>
        <v>3.6018138498567582</v>
      </c>
      <c r="AJ139" s="600">
        <f t="shared" ref="AJ139" si="148">AJ138*(SUM(AJ133,AJ135,AJ136,AJ137)-SUM(AJ145:AJ148))</f>
        <v>3.6616161499132498</v>
      </c>
      <c r="AK139" s="600">
        <f t="shared" ref="AK139" si="149">AK138*(SUM(AK133,AK135,AK136,AK137)-SUM(AK145:AK148))</f>
        <v>3.7202960471321762</v>
      </c>
      <c r="AL139" s="600">
        <f t="shared" ref="AL139" si="150">AL138*(SUM(AL133,AL135,AL136,AL137)-SUM(AL145:AL148))</f>
        <v>3.7856562451963645</v>
      </c>
      <c r="AM139" s="600">
        <f t="shared" ref="AM139" si="151">AM138*(SUM(AM133,AM135,AM136,AM137)-SUM(AM145:AM148))</f>
        <v>3.8485668998898723</v>
      </c>
      <c r="AN139" s="600">
        <f t="shared" ref="AN139" si="152">AN138*(SUM(AN133,AN135,AN136,AN137)-SUM(AN145:AN148))</f>
        <v>3.9117967538176242</v>
      </c>
      <c r="AO139" s="600">
        <f t="shared" ref="AO139" si="153">AO138*(SUM(AO133,AO135,AO136,AO137)-SUM(AO145:AO148))</f>
        <v>3.9743648230106285</v>
      </c>
      <c r="AP139" s="600">
        <f t="shared" ref="AP139" si="154">AP138*(SUM(AP133,AP135,AP136,AP137)-SUM(AP145:AP148))</f>
        <v>4.0373201613882159</v>
      </c>
      <c r="AQ139" s="600">
        <f t="shared" ref="AQ139" si="155">AQ138*(SUM(AQ133,AQ135,AQ136,AQ137)-SUM(AQ145:AQ148))</f>
        <v>4.1015825391717922</v>
      </c>
      <c r="AR139" s="600">
        <f t="shared" ref="AR139" si="156">AR138*(SUM(AR133,AR135,AR136,AR137)-SUM(AR145:AR148))</f>
        <v>4.1687826029573296</v>
      </c>
      <c r="AS139" s="600">
        <f t="shared" ref="AS139" si="157">AS138*(SUM(AS133,AS135,AS136,AS137)-SUM(AS145:AS148))</f>
        <v>4.2358646330659804</v>
      </c>
      <c r="AT139" s="600">
        <f t="shared" ref="AT139" si="158">AT138*(SUM(AT133,AT135,AT136,AT137)-SUM(AT145:AT148))</f>
        <v>4.3037622860673483</v>
      </c>
      <c r="AU139" s="600">
        <f t="shared" ref="AU139" si="159">AU138*(SUM(AU133,AU135,AU136,AU137)-SUM(AU145:AU148))</f>
        <v>4.3714865153133262</v>
      </c>
      <c r="AV139" s="600">
        <f t="shared" ref="AV139" si="160">AV138*(SUM(AV133,AV135,AV136,AV137)-SUM(AV145:AV148))</f>
        <v>4.439242891919533</v>
      </c>
      <c r="AW139" s="600">
        <f t="shared" ref="AW139" si="161">AW138*(SUM(AW133,AW135,AW136,AW137)-SUM(AW145:AW148))</f>
        <v>4.5065454950090889</v>
      </c>
      <c r="AX139" s="600">
        <f t="shared" ref="AX139" si="162">AX138*(SUM(AX133,AX135,AX136,AX137)-SUM(AX145:AX148))</f>
        <v>4.5742444754714455</v>
      </c>
      <c r="AY139" s="600">
        <f t="shared" ref="AY139" si="163">AY138*(SUM(AY133,AY135,AY136,AY137)-SUM(AY145:AY148))</f>
        <v>4.641857107921509</v>
      </c>
      <c r="AZ139" s="600">
        <f t="shared" ref="AZ139" si="164">AZ138*(SUM(AZ133,AZ135,AZ136,AZ137)-SUM(AZ145:AZ148))</f>
        <v>4.7093147762109746</v>
      </c>
      <c r="BA139" s="600">
        <f t="shared" ref="BA139" si="165">BA138*(SUM(BA133,BA135,BA136,BA137)-SUM(BA145:BA148))</f>
        <v>4.7766649912975385</v>
      </c>
      <c r="BB139" s="600">
        <f t="shared" ref="BB139" si="166">BB138*(SUM(BB133,BB135,BB136,BB137)-SUM(BB145:BB148))</f>
        <v>4.8440257224708896</v>
      </c>
      <c r="BC139" s="600">
        <f t="shared" ref="BC139" si="167">BC138*(SUM(BC133,BC135,BC136,BC137)-SUM(BC145:BC148))</f>
        <v>4.9115391668099004</v>
      </c>
      <c r="BD139" s="600">
        <f t="shared" ref="BD139" si="168">BD138*(SUM(BD133,BD135,BD136,BD137)-SUM(BD145:BD148))</f>
        <v>4.6389642904940196</v>
      </c>
      <c r="BE139" s="600">
        <f t="shared" ref="BE139" si="169">BE138*(SUM(BE133,BE135,BE136,BE137)-SUM(BE145:BE148))</f>
        <v>4.3471743741050624</v>
      </c>
      <c r="BF139" s="600">
        <f t="shared" ref="BF139" si="170">BF138*(SUM(BF133,BF135,BF136,BF137)-SUM(BF145:BF148))</f>
        <v>4.0716570555446827</v>
      </c>
      <c r="BG139" s="600">
        <f t="shared" ref="BG139" si="171">BG138*(SUM(BG133,BG135,BG136,BG137)-SUM(BG145:BG148))</f>
        <v>3.8181224954777928</v>
      </c>
      <c r="BH139" s="600">
        <f t="shared" ref="BH139" si="172">BH138*(SUM(BH133,BH135,BH136,BH137)-SUM(BH145:BH148))</f>
        <v>3.5988140504267734</v>
      </c>
      <c r="BI139" s="600">
        <f t="shared" ref="BI139" si="173">BI138*(SUM(BI133,BI135,BI136,BI137)-SUM(BI145:BI148))</f>
        <v>3.3499758088116254</v>
      </c>
      <c r="BJ139" s="600">
        <f t="shared" ref="BJ139" si="174">BJ138*(SUM(BJ133,BJ135,BJ136,BJ137)-SUM(BJ145:BJ148))</f>
        <v>3.0897912733219566</v>
      </c>
      <c r="BK139" s="600">
        <f t="shared" ref="BK139" si="175">BK138*(SUM(BK133,BK135,BK136,BK137)-SUM(BK145:BK148))</f>
        <v>2.8312733433725468</v>
      </c>
      <c r="BL139" s="600">
        <f t="shared" ref="BL139" si="176">BL138*(SUM(BL133,BL135,BL136,BL137)-SUM(BL145:BL148))</f>
        <v>2.5734533652387919</v>
      </c>
      <c r="BM139" s="600">
        <f t="shared" ref="BM139" si="177">BM138*(SUM(BM133,BM135,BM136,BM137)-SUM(BM145:BM148))</f>
        <v>2.3210534793540245</v>
      </c>
      <c r="BN139" s="600">
        <f t="shared" ref="BN139" si="178">BN138*(SUM(BN133,BN135,BN136,BN137)-SUM(BN145:BN148))</f>
        <v>2.0672535746581255</v>
      </c>
      <c r="BO139" s="600">
        <f t="shared" ref="BO139" si="179">BO138*(SUM(BO133,BO135,BO136,BO137)-SUM(BO145:BO148))</f>
        <v>1.8071499329130634</v>
      </c>
      <c r="BP139" s="600">
        <f t="shared" ref="BP139" si="180">BP138*(SUM(BP133,BP135,BP136,BP137)-SUM(BP145:BP148))</f>
        <v>1.5360389182978333</v>
      </c>
      <c r="BQ139" s="600">
        <f t="shared" ref="BQ139" si="181">BQ138*(SUM(BQ133,BQ135,BQ136,BQ137)-SUM(BQ145:BQ148))</f>
        <v>1.2884159062383231</v>
      </c>
      <c r="BR139" s="600">
        <f t="shared" ref="BR139" si="182">BR138*(SUM(BR133,BR135,BR136,BR137)-SUM(BR145:BR148))</f>
        <v>0.94715369890521717</v>
      </c>
      <c r="BS139" s="600">
        <f t="shared" ref="BS139" si="183">BS138*(SUM(BS133,BS135,BS136,BS137)-SUM(BS145:BS148))</f>
        <v>0.64168638500344477</v>
      </c>
      <c r="BT139" s="600">
        <f t="shared" ref="BT139" si="184">BT138*(SUM(BT133,BT135,BT136,BT137)-SUM(BT145:BT148))</f>
        <v>0.33499543498768564</v>
      </c>
      <c r="BU139" s="600"/>
      <c r="BV139" s="600"/>
      <c r="BW139" s="600"/>
      <c r="BX139" s="600"/>
      <c r="BY139" s="600"/>
      <c r="BZ139" s="600"/>
      <c r="CA139" s="600"/>
      <c r="CB139" s="600"/>
      <c r="CC139" s="600"/>
      <c r="CD139" s="600"/>
      <c r="CE139" s="600"/>
      <c r="CF139" s="600"/>
      <c r="CG139" s="600"/>
      <c r="CH139" s="600"/>
      <c r="CI139" s="600"/>
      <c r="CK139" s="1351"/>
    </row>
    <row r="140" spans="2:89" ht="71.25" x14ac:dyDescent="0.2">
      <c r="B140" s="777" t="s">
        <v>707</v>
      </c>
      <c r="C140" s="785" t="s">
        <v>300</v>
      </c>
      <c r="D140" s="786" t="s">
        <v>708</v>
      </c>
      <c r="E140" s="787" t="s">
        <v>234</v>
      </c>
      <c r="F140" s="788">
        <v>1</v>
      </c>
      <c r="G140" s="789" t="e">
        <f>(((G136-G147))*1000000)/((G169)*1000)</f>
        <v>#DIV/0!</v>
      </c>
      <c r="H140" s="789" t="e">
        <f t="shared" ref="H140:BS141" si="185">(((H136-H147))*1000000)/((H169)*1000)</f>
        <v>#DIV/0!</v>
      </c>
      <c r="I140" s="789">
        <f t="shared" si="185"/>
        <v>146.84546173511816</v>
      </c>
      <c r="J140" s="789">
        <f t="shared" si="185"/>
        <v>143.49938612812974</v>
      </c>
      <c r="K140" s="789">
        <f t="shared" si="185"/>
        <v>141.00360924105934</v>
      </c>
      <c r="L140" s="789">
        <f t="shared" si="185"/>
        <v>138.72489276512496</v>
      </c>
      <c r="M140" s="790">
        <f t="shared" si="185"/>
        <v>134.91090458188171</v>
      </c>
      <c r="N140" s="790">
        <f t="shared" si="185"/>
        <v>132.32674185827625</v>
      </c>
      <c r="O140" s="790">
        <f t="shared" si="185"/>
        <v>130.10860505704542</v>
      </c>
      <c r="P140" s="790">
        <f t="shared" si="185"/>
        <v>128.00531344049946</v>
      </c>
      <c r="Q140" s="790">
        <f t="shared" si="185"/>
        <v>126.0088299988854</v>
      </c>
      <c r="R140" s="790">
        <f t="shared" si="185"/>
        <v>124.23471623990621</v>
      </c>
      <c r="S140" s="790">
        <f t="shared" si="185"/>
        <v>122.52503881387909</v>
      </c>
      <c r="T140" s="790">
        <f t="shared" si="185"/>
        <v>120.85564657914685</v>
      </c>
      <c r="U140" s="790">
        <f t="shared" si="185"/>
        <v>118.90212783349027</v>
      </c>
      <c r="V140" s="790">
        <f t="shared" si="185"/>
        <v>117.006174975235</v>
      </c>
      <c r="W140" s="790">
        <f t="shared" si="185"/>
        <v>115.60198081012831</v>
      </c>
      <c r="X140" s="790">
        <f t="shared" si="185"/>
        <v>114.2667240833073</v>
      </c>
      <c r="Y140" s="790">
        <f t="shared" si="185"/>
        <v>112.91524120097965</v>
      </c>
      <c r="Z140" s="790">
        <f t="shared" si="185"/>
        <v>111.6012200280084</v>
      </c>
      <c r="AA140" s="790">
        <f t="shared" si="185"/>
        <v>110.27803545221734</v>
      </c>
      <c r="AB140" s="790">
        <f t="shared" si="185"/>
        <v>108.89426284687717</v>
      </c>
      <c r="AC140" s="790">
        <f t="shared" si="185"/>
        <v>107.64799869605775</v>
      </c>
      <c r="AD140" s="790">
        <f t="shared" si="185"/>
        <v>106.43354890478187</v>
      </c>
      <c r="AE140" s="790">
        <f t="shared" si="185"/>
        <v>105.55799918165762</v>
      </c>
      <c r="AF140" s="790">
        <f t="shared" si="185"/>
        <v>105.37762072480038</v>
      </c>
      <c r="AG140" s="790">
        <f t="shared" si="185"/>
        <v>105.21213865208875</v>
      </c>
      <c r="AH140" s="790">
        <f t="shared" si="185"/>
        <v>105.10460518630238</v>
      </c>
      <c r="AI140" s="790">
        <f t="shared" si="185"/>
        <v>104.9859344573493</v>
      </c>
      <c r="AJ140" s="790">
        <f t="shared" si="185"/>
        <v>104.85191355093212</v>
      </c>
      <c r="AK140" s="790">
        <f t="shared" si="185"/>
        <v>104.69041142882473</v>
      </c>
      <c r="AL140" s="790">
        <f t="shared" si="185"/>
        <v>103.63069078602989</v>
      </c>
      <c r="AM140" s="790">
        <f t="shared" si="185"/>
        <v>103.62160288240135</v>
      </c>
      <c r="AN140" s="790">
        <f t="shared" si="185"/>
        <v>103.62240401401915</v>
      </c>
      <c r="AO140" s="790">
        <f t="shared" si="185"/>
        <v>103.61849491123499</v>
      </c>
      <c r="AP140" s="790">
        <f t="shared" si="185"/>
        <v>103.65031743596023</v>
      </c>
      <c r="AQ140" s="790">
        <f t="shared" si="185"/>
        <v>103.68401580166922</v>
      </c>
      <c r="AR140" s="790">
        <f t="shared" si="185"/>
        <v>103.74902507197849</v>
      </c>
      <c r="AS140" s="790">
        <f t="shared" si="185"/>
        <v>103.80305793006472</v>
      </c>
      <c r="AT140" s="790">
        <f t="shared" si="185"/>
        <v>103.87589079178488</v>
      </c>
      <c r="AU140" s="790">
        <f t="shared" si="185"/>
        <v>103.94314744599851</v>
      </c>
      <c r="AV140" s="790">
        <f t="shared" si="185"/>
        <v>104.02565214906261</v>
      </c>
      <c r="AW140" s="790">
        <f t="shared" si="185"/>
        <v>104.09569049567152</v>
      </c>
      <c r="AX140" s="790">
        <f t="shared" si="185"/>
        <v>104.18260785014537</v>
      </c>
      <c r="AY140" s="790">
        <f t="shared" si="185"/>
        <v>104.28764597941669</v>
      </c>
      <c r="AZ140" s="790">
        <f t="shared" si="185"/>
        <v>104.40819870437124</v>
      </c>
      <c r="BA140" s="790">
        <f t="shared" si="185"/>
        <v>104.54108177032924</v>
      </c>
      <c r="BB140" s="790">
        <f t="shared" si="185"/>
        <v>104.67972436128048</v>
      </c>
      <c r="BC140" s="790">
        <f t="shared" si="185"/>
        <v>104.81493344686109</v>
      </c>
      <c r="BD140" s="790">
        <f t="shared" si="185"/>
        <v>104.93892243155469</v>
      </c>
      <c r="BE140" s="790">
        <f t="shared" si="185"/>
        <v>105.06522033811494</v>
      </c>
      <c r="BF140" s="790">
        <f t="shared" si="185"/>
        <v>105.18486828558568</v>
      </c>
      <c r="BG140" s="790">
        <f t="shared" si="185"/>
        <v>105.29231703407554</v>
      </c>
      <c r="BH140" s="790">
        <f t="shared" si="185"/>
        <v>105.39453330345268</v>
      </c>
      <c r="BI140" s="790">
        <f t="shared" si="185"/>
        <v>105.51100881568833</v>
      </c>
      <c r="BJ140" s="790">
        <f t="shared" si="185"/>
        <v>105.63144163428716</v>
      </c>
      <c r="BK140" s="790">
        <f t="shared" si="185"/>
        <v>105.74844761190435</v>
      </c>
      <c r="BL140" s="790">
        <f t="shared" si="185"/>
        <v>105.86355502194239</v>
      </c>
      <c r="BM140" s="790">
        <f t="shared" si="185"/>
        <v>105.97349910266895</v>
      </c>
      <c r="BN140" s="790">
        <f t="shared" si="185"/>
        <v>106.08433443253364</v>
      </c>
      <c r="BO140" s="790">
        <f t="shared" si="185"/>
        <v>106.19981545616072</v>
      </c>
      <c r="BP140" s="790">
        <f t="shared" si="185"/>
        <v>106.31689047566782</v>
      </c>
      <c r="BQ140" s="790">
        <f t="shared" si="185"/>
        <v>106.43040258694481</v>
      </c>
      <c r="BR140" s="790">
        <f t="shared" si="185"/>
        <v>106.57308018600757</v>
      </c>
      <c r="BS140" s="790">
        <f t="shared" si="185"/>
        <v>106.70913867028104</v>
      </c>
      <c r="BT140" s="790">
        <f t="shared" ref="BT140:BT141" si="186">(((BT136-BT147))*1000000)/((BT169)*1000)</f>
        <v>106.84536753230373</v>
      </c>
      <c r="BU140" s="790"/>
      <c r="BV140" s="790"/>
      <c r="BW140" s="790"/>
      <c r="BX140" s="790"/>
      <c r="BY140" s="790"/>
      <c r="BZ140" s="790"/>
      <c r="CA140" s="790"/>
      <c r="CB140" s="790"/>
      <c r="CC140" s="790"/>
      <c r="CD140" s="790"/>
      <c r="CE140" s="790"/>
      <c r="CF140" s="790"/>
      <c r="CG140" s="790"/>
      <c r="CH140" s="790"/>
      <c r="CI140" s="791"/>
      <c r="CK140" s="1351"/>
    </row>
    <row r="141" spans="2:89" ht="71.25" x14ac:dyDescent="0.2">
      <c r="B141" s="777" t="s">
        <v>709</v>
      </c>
      <c r="C141" s="785" t="s">
        <v>319</v>
      </c>
      <c r="D141" s="786" t="s">
        <v>710</v>
      </c>
      <c r="E141" s="787" t="s">
        <v>234</v>
      </c>
      <c r="F141" s="788">
        <v>1</v>
      </c>
      <c r="G141" s="789" t="e">
        <f>(((G137-G148))*1000000)/((G170)*1000)</f>
        <v>#DIV/0!</v>
      </c>
      <c r="H141" s="789" t="e">
        <f t="shared" si="185"/>
        <v>#DIV/0!</v>
      </c>
      <c r="I141" s="789">
        <f t="shared" si="185"/>
        <v>168.57234654514301</v>
      </c>
      <c r="J141" s="789">
        <f t="shared" si="185"/>
        <v>164.40109247712167</v>
      </c>
      <c r="K141" s="789">
        <f t="shared" si="185"/>
        <v>162.10510532308712</v>
      </c>
      <c r="L141" s="789">
        <f t="shared" si="185"/>
        <v>159.78202162678511</v>
      </c>
      <c r="M141" s="790">
        <f t="shared" si="185"/>
        <v>156.5187232349794</v>
      </c>
      <c r="N141" s="790">
        <f t="shared" si="185"/>
        <v>151.4231849222522</v>
      </c>
      <c r="O141" s="790">
        <f t="shared" si="185"/>
        <v>149.670384746141</v>
      </c>
      <c r="P141" s="790">
        <f t="shared" si="185"/>
        <v>147.91378285061376</v>
      </c>
      <c r="Q141" s="790">
        <f t="shared" si="185"/>
        <v>146.14217057461522</v>
      </c>
      <c r="R141" s="790">
        <f t="shared" si="185"/>
        <v>144.4859048923806</v>
      </c>
      <c r="S141" s="790">
        <f t="shared" si="185"/>
        <v>142.90524644913671</v>
      </c>
      <c r="T141" s="790">
        <f t="shared" si="185"/>
        <v>141.31900483162622</v>
      </c>
      <c r="U141" s="790">
        <f t="shared" si="185"/>
        <v>139.34819100419887</v>
      </c>
      <c r="V141" s="790">
        <f t="shared" si="185"/>
        <v>137.40801310732115</v>
      </c>
      <c r="W141" s="790">
        <f t="shared" si="185"/>
        <v>135.85048308971619</v>
      </c>
      <c r="X141" s="790">
        <f t="shared" si="185"/>
        <v>134.29598837799637</v>
      </c>
      <c r="Y141" s="790">
        <f t="shared" si="185"/>
        <v>132.62921708578995</v>
      </c>
      <c r="Z141" s="790">
        <f t="shared" si="185"/>
        <v>130.99114497240157</v>
      </c>
      <c r="AA141" s="790">
        <f t="shared" si="185"/>
        <v>129.3397208165037</v>
      </c>
      <c r="AB141" s="790">
        <f t="shared" si="185"/>
        <v>127.75454064239418</v>
      </c>
      <c r="AC141" s="790">
        <f t="shared" si="185"/>
        <v>126.20795964502831</v>
      </c>
      <c r="AD141" s="790">
        <f t="shared" si="185"/>
        <v>124.69087649501904</v>
      </c>
      <c r="AE141" s="790">
        <f t="shared" si="185"/>
        <v>123.60882144871171</v>
      </c>
      <c r="AF141" s="790">
        <f t="shared" si="185"/>
        <v>123.41343841980465</v>
      </c>
      <c r="AG141" s="790">
        <f t="shared" si="185"/>
        <v>123.26979991921101</v>
      </c>
      <c r="AH141" s="790">
        <f t="shared" si="185"/>
        <v>123.21915073999293</v>
      </c>
      <c r="AI141" s="790">
        <f t="shared" si="185"/>
        <v>123.15505157205405</v>
      </c>
      <c r="AJ141" s="790">
        <f t="shared" si="185"/>
        <v>123.09121513431515</v>
      </c>
      <c r="AK141" s="790">
        <f t="shared" si="185"/>
        <v>122.9572546415361</v>
      </c>
      <c r="AL141" s="790">
        <f t="shared" si="185"/>
        <v>122.84980502334503</v>
      </c>
      <c r="AM141" s="790">
        <f t="shared" si="185"/>
        <v>122.95422918243888</v>
      </c>
      <c r="AN141" s="790">
        <f t="shared" si="185"/>
        <v>123.1140048501282</v>
      </c>
      <c r="AO141" s="790">
        <f t="shared" si="185"/>
        <v>123.24138455481699</v>
      </c>
      <c r="AP141" s="790">
        <f t="shared" si="185"/>
        <v>123.39630456420156</v>
      </c>
      <c r="AQ141" s="790">
        <f t="shared" si="185"/>
        <v>123.55200476255064</v>
      </c>
      <c r="AR141" s="790">
        <f t="shared" si="185"/>
        <v>123.81201358957394</v>
      </c>
      <c r="AS141" s="790">
        <f t="shared" si="185"/>
        <v>124.05889175165436</v>
      </c>
      <c r="AT141" s="790">
        <f t="shared" si="185"/>
        <v>124.33587007062188</v>
      </c>
      <c r="AU141" s="790">
        <f t="shared" si="185"/>
        <v>124.5995312458858</v>
      </c>
      <c r="AV141" s="790">
        <f t="shared" si="185"/>
        <v>124.86428616709308</v>
      </c>
      <c r="AW141" s="790">
        <f t="shared" si="185"/>
        <v>125.11559920739437</v>
      </c>
      <c r="AX141" s="790">
        <f t="shared" si="185"/>
        <v>125.36810411269686</v>
      </c>
      <c r="AY141" s="790">
        <f t="shared" si="185"/>
        <v>125.62180726716892</v>
      </c>
      <c r="AZ141" s="790">
        <f t="shared" si="185"/>
        <v>125.87686832017155</v>
      </c>
      <c r="BA141" s="790">
        <f t="shared" si="185"/>
        <v>126.13342948798537</v>
      </c>
      <c r="BB141" s="790">
        <f t="shared" si="185"/>
        <v>126.39159819235294</v>
      </c>
      <c r="BC141" s="790">
        <f t="shared" si="185"/>
        <v>126.6514036607356</v>
      </c>
      <c r="BD141" s="790">
        <f t="shared" si="185"/>
        <v>126.89732501202189</v>
      </c>
      <c r="BE141" s="790">
        <f t="shared" si="185"/>
        <v>127.16346340252379</v>
      </c>
      <c r="BF141" s="790">
        <f t="shared" si="185"/>
        <v>127.41872989381963</v>
      </c>
      <c r="BG141" s="790">
        <f t="shared" si="185"/>
        <v>127.6715161882679</v>
      </c>
      <c r="BH141" s="790">
        <f t="shared" si="185"/>
        <v>127.88139911005625</v>
      </c>
      <c r="BI141" s="790">
        <f t="shared" si="185"/>
        <v>128.092066616106</v>
      </c>
      <c r="BJ141" s="790">
        <f t="shared" si="185"/>
        <v>128.30346992776958</v>
      </c>
      <c r="BK141" s="790">
        <f t="shared" si="185"/>
        <v>128.51554472210654</v>
      </c>
      <c r="BL141" s="790">
        <f t="shared" si="185"/>
        <v>128.72822444270537</v>
      </c>
      <c r="BM141" s="790">
        <f t="shared" si="185"/>
        <v>128.94147009730372</v>
      </c>
      <c r="BN141" s="790">
        <f t="shared" si="185"/>
        <v>129.15521041582733</v>
      </c>
      <c r="BO141" s="790">
        <f t="shared" si="185"/>
        <v>129.36942727672755</v>
      </c>
      <c r="BP141" s="790">
        <f t="shared" si="185"/>
        <v>129.58988235566505</v>
      </c>
      <c r="BQ141" s="790">
        <f t="shared" si="185"/>
        <v>129.78125727034418</v>
      </c>
      <c r="BR141" s="790">
        <f t="shared" si="185"/>
        <v>130.04305170135274</v>
      </c>
      <c r="BS141" s="790">
        <f t="shared" si="185"/>
        <v>130.27007434527843</v>
      </c>
      <c r="BT141" s="790">
        <f t="shared" si="186"/>
        <v>130.49744491379087</v>
      </c>
      <c r="BU141" s="790"/>
      <c r="BV141" s="790"/>
      <c r="BW141" s="790"/>
      <c r="BX141" s="790"/>
      <c r="BY141" s="790"/>
      <c r="BZ141" s="790"/>
      <c r="CA141" s="790"/>
      <c r="CB141" s="790"/>
      <c r="CC141" s="790"/>
      <c r="CD141" s="790"/>
      <c r="CE141" s="790"/>
      <c r="CF141" s="790"/>
      <c r="CG141" s="790"/>
      <c r="CH141" s="790"/>
      <c r="CI141" s="791"/>
      <c r="CK141" s="1351"/>
    </row>
    <row r="142" spans="2:89" ht="114" x14ac:dyDescent="0.2">
      <c r="B142" s="777" t="s">
        <v>711</v>
      </c>
      <c r="C142" s="785" t="s">
        <v>233</v>
      </c>
      <c r="D142" s="786" t="s">
        <v>712</v>
      </c>
      <c r="E142" s="787" t="s">
        <v>234</v>
      </c>
      <c r="F142" s="788">
        <v>1</v>
      </c>
      <c r="G142" s="789" t="e">
        <f>(((G136-G147)+(G137-G148))*1000000)/((G169+G170)*1000)</f>
        <v>#DIV/0!</v>
      </c>
      <c r="H142" s="789" t="e">
        <f t="shared" ref="H142:BS142" si="187">(((H136-H147)+(H137-H148))*1000000)/((H169+H170)*1000)</f>
        <v>#DIV/0!</v>
      </c>
      <c r="I142" s="789">
        <f t="shared" si="187"/>
        <v>160.98429036223416</v>
      </c>
      <c r="J142" s="789">
        <f t="shared" si="187"/>
        <v>156.84572726776693</v>
      </c>
      <c r="K142" s="789">
        <f t="shared" si="187"/>
        <v>154.14687673004107</v>
      </c>
      <c r="L142" s="789">
        <f t="shared" si="187"/>
        <v>151.49459115627099</v>
      </c>
      <c r="M142" s="790">
        <f t="shared" si="187"/>
        <v>147.65637600051272</v>
      </c>
      <c r="N142" s="790">
        <f t="shared" si="187"/>
        <v>143.2752130063019</v>
      </c>
      <c r="O142" s="790">
        <f t="shared" si="187"/>
        <v>140.9945354456849</v>
      </c>
      <c r="P142" s="790">
        <f t="shared" si="187"/>
        <v>138.74927921773991</v>
      </c>
      <c r="Q142" s="790">
        <f t="shared" si="187"/>
        <v>136.54887481718745</v>
      </c>
      <c r="R142" s="790">
        <f t="shared" si="187"/>
        <v>134.54215384815947</v>
      </c>
      <c r="S142" s="790">
        <f t="shared" si="187"/>
        <v>132.61537057483542</v>
      </c>
      <c r="T142" s="790">
        <f t="shared" si="187"/>
        <v>130.7033931315996</v>
      </c>
      <c r="U142" s="790">
        <f t="shared" si="187"/>
        <v>128.45496216268296</v>
      </c>
      <c r="V142" s="790">
        <f t="shared" si="187"/>
        <v>126.25216939699968</v>
      </c>
      <c r="W142" s="790">
        <f t="shared" si="187"/>
        <v>124.52543023316946</v>
      </c>
      <c r="X142" s="790">
        <f t="shared" si="187"/>
        <v>122.88178854301333</v>
      </c>
      <c r="Y142" s="790">
        <f t="shared" si="187"/>
        <v>121.19465368874239</v>
      </c>
      <c r="Z142" s="790">
        <f t="shared" si="187"/>
        <v>119.54982733242866</v>
      </c>
      <c r="AA142" s="790">
        <f t="shared" si="187"/>
        <v>117.90107783958663</v>
      </c>
      <c r="AB142" s="790">
        <f t="shared" si="187"/>
        <v>116.25256594583915</v>
      </c>
      <c r="AC142" s="790">
        <f t="shared" si="187"/>
        <v>114.71637361779923</v>
      </c>
      <c r="AD142" s="790">
        <f t="shared" si="187"/>
        <v>113.2233962648108</v>
      </c>
      <c r="AE142" s="790">
        <f t="shared" si="187"/>
        <v>112.11642824566773</v>
      </c>
      <c r="AF142" s="790">
        <f t="shared" si="187"/>
        <v>111.78240626773068</v>
      </c>
      <c r="AG142" s="790">
        <f t="shared" si="187"/>
        <v>111.48199789101423</v>
      </c>
      <c r="AH142" s="790">
        <f t="shared" si="187"/>
        <v>111.25494466724996</v>
      </c>
      <c r="AI142" s="790">
        <f t="shared" si="187"/>
        <v>111.01642977346279</v>
      </c>
      <c r="AJ142" s="790">
        <f t="shared" si="187"/>
        <v>110.76688262241146</v>
      </c>
      <c r="AK142" s="790">
        <f t="shared" si="187"/>
        <v>110.4765011289004</v>
      </c>
      <c r="AL142" s="790">
        <f t="shared" si="187"/>
        <v>109.59262918025897</v>
      </c>
      <c r="AM142" s="790">
        <f t="shared" si="187"/>
        <v>109.51410710773277</v>
      </c>
      <c r="AN142" s="790">
        <f t="shared" si="187"/>
        <v>109.45870863157599</v>
      </c>
      <c r="AO142" s="790">
        <f t="shared" si="187"/>
        <v>109.38965092335053</v>
      </c>
      <c r="AP142" s="790">
        <f t="shared" si="187"/>
        <v>109.3534685809819</v>
      </c>
      <c r="AQ142" s="790">
        <f t="shared" si="187"/>
        <v>109.34466161434516</v>
      </c>
      <c r="AR142" s="790">
        <f t="shared" si="187"/>
        <v>109.41415950746187</v>
      </c>
      <c r="AS142" s="790">
        <f t="shared" si="187"/>
        <v>109.47132977156448</v>
      </c>
      <c r="AT142" s="790">
        <f t="shared" si="187"/>
        <v>109.5498157333423</v>
      </c>
      <c r="AU142" s="790">
        <f t="shared" si="187"/>
        <v>109.62006786438018</v>
      </c>
      <c r="AV142" s="790">
        <f t="shared" si="187"/>
        <v>109.70127353566873</v>
      </c>
      <c r="AW142" s="790">
        <f t="shared" si="187"/>
        <v>109.76919677133982</v>
      </c>
      <c r="AX142" s="790">
        <f t="shared" si="187"/>
        <v>109.84911921752402</v>
      </c>
      <c r="AY142" s="790">
        <f t="shared" si="187"/>
        <v>109.94254992422937</v>
      </c>
      <c r="AZ142" s="790">
        <f t="shared" si="187"/>
        <v>110.04786751732584</v>
      </c>
      <c r="BA142" s="790">
        <f t="shared" si="187"/>
        <v>110.16264779446198</v>
      </c>
      <c r="BB142" s="790">
        <f t="shared" si="187"/>
        <v>110.28186588956386</v>
      </c>
      <c r="BC142" s="790">
        <f t="shared" si="187"/>
        <v>110.39859304795972</v>
      </c>
      <c r="BD142" s="790">
        <f t="shared" si="187"/>
        <v>110.50322011923946</v>
      </c>
      <c r="BE142" s="790">
        <f t="shared" si="187"/>
        <v>110.61454792727774</v>
      </c>
      <c r="BF142" s="790">
        <f t="shared" si="187"/>
        <v>110.71821402876529</v>
      </c>
      <c r="BG142" s="790">
        <f t="shared" si="187"/>
        <v>110.81206455055872</v>
      </c>
      <c r="BH142" s="790">
        <f t="shared" si="187"/>
        <v>110.89130269996303</v>
      </c>
      <c r="BI142" s="790">
        <f t="shared" si="187"/>
        <v>110.98162020278164</v>
      </c>
      <c r="BJ142" s="790">
        <f t="shared" si="187"/>
        <v>111.07519129594169</v>
      </c>
      <c r="BK142" s="790">
        <f t="shared" si="187"/>
        <v>111.16654544974517</v>
      </c>
      <c r="BL142" s="790">
        <f t="shared" si="187"/>
        <v>111.25690988341185</v>
      </c>
      <c r="BM142" s="790">
        <f t="shared" si="187"/>
        <v>111.34352438331518</v>
      </c>
      <c r="BN142" s="790">
        <f t="shared" si="187"/>
        <v>111.43096469690978</v>
      </c>
      <c r="BO142" s="790">
        <f t="shared" si="187"/>
        <v>111.52225169596605</v>
      </c>
      <c r="BP142" s="790">
        <f t="shared" si="187"/>
        <v>111.62407885571803</v>
      </c>
      <c r="BQ142" s="790">
        <f t="shared" si="187"/>
        <v>111.72467738178861</v>
      </c>
      <c r="BR142" s="790">
        <f t="shared" si="187"/>
        <v>111.86408795260117</v>
      </c>
      <c r="BS142" s="790">
        <f t="shared" si="187"/>
        <v>111.99073050401309</v>
      </c>
      <c r="BT142" s="790">
        <f t="shared" ref="BT142" si="188">(((BT136-BT147)+(BT137-BT148))*1000000)/((BT169+BT170)*1000)</f>
        <v>112.11779995045559</v>
      </c>
      <c r="BU142" s="790"/>
      <c r="BV142" s="790"/>
      <c r="BW142" s="790"/>
      <c r="BX142" s="790"/>
      <c r="BY142" s="790"/>
      <c r="BZ142" s="790"/>
      <c r="CA142" s="790"/>
      <c r="CB142" s="790"/>
      <c r="CC142" s="790"/>
      <c r="CD142" s="790"/>
      <c r="CE142" s="790"/>
      <c r="CF142" s="790"/>
      <c r="CG142" s="790"/>
      <c r="CH142" s="790"/>
      <c r="CI142" s="791"/>
      <c r="CK142" s="1351"/>
    </row>
    <row r="143" spans="2:89" ht="28.5" x14ac:dyDescent="0.2">
      <c r="B143" s="777" t="s">
        <v>713</v>
      </c>
      <c r="C143" s="785" t="s">
        <v>503</v>
      </c>
      <c r="D143" s="786" t="s">
        <v>714</v>
      </c>
      <c r="E143" s="787" t="s">
        <v>231</v>
      </c>
      <c r="F143" s="788">
        <v>2</v>
      </c>
      <c r="G143" s="600">
        <f t="shared" ref="G143:BR146" si="189">G53+G111</f>
        <v>0</v>
      </c>
      <c r="H143" s="600">
        <f t="shared" si="189"/>
        <v>0</v>
      </c>
      <c r="I143" s="600">
        <f t="shared" si="189"/>
        <v>22.503896019958255</v>
      </c>
      <c r="J143" s="600">
        <f t="shared" si="189"/>
        <v>22.593448085071376</v>
      </c>
      <c r="K143" s="600">
        <f t="shared" si="189"/>
        <v>22.588069853663555</v>
      </c>
      <c r="L143" s="600">
        <f t="shared" si="189"/>
        <v>22.583278470774509</v>
      </c>
      <c r="M143" s="757">
        <f t="shared" si="189"/>
        <v>22.647808829785692</v>
      </c>
      <c r="N143" s="757">
        <f t="shared" si="189"/>
        <v>22.6422351222445</v>
      </c>
      <c r="O143" s="757">
        <f t="shared" si="189"/>
        <v>22.636605901560689</v>
      </c>
      <c r="P143" s="757">
        <f t="shared" si="189"/>
        <v>22.631038580564265</v>
      </c>
      <c r="Q143" s="757">
        <f t="shared" si="189"/>
        <v>22.626693779990351</v>
      </c>
      <c r="R143" s="757">
        <f t="shared" si="189"/>
        <v>22.623676171707547</v>
      </c>
      <c r="S143" s="757">
        <f t="shared" si="189"/>
        <v>22.620460321240813</v>
      </c>
      <c r="T143" s="757">
        <f t="shared" si="189"/>
        <v>22.617379097556277</v>
      </c>
      <c r="U143" s="757">
        <f t="shared" si="189"/>
        <v>22.614223567540787</v>
      </c>
      <c r="V143" s="757">
        <f t="shared" si="189"/>
        <v>22.611183512169323</v>
      </c>
      <c r="W143" s="757">
        <f t="shared" si="189"/>
        <v>22.607247121577945</v>
      </c>
      <c r="X143" s="757">
        <f t="shared" si="189"/>
        <v>22.602481130093732</v>
      </c>
      <c r="Y143" s="757">
        <f t="shared" si="189"/>
        <v>22.597793012643116</v>
      </c>
      <c r="Z143" s="757">
        <f t="shared" si="189"/>
        <v>22.59329166888708</v>
      </c>
      <c r="AA143" s="757">
        <f t="shared" si="189"/>
        <v>22.588985353392435</v>
      </c>
      <c r="AB143" s="757">
        <f t="shared" si="189"/>
        <v>22.584749365356707</v>
      </c>
      <c r="AC143" s="757">
        <f t="shared" si="189"/>
        <v>22.580623212778548</v>
      </c>
      <c r="AD143" s="757">
        <f t="shared" si="189"/>
        <v>22.576606450338904</v>
      </c>
      <c r="AE143" s="757">
        <f t="shared" si="189"/>
        <v>22.57270257535048</v>
      </c>
      <c r="AF143" s="757">
        <f t="shared" si="189"/>
        <v>22.568912509386024</v>
      </c>
      <c r="AG143" s="757">
        <f t="shared" si="189"/>
        <v>22.565272793340782</v>
      </c>
      <c r="AH143" s="757">
        <f t="shared" si="189"/>
        <v>22.561822687844288</v>
      </c>
      <c r="AI143" s="757">
        <f t="shared" si="189"/>
        <v>22.558569622290719</v>
      </c>
      <c r="AJ143" s="757">
        <f t="shared" si="189"/>
        <v>22.555512708114939</v>
      </c>
      <c r="AK143" s="757">
        <f t="shared" si="189"/>
        <v>22.552628421271955</v>
      </c>
      <c r="AL143" s="757">
        <f t="shared" si="189"/>
        <v>22.550050606223188</v>
      </c>
      <c r="AM143" s="757">
        <f t="shared" si="189"/>
        <v>22.548440418549252</v>
      </c>
      <c r="AN143" s="757">
        <f t="shared" si="189"/>
        <v>22.547054151429531</v>
      </c>
      <c r="AO143" s="757">
        <f t="shared" si="189"/>
        <v>22.545644674433685</v>
      </c>
      <c r="AP143" s="757">
        <f t="shared" si="189"/>
        <v>22.544070030180329</v>
      </c>
      <c r="AQ143" s="757">
        <f t="shared" si="189"/>
        <v>22.542027852486722</v>
      </c>
      <c r="AR143" s="757">
        <f t="shared" si="189"/>
        <v>22.539597949024653</v>
      </c>
      <c r="AS143" s="757">
        <f t="shared" si="189"/>
        <v>22.537162703688402</v>
      </c>
      <c r="AT143" s="757">
        <f t="shared" si="189"/>
        <v>22.534708761531768</v>
      </c>
      <c r="AU143" s="757">
        <f t="shared" si="189"/>
        <v>22.532203386600063</v>
      </c>
      <c r="AV143" s="757">
        <f t="shared" si="189"/>
        <v>22.529453396258262</v>
      </c>
      <c r="AW143" s="757">
        <f t="shared" si="189"/>
        <v>22.526557666673664</v>
      </c>
      <c r="AX143" s="757">
        <f t="shared" si="189"/>
        <v>22.523496631951485</v>
      </c>
      <c r="AY143" s="757">
        <f t="shared" si="189"/>
        <v>22.520154694745994</v>
      </c>
      <c r="AZ143" s="757">
        <f t="shared" si="189"/>
        <v>22.516594804852211</v>
      </c>
      <c r="BA143" s="757">
        <f t="shared" si="189"/>
        <v>22.51282615343122</v>
      </c>
      <c r="BB143" s="757">
        <f t="shared" si="189"/>
        <v>22.508909348120227</v>
      </c>
      <c r="BC143" s="757">
        <f t="shared" si="189"/>
        <v>22.504978832560571</v>
      </c>
      <c r="BD143" s="757">
        <f t="shared" si="189"/>
        <v>22.501125512119323</v>
      </c>
      <c r="BE143" s="757">
        <f t="shared" si="189"/>
        <v>22.497306948182832</v>
      </c>
      <c r="BF143" s="757">
        <f t="shared" si="189"/>
        <v>22.49358707948765</v>
      </c>
      <c r="BG143" s="757">
        <f t="shared" si="189"/>
        <v>22.489926304142905</v>
      </c>
      <c r="BH143" s="757">
        <f t="shared" si="189"/>
        <v>22.48630348549262</v>
      </c>
      <c r="BI143" s="757">
        <f t="shared" si="189"/>
        <v>22.482726170740001</v>
      </c>
      <c r="BJ143" s="757">
        <f t="shared" si="189"/>
        <v>22.47921215814538</v>
      </c>
      <c r="BK143" s="757">
        <f t="shared" si="189"/>
        <v>22.475805799885947</v>
      </c>
      <c r="BL143" s="757">
        <f t="shared" si="189"/>
        <v>22.472477584939703</v>
      </c>
      <c r="BM143" s="757">
        <f t="shared" si="189"/>
        <v>22.469240090711114</v>
      </c>
      <c r="BN143" s="757">
        <f t="shared" si="189"/>
        <v>22.465978907106642</v>
      </c>
      <c r="BO143" s="757">
        <f t="shared" si="189"/>
        <v>22.46265139473914</v>
      </c>
      <c r="BP143" s="757">
        <f t="shared" si="189"/>
        <v>22.459198511125173</v>
      </c>
      <c r="BQ143" s="757">
        <f t="shared" si="189"/>
        <v>22.455537237876829</v>
      </c>
      <c r="BR143" s="757">
        <f t="shared" si="189"/>
        <v>22.45175567156722</v>
      </c>
      <c r="BS143" s="757">
        <f t="shared" ref="BS143:BT150" si="190">BS53+BS111</f>
        <v>22.447878953699888</v>
      </c>
      <c r="BT143" s="757">
        <f t="shared" si="190"/>
        <v>22.443983726655944</v>
      </c>
      <c r="BU143" s="757"/>
      <c r="BV143" s="757"/>
      <c r="BW143" s="757"/>
      <c r="BX143" s="757"/>
      <c r="BY143" s="757"/>
      <c r="BZ143" s="757"/>
      <c r="CA143" s="757"/>
      <c r="CB143" s="757"/>
      <c r="CC143" s="757"/>
      <c r="CD143" s="757"/>
      <c r="CE143" s="757"/>
      <c r="CF143" s="757"/>
      <c r="CG143" s="757"/>
      <c r="CH143" s="757"/>
      <c r="CI143" s="758"/>
      <c r="CK143" s="1351"/>
    </row>
    <row r="144" spans="2:89" ht="29.25" thickBot="1" x14ac:dyDescent="0.25">
      <c r="B144" s="792" t="s">
        <v>715</v>
      </c>
      <c r="C144" s="793" t="s">
        <v>505</v>
      </c>
      <c r="D144" s="794" t="s">
        <v>716</v>
      </c>
      <c r="E144" s="795" t="s">
        <v>231</v>
      </c>
      <c r="F144" s="796">
        <v>2</v>
      </c>
      <c r="G144" s="768">
        <f t="shared" si="189"/>
        <v>0</v>
      </c>
      <c r="H144" s="768">
        <f t="shared" si="189"/>
        <v>0</v>
      </c>
      <c r="I144" s="768">
        <f t="shared" si="189"/>
        <v>1.7124428907859381</v>
      </c>
      <c r="J144" s="768">
        <f t="shared" si="189"/>
        <v>1.7124428907859381</v>
      </c>
      <c r="K144" s="768">
        <f t="shared" si="189"/>
        <v>1.7124428907859381</v>
      </c>
      <c r="L144" s="768">
        <f t="shared" si="189"/>
        <v>1.7124428907859381</v>
      </c>
      <c r="M144" s="797">
        <f t="shared" si="189"/>
        <v>1.7124428907859381</v>
      </c>
      <c r="N144" s="797">
        <f t="shared" si="189"/>
        <v>1.7124428907859381</v>
      </c>
      <c r="O144" s="797">
        <f t="shared" si="189"/>
        <v>1.7124428907859381</v>
      </c>
      <c r="P144" s="797">
        <f t="shared" si="189"/>
        <v>1.7124428907859381</v>
      </c>
      <c r="Q144" s="797">
        <f t="shared" si="189"/>
        <v>1.7124428907859381</v>
      </c>
      <c r="R144" s="797">
        <f t="shared" si="189"/>
        <v>1.7124428907859381</v>
      </c>
      <c r="S144" s="797">
        <f t="shared" si="189"/>
        <v>1.7124428907859381</v>
      </c>
      <c r="T144" s="797">
        <f t="shared" si="189"/>
        <v>1.7124428907859381</v>
      </c>
      <c r="U144" s="797">
        <f t="shared" si="189"/>
        <v>1.7124428907859381</v>
      </c>
      <c r="V144" s="797">
        <f t="shared" si="189"/>
        <v>1.7124428907859381</v>
      </c>
      <c r="W144" s="797">
        <f t="shared" si="189"/>
        <v>1.7124428907859381</v>
      </c>
      <c r="X144" s="797">
        <f t="shared" si="189"/>
        <v>1.7124428907859381</v>
      </c>
      <c r="Y144" s="797">
        <f t="shared" si="189"/>
        <v>1.7124428907859381</v>
      </c>
      <c r="Z144" s="797">
        <f t="shared" si="189"/>
        <v>1.7124428907859381</v>
      </c>
      <c r="AA144" s="797">
        <f t="shared" si="189"/>
        <v>1.7124428907859381</v>
      </c>
      <c r="AB144" s="797">
        <f t="shared" si="189"/>
        <v>1.7124428907859381</v>
      </c>
      <c r="AC144" s="797">
        <f t="shared" si="189"/>
        <v>1.7124428907859381</v>
      </c>
      <c r="AD144" s="797">
        <f t="shared" si="189"/>
        <v>1.7124428907859381</v>
      </c>
      <c r="AE144" s="797">
        <f t="shared" si="189"/>
        <v>1.7124428907859381</v>
      </c>
      <c r="AF144" s="797">
        <f t="shared" si="189"/>
        <v>1.7124428907859381</v>
      </c>
      <c r="AG144" s="797">
        <f t="shared" si="189"/>
        <v>1.7124428907859381</v>
      </c>
      <c r="AH144" s="797">
        <f t="shared" si="189"/>
        <v>1.7124428907859381</v>
      </c>
      <c r="AI144" s="797">
        <f t="shared" si="189"/>
        <v>1.7124428907859381</v>
      </c>
      <c r="AJ144" s="797">
        <f t="shared" si="189"/>
        <v>1.7124428907859381</v>
      </c>
      <c r="AK144" s="797">
        <f t="shared" si="189"/>
        <v>1.7124428907859381</v>
      </c>
      <c r="AL144" s="797">
        <f t="shared" si="189"/>
        <v>1.7124428907859381</v>
      </c>
      <c r="AM144" s="797">
        <f t="shared" si="189"/>
        <v>1.7124428907859381</v>
      </c>
      <c r="AN144" s="797">
        <f t="shared" si="189"/>
        <v>1.7124428907859381</v>
      </c>
      <c r="AO144" s="797">
        <f t="shared" si="189"/>
        <v>1.7124428907859381</v>
      </c>
      <c r="AP144" s="797">
        <f t="shared" si="189"/>
        <v>1.7124428907859381</v>
      </c>
      <c r="AQ144" s="797">
        <f t="shared" si="189"/>
        <v>1.7124428907859381</v>
      </c>
      <c r="AR144" s="797">
        <f t="shared" si="189"/>
        <v>1.7124428907859381</v>
      </c>
      <c r="AS144" s="797">
        <f t="shared" si="189"/>
        <v>1.7124428907859381</v>
      </c>
      <c r="AT144" s="797">
        <f t="shared" si="189"/>
        <v>1.7124428907859381</v>
      </c>
      <c r="AU144" s="797">
        <f t="shared" si="189"/>
        <v>1.7124428907859381</v>
      </c>
      <c r="AV144" s="797">
        <f t="shared" si="189"/>
        <v>1.7124428907859381</v>
      </c>
      <c r="AW144" s="797">
        <f t="shared" si="189"/>
        <v>1.7124428907859381</v>
      </c>
      <c r="AX144" s="797">
        <f t="shared" si="189"/>
        <v>1.7124428907859381</v>
      </c>
      <c r="AY144" s="797">
        <f t="shared" si="189"/>
        <v>1.7124428907859381</v>
      </c>
      <c r="AZ144" s="797">
        <f t="shared" si="189"/>
        <v>1.7124428907859381</v>
      </c>
      <c r="BA144" s="797">
        <f t="shared" si="189"/>
        <v>1.7124428907859381</v>
      </c>
      <c r="BB144" s="797">
        <f t="shared" si="189"/>
        <v>1.7124428907859381</v>
      </c>
      <c r="BC144" s="797">
        <f t="shared" si="189"/>
        <v>1.7124428907859381</v>
      </c>
      <c r="BD144" s="797">
        <f t="shared" si="189"/>
        <v>1.7124428907859381</v>
      </c>
      <c r="BE144" s="797">
        <f t="shared" si="189"/>
        <v>1.7124428907859381</v>
      </c>
      <c r="BF144" s="797">
        <f t="shared" si="189"/>
        <v>1.7124428907859381</v>
      </c>
      <c r="BG144" s="797">
        <f t="shared" si="189"/>
        <v>1.7124428907859381</v>
      </c>
      <c r="BH144" s="797">
        <f t="shared" si="189"/>
        <v>1.7124428907859381</v>
      </c>
      <c r="BI144" s="797">
        <f t="shared" si="189"/>
        <v>1.7124428907859381</v>
      </c>
      <c r="BJ144" s="797">
        <f t="shared" si="189"/>
        <v>1.7124428907859381</v>
      </c>
      <c r="BK144" s="797">
        <f t="shared" si="189"/>
        <v>1.7124428907859381</v>
      </c>
      <c r="BL144" s="797">
        <f t="shared" si="189"/>
        <v>1.7124428907859381</v>
      </c>
      <c r="BM144" s="797">
        <f t="shared" si="189"/>
        <v>1.7124428907859381</v>
      </c>
      <c r="BN144" s="797">
        <f t="shared" si="189"/>
        <v>1.7124428907859381</v>
      </c>
      <c r="BO144" s="797">
        <f t="shared" si="189"/>
        <v>1.7124428907859381</v>
      </c>
      <c r="BP144" s="797">
        <f t="shared" si="189"/>
        <v>1.7124428907859381</v>
      </c>
      <c r="BQ144" s="797">
        <f t="shared" si="189"/>
        <v>1.7124428907859381</v>
      </c>
      <c r="BR144" s="797">
        <f t="shared" si="189"/>
        <v>1.7124428907859381</v>
      </c>
      <c r="BS144" s="797">
        <f t="shared" si="190"/>
        <v>1.7124428907859381</v>
      </c>
      <c r="BT144" s="797">
        <f t="shared" si="190"/>
        <v>1.7124428907859381</v>
      </c>
      <c r="BU144" s="797"/>
      <c r="BV144" s="797"/>
      <c r="BW144" s="797"/>
      <c r="BX144" s="797"/>
      <c r="BY144" s="797"/>
      <c r="BZ144" s="797"/>
      <c r="CA144" s="797"/>
      <c r="CB144" s="797"/>
      <c r="CC144" s="797"/>
      <c r="CD144" s="797"/>
      <c r="CE144" s="797"/>
      <c r="CF144" s="797"/>
      <c r="CG144" s="797"/>
      <c r="CH144" s="797"/>
      <c r="CI144" s="798"/>
      <c r="CK144" s="1351"/>
    </row>
    <row r="145" spans="2:89" ht="28.5" x14ac:dyDescent="0.2">
      <c r="B145" s="745" t="s">
        <v>717</v>
      </c>
      <c r="C145" s="746" t="s">
        <v>507</v>
      </c>
      <c r="D145" s="747" t="s">
        <v>718</v>
      </c>
      <c r="E145" s="748" t="s">
        <v>231</v>
      </c>
      <c r="F145" s="749">
        <v>2</v>
      </c>
      <c r="G145" s="774">
        <f t="shared" si="189"/>
        <v>0</v>
      </c>
      <c r="H145" s="774">
        <f t="shared" si="189"/>
        <v>0</v>
      </c>
      <c r="I145" s="774">
        <f t="shared" si="189"/>
        <v>0.56954525666679723</v>
      </c>
      <c r="J145" s="774">
        <f t="shared" si="189"/>
        <v>0.6319348522420638</v>
      </c>
      <c r="K145" s="774">
        <f t="shared" si="189"/>
        <v>0.61408516845965055</v>
      </c>
      <c r="L145" s="774">
        <f t="shared" si="189"/>
        <v>0.59598509250900944</v>
      </c>
      <c r="M145" s="775">
        <f t="shared" si="189"/>
        <v>0.60866440557568324</v>
      </c>
      <c r="N145" s="775">
        <f t="shared" si="189"/>
        <v>0.60767099699731209</v>
      </c>
      <c r="O145" s="775">
        <f t="shared" si="189"/>
        <v>0.60708628325331582</v>
      </c>
      <c r="P145" s="775">
        <f t="shared" si="189"/>
        <v>0.60617083702087504</v>
      </c>
      <c r="Q145" s="775">
        <f t="shared" si="189"/>
        <v>0.60492465829998998</v>
      </c>
      <c r="R145" s="775">
        <f t="shared" si="189"/>
        <v>0.60335743538445608</v>
      </c>
      <c r="S145" s="775">
        <f t="shared" si="189"/>
        <v>0.60145912999900852</v>
      </c>
      <c r="T145" s="775">
        <f t="shared" si="189"/>
        <v>0.59922974214364733</v>
      </c>
      <c r="U145" s="775">
        <f t="shared" si="189"/>
        <v>0.59666927181837237</v>
      </c>
      <c r="V145" s="775">
        <f t="shared" si="189"/>
        <v>0.59377771902318377</v>
      </c>
      <c r="W145" s="775">
        <f t="shared" si="189"/>
        <v>0.58754532810622051</v>
      </c>
      <c r="X145" s="775">
        <f t="shared" si="189"/>
        <v>0.57815137707510755</v>
      </c>
      <c r="Y145" s="775">
        <f t="shared" si="189"/>
        <v>0.5686653809175809</v>
      </c>
      <c r="Z145" s="775">
        <f t="shared" si="189"/>
        <v>0.55908733963364055</v>
      </c>
      <c r="AA145" s="775">
        <f t="shared" si="189"/>
        <v>0.54941725322328672</v>
      </c>
      <c r="AB145" s="775">
        <f t="shared" si="189"/>
        <v>0.53532920594591016</v>
      </c>
      <c r="AC145" s="775">
        <f t="shared" si="189"/>
        <v>0.52111564169077318</v>
      </c>
      <c r="AD145" s="775">
        <f t="shared" si="189"/>
        <v>0.50677656045787567</v>
      </c>
      <c r="AE145" s="775">
        <f t="shared" si="189"/>
        <v>0.49231196224721768</v>
      </c>
      <c r="AF145" s="775">
        <f t="shared" si="189"/>
        <v>0.47772184705879911</v>
      </c>
      <c r="AG145" s="775">
        <f t="shared" si="189"/>
        <v>0.46300621489262006</v>
      </c>
      <c r="AH145" s="775">
        <f t="shared" si="189"/>
        <v>0.44816506574868048</v>
      </c>
      <c r="AI145" s="775">
        <f t="shared" si="189"/>
        <v>0.43319839962698042</v>
      </c>
      <c r="AJ145" s="775">
        <f t="shared" si="189"/>
        <v>0.41810621652752</v>
      </c>
      <c r="AK145" s="775">
        <f t="shared" si="189"/>
        <v>0.40288278932744492</v>
      </c>
      <c r="AL145" s="775">
        <f t="shared" si="189"/>
        <v>0.40438329551519958</v>
      </c>
      <c r="AM145" s="775">
        <f t="shared" si="189"/>
        <v>0.40588380170295435</v>
      </c>
      <c r="AN145" s="775">
        <f t="shared" si="189"/>
        <v>0.40738430789070906</v>
      </c>
      <c r="AO145" s="775">
        <f t="shared" si="189"/>
        <v>0.40888481407846372</v>
      </c>
      <c r="AP145" s="775">
        <f t="shared" si="189"/>
        <v>0.41038532026621843</v>
      </c>
      <c r="AQ145" s="775">
        <f t="shared" si="189"/>
        <v>0.4118858264539732</v>
      </c>
      <c r="AR145" s="775">
        <f t="shared" si="189"/>
        <v>0.41338633264172786</v>
      </c>
      <c r="AS145" s="775">
        <f t="shared" si="189"/>
        <v>0.41488683882948263</v>
      </c>
      <c r="AT145" s="775">
        <f t="shared" si="189"/>
        <v>0.41638734501723729</v>
      </c>
      <c r="AU145" s="775">
        <f t="shared" si="189"/>
        <v>0.417887851204992</v>
      </c>
      <c r="AV145" s="775">
        <f t="shared" si="189"/>
        <v>0.41938835739274671</v>
      </c>
      <c r="AW145" s="775">
        <f t="shared" si="189"/>
        <v>0.42088886358050148</v>
      </c>
      <c r="AX145" s="775">
        <f t="shared" si="189"/>
        <v>0.42238936976825614</v>
      </c>
      <c r="AY145" s="775">
        <f t="shared" si="189"/>
        <v>0.42388987595601091</v>
      </c>
      <c r="AZ145" s="775">
        <f t="shared" si="189"/>
        <v>0.42539038214376562</v>
      </c>
      <c r="BA145" s="775">
        <f t="shared" si="189"/>
        <v>0.42689088833152034</v>
      </c>
      <c r="BB145" s="775">
        <f t="shared" si="189"/>
        <v>0.42839139451927505</v>
      </c>
      <c r="BC145" s="775">
        <f t="shared" si="189"/>
        <v>0.42989190070702982</v>
      </c>
      <c r="BD145" s="775">
        <f t="shared" si="189"/>
        <v>0.43139240689478447</v>
      </c>
      <c r="BE145" s="775">
        <f t="shared" si="189"/>
        <v>0.43289291308253924</v>
      </c>
      <c r="BF145" s="775">
        <f t="shared" si="189"/>
        <v>0.43433614804175363</v>
      </c>
      <c r="BG145" s="775">
        <f t="shared" si="189"/>
        <v>0.43577938300096808</v>
      </c>
      <c r="BH145" s="775">
        <f t="shared" si="189"/>
        <v>0.43722261796018258</v>
      </c>
      <c r="BI145" s="775">
        <f t="shared" si="189"/>
        <v>0.43866585291939703</v>
      </c>
      <c r="BJ145" s="775">
        <f t="shared" si="189"/>
        <v>0.44010908787861147</v>
      </c>
      <c r="BK145" s="775">
        <f t="shared" si="189"/>
        <v>0.44155232283782597</v>
      </c>
      <c r="BL145" s="775">
        <f t="shared" si="189"/>
        <v>0.44299555779704036</v>
      </c>
      <c r="BM145" s="775">
        <f t="shared" si="189"/>
        <v>0.44443879275625486</v>
      </c>
      <c r="BN145" s="775">
        <f t="shared" si="189"/>
        <v>0.44588202771546936</v>
      </c>
      <c r="BO145" s="775">
        <f t="shared" si="189"/>
        <v>0.44732526267468375</v>
      </c>
      <c r="BP145" s="775">
        <f t="shared" si="189"/>
        <v>0.4487684976338982</v>
      </c>
      <c r="BQ145" s="775">
        <f t="shared" si="189"/>
        <v>0.45021173259311276</v>
      </c>
      <c r="BR145" s="775">
        <f t="shared" si="189"/>
        <v>0.45165496755232715</v>
      </c>
      <c r="BS145" s="775">
        <f t="shared" si="190"/>
        <v>0.45309820251154154</v>
      </c>
      <c r="BT145" s="775">
        <f t="shared" si="190"/>
        <v>0.45454143747075598</v>
      </c>
      <c r="BU145" s="775"/>
      <c r="BV145" s="775"/>
      <c r="BW145" s="775"/>
      <c r="BX145" s="775"/>
      <c r="BY145" s="775"/>
      <c r="BZ145" s="775"/>
      <c r="CA145" s="775"/>
      <c r="CB145" s="775"/>
      <c r="CC145" s="775"/>
      <c r="CD145" s="775"/>
      <c r="CE145" s="775"/>
      <c r="CF145" s="775"/>
      <c r="CG145" s="775"/>
      <c r="CH145" s="775"/>
      <c r="CI145" s="776"/>
      <c r="CK145" s="1351"/>
    </row>
    <row r="146" spans="2:89" ht="28.5" x14ac:dyDescent="0.2">
      <c r="B146" s="759" t="s">
        <v>719</v>
      </c>
      <c r="C146" s="760" t="s">
        <v>509</v>
      </c>
      <c r="D146" s="754" t="s">
        <v>720</v>
      </c>
      <c r="E146" s="755" t="s">
        <v>231</v>
      </c>
      <c r="F146" s="756">
        <v>2</v>
      </c>
      <c r="G146" s="600">
        <f t="shared" si="189"/>
        <v>0</v>
      </c>
      <c r="H146" s="600">
        <f t="shared" si="189"/>
        <v>0</v>
      </c>
      <c r="I146" s="600">
        <f t="shared" si="189"/>
        <v>0.14413303601063418</v>
      </c>
      <c r="J146" s="600">
        <f t="shared" si="189"/>
        <v>0.15949453269955655</v>
      </c>
      <c r="K146" s="600">
        <f t="shared" si="189"/>
        <v>0.15272047575057054</v>
      </c>
      <c r="L146" s="600">
        <f t="shared" si="189"/>
        <v>0.14612433626885407</v>
      </c>
      <c r="M146" s="757">
        <f t="shared" si="189"/>
        <v>0.1657744589748045</v>
      </c>
      <c r="N146" s="757">
        <f t="shared" si="189"/>
        <v>0.15030588890166904</v>
      </c>
      <c r="O146" s="757">
        <f t="shared" si="189"/>
        <v>0.13394532841171286</v>
      </c>
      <c r="P146" s="757">
        <f t="shared" si="189"/>
        <v>0.11805863898190924</v>
      </c>
      <c r="Q146" s="757">
        <f t="shared" si="189"/>
        <v>0.10264582061225817</v>
      </c>
      <c r="R146" s="757">
        <f t="shared" si="189"/>
        <v>8.8172171971722099E-2</v>
      </c>
      <c r="S146" s="757">
        <f t="shared" si="189"/>
        <v>7.415558586805894E-2</v>
      </c>
      <c r="T146" s="757">
        <f t="shared" si="189"/>
        <v>6.0596062301268711E-2</v>
      </c>
      <c r="U146" s="757">
        <f t="shared" si="189"/>
        <v>4.7476674891195919E-2</v>
      </c>
      <c r="V146" s="757">
        <f t="shared" si="189"/>
        <v>3.4814996499660633E-2</v>
      </c>
      <c r="W146" s="757">
        <f t="shared" si="189"/>
        <v>2.8170612461304811E-2</v>
      </c>
      <c r="X146" s="757">
        <f t="shared" si="189"/>
        <v>2.7212362543436536E-2</v>
      </c>
      <c r="Y146" s="757">
        <f t="shared" si="189"/>
        <v>2.6270274667183291E-2</v>
      </c>
      <c r="Z146" s="757">
        <f t="shared" si="189"/>
        <v>2.5344348832545077E-2</v>
      </c>
      <c r="AA146" s="757">
        <f t="shared" si="189"/>
        <v>2.4434585039521894E-2</v>
      </c>
      <c r="AB146" s="757">
        <f t="shared" si="189"/>
        <v>2.3570469244660663E-2</v>
      </c>
      <c r="AC146" s="757">
        <f t="shared" si="189"/>
        <v>2.2715169171813154E-2</v>
      </c>
      <c r="AD146" s="757">
        <f t="shared" si="189"/>
        <v>2.1868684820979423E-2</v>
      </c>
      <c r="AE146" s="757">
        <f t="shared" si="189"/>
        <v>2.1031016192159413E-2</v>
      </c>
      <c r="AF146" s="757">
        <f t="shared" si="189"/>
        <v>2.0202163285353181E-2</v>
      </c>
      <c r="AG146" s="757">
        <f t="shared" si="189"/>
        <v>1.938212610056067E-2</v>
      </c>
      <c r="AH146" s="757">
        <f t="shared" si="189"/>
        <v>1.857090463778191E-2</v>
      </c>
      <c r="AI146" s="757">
        <f t="shared" si="189"/>
        <v>1.7768498897016927E-2</v>
      </c>
      <c r="AJ146" s="757">
        <f t="shared" si="189"/>
        <v>1.6974908878265665E-2</v>
      </c>
      <c r="AK146" s="757">
        <f t="shared" si="189"/>
        <v>1.6243029952302257E-2</v>
      </c>
      <c r="AL146" s="757">
        <f t="shared" si="189"/>
        <v>1.6190134581528154E-2</v>
      </c>
      <c r="AM146" s="757">
        <f t="shared" si="189"/>
        <v>1.6137239210754051E-2</v>
      </c>
      <c r="AN146" s="757">
        <f t="shared" si="189"/>
        <v>1.6084343839979948E-2</v>
      </c>
      <c r="AO146" s="757">
        <f t="shared" si="189"/>
        <v>1.6031448469205817E-2</v>
      </c>
      <c r="AP146" s="757">
        <f t="shared" si="189"/>
        <v>1.5978553098431714E-2</v>
      </c>
      <c r="AQ146" s="757">
        <f t="shared" si="189"/>
        <v>1.5925657727657611E-2</v>
      </c>
      <c r="AR146" s="757">
        <f t="shared" si="189"/>
        <v>1.587276235688348E-2</v>
      </c>
      <c r="AS146" s="757">
        <f t="shared" si="189"/>
        <v>1.5819866986109377E-2</v>
      </c>
      <c r="AT146" s="757">
        <f t="shared" si="189"/>
        <v>1.5766971615335273E-2</v>
      </c>
      <c r="AU146" s="757">
        <f t="shared" si="189"/>
        <v>1.5714076244561143E-2</v>
      </c>
      <c r="AV146" s="757">
        <f t="shared" si="189"/>
        <v>1.5661180873787039E-2</v>
      </c>
      <c r="AW146" s="757">
        <f t="shared" si="189"/>
        <v>1.5608285503012936E-2</v>
      </c>
      <c r="AX146" s="757">
        <f t="shared" si="189"/>
        <v>1.5555390132238806E-2</v>
      </c>
      <c r="AY146" s="757">
        <f t="shared" si="189"/>
        <v>1.5502494761464702E-2</v>
      </c>
      <c r="AZ146" s="757">
        <f t="shared" si="189"/>
        <v>1.5449599390690599E-2</v>
      </c>
      <c r="BA146" s="757">
        <f t="shared" si="189"/>
        <v>1.5396704019916468E-2</v>
      </c>
      <c r="BB146" s="757">
        <f t="shared" si="189"/>
        <v>1.5343808649142365E-2</v>
      </c>
      <c r="BC146" s="757">
        <f t="shared" si="189"/>
        <v>1.5290913278368262E-2</v>
      </c>
      <c r="BD146" s="757">
        <f t="shared" si="189"/>
        <v>1.5238017907594159E-2</v>
      </c>
      <c r="BE146" s="757">
        <f t="shared" si="189"/>
        <v>1.5185122536820028E-2</v>
      </c>
      <c r="BF146" s="757">
        <f t="shared" si="189"/>
        <v>1.5132227166045925E-2</v>
      </c>
      <c r="BG146" s="757">
        <f t="shared" si="189"/>
        <v>1.5079331795271822E-2</v>
      </c>
      <c r="BH146" s="757">
        <f t="shared" si="189"/>
        <v>1.5026436424497691E-2</v>
      </c>
      <c r="BI146" s="757">
        <f t="shared" si="189"/>
        <v>1.4973541053723588E-2</v>
      </c>
      <c r="BJ146" s="757">
        <f t="shared" si="189"/>
        <v>1.4920645682949485E-2</v>
      </c>
      <c r="BK146" s="757">
        <f t="shared" si="189"/>
        <v>1.4867750312175354E-2</v>
      </c>
      <c r="BL146" s="757">
        <f t="shared" si="189"/>
        <v>1.4814854941401251E-2</v>
      </c>
      <c r="BM146" s="757">
        <f t="shared" si="189"/>
        <v>1.4761959570627148E-2</v>
      </c>
      <c r="BN146" s="757">
        <f t="shared" si="189"/>
        <v>1.4709064199853017E-2</v>
      </c>
      <c r="BO146" s="757">
        <f t="shared" si="189"/>
        <v>1.4656168829078914E-2</v>
      </c>
      <c r="BP146" s="757">
        <f t="shared" si="189"/>
        <v>1.4603273458304811E-2</v>
      </c>
      <c r="BQ146" s="757">
        <f t="shared" si="189"/>
        <v>1.455037808753068E-2</v>
      </c>
      <c r="BR146" s="757">
        <f t="shared" ref="BR146" si="191">BR56+BR114</f>
        <v>1.4497482716756577E-2</v>
      </c>
      <c r="BS146" s="757">
        <f t="shared" si="190"/>
        <v>1.4444587345982474E-2</v>
      </c>
      <c r="BT146" s="757">
        <f t="shared" si="190"/>
        <v>1.4391691975208343E-2</v>
      </c>
      <c r="BU146" s="757"/>
      <c r="BV146" s="757"/>
      <c r="BW146" s="757"/>
      <c r="BX146" s="757"/>
      <c r="BY146" s="757"/>
      <c r="BZ146" s="757"/>
      <c r="CA146" s="757"/>
      <c r="CB146" s="757"/>
      <c r="CC146" s="757"/>
      <c r="CD146" s="757"/>
      <c r="CE146" s="757"/>
      <c r="CF146" s="757"/>
      <c r="CG146" s="757"/>
      <c r="CH146" s="757"/>
      <c r="CI146" s="758"/>
      <c r="CK146" s="1351"/>
    </row>
    <row r="147" spans="2:89" ht="28.5" x14ac:dyDescent="0.2">
      <c r="B147" s="759" t="s">
        <v>721</v>
      </c>
      <c r="C147" s="760" t="s">
        <v>511</v>
      </c>
      <c r="D147" s="754" t="s">
        <v>722</v>
      </c>
      <c r="E147" s="755" t="s">
        <v>231</v>
      </c>
      <c r="F147" s="756">
        <v>2</v>
      </c>
      <c r="G147" s="600">
        <f t="shared" ref="G147:BR150" si="192">G57+G115</f>
        <v>0</v>
      </c>
      <c r="H147" s="600">
        <f t="shared" si="192"/>
        <v>0</v>
      </c>
      <c r="I147" s="600">
        <f t="shared" si="192"/>
        <v>7.0143228662329546</v>
      </c>
      <c r="J147" s="600">
        <f t="shared" si="192"/>
        <v>7.406873203976593</v>
      </c>
      <c r="K147" s="600">
        <f t="shared" si="192"/>
        <v>7.5534119660871388</v>
      </c>
      <c r="L147" s="600">
        <f t="shared" si="192"/>
        <v>7.701693688822977</v>
      </c>
      <c r="M147" s="757">
        <f t="shared" si="192"/>
        <v>7.9366572512852152</v>
      </c>
      <c r="N147" s="757">
        <f t="shared" si="192"/>
        <v>8.1234088345776598</v>
      </c>
      <c r="O147" s="757">
        <f t="shared" si="192"/>
        <v>8.309453432097655</v>
      </c>
      <c r="P147" s="757">
        <f t="shared" si="192"/>
        <v>8.4872810469645987</v>
      </c>
      <c r="Q147" s="757">
        <f t="shared" si="192"/>
        <v>8.6401139060983692</v>
      </c>
      <c r="R147" s="757">
        <f t="shared" si="192"/>
        <v>8.75205228036425</v>
      </c>
      <c r="S147" s="757">
        <f t="shared" si="192"/>
        <v>8.8432749344009309</v>
      </c>
      <c r="T147" s="757">
        <f t="shared" si="192"/>
        <v>8.923862713497499</v>
      </c>
      <c r="U147" s="757">
        <f t="shared" si="192"/>
        <v>8.9961908182062302</v>
      </c>
      <c r="V147" s="757">
        <f t="shared" si="192"/>
        <v>9.0580778097299444</v>
      </c>
      <c r="W147" s="757">
        <f t="shared" si="192"/>
        <v>9.0857096335503833</v>
      </c>
      <c r="X147" s="757">
        <f t="shared" si="192"/>
        <v>9.0754411238873445</v>
      </c>
      <c r="Y147" s="757">
        <f t="shared" si="192"/>
        <v>9.0526338638281487</v>
      </c>
      <c r="Z147" s="757">
        <f t="shared" si="192"/>
        <v>9.0210010638063753</v>
      </c>
      <c r="AA147" s="757">
        <f t="shared" si="192"/>
        <v>8.9809879833053348</v>
      </c>
      <c r="AB147" s="757">
        <f t="shared" si="192"/>
        <v>8.8587024607437055</v>
      </c>
      <c r="AC147" s="757">
        <f t="shared" si="192"/>
        <v>8.7217195373450398</v>
      </c>
      <c r="AD147" s="757">
        <f t="shared" si="192"/>
        <v>8.5706141635046222</v>
      </c>
      <c r="AE147" s="757">
        <f t="shared" si="192"/>
        <v>8.4056792883678604</v>
      </c>
      <c r="AF147" s="757">
        <f t="shared" si="192"/>
        <v>8.2275064282134238</v>
      </c>
      <c r="AG147" s="757">
        <f t="shared" si="192"/>
        <v>8.0384626885346062</v>
      </c>
      <c r="AH147" s="757">
        <f t="shared" si="192"/>
        <v>7.8409491455836164</v>
      </c>
      <c r="AI147" s="757">
        <f t="shared" si="192"/>
        <v>7.6353974129862463</v>
      </c>
      <c r="AJ147" s="757">
        <f t="shared" si="192"/>
        <v>7.4219753323201525</v>
      </c>
      <c r="AK147" s="757">
        <f t="shared" si="192"/>
        <v>7.2008400391475913</v>
      </c>
      <c r="AL147" s="757">
        <f t="shared" si="192"/>
        <v>7.2644211370333283</v>
      </c>
      <c r="AM147" s="757">
        <f t="shared" si="192"/>
        <v>7.3114903825911952</v>
      </c>
      <c r="AN147" s="757">
        <f t="shared" si="192"/>
        <v>7.3570854736820674</v>
      </c>
      <c r="AO147" s="757">
        <f t="shared" si="192"/>
        <v>7.4028339007673196</v>
      </c>
      <c r="AP147" s="757">
        <f t="shared" si="192"/>
        <v>7.4495976511852273</v>
      </c>
      <c r="AQ147" s="757">
        <f t="shared" si="192"/>
        <v>7.4832159313767708</v>
      </c>
      <c r="AR147" s="757">
        <f t="shared" si="192"/>
        <v>7.503162846345238</v>
      </c>
      <c r="AS147" s="757">
        <f t="shared" si="192"/>
        <v>7.5231451756071692</v>
      </c>
      <c r="AT147" s="757">
        <f t="shared" si="192"/>
        <v>7.543250877319327</v>
      </c>
      <c r="AU147" s="757">
        <f t="shared" si="192"/>
        <v>7.5636955626333062</v>
      </c>
      <c r="AV147" s="757">
        <f t="shared" si="192"/>
        <v>7.5857516135466998</v>
      </c>
      <c r="AW147" s="757">
        <f t="shared" si="192"/>
        <v>7.6087678537026777</v>
      </c>
      <c r="AX147" s="757">
        <f t="shared" si="192"/>
        <v>7.6328731957865372</v>
      </c>
      <c r="AY147" s="757">
        <f t="shared" si="192"/>
        <v>7.6588290897986395</v>
      </c>
      <c r="AZ147" s="757">
        <f t="shared" si="192"/>
        <v>7.6862209898146912</v>
      </c>
      <c r="BA147" s="757">
        <f t="shared" si="192"/>
        <v>7.7149884274125302</v>
      </c>
      <c r="BB147" s="757">
        <f t="shared" si="192"/>
        <v>7.7447322504934997</v>
      </c>
      <c r="BC147" s="757">
        <f t="shared" si="192"/>
        <v>7.7745669091646201</v>
      </c>
      <c r="BD147" s="757">
        <f t="shared" si="192"/>
        <v>7.8038935862421042</v>
      </c>
      <c r="BE147" s="757">
        <f t="shared" si="192"/>
        <v>7.83299180879456</v>
      </c>
      <c r="BF147" s="757">
        <f t="shared" si="192"/>
        <v>7.8615847952532176</v>
      </c>
      <c r="BG147" s="757">
        <f t="shared" si="192"/>
        <v>7.889788964087229</v>
      </c>
      <c r="BH147" s="757">
        <f t="shared" si="192"/>
        <v>7.9177435335749031</v>
      </c>
      <c r="BI147" s="757">
        <f t="shared" si="192"/>
        <v>7.9453987683673617</v>
      </c>
      <c r="BJ147" s="757">
        <f t="shared" si="192"/>
        <v>7.9726373975563947</v>
      </c>
      <c r="BK147" s="757">
        <f t="shared" si="192"/>
        <v>7.9991672068916646</v>
      </c>
      <c r="BL147" s="757">
        <f t="shared" si="192"/>
        <v>8.0251825817250406</v>
      </c>
      <c r="BM147" s="757">
        <f t="shared" si="192"/>
        <v>8.0506006345770231</v>
      </c>
      <c r="BN147" s="757">
        <f t="shared" si="192"/>
        <v>8.0761750988909515</v>
      </c>
      <c r="BO147" s="757">
        <f t="shared" si="192"/>
        <v>8.1021869017213763</v>
      </c>
      <c r="BP147" s="757">
        <f t="shared" si="192"/>
        <v>8.1249674071005025</v>
      </c>
      <c r="BQ147" s="757">
        <f t="shared" si="192"/>
        <v>8.145063505794889</v>
      </c>
      <c r="BR147" s="757">
        <f t="shared" si="192"/>
        <v>8.1659524638037926</v>
      </c>
      <c r="BS147" s="757">
        <f t="shared" si="190"/>
        <v>8.1874686636811163</v>
      </c>
      <c r="BT147" s="757">
        <f t="shared" si="190"/>
        <v>8.2091071489211682</v>
      </c>
      <c r="BU147" s="757"/>
      <c r="BV147" s="757"/>
      <c r="BW147" s="757"/>
      <c r="BX147" s="757"/>
      <c r="BY147" s="757"/>
      <c r="BZ147" s="757"/>
      <c r="CA147" s="757"/>
      <c r="CB147" s="757"/>
      <c r="CC147" s="757"/>
      <c r="CD147" s="757"/>
      <c r="CE147" s="757"/>
      <c r="CF147" s="757"/>
      <c r="CG147" s="757"/>
      <c r="CH147" s="757"/>
      <c r="CI147" s="758"/>
      <c r="CK147" s="1351"/>
    </row>
    <row r="148" spans="2:89" ht="28.5" x14ac:dyDescent="0.2">
      <c r="B148" s="759" t="s">
        <v>723</v>
      </c>
      <c r="C148" s="760" t="s">
        <v>513</v>
      </c>
      <c r="D148" s="754" t="s">
        <v>724</v>
      </c>
      <c r="E148" s="755" t="s">
        <v>231</v>
      </c>
      <c r="F148" s="756">
        <v>2</v>
      </c>
      <c r="G148" s="600">
        <f t="shared" si="192"/>
        <v>0</v>
      </c>
      <c r="H148" s="600">
        <f t="shared" si="192"/>
        <v>0</v>
      </c>
      <c r="I148" s="600">
        <f t="shared" si="192"/>
        <v>17.735052410435738</v>
      </c>
      <c r="J148" s="600">
        <f t="shared" si="192"/>
        <v>16.887088627896716</v>
      </c>
      <c r="K148" s="600">
        <f t="shared" si="192"/>
        <v>15.96009605595226</v>
      </c>
      <c r="L148" s="600">
        <f t="shared" si="192"/>
        <v>15.017796754375013</v>
      </c>
      <c r="M148" s="757">
        <f t="shared" si="192"/>
        <v>14.387899466117048</v>
      </c>
      <c r="N148" s="757">
        <f t="shared" si="192"/>
        <v>13.770961352271254</v>
      </c>
      <c r="O148" s="757">
        <f t="shared" si="192"/>
        <v>13.155013632295489</v>
      </c>
      <c r="P148" s="757">
        <f t="shared" si="192"/>
        <v>12.546682479047121</v>
      </c>
      <c r="Q148" s="757">
        <f t="shared" si="192"/>
        <v>11.951680480169104</v>
      </c>
      <c r="R148" s="757">
        <f t="shared" si="192"/>
        <v>11.39144286549236</v>
      </c>
      <c r="S148" s="757">
        <f t="shared" si="192"/>
        <v>10.864460932961642</v>
      </c>
      <c r="T148" s="757">
        <f t="shared" si="192"/>
        <v>10.349354484903582</v>
      </c>
      <c r="U148" s="757">
        <f t="shared" si="192"/>
        <v>9.8460634359791044</v>
      </c>
      <c r="V148" s="757">
        <f t="shared" si="192"/>
        <v>9.3547852383805505</v>
      </c>
      <c r="W148" s="757">
        <f t="shared" si="192"/>
        <v>8.9167548281253719</v>
      </c>
      <c r="X148" s="757">
        <f t="shared" si="192"/>
        <v>8.5364502103826077</v>
      </c>
      <c r="Y148" s="757">
        <f t="shared" si="192"/>
        <v>8.172071124392982</v>
      </c>
      <c r="Z148" s="757">
        <f t="shared" si="192"/>
        <v>7.8162934874202508</v>
      </c>
      <c r="AA148" s="757">
        <f t="shared" si="192"/>
        <v>7.4684040033568708</v>
      </c>
      <c r="AB148" s="757">
        <f t="shared" si="192"/>
        <v>7.075585602128216</v>
      </c>
      <c r="AC148" s="757">
        <f t="shared" si="192"/>
        <v>6.7011863305903523</v>
      </c>
      <c r="AD148" s="757">
        <f t="shared" si="192"/>
        <v>6.3444632700929402</v>
      </c>
      <c r="AE148" s="757">
        <f t="shared" si="192"/>
        <v>6.0051073697833122</v>
      </c>
      <c r="AF148" s="757">
        <f t="shared" si="192"/>
        <v>5.6823323249129443</v>
      </c>
      <c r="AG148" s="757">
        <f t="shared" si="192"/>
        <v>5.3722340698996529</v>
      </c>
      <c r="AH148" s="757">
        <f t="shared" si="192"/>
        <v>5.0708219070446559</v>
      </c>
      <c r="AI148" s="757">
        <f t="shared" si="192"/>
        <v>4.7775244091944398</v>
      </c>
      <c r="AJ148" s="757">
        <f t="shared" si="192"/>
        <v>4.4923415763490038</v>
      </c>
      <c r="AK148" s="757">
        <f t="shared" si="192"/>
        <v>4.2152734085083523</v>
      </c>
      <c r="AL148" s="757">
        <f t="shared" si="192"/>
        <v>4.1336219200540079</v>
      </c>
      <c r="AM148" s="757">
        <f t="shared" si="192"/>
        <v>4.0676968353851697</v>
      </c>
      <c r="AN148" s="757">
        <f t="shared" si="192"/>
        <v>4.0017717507163324</v>
      </c>
      <c r="AO148" s="757">
        <f t="shared" si="192"/>
        <v>3.9358466660474942</v>
      </c>
      <c r="AP148" s="757">
        <f t="shared" si="192"/>
        <v>3.8700473926089405</v>
      </c>
      <c r="AQ148" s="757">
        <f t="shared" si="192"/>
        <v>3.8294103652271927</v>
      </c>
      <c r="AR148" s="757">
        <f t="shared" si="192"/>
        <v>3.8139355839022553</v>
      </c>
      <c r="AS148" s="757">
        <f t="shared" si="192"/>
        <v>3.798460802577317</v>
      </c>
      <c r="AT148" s="757">
        <f t="shared" si="192"/>
        <v>3.7829860212523787</v>
      </c>
      <c r="AU148" s="757">
        <f t="shared" si="192"/>
        <v>3.7675112399274413</v>
      </c>
      <c r="AV148" s="757">
        <f t="shared" si="192"/>
        <v>3.752036458602503</v>
      </c>
      <c r="AW148" s="757">
        <f t="shared" si="192"/>
        <v>3.7365616772775656</v>
      </c>
      <c r="AX148" s="757">
        <f t="shared" si="192"/>
        <v>3.7210868959526273</v>
      </c>
      <c r="AY148" s="757">
        <f t="shared" si="192"/>
        <v>3.7056121146276899</v>
      </c>
      <c r="AZ148" s="757">
        <f t="shared" si="192"/>
        <v>3.6901373333027516</v>
      </c>
      <c r="BA148" s="757">
        <f t="shared" si="192"/>
        <v>3.6746625519778142</v>
      </c>
      <c r="BB148" s="757">
        <f t="shared" si="192"/>
        <v>3.6591877706528759</v>
      </c>
      <c r="BC148" s="757">
        <f t="shared" si="192"/>
        <v>3.6437129893279376</v>
      </c>
      <c r="BD148" s="757">
        <f t="shared" si="192"/>
        <v>3.6282382080030002</v>
      </c>
      <c r="BE148" s="757">
        <f t="shared" si="192"/>
        <v>3.6127634266780619</v>
      </c>
      <c r="BF148" s="757">
        <f t="shared" si="192"/>
        <v>3.5974144565834081</v>
      </c>
      <c r="BG148" s="757">
        <f t="shared" si="192"/>
        <v>3.5820654864887542</v>
      </c>
      <c r="BH148" s="757">
        <f t="shared" si="192"/>
        <v>3.5667165163941013</v>
      </c>
      <c r="BI148" s="757">
        <f t="shared" si="192"/>
        <v>3.5513675462994465</v>
      </c>
      <c r="BJ148" s="757">
        <f t="shared" si="192"/>
        <v>3.5360185762047927</v>
      </c>
      <c r="BK148" s="757">
        <f t="shared" si="192"/>
        <v>3.5206696061101397</v>
      </c>
      <c r="BL148" s="757">
        <f t="shared" si="192"/>
        <v>3.5053206360154854</v>
      </c>
      <c r="BM148" s="757">
        <f t="shared" si="192"/>
        <v>3.4899716659208315</v>
      </c>
      <c r="BN148" s="757">
        <f t="shared" si="192"/>
        <v>3.4746226958261777</v>
      </c>
      <c r="BO148" s="757">
        <f t="shared" si="192"/>
        <v>3.4592737257315243</v>
      </c>
      <c r="BP148" s="757">
        <f t="shared" si="192"/>
        <v>3.4502153171510725</v>
      </c>
      <c r="BQ148" s="757">
        <f t="shared" si="192"/>
        <v>3.4474474700848239</v>
      </c>
      <c r="BR148" s="757">
        <f t="shared" si="192"/>
        <v>3.4446796230185743</v>
      </c>
      <c r="BS148" s="757">
        <f t="shared" si="190"/>
        <v>3.4419117759523252</v>
      </c>
      <c r="BT148" s="757">
        <f t="shared" si="190"/>
        <v>3.4391439288860766</v>
      </c>
      <c r="BU148" s="757"/>
      <c r="BV148" s="757"/>
      <c r="BW148" s="757"/>
      <c r="BX148" s="757"/>
      <c r="BY148" s="757"/>
      <c r="BZ148" s="757"/>
      <c r="CA148" s="757"/>
      <c r="CB148" s="757"/>
      <c r="CC148" s="757"/>
      <c r="CD148" s="757"/>
      <c r="CE148" s="757"/>
      <c r="CF148" s="757"/>
      <c r="CG148" s="757"/>
      <c r="CH148" s="757"/>
      <c r="CI148" s="758"/>
      <c r="CK148" s="1351"/>
    </row>
    <row r="149" spans="2:89" ht="28.5" x14ac:dyDescent="0.2">
      <c r="B149" s="759" t="s">
        <v>725</v>
      </c>
      <c r="C149" s="760" t="s">
        <v>515</v>
      </c>
      <c r="D149" s="754" t="s">
        <v>726</v>
      </c>
      <c r="E149" s="755" t="s">
        <v>231</v>
      </c>
      <c r="F149" s="756">
        <v>2</v>
      </c>
      <c r="G149" s="600">
        <f t="shared" si="192"/>
        <v>0</v>
      </c>
      <c r="H149" s="600">
        <f t="shared" si="192"/>
        <v>0</v>
      </c>
      <c r="I149" s="600">
        <f t="shared" si="192"/>
        <v>1.6191074967398218</v>
      </c>
      <c r="J149" s="600">
        <f t="shared" si="192"/>
        <v>1.5295554316267019</v>
      </c>
      <c r="K149" s="600">
        <f t="shared" si="192"/>
        <v>1.5349336630345234</v>
      </c>
      <c r="L149" s="600">
        <f t="shared" si="192"/>
        <v>1.5397250459235676</v>
      </c>
      <c r="M149" s="757">
        <f t="shared" si="192"/>
        <v>1.4751946869123851</v>
      </c>
      <c r="N149" s="757">
        <f t="shared" si="192"/>
        <v>1.4807683944535772</v>
      </c>
      <c r="O149" s="757">
        <f t="shared" si="192"/>
        <v>1.4863976151373897</v>
      </c>
      <c r="P149" s="757">
        <f t="shared" si="192"/>
        <v>1.491964936133813</v>
      </c>
      <c r="Q149" s="757">
        <f t="shared" si="192"/>
        <v>1.4963097367077263</v>
      </c>
      <c r="R149" s="757">
        <f t="shared" si="192"/>
        <v>1.4993273449905307</v>
      </c>
      <c r="S149" s="757">
        <f t="shared" si="192"/>
        <v>1.5025431954572643</v>
      </c>
      <c r="T149" s="757">
        <f t="shared" si="192"/>
        <v>1.5056244191417998</v>
      </c>
      <c r="U149" s="757">
        <f t="shared" si="192"/>
        <v>1.5087799491572904</v>
      </c>
      <c r="V149" s="757">
        <f t="shared" si="192"/>
        <v>1.5118200045287531</v>
      </c>
      <c r="W149" s="757">
        <f t="shared" si="192"/>
        <v>1.5157563951201312</v>
      </c>
      <c r="X149" s="757">
        <f t="shared" si="192"/>
        <v>1.520522386604344</v>
      </c>
      <c r="Y149" s="757">
        <f t="shared" si="192"/>
        <v>1.5252105040549617</v>
      </c>
      <c r="Z149" s="757">
        <f t="shared" si="192"/>
        <v>1.5297118478109977</v>
      </c>
      <c r="AA149" s="757">
        <f t="shared" si="192"/>
        <v>1.5340181633056433</v>
      </c>
      <c r="AB149" s="757">
        <f t="shared" si="192"/>
        <v>1.5382541513413688</v>
      </c>
      <c r="AC149" s="757">
        <f t="shared" si="192"/>
        <v>1.5423803039195283</v>
      </c>
      <c r="AD149" s="757">
        <f t="shared" si="192"/>
        <v>1.546397066359172</v>
      </c>
      <c r="AE149" s="757">
        <f t="shared" si="192"/>
        <v>1.5503009413475961</v>
      </c>
      <c r="AF149" s="757">
        <f t="shared" si="192"/>
        <v>1.5540910073120522</v>
      </c>
      <c r="AG149" s="757">
        <f t="shared" si="192"/>
        <v>1.5577307233572968</v>
      </c>
      <c r="AH149" s="757">
        <f t="shared" si="192"/>
        <v>1.5611808288537892</v>
      </c>
      <c r="AI149" s="757">
        <f t="shared" si="192"/>
        <v>1.5644338944073564</v>
      </c>
      <c r="AJ149" s="757">
        <f t="shared" si="192"/>
        <v>1.5674908085831367</v>
      </c>
      <c r="AK149" s="757">
        <f t="shared" si="192"/>
        <v>1.5703750954261215</v>
      </c>
      <c r="AL149" s="757">
        <f t="shared" si="192"/>
        <v>1.5729529104748887</v>
      </c>
      <c r="AM149" s="757">
        <f t="shared" si="192"/>
        <v>1.5745630981488268</v>
      </c>
      <c r="AN149" s="757">
        <f t="shared" si="192"/>
        <v>1.5759493652685468</v>
      </c>
      <c r="AO149" s="757">
        <f t="shared" si="192"/>
        <v>1.5773588422643934</v>
      </c>
      <c r="AP149" s="757">
        <f t="shared" si="192"/>
        <v>1.5789334865177476</v>
      </c>
      <c r="AQ149" s="757">
        <f t="shared" si="192"/>
        <v>1.5809756642113564</v>
      </c>
      <c r="AR149" s="757">
        <f t="shared" si="192"/>
        <v>1.5834055676734224</v>
      </c>
      <c r="AS149" s="757">
        <f t="shared" si="192"/>
        <v>1.5858408130096731</v>
      </c>
      <c r="AT149" s="757">
        <f t="shared" si="192"/>
        <v>1.58829475516631</v>
      </c>
      <c r="AU149" s="757">
        <f t="shared" si="192"/>
        <v>1.5908001300980137</v>
      </c>
      <c r="AV149" s="757">
        <f t="shared" si="192"/>
        <v>1.5935501204398146</v>
      </c>
      <c r="AW149" s="757">
        <f t="shared" si="192"/>
        <v>1.5964458500244141</v>
      </c>
      <c r="AX149" s="757">
        <f t="shared" si="192"/>
        <v>1.5995068847465925</v>
      </c>
      <c r="AY149" s="757">
        <f t="shared" si="192"/>
        <v>1.6028488219520847</v>
      </c>
      <c r="AZ149" s="757">
        <f t="shared" si="192"/>
        <v>1.6064087118458663</v>
      </c>
      <c r="BA149" s="757">
        <f t="shared" si="192"/>
        <v>1.6101773632668566</v>
      </c>
      <c r="BB149" s="757">
        <f t="shared" si="192"/>
        <v>1.6140941685778483</v>
      </c>
      <c r="BC149" s="757">
        <f t="shared" si="192"/>
        <v>1.6180246841375066</v>
      </c>
      <c r="BD149" s="757">
        <f t="shared" si="192"/>
        <v>1.6218780045787526</v>
      </c>
      <c r="BE149" s="757">
        <f t="shared" si="192"/>
        <v>1.6256965685152469</v>
      </c>
      <c r="BF149" s="757">
        <f t="shared" si="192"/>
        <v>1.6294164372104283</v>
      </c>
      <c r="BG149" s="757">
        <f t="shared" si="192"/>
        <v>1.6330772125551734</v>
      </c>
      <c r="BH149" s="757">
        <f t="shared" si="192"/>
        <v>1.636700031205456</v>
      </c>
      <c r="BI149" s="757">
        <f t="shared" si="192"/>
        <v>1.6402773459580742</v>
      </c>
      <c r="BJ149" s="757">
        <f t="shared" si="192"/>
        <v>1.643791358552696</v>
      </c>
      <c r="BK149" s="757">
        <f t="shared" si="192"/>
        <v>1.6471977168121303</v>
      </c>
      <c r="BL149" s="757">
        <f t="shared" si="192"/>
        <v>1.6505259317583745</v>
      </c>
      <c r="BM149" s="757">
        <f t="shared" si="192"/>
        <v>1.653763425986962</v>
      </c>
      <c r="BN149" s="757">
        <f t="shared" si="192"/>
        <v>1.6570246095914341</v>
      </c>
      <c r="BO149" s="757">
        <f t="shared" si="192"/>
        <v>1.6603521219589381</v>
      </c>
      <c r="BP149" s="757">
        <f t="shared" si="192"/>
        <v>1.6638050055729054</v>
      </c>
      <c r="BQ149" s="757">
        <f t="shared" si="192"/>
        <v>1.6674662788212467</v>
      </c>
      <c r="BR149" s="757">
        <f t="shared" si="192"/>
        <v>1.6712478451308588</v>
      </c>
      <c r="BS149" s="757">
        <f t="shared" si="190"/>
        <v>1.6751245629981877</v>
      </c>
      <c r="BT149" s="757">
        <f t="shared" si="190"/>
        <v>1.6790197900421331</v>
      </c>
      <c r="BU149" s="757"/>
      <c r="BV149" s="757"/>
      <c r="BW149" s="757"/>
      <c r="BX149" s="757"/>
      <c r="BY149" s="757"/>
      <c r="BZ149" s="757"/>
      <c r="CA149" s="757"/>
      <c r="CB149" s="757"/>
      <c r="CC149" s="757"/>
      <c r="CD149" s="757"/>
      <c r="CE149" s="757"/>
      <c r="CF149" s="757"/>
      <c r="CG149" s="757"/>
      <c r="CH149" s="757"/>
      <c r="CI149" s="758"/>
      <c r="CK149" s="1351"/>
    </row>
    <row r="150" spans="2:89" ht="28.5" x14ac:dyDescent="0.2">
      <c r="B150" s="759" t="s">
        <v>727</v>
      </c>
      <c r="C150" s="753" t="s">
        <v>517</v>
      </c>
      <c r="D150" s="754" t="s">
        <v>728</v>
      </c>
      <c r="E150" s="755" t="s">
        <v>231</v>
      </c>
      <c r="F150" s="756">
        <v>2</v>
      </c>
      <c r="G150" s="600">
        <f t="shared" si="192"/>
        <v>0</v>
      </c>
      <c r="H150" s="600">
        <f t="shared" si="192"/>
        <v>0</v>
      </c>
      <c r="I150" s="600">
        <f t="shared" si="192"/>
        <v>101.93816385628443</v>
      </c>
      <c r="J150" s="600">
        <f t="shared" si="192"/>
        <v>94.421568951558385</v>
      </c>
      <c r="K150" s="600">
        <f t="shared" si="192"/>
        <v>91.231053470715864</v>
      </c>
      <c r="L150" s="600">
        <f t="shared" si="192"/>
        <v>88.054761082100597</v>
      </c>
      <c r="M150" s="757">
        <f t="shared" si="192"/>
        <v>86.63952949113488</v>
      </c>
      <c r="N150" s="757">
        <f t="shared" si="192"/>
        <v>85.238238052798536</v>
      </c>
      <c r="O150" s="757">
        <f t="shared" si="192"/>
        <v>83.837090988804448</v>
      </c>
      <c r="P150" s="757">
        <f t="shared" si="192"/>
        <v>82.436463101851686</v>
      </c>
      <c r="Q150" s="757">
        <f t="shared" si="192"/>
        <v>81.048580198112546</v>
      </c>
      <c r="R150" s="757">
        <f t="shared" si="192"/>
        <v>79.667536461796686</v>
      </c>
      <c r="S150" s="757">
        <f t="shared" si="192"/>
        <v>78.273628541313087</v>
      </c>
      <c r="T150" s="757">
        <f t="shared" si="192"/>
        <v>76.878488658012188</v>
      </c>
      <c r="U150" s="757">
        <f t="shared" si="192"/>
        <v>75.479609689947793</v>
      </c>
      <c r="V150" s="757">
        <f t="shared" si="192"/>
        <v>74.079147831837886</v>
      </c>
      <c r="W150" s="757">
        <f t="shared" si="192"/>
        <v>72.656120562636559</v>
      </c>
      <c r="X150" s="757">
        <f t="shared" si="192"/>
        <v>71.209913659507123</v>
      </c>
      <c r="Y150" s="757">
        <f t="shared" si="192"/>
        <v>69.760473732139118</v>
      </c>
      <c r="Z150" s="757">
        <f t="shared" si="192"/>
        <v>68.311520552496148</v>
      </c>
      <c r="AA150" s="757">
        <f t="shared" si="192"/>
        <v>66.863330411769311</v>
      </c>
      <c r="AB150" s="757">
        <f t="shared" si="192"/>
        <v>64.876814970596101</v>
      </c>
      <c r="AC150" s="757">
        <f t="shared" si="192"/>
        <v>62.88680433728247</v>
      </c>
      <c r="AD150" s="757">
        <f t="shared" si="192"/>
        <v>60.893466034764387</v>
      </c>
      <c r="AE150" s="757">
        <f t="shared" si="192"/>
        <v>58.89681966206183</v>
      </c>
      <c r="AF150" s="757">
        <f t="shared" si="192"/>
        <v>56.89706092921741</v>
      </c>
      <c r="AG150" s="757">
        <f t="shared" si="192"/>
        <v>54.895763337215257</v>
      </c>
      <c r="AH150" s="757">
        <f t="shared" si="192"/>
        <v>52.894555768131468</v>
      </c>
      <c r="AI150" s="757">
        <f t="shared" si="192"/>
        <v>50.893585464887963</v>
      </c>
      <c r="AJ150" s="757">
        <f t="shared" si="192"/>
        <v>48.892683697341923</v>
      </c>
      <c r="AK150" s="757">
        <f t="shared" si="192"/>
        <v>46.891622637638193</v>
      </c>
      <c r="AL150" s="757">
        <f t="shared" si="192"/>
        <v>46.905667602341055</v>
      </c>
      <c r="AM150" s="757">
        <f t="shared" si="192"/>
        <v>46.92146564296111</v>
      </c>
      <c r="AN150" s="757">
        <f t="shared" si="192"/>
        <v>46.938961758602375</v>
      </c>
      <c r="AO150" s="757">
        <f t="shared" si="192"/>
        <v>46.95628132837313</v>
      </c>
      <c r="AP150" s="757">
        <f t="shared" si="192"/>
        <v>46.972294596323444</v>
      </c>
      <c r="AQ150" s="757">
        <f t="shared" si="192"/>
        <v>46.975823555003061</v>
      </c>
      <c r="AR150" s="757">
        <f t="shared" si="192"/>
        <v>46.967473907080482</v>
      </c>
      <c r="AS150" s="757">
        <f t="shared" si="192"/>
        <v>46.959083502990254</v>
      </c>
      <c r="AT150" s="757">
        <f t="shared" si="192"/>
        <v>46.950551029629423</v>
      </c>
      <c r="AU150" s="757">
        <f t="shared" si="192"/>
        <v>46.941628139891698</v>
      </c>
      <c r="AV150" s="757">
        <f t="shared" si="192"/>
        <v>46.93084926914446</v>
      </c>
      <c r="AW150" s="757">
        <f t="shared" si="192"/>
        <v>46.918964469911835</v>
      </c>
      <c r="AX150" s="757">
        <f t="shared" si="192"/>
        <v>46.905825263613757</v>
      </c>
      <c r="AY150" s="757">
        <f t="shared" si="192"/>
        <v>46.890554602904118</v>
      </c>
      <c r="AZ150" s="757">
        <f t="shared" si="192"/>
        <v>46.873629983502248</v>
      </c>
      <c r="BA150" s="757">
        <f t="shared" si="192"/>
        <v>46.855121064991373</v>
      </c>
      <c r="BB150" s="757">
        <f t="shared" si="192"/>
        <v>46.835487607107368</v>
      </c>
      <c r="BC150" s="757">
        <f t="shared" si="192"/>
        <v>46.815749603384546</v>
      </c>
      <c r="BD150" s="757">
        <f t="shared" si="192"/>
        <v>46.796596776373775</v>
      </c>
      <c r="BE150" s="757">
        <f t="shared" si="192"/>
        <v>46.777707160392779</v>
      </c>
      <c r="BF150" s="757">
        <f t="shared" si="192"/>
        <v>46.759352935745156</v>
      </c>
      <c r="BG150" s="757">
        <f t="shared" si="192"/>
        <v>46.741446622072615</v>
      </c>
      <c r="BH150" s="757">
        <f t="shared" si="192"/>
        <v>46.723827864440871</v>
      </c>
      <c r="BI150" s="757">
        <f t="shared" si="192"/>
        <v>46.706553945402007</v>
      </c>
      <c r="BJ150" s="757">
        <f t="shared" si="192"/>
        <v>46.689759934124567</v>
      </c>
      <c r="BK150" s="757">
        <f t="shared" si="192"/>
        <v>46.673782397036078</v>
      </c>
      <c r="BL150" s="757">
        <f t="shared" si="192"/>
        <v>46.658397437762673</v>
      </c>
      <c r="BM150" s="757">
        <f t="shared" si="192"/>
        <v>46.643700521188308</v>
      </c>
      <c r="BN150" s="757">
        <f t="shared" si="192"/>
        <v>46.628823503776125</v>
      </c>
      <c r="BO150" s="757">
        <f t="shared" si="192"/>
        <v>46.613442819084412</v>
      </c>
      <c r="BP150" s="757">
        <f t="shared" si="192"/>
        <v>46.594877499083324</v>
      </c>
      <c r="BQ150" s="757">
        <f t="shared" si="192"/>
        <v>46.572497634618408</v>
      </c>
      <c r="BR150" s="757">
        <f t="shared" ref="BR150" si="193">BR60+BR118</f>
        <v>46.549204617777704</v>
      </c>
      <c r="BS150" s="757">
        <f t="shared" si="190"/>
        <v>46.525189207510856</v>
      </c>
      <c r="BT150" s="757">
        <f t="shared" si="190"/>
        <v>46.501033002704666</v>
      </c>
      <c r="BU150" s="757"/>
      <c r="BV150" s="757"/>
      <c r="BW150" s="757"/>
      <c r="BX150" s="757"/>
      <c r="BY150" s="757"/>
      <c r="BZ150" s="757"/>
      <c r="CA150" s="757"/>
      <c r="CB150" s="757"/>
      <c r="CC150" s="757"/>
      <c r="CD150" s="757"/>
      <c r="CE150" s="757"/>
      <c r="CF150" s="757"/>
      <c r="CG150" s="757"/>
      <c r="CH150" s="757"/>
      <c r="CI150" s="758"/>
      <c r="CK150" s="1351"/>
    </row>
    <row r="151" spans="2:89" ht="28.5" x14ac:dyDescent="0.2">
      <c r="B151" s="759" t="s">
        <v>729</v>
      </c>
      <c r="C151" s="753" t="s">
        <v>238</v>
      </c>
      <c r="D151" s="754" t="s">
        <v>730</v>
      </c>
      <c r="E151" s="755" t="s">
        <v>231</v>
      </c>
      <c r="F151" s="756">
        <v>2</v>
      </c>
      <c r="G151" s="600">
        <f>SUM(G145:G150)</f>
        <v>0</v>
      </c>
      <c r="H151" s="600">
        <f t="shared" ref="H151:BS151" si="194">SUM(H145:H150)</f>
        <v>0</v>
      </c>
      <c r="I151" s="600">
        <f t="shared" si="194"/>
        <v>129.02032492237038</v>
      </c>
      <c r="J151" s="600">
        <f t="shared" si="194"/>
        <v>121.03651560000002</v>
      </c>
      <c r="K151" s="600">
        <f t="shared" si="194"/>
        <v>117.04630080000001</v>
      </c>
      <c r="L151" s="600">
        <f t="shared" si="194"/>
        <v>113.05608600000002</v>
      </c>
      <c r="M151" s="757">
        <f t="shared" si="194"/>
        <v>111.21371976000002</v>
      </c>
      <c r="N151" s="757">
        <f t="shared" si="194"/>
        <v>109.37135352000001</v>
      </c>
      <c r="O151" s="757">
        <f t="shared" si="194"/>
        <v>107.52898728000001</v>
      </c>
      <c r="P151" s="757">
        <f t="shared" si="194"/>
        <v>105.68662104000001</v>
      </c>
      <c r="Q151" s="757">
        <f t="shared" si="194"/>
        <v>103.84425479999999</v>
      </c>
      <c r="R151" s="757">
        <f t="shared" si="194"/>
        <v>102.00188856</v>
      </c>
      <c r="S151" s="757">
        <f t="shared" si="194"/>
        <v>100.15952231999999</v>
      </c>
      <c r="T151" s="757">
        <f t="shared" si="194"/>
        <v>98.31715607999999</v>
      </c>
      <c r="U151" s="757">
        <f t="shared" si="194"/>
        <v>96.474789839999985</v>
      </c>
      <c r="V151" s="757">
        <f t="shared" si="194"/>
        <v>94.632423599999981</v>
      </c>
      <c r="W151" s="757">
        <f t="shared" si="194"/>
        <v>92.790057359999977</v>
      </c>
      <c r="X151" s="757">
        <f t="shared" si="194"/>
        <v>90.947691119999959</v>
      </c>
      <c r="Y151" s="757">
        <f t="shared" si="194"/>
        <v>89.105324879999984</v>
      </c>
      <c r="Z151" s="757">
        <f t="shared" si="194"/>
        <v>87.262958639999965</v>
      </c>
      <c r="AA151" s="757">
        <f t="shared" si="194"/>
        <v>85.420592399999975</v>
      </c>
      <c r="AB151" s="757">
        <f t="shared" si="194"/>
        <v>82.908256859999966</v>
      </c>
      <c r="AC151" s="757">
        <f t="shared" si="194"/>
        <v>80.395921319999985</v>
      </c>
      <c r="AD151" s="757">
        <f t="shared" si="194"/>
        <v>77.883585779999976</v>
      </c>
      <c r="AE151" s="757">
        <f t="shared" si="194"/>
        <v>75.371250239999981</v>
      </c>
      <c r="AF151" s="757">
        <f t="shared" si="194"/>
        <v>72.858914699999985</v>
      </c>
      <c r="AG151" s="757">
        <f t="shared" si="194"/>
        <v>70.34657915999999</v>
      </c>
      <c r="AH151" s="757">
        <f t="shared" si="194"/>
        <v>67.834243619999995</v>
      </c>
      <c r="AI151" s="757">
        <f t="shared" si="194"/>
        <v>65.32190808</v>
      </c>
      <c r="AJ151" s="757">
        <f t="shared" si="194"/>
        <v>62.809572540000005</v>
      </c>
      <c r="AK151" s="757">
        <f t="shared" si="194"/>
        <v>60.29723700000001</v>
      </c>
      <c r="AL151" s="757">
        <f t="shared" si="194"/>
        <v>60.29723700000001</v>
      </c>
      <c r="AM151" s="757">
        <f t="shared" si="194"/>
        <v>60.29723700000001</v>
      </c>
      <c r="AN151" s="757">
        <f t="shared" si="194"/>
        <v>60.29723700000001</v>
      </c>
      <c r="AO151" s="757">
        <f t="shared" si="194"/>
        <v>60.29723700000001</v>
      </c>
      <c r="AP151" s="757">
        <f t="shared" si="194"/>
        <v>60.29723700000001</v>
      </c>
      <c r="AQ151" s="757">
        <f t="shared" si="194"/>
        <v>60.29723700000001</v>
      </c>
      <c r="AR151" s="757">
        <f t="shared" si="194"/>
        <v>60.29723700000001</v>
      </c>
      <c r="AS151" s="757">
        <f t="shared" si="194"/>
        <v>60.297237000000003</v>
      </c>
      <c r="AT151" s="757">
        <f t="shared" si="194"/>
        <v>60.29723700000001</v>
      </c>
      <c r="AU151" s="757">
        <f t="shared" si="194"/>
        <v>60.29723700000001</v>
      </c>
      <c r="AV151" s="757">
        <f t="shared" si="194"/>
        <v>60.29723700000001</v>
      </c>
      <c r="AW151" s="757">
        <f t="shared" si="194"/>
        <v>60.29723700000001</v>
      </c>
      <c r="AX151" s="757">
        <f t="shared" si="194"/>
        <v>60.29723700000001</v>
      </c>
      <c r="AY151" s="757">
        <f t="shared" si="194"/>
        <v>60.29723700000001</v>
      </c>
      <c r="AZ151" s="757">
        <f t="shared" si="194"/>
        <v>60.29723700000001</v>
      </c>
      <c r="BA151" s="757">
        <f t="shared" si="194"/>
        <v>60.29723700000001</v>
      </c>
      <c r="BB151" s="757">
        <f t="shared" si="194"/>
        <v>60.29723700000001</v>
      </c>
      <c r="BC151" s="757">
        <f t="shared" si="194"/>
        <v>60.29723700000001</v>
      </c>
      <c r="BD151" s="757">
        <f t="shared" si="194"/>
        <v>60.29723700000001</v>
      </c>
      <c r="BE151" s="757">
        <f t="shared" si="194"/>
        <v>60.29723700000001</v>
      </c>
      <c r="BF151" s="757">
        <f t="shared" si="194"/>
        <v>60.29723700000001</v>
      </c>
      <c r="BG151" s="757">
        <f t="shared" si="194"/>
        <v>60.29723700000001</v>
      </c>
      <c r="BH151" s="757">
        <f t="shared" si="194"/>
        <v>60.29723700000001</v>
      </c>
      <c r="BI151" s="757">
        <f t="shared" si="194"/>
        <v>60.29723700000001</v>
      </c>
      <c r="BJ151" s="757">
        <f t="shared" si="194"/>
        <v>60.29723700000001</v>
      </c>
      <c r="BK151" s="757">
        <f t="shared" si="194"/>
        <v>60.29723700000001</v>
      </c>
      <c r="BL151" s="757">
        <f t="shared" si="194"/>
        <v>60.29723700000001</v>
      </c>
      <c r="BM151" s="757">
        <f t="shared" si="194"/>
        <v>60.29723700000001</v>
      </c>
      <c r="BN151" s="757">
        <f t="shared" si="194"/>
        <v>60.29723700000001</v>
      </c>
      <c r="BO151" s="757">
        <f t="shared" si="194"/>
        <v>60.29723700000001</v>
      </c>
      <c r="BP151" s="757">
        <f t="shared" si="194"/>
        <v>60.29723700000001</v>
      </c>
      <c r="BQ151" s="757">
        <f t="shared" si="194"/>
        <v>60.29723700000001</v>
      </c>
      <c r="BR151" s="757">
        <f t="shared" si="194"/>
        <v>60.29723700000001</v>
      </c>
      <c r="BS151" s="757">
        <f t="shared" si="194"/>
        <v>60.29723700000001</v>
      </c>
      <c r="BT151" s="757">
        <f t="shared" ref="BT151" si="195">SUM(BT145:BT150)</f>
        <v>60.29723700000001</v>
      </c>
      <c r="BU151" s="757"/>
      <c r="BV151" s="757"/>
      <c r="BW151" s="757"/>
      <c r="BX151" s="757"/>
      <c r="BY151" s="757"/>
      <c r="BZ151" s="757"/>
      <c r="CA151" s="757"/>
      <c r="CB151" s="757"/>
      <c r="CC151" s="757"/>
      <c r="CD151" s="757"/>
      <c r="CE151" s="757"/>
      <c r="CF151" s="757"/>
      <c r="CG151" s="757"/>
      <c r="CH151" s="757"/>
      <c r="CI151" s="758"/>
      <c r="CK151" s="1351"/>
    </row>
    <row r="152" spans="2:89" ht="57.75" thickBot="1" x14ac:dyDescent="0.25">
      <c r="B152" s="799" t="s">
        <v>731</v>
      </c>
      <c r="C152" s="800" t="s">
        <v>521</v>
      </c>
      <c r="D152" s="801" t="s">
        <v>732</v>
      </c>
      <c r="E152" s="802" t="s">
        <v>523</v>
      </c>
      <c r="F152" s="767">
        <v>2</v>
      </c>
      <c r="G152" s="768" t="e">
        <f>(G151*1000000)/(G166*1000)</f>
        <v>#DIV/0!</v>
      </c>
      <c r="H152" s="768" t="e">
        <f t="shared" ref="H152:BS152" si="196">(H151*1000000)/(H166*1000)</f>
        <v>#DIV/0!</v>
      </c>
      <c r="I152" s="768">
        <f t="shared" si="196"/>
        <v>104.94474181346074</v>
      </c>
      <c r="J152" s="768">
        <f t="shared" si="196"/>
        <v>97.845405748836569</v>
      </c>
      <c r="K152" s="768">
        <f t="shared" si="196"/>
        <v>93.997659766347383</v>
      </c>
      <c r="L152" s="768">
        <f t="shared" si="196"/>
        <v>90.224831292166328</v>
      </c>
      <c r="M152" s="797">
        <f t="shared" si="196"/>
        <v>88.128897807996736</v>
      </c>
      <c r="N152" s="797">
        <f t="shared" si="196"/>
        <v>86.003784936259677</v>
      </c>
      <c r="O152" s="797">
        <f t="shared" si="196"/>
        <v>83.890696697577894</v>
      </c>
      <c r="P152" s="797">
        <f t="shared" si="196"/>
        <v>81.811907913268428</v>
      </c>
      <c r="Q152" s="797">
        <f t="shared" si="196"/>
        <v>79.844142378685945</v>
      </c>
      <c r="R152" s="797">
        <f t="shared" si="196"/>
        <v>78.003950966249676</v>
      </c>
      <c r="S152" s="797">
        <f t="shared" si="196"/>
        <v>76.181432150315018</v>
      </c>
      <c r="T152" s="797">
        <f t="shared" si="196"/>
        <v>74.386494650505128</v>
      </c>
      <c r="U152" s="797">
        <f t="shared" si="196"/>
        <v>72.60581877378759</v>
      </c>
      <c r="V152" s="797">
        <f t="shared" si="196"/>
        <v>70.850454042262513</v>
      </c>
      <c r="W152" s="797">
        <f t="shared" si="196"/>
        <v>69.124226588923904</v>
      </c>
      <c r="X152" s="797">
        <f t="shared" si="196"/>
        <v>67.432580690951355</v>
      </c>
      <c r="Y152" s="797">
        <f t="shared" si="196"/>
        <v>65.764276916608466</v>
      </c>
      <c r="Z152" s="797">
        <f t="shared" si="196"/>
        <v>64.12074297615672</v>
      </c>
      <c r="AA152" s="797">
        <f t="shared" si="196"/>
        <v>62.501017565701908</v>
      </c>
      <c r="AB152" s="797">
        <f t="shared" si="196"/>
        <v>60.415151585604058</v>
      </c>
      <c r="AC152" s="797">
        <f t="shared" si="196"/>
        <v>58.354630412570906</v>
      </c>
      <c r="AD152" s="797">
        <f t="shared" si="196"/>
        <v>56.318252834144459</v>
      </c>
      <c r="AE152" s="797">
        <f t="shared" si="196"/>
        <v>54.305209975265775</v>
      </c>
      <c r="AF152" s="797">
        <f t="shared" si="196"/>
        <v>52.314393620440264</v>
      </c>
      <c r="AG152" s="797">
        <f t="shared" si="196"/>
        <v>50.344742375366408</v>
      </c>
      <c r="AH152" s="797">
        <f t="shared" si="196"/>
        <v>48.395092398080251</v>
      </c>
      <c r="AI152" s="797">
        <f t="shared" si="196"/>
        <v>46.464440941656463</v>
      </c>
      <c r="AJ152" s="797">
        <f t="shared" si="196"/>
        <v>44.551737518768761</v>
      </c>
      <c r="AK152" s="797">
        <f t="shared" si="196"/>
        <v>42.655891006183047</v>
      </c>
      <c r="AL152" s="797">
        <f t="shared" si="196"/>
        <v>42.558916459071526</v>
      </c>
      <c r="AM152" s="797">
        <f t="shared" si="196"/>
        <v>42.499394028261207</v>
      </c>
      <c r="AN152" s="797">
        <f t="shared" si="196"/>
        <v>42.447081376116934</v>
      </c>
      <c r="AO152" s="797">
        <f t="shared" si="196"/>
        <v>42.394168958403995</v>
      </c>
      <c r="AP152" s="797">
        <f t="shared" si="196"/>
        <v>42.336270317586177</v>
      </c>
      <c r="AQ152" s="797">
        <f t="shared" si="196"/>
        <v>42.274272949117915</v>
      </c>
      <c r="AR152" s="797">
        <f t="shared" si="196"/>
        <v>42.210696295877987</v>
      </c>
      <c r="AS152" s="797">
        <f t="shared" si="196"/>
        <v>42.147144889658449</v>
      </c>
      <c r="AT152" s="797">
        <f t="shared" si="196"/>
        <v>42.083206378325819</v>
      </c>
      <c r="AU152" s="797">
        <f t="shared" si="196"/>
        <v>42.01787595603431</v>
      </c>
      <c r="AV152" s="797">
        <f t="shared" si="196"/>
        <v>41.945231850512819</v>
      </c>
      <c r="AW152" s="797">
        <f t="shared" si="196"/>
        <v>41.86837714084529</v>
      </c>
      <c r="AX152" s="797">
        <f t="shared" si="196"/>
        <v>41.786762883392406</v>
      </c>
      <c r="AY152" s="797">
        <f t="shared" si="196"/>
        <v>41.696936667419827</v>
      </c>
      <c r="AZ152" s="797">
        <f t="shared" si="196"/>
        <v>41.600908492441732</v>
      </c>
      <c r="BA152" s="797">
        <f t="shared" si="196"/>
        <v>41.499042986062655</v>
      </c>
      <c r="BB152" s="797">
        <f t="shared" si="196"/>
        <v>41.393242198900715</v>
      </c>
      <c r="BC152" s="797">
        <f t="shared" si="196"/>
        <v>41.287571418802827</v>
      </c>
      <c r="BD152" s="797">
        <f t="shared" si="196"/>
        <v>41.184724966401532</v>
      </c>
      <c r="BE152" s="797">
        <f t="shared" si="196"/>
        <v>41.083413924804695</v>
      </c>
      <c r="BF152" s="797">
        <f t="shared" si="196"/>
        <v>40.984853965266218</v>
      </c>
      <c r="BG152" s="797">
        <f t="shared" si="196"/>
        <v>40.888490789871689</v>
      </c>
      <c r="BH152" s="797">
        <f t="shared" si="196"/>
        <v>40.79368258350619</v>
      </c>
      <c r="BI152" s="797">
        <f t="shared" si="196"/>
        <v>40.700629184169067</v>
      </c>
      <c r="BJ152" s="797">
        <f t="shared" si="196"/>
        <v>40.609822117440032</v>
      </c>
      <c r="BK152" s="797">
        <f t="shared" si="196"/>
        <v>40.522505824189658</v>
      </c>
      <c r="BL152" s="797">
        <f t="shared" si="196"/>
        <v>40.437795285731859</v>
      </c>
      <c r="BM152" s="797">
        <f t="shared" si="196"/>
        <v>40.356017864525839</v>
      </c>
      <c r="BN152" s="797">
        <f t="shared" si="196"/>
        <v>40.27389959840707</v>
      </c>
      <c r="BO152" s="797">
        <f t="shared" si="196"/>
        <v>40.19024401511507</v>
      </c>
      <c r="BP152" s="797">
        <f t="shared" si="196"/>
        <v>40.105739128717893</v>
      </c>
      <c r="BQ152" s="797">
        <f t="shared" si="196"/>
        <v>40.018076248439222</v>
      </c>
      <c r="BR152" s="797">
        <f t="shared" si="196"/>
        <v>39.927446936386055</v>
      </c>
      <c r="BS152" s="797">
        <f t="shared" si="196"/>
        <v>39.834590636846833</v>
      </c>
      <c r="BT152" s="797">
        <f t="shared" ref="BT152" si="197">(BT151*1000000)/(BT166*1000)</f>
        <v>39.741654779292837</v>
      </c>
      <c r="BU152" s="797"/>
      <c r="BV152" s="797"/>
      <c r="BW152" s="797"/>
      <c r="BX152" s="797"/>
      <c r="BY152" s="797"/>
      <c r="BZ152" s="797"/>
      <c r="CA152" s="797"/>
      <c r="CB152" s="797"/>
      <c r="CC152" s="797"/>
      <c r="CD152" s="797"/>
      <c r="CE152" s="797"/>
      <c r="CF152" s="797"/>
      <c r="CG152" s="797"/>
      <c r="CH152" s="797"/>
      <c r="CI152" s="798"/>
      <c r="CK152" s="1351"/>
    </row>
    <row r="153" spans="2:89" x14ac:dyDescent="0.2">
      <c r="B153" s="769" t="s">
        <v>733</v>
      </c>
      <c r="C153" s="770" t="s">
        <v>525</v>
      </c>
      <c r="D153" s="723" t="s">
        <v>85</v>
      </c>
      <c r="E153" s="803" t="s">
        <v>339</v>
      </c>
      <c r="F153" s="804">
        <v>2</v>
      </c>
      <c r="G153" s="624"/>
      <c r="H153" s="624"/>
      <c r="I153" s="624">
        <v>44.815454859835299</v>
      </c>
      <c r="J153" s="624">
        <v>48.353175507329262</v>
      </c>
      <c r="K153" s="624">
        <v>48.589230501016132</v>
      </c>
      <c r="L153" s="624">
        <v>48.821436771979847</v>
      </c>
      <c r="M153" s="625">
        <v>50.686072894876418</v>
      </c>
      <c r="N153" s="625">
        <v>51.45576360706437</v>
      </c>
      <c r="O153" s="625">
        <v>52.287029576227368</v>
      </c>
      <c r="P153" s="625">
        <v>53.11829554539036</v>
      </c>
      <c r="Q153" s="625">
        <v>53.949561514553359</v>
      </c>
      <c r="R153" s="625">
        <v>54.78170713024457</v>
      </c>
      <c r="S153" s="625">
        <v>55.61385274593578</v>
      </c>
      <c r="T153" s="625">
        <v>56.445998361626991</v>
      </c>
      <c r="U153" s="625">
        <v>57.278143977318202</v>
      </c>
      <c r="V153" s="625">
        <v>58.110289593009412</v>
      </c>
      <c r="W153" s="625">
        <v>58.642035919315262</v>
      </c>
      <c r="X153" s="625">
        <v>58.873382956235758</v>
      </c>
      <c r="Y153" s="625">
        <v>59.104729993156255</v>
      </c>
      <c r="Z153" s="625">
        <v>59.336077030076744</v>
      </c>
      <c r="AA153" s="625">
        <v>59.567424066997241</v>
      </c>
      <c r="AB153" s="625">
        <v>59.798771103917737</v>
      </c>
      <c r="AC153" s="625">
        <v>60.030118140838233</v>
      </c>
      <c r="AD153" s="625">
        <v>60.26146517775873</v>
      </c>
      <c r="AE153" s="625">
        <v>60.492812214679226</v>
      </c>
      <c r="AF153" s="625">
        <v>60.724159251599716</v>
      </c>
      <c r="AG153" s="625">
        <v>60.955506288520212</v>
      </c>
      <c r="AH153" s="625">
        <v>61.186853325440708</v>
      </c>
      <c r="AI153" s="625">
        <v>61.418200362361205</v>
      </c>
      <c r="AJ153" s="625">
        <v>61.649547399281701</v>
      </c>
      <c r="AK153" s="625">
        <v>61.880014789673979</v>
      </c>
      <c r="AL153" s="625">
        <v>62.110482180066263</v>
      </c>
      <c r="AM153" s="625">
        <v>62.340949570458541</v>
      </c>
      <c r="AN153" s="625">
        <v>62.571416960850826</v>
      </c>
      <c r="AO153" s="625">
        <v>62.801884351243096</v>
      </c>
      <c r="AP153" s="625">
        <v>63.032351741635381</v>
      </c>
      <c r="AQ153" s="625">
        <v>63.262819132027658</v>
      </c>
      <c r="AR153" s="625">
        <v>63.493286522419943</v>
      </c>
      <c r="AS153" s="625">
        <v>63.723753912812221</v>
      </c>
      <c r="AT153" s="625">
        <v>63.954221303204498</v>
      </c>
      <c r="AU153" s="625">
        <v>64.184688693596783</v>
      </c>
      <c r="AV153" s="625">
        <v>64.415156083989061</v>
      </c>
      <c r="AW153" s="625">
        <v>64.645623474381338</v>
      </c>
      <c r="AX153" s="625">
        <v>64.876090864773616</v>
      </c>
      <c r="AY153" s="625">
        <v>65.106558255165908</v>
      </c>
      <c r="AZ153" s="625">
        <v>65.337025645558185</v>
      </c>
      <c r="BA153" s="625">
        <v>65.567493035950463</v>
      </c>
      <c r="BB153" s="625">
        <v>65.79796042634274</v>
      </c>
      <c r="BC153" s="625">
        <v>66.028427816735032</v>
      </c>
      <c r="BD153" s="625">
        <v>66.25889520712731</v>
      </c>
      <c r="BE153" s="625">
        <v>66.489362597519587</v>
      </c>
      <c r="BF153" s="625">
        <v>66.71103352262972</v>
      </c>
      <c r="BG153" s="625">
        <v>66.932704447739852</v>
      </c>
      <c r="BH153" s="625">
        <v>67.154375372849984</v>
      </c>
      <c r="BI153" s="625">
        <v>67.376046297960116</v>
      </c>
      <c r="BJ153" s="625">
        <v>67.597717223070248</v>
      </c>
      <c r="BK153" s="625">
        <v>67.81938814818038</v>
      </c>
      <c r="BL153" s="625">
        <v>68.041059073290512</v>
      </c>
      <c r="BM153" s="625">
        <v>68.262729998400644</v>
      </c>
      <c r="BN153" s="625">
        <v>68.484400923510776</v>
      </c>
      <c r="BO153" s="625">
        <v>68.706071848620908</v>
      </c>
      <c r="BP153" s="625">
        <v>68.92774277373104</v>
      </c>
      <c r="BQ153" s="625">
        <v>69.149413698841173</v>
      </c>
      <c r="BR153" s="625">
        <v>69.371084623951305</v>
      </c>
      <c r="BS153" s="625">
        <v>69.592755549061437</v>
      </c>
      <c r="BT153" s="625">
        <v>69.814426474171555</v>
      </c>
      <c r="BU153" s="625"/>
      <c r="BV153" s="625"/>
      <c r="BW153" s="625"/>
      <c r="BX153" s="625"/>
      <c r="BY153" s="625"/>
      <c r="BZ153" s="625"/>
      <c r="CA153" s="625"/>
      <c r="CB153" s="625"/>
      <c r="CC153" s="625"/>
      <c r="CD153" s="625"/>
      <c r="CE153" s="625"/>
      <c r="CF153" s="625"/>
      <c r="CG153" s="625"/>
      <c r="CH153" s="625"/>
      <c r="CI153" s="626"/>
      <c r="CK153" s="1351"/>
    </row>
    <row r="154" spans="2:89" x14ac:dyDescent="0.2">
      <c r="B154" s="777" t="s">
        <v>734</v>
      </c>
      <c r="C154" s="778" t="s">
        <v>527</v>
      </c>
      <c r="D154" s="727" t="s">
        <v>85</v>
      </c>
      <c r="E154" s="787" t="s">
        <v>339</v>
      </c>
      <c r="F154" s="788">
        <v>2</v>
      </c>
      <c r="G154" s="628"/>
      <c r="H154" s="628"/>
      <c r="I154" s="628">
        <v>5.2565451401646968</v>
      </c>
      <c r="J154" s="628">
        <v>6.008542333054411</v>
      </c>
      <c r="K154" s="628">
        <v>5.949484169595487</v>
      </c>
      <c r="L154" s="628">
        <v>5.8934328963411566</v>
      </c>
      <c r="M154" s="629">
        <v>6.7967139121317537</v>
      </c>
      <c r="N154" s="629">
        <v>6.2663139121317535</v>
      </c>
      <c r="O154" s="629">
        <v>5.6799139121317541</v>
      </c>
      <c r="P154" s="629">
        <v>5.093513912131753</v>
      </c>
      <c r="Q154" s="629">
        <v>4.5071139121317536</v>
      </c>
      <c r="R154" s="629">
        <v>3.9415139121317537</v>
      </c>
      <c r="S154" s="629">
        <v>3.3759139121317538</v>
      </c>
      <c r="T154" s="629">
        <v>2.8103139121317535</v>
      </c>
      <c r="U154" s="629">
        <v>2.2439139121317537</v>
      </c>
      <c r="V154" s="629">
        <v>1.6775139121317539</v>
      </c>
      <c r="W154" s="629">
        <v>1.3843139121317538</v>
      </c>
      <c r="X154" s="629">
        <v>1.3643139121317538</v>
      </c>
      <c r="Y154" s="629">
        <v>1.3443139121317538</v>
      </c>
      <c r="Z154" s="629">
        <v>1.3243139121317538</v>
      </c>
      <c r="AA154" s="629">
        <v>1.3043139121317537</v>
      </c>
      <c r="AB154" s="629">
        <v>1.2963139121317537</v>
      </c>
      <c r="AC154" s="629">
        <v>1.2883139121317537</v>
      </c>
      <c r="AD154" s="629">
        <v>1.2803139121317537</v>
      </c>
      <c r="AE154" s="629">
        <v>1.2723139121317537</v>
      </c>
      <c r="AF154" s="629">
        <v>1.2643139121317537</v>
      </c>
      <c r="AG154" s="629">
        <v>1.2563139121317537</v>
      </c>
      <c r="AH154" s="629">
        <v>1.2483139121317537</v>
      </c>
      <c r="AI154" s="629">
        <v>1.2403139121317539</v>
      </c>
      <c r="AJ154" s="629">
        <v>1.2323139121317539</v>
      </c>
      <c r="AK154" s="629">
        <v>1.2283139121317539</v>
      </c>
      <c r="AL154" s="629">
        <v>1.2243139121317539</v>
      </c>
      <c r="AM154" s="629">
        <v>1.2203139121317539</v>
      </c>
      <c r="AN154" s="629">
        <v>1.2163139121317539</v>
      </c>
      <c r="AO154" s="629">
        <v>1.2123139121317539</v>
      </c>
      <c r="AP154" s="629">
        <v>1.2083139121317539</v>
      </c>
      <c r="AQ154" s="629">
        <v>1.2043139121317539</v>
      </c>
      <c r="AR154" s="629">
        <v>1.2003139121317539</v>
      </c>
      <c r="AS154" s="629">
        <v>1.1963139121317539</v>
      </c>
      <c r="AT154" s="629">
        <v>1.1923139121317539</v>
      </c>
      <c r="AU154" s="629">
        <v>1.1883139121317539</v>
      </c>
      <c r="AV154" s="629">
        <v>1.1843139121317539</v>
      </c>
      <c r="AW154" s="629">
        <v>1.1803139121317539</v>
      </c>
      <c r="AX154" s="629">
        <v>1.1763139121317538</v>
      </c>
      <c r="AY154" s="629">
        <v>1.1723139121317538</v>
      </c>
      <c r="AZ154" s="629">
        <v>1.1683139121317538</v>
      </c>
      <c r="BA154" s="629">
        <v>1.1643139121317538</v>
      </c>
      <c r="BB154" s="629">
        <v>1.1603139121317538</v>
      </c>
      <c r="BC154" s="629">
        <v>1.1563139121317538</v>
      </c>
      <c r="BD154" s="629">
        <v>1.1523139121317538</v>
      </c>
      <c r="BE154" s="629">
        <v>1.1483139121317538</v>
      </c>
      <c r="BF154" s="629">
        <v>1.1443139121317538</v>
      </c>
      <c r="BG154" s="629">
        <v>1.1403139121317538</v>
      </c>
      <c r="BH154" s="629">
        <v>1.1363139121317538</v>
      </c>
      <c r="BI154" s="629">
        <v>1.1323139121317538</v>
      </c>
      <c r="BJ154" s="629">
        <v>1.1283139121317538</v>
      </c>
      <c r="BK154" s="629">
        <v>1.1243139121317538</v>
      </c>
      <c r="BL154" s="629">
        <v>1.1203139121317538</v>
      </c>
      <c r="BM154" s="629">
        <v>1.1163139121317538</v>
      </c>
      <c r="BN154" s="629">
        <v>1.1123139121317538</v>
      </c>
      <c r="BO154" s="629">
        <v>1.1083139121317538</v>
      </c>
      <c r="BP154" s="629">
        <v>1.1043139121317538</v>
      </c>
      <c r="BQ154" s="629">
        <v>1.1003139121317538</v>
      </c>
      <c r="BR154" s="629">
        <v>1.0963139121317538</v>
      </c>
      <c r="BS154" s="629">
        <v>1.0923139121317538</v>
      </c>
      <c r="BT154" s="629">
        <v>1.0883139121317538</v>
      </c>
      <c r="BU154" s="629"/>
      <c r="BV154" s="629"/>
      <c r="BW154" s="629"/>
      <c r="BX154" s="629"/>
      <c r="BY154" s="629"/>
      <c r="BZ154" s="629"/>
      <c r="CA154" s="629"/>
      <c r="CB154" s="629"/>
      <c r="CC154" s="629"/>
      <c r="CD154" s="629"/>
      <c r="CE154" s="629"/>
      <c r="CF154" s="629"/>
      <c r="CG154" s="629"/>
      <c r="CH154" s="629"/>
      <c r="CI154" s="630"/>
      <c r="CK154" s="1351"/>
    </row>
    <row r="155" spans="2:89" x14ac:dyDescent="0.2">
      <c r="B155" s="805" t="s">
        <v>735</v>
      </c>
      <c r="C155" s="806" t="s">
        <v>529</v>
      </c>
      <c r="D155" s="727" t="s">
        <v>85</v>
      </c>
      <c r="E155" s="787" t="s">
        <v>339</v>
      </c>
      <c r="F155" s="788">
        <v>2</v>
      </c>
      <c r="G155" s="628"/>
      <c r="H155" s="628"/>
      <c r="I155" s="628">
        <v>14.567</v>
      </c>
      <c r="J155" s="628">
        <v>11.165897909616328</v>
      </c>
      <c r="K155" s="628">
        <v>11.176516829388376</v>
      </c>
      <c r="L155" s="628">
        <v>11.187977581678988</v>
      </c>
      <c r="M155" s="629">
        <v>8.6340604429918262</v>
      </c>
      <c r="N155" s="629">
        <v>8.6067697308038653</v>
      </c>
      <c r="O155" s="629">
        <v>8.5739037616408709</v>
      </c>
      <c r="P155" s="629">
        <v>8.5410377924778746</v>
      </c>
      <c r="Q155" s="629">
        <v>8.5081718233148802</v>
      </c>
      <c r="R155" s="629">
        <v>8.4806262076236685</v>
      </c>
      <c r="S155" s="629">
        <v>8.4530805919324585</v>
      </c>
      <c r="T155" s="629">
        <v>8.4255349762412486</v>
      </c>
      <c r="U155" s="629">
        <v>8.3977893605500391</v>
      </c>
      <c r="V155" s="629">
        <v>8.3700437448588278</v>
      </c>
      <c r="W155" s="629">
        <v>8.3694974185529762</v>
      </c>
      <c r="X155" s="629">
        <v>8.3961503816324807</v>
      </c>
      <c r="Y155" s="629">
        <v>8.4228033447119852</v>
      </c>
      <c r="Z155" s="629">
        <v>8.4494563077914897</v>
      </c>
      <c r="AA155" s="629">
        <v>8.4761092708709942</v>
      </c>
      <c r="AB155" s="629">
        <v>8.5057622339504988</v>
      </c>
      <c r="AC155" s="629">
        <v>8.5354151970300052</v>
      </c>
      <c r="AD155" s="629">
        <v>8.5650681601095098</v>
      </c>
      <c r="AE155" s="629">
        <v>8.5947211231890144</v>
      </c>
      <c r="AF155" s="629">
        <v>8.624374086268519</v>
      </c>
      <c r="AG155" s="629">
        <v>8.6540270493480236</v>
      </c>
      <c r="AH155" s="629">
        <v>8.6836800124275282</v>
      </c>
      <c r="AI155" s="629">
        <v>8.7133329755070328</v>
      </c>
      <c r="AJ155" s="629">
        <v>8.7429859385865392</v>
      </c>
      <c r="AK155" s="629">
        <v>8.773518548194259</v>
      </c>
      <c r="AL155" s="629">
        <v>8.8040511578019771</v>
      </c>
      <c r="AM155" s="629">
        <v>8.8345837674096988</v>
      </c>
      <c r="AN155" s="629">
        <v>8.8651163770174168</v>
      </c>
      <c r="AO155" s="629">
        <v>8.8956489866251385</v>
      </c>
      <c r="AP155" s="629">
        <v>8.9261815962328566</v>
      </c>
      <c r="AQ155" s="629">
        <v>8.9567142058405764</v>
      </c>
      <c r="AR155" s="629">
        <v>8.9872468154482981</v>
      </c>
      <c r="AS155" s="629">
        <v>9.0177794250560162</v>
      </c>
      <c r="AT155" s="629">
        <v>9.0483120346637378</v>
      </c>
      <c r="AU155" s="629">
        <v>9.0788446442714559</v>
      </c>
      <c r="AV155" s="629">
        <v>9.1093772538791757</v>
      </c>
      <c r="AW155" s="629">
        <v>9.1399098634868956</v>
      </c>
      <c r="AX155" s="629">
        <v>9.1704424730946155</v>
      </c>
      <c r="AY155" s="629">
        <v>9.2009750827023353</v>
      </c>
      <c r="AZ155" s="629">
        <v>9.2315076923100552</v>
      </c>
      <c r="BA155" s="629">
        <v>9.2620403019177733</v>
      </c>
      <c r="BB155" s="629">
        <v>9.2925729115254949</v>
      </c>
      <c r="BC155" s="629">
        <v>9.323105521133213</v>
      </c>
      <c r="BD155" s="629">
        <v>9.3536381307409346</v>
      </c>
      <c r="BE155" s="629">
        <v>9.3841707403486545</v>
      </c>
      <c r="BF155" s="629">
        <v>9.4134998152385219</v>
      </c>
      <c r="BG155" s="629">
        <v>9.4428288901283892</v>
      </c>
      <c r="BH155" s="629">
        <v>9.4721579650182584</v>
      </c>
      <c r="BI155" s="629">
        <v>9.5014870399081239</v>
      </c>
      <c r="BJ155" s="629">
        <v>9.5308161147979931</v>
      </c>
      <c r="BK155" s="629">
        <v>9.5601451896878604</v>
      </c>
      <c r="BL155" s="629">
        <v>9.5894742645777278</v>
      </c>
      <c r="BM155" s="629">
        <v>9.6188033394675969</v>
      </c>
      <c r="BN155" s="629">
        <v>9.6481324143574643</v>
      </c>
      <c r="BO155" s="629">
        <v>9.6774614892473334</v>
      </c>
      <c r="BP155" s="629">
        <v>9.7067905641372008</v>
      </c>
      <c r="BQ155" s="629">
        <v>9.7361196390270663</v>
      </c>
      <c r="BR155" s="629">
        <v>9.7654487139169355</v>
      </c>
      <c r="BS155" s="629">
        <v>9.7947777888068028</v>
      </c>
      <c r="BT155" s="629">
        <v>9.824106863696672</v>
      </c>
      <c r="BU155" s="629"/>
      <c r="BV155" s="629"/>
      <c r="BW155" s="629"/>
      <c r="BX155" s="629"/>
      <c r="BY155" s="629"/>
      <c r="BZ155" s="629"/>
      <c r="CA155" s="629"/>
      <c r="CB155" s="629"/>
      <c r="CC155" s="629"/>
      <c r="CD155" s="629"/>
      <c r="CE155" s="629"/>
      <c r="CF155" s="629"/>
      <c r="CG155" s="629"/>
      <c r="CH155" s="629"/>
      <c r="CI155" s="630"/>
      <c r="CK155" s="1351"/>
    </row>
    <row r="156" spans="2:89" ht="57" x14ac:dyDescent="0.2">
      <c r="B156" s="805" t="s">
        <v>736</v>
      </c>
      <c r="C156" s="806" t="s">
        <v>531</v>
      </c>
      <c r="D156" s="633" t="s">
        <v>532</v>
      </c>
      <c r="E156" s="634" t="s">
        <v>339</v>
      </c>
      <c r="F156" s="635">
        <v>2</v>
      </c>
      <c r="G156" s="628"/>
      <c r="H156" s="628"/>
      <c r="I156" s="628">
        <v>473.49200000000002</v>
      </c>
      <c r="J156" s="583">
        <f t="shared" ref="J156:L156" si="198">I156+SUM(J157:J162)</f>
        <v>490.69591570355288</v>
      </c>
      <c r="K156" s="583">
        <f t="shared" si="198"/>
        <v>512.93401826407228</v>
      </c>
      <c r="L156" s="583">
        <f t="shared" si="198"/>
        <v>536.48743075567199</v>
      </c>
      <c r="M156" s="583">
        <f t="shared" ref="M156" si="199">L156+SUM(M157:M162)</f>
        <v>560.76006578196359</v>
      </c>
      <c r="N156" s="583">
        <f t="shared" ref="N156" si="200">M156+SUM(N157:N162)</f>
        <v>585.86111358705602</v>
      </c>
      <c r="O156" s="583">
        <f t="shared" ref="O156" si="201">N156+SUM(O157:O162)</f>
        <v>611.76422659070852</v>
      </c>
      <c r="P156" s="583">
        <f t="shared" ref="P156" si="202">O156+SUM(P157:P162)</f>
        <v>637.88730039320649</v>
      </c>
      <c r="Q156" s="583">
        <f t="shared" ref="Q156" si="203">P156+SUM(Q157:Q162)</f>
        <v>662.76895549666199</v>
      </c>
      <c r="R156" s="583">
        <f t="shared" ref="R156" si="204">Q156+SUM(R157:R162)</f>
        <v>685.02081712384984</v>
      </c>
      <c r="S156" s="583">
        <f t="shared" ref="S156" si="205">R156+SUM(S157:S162)</f>
        <v>706.36035881514215</v>
      </c>
      <c r="T156" s="583">
        <f t="shared" ref="T156" si="206">S156+SUM(T157:T162)</f>
        <v>727.55988950902747</v>
      </c>
      <c r="U156" s="583">
        <f t="shared" ref="U156" si="207">T156+SUM(U157:U162)</f>
        <v>748.84051799418501</v>
      </c>
      <c r="V156" s="583">
        <f t="shared" ref="V156" si="208">U156+SUM(V157:V162)</f>
        <v>769.99252239238365</v>
      </c>
      <c r="W156" s="583">
        <f t="shared" ref="W156" si="209">V156+SUM(W157:W162)</f>
        <v>788.88803460575502</v>
      </c>
      <c r="X156" s="583">
        <f t="shared" ref="X156" si="210">W156+SUM(X157:X162)</f>
        <v>805.0471519684188</v>
      </c>
      <c r="Y156" s="583">
        <f t="shared" ref="Y156" si="211">X156+SUM(Y157:Y162)</f>
        <v>820.66147310429051</v>
      </c>
      <c r="Z156" s="583">
        <f t="shared" ref="Z156" si="212">Y156+SUM(Z157:Z162)</f>
        <v>836.04364576785906</v>
      </c>
      <c r="AA156" s="583">
        <f t="shared" ref="AA156" si="213">Z156+SUM(AA157:AA162)</f>
        <v>851.22759426261962</v>
      </c>
      <c r="AB156" s="583">
        <f t="shared" ref="AB156" si="214">AA156+SUM(AB157:AB162)</f>
        <v>865.97502638955507</v>
      </c>
      <c r="AC156" s="583">
        <f t="shared" ref="AC156" si="215">AB156+SUM(AC157:AC162)</f>
        <v>880.07902155192664</v>
      </c>
      <c r="AD156" s="583">
        <f t="shared" ref="AD156" si="216">AC156+SUM(AD157:AD162)</f>
        <v>893.54003236617802</v>
      </c>
      <c r="AE156" s="583">
        <f t="shared" ref="AE156" si="217">AD156+SUM(AE157:AE162)</f>
        <v>906.32344724469795</v>
      </c>
      <c r="AF156" s="583">
        <f t="shared" ref="AF156" si="218">AE156+SUM(AF157:AF162)</f>
        <v>918.42832951302307</v>
      </c>
      <c r="AG156" s="583">
        <f t="shared" ref="AG156" si="219">AF156+SUM(AG157:AG162)</f>
        <v>930.05665465203901</v>
      </c>
      <c r="AH156" s="583">
        <f t="shared" ref="AH156" si="220">AG156+SUM(AH157:AH162)</f>
        <v>941.44994797735342</v>
      </c>
      <c r="AI156" s="583">
        <f t="shared" ref="AI156" si="221">AH156+SUM(AI157:AI162)</f>
        <v>952.64297248711364</v>
      </c>
      <c r="AJ156" s="583">
        <f t="shared" ref="AJ156" si="222">AI156+SUM(AJ157:AJ162)</f>
        <v>963.63663130727969</v>
      </c>
      <c r="AK156" s="583">
        <f t="shared" ref="AK156" si="223">AJ156+SUM(AK157:AK162)</f>
        <v>974.43031905421594</v>
      </c>
      <c r="AL156" s="583">
        <f t="shared" ref="AL156" si="224">AK156+SUM(AL157:AL162)</f>
        <v>983.50536636159359</v>
      </c>
      <c r="AM156" s="583">
        <f t="shared" ref="AM156" si="225">AL156+SUM(AM157:AM162)</f>
        <v>990.1897833624821</v>
      </c>
      <c r="AN156" s="583">
        <f t="shared" ref="AN156" si="226">AM156+SUM(AN157:AN162)</f>
        <v>996.6466104467994</v>
      </c>
      <c r="AO156" s="583">
        <f t="shared" ref="AO156" si="227">AN156+SUM(AO157:AO162)</f>
        <v>1003.1270277450194</v>
      </c>
      <c r="AP156" s="583">
        <f t="shared" ref="AP156" si="228">AO156+SUM(AP157:AP162)</f>
        <v>1009.7640617068673</v>
      </c>
      <c r="AQ156" s="583">
        <f t="shared" ref="AQ156" si="229">AP156+SUM(AQ157:AQ162)</f>
        <v>1014.6248560904994</v>
      </c>
      <c r="AR156" s="583">
        <f t="shared" ref="AR156" si="230">AQ156+SUM(AR157:AR162)</f>
        <v>1017.6282954242724</v>
      </c>
      <c r="AS156" s="583">
        <f t="shared" ref="AS156" si="231">AR156+SUM(AS157:AS162)</f>
        <v>1020.6371641689551</v>
      </c>
      <c r="AT156" s="583">
        <f t="shared" ref="AT156" si="232">AS156+SUM(AT157:AT162)</f>
        <v>1023.6650361168357</v>
      </c>
      <c r="AU156" s="583">
        <f t="shared" ref="AU156" si="233">AT156+SUM(AU157:AU162)</f>
        <v>1026.7451836632079</v>
      </c>
      <c r="AV156" s="583">
        <f t="shared" ref="AV156" si="234">AU156+SUM(AV157:AV162)</f>
        <v>1030.073955106438</v>
      </c>
      <c r="AW156" s="583">
        <f t="shared" ref="AW156" si="235">AV156+SUM(AW157:AW162)</f>
        <v>1033.5508540059679</v>
      </c>
      <c r="AX156" s="583">
        <f t="shared" ref="AX156" si="236">AW156+SUM(AX157:AX162)</f>
        <v>1037.19576688082</v>
      </c>
      <c r="AY156" s="583">
        <f t="shared" ref="AY156" si="237">AX156+SUM(AY157:AY162)</f>
        <v>1041.1261853581625</v>
      </c>
      <c r="AZ156" s="583">
        <f t="shared" ref="AZ156" si="238">AY156+SUM(AZ157:AZ162)</f>
        <v>1045.2781280913625</v>
      </c>
      <c r="BA156" s="583">
        <f t="shared" ref="BA156" si="239">AZ156+SUM(BA157:BA162)</f>
        <v>1049.642253304758</v>
      </c>
      <c r="BB156" s="583">
        <f t="shared" ref="BB156" si="240">BA156+SUM(BB157:BB162)</f>
        <v>1054.156960190224</v>
      </c>
      <c r="BC156" s="583">
        <f t="shared" ref="BC156" si="241">BB156+SUM(BC157:BC162)</f>
        <v>1058.6856019927466</v>
      </c>
      <c r="BD156" s="583">
        <f t="shared" ref="BD156" si="242">BC156+SUM(BD157:BD162)</f>
        <v>1063.1357836886452</v>
      </c>
      <c r="BE156" s="583">
        <f t="shared" ref="BE156" si="243">BD156+SUM(BE157:BE162)</f>
        <v>1067.5506393286385</v>
      </c>
      <c r="BF156" s="583">
        <f t="shared" ref="BF156" si="244">BE156+SUM(BF157:BF162)</f>
        <v>1071.887466618067</v>
      </c>
      <c r="BG156" s="583">
        <f t="shared" ref="BG156" si="245">BF156+SUM(BG157:BG162)</f>
        <v>1076.1642322005989</v>
      </c>
      <c r="BH156" s="583">
        <f t="shared" ref="BH156" si="246">BG156+SUM(BH157:BH162)</f>
        <v>1080.4024190963444</v>
      </c>
      <c r="BI156" s="583">
        <f t="shared" ref="BI156" si="247">BH156+SUM(BI157:BI162)</f>
        <v>1084.5943564268848</v>
      </c>
      <c r="BJ156" s="583">
        <f t="shared" ref="BJ156" si="248">BI156+SUM(BJ157:BJ162)</f>
        <v>1088.7219542736855</v>
      </c>
      <c r="BK156" s="583">
        <f t="shared" ref="BK156" si="249">BJ156+SUM(BK157:BK162)</f>
        <v>1092.7401336651349</v>
      </c>
      <c r="BL156" s="583">
        <f t="shared" ref="BL156" si="250">BK156+SUM(BL157:BL162)</f>
        <v>1096.6788892172158</v>
      </c>
      <c r="BM156" s="583">
        <f t="shared" ref="BM156" si="251">BL156+SUM(BM157:BM162)</f>
        <v>1100.5254374208694</v>
      </c>
      <c r="BN156" s="583">
        <f t="shared" ref="BN156" si="252">BM156+SUM(BN157:BN162)</f>
        <v>1104.3960631956957</v>
      </c>
      <c r="BO156" s="583">
        <f t="shared" ref="BO156" si="253">BN156+SUM(BO157:BO162)</f>
        <v>1108.3341046559533</v>
      </c>
      <c r="BP156" s="583">
        <f t="shared" ref="BP156" si="254">BO156+SUM(BP157:BP162)</f>
        <v>1111.8367131981497</v>
      </c>
      <c r="BQ156" s="583">
        <f t="shared" ref="BQ156" si="255">BP156+SUM(BQ157:BQ162)</f>
        <v>1114.9882676237069</v>
      </c>
      <c r="BR156" s="583">
        <f t="shared" ref="BR156" si="256">BQ156+SUM(BR157:BR162)</f>
        <v>1118.2620863401607</v>
      </c>
      <c r="BS156" s="583">
        <f t="shared" ref="BS156" si="257">BR156+SUM(BS157:BS162)</f>
        <v>1121.6326158528082</v>
      </c>
      <c r="BT156" s="583">
        <f t="shared" ref="BT156" si="258">BS156+SUM(BT157:BT162)</f>
        <v>1125.0219578499843</v>
      </c>
      <c r="BU156" s="583"/>
      <c r="BV156" s="583"/>
      <c r="BW156" s="583"/>
      <c r="BX156" s="583"/>
      <c r="BY156" s="583"/>
      <c r="BZ156" s="583"/>
      <c r="CA156" s="583"/>
      <c r="CB156" s="583"/>
      <c r="CC156" s="583"/>
      <c r="CD156" s="583"/>
      <c r="CE156" s="583"/>
      <c r="CF156" s="583"/>
      <c r="CG156" s="583"/>
      <c r="CH156" s="583"/>
      <c r="CI156" s="579"/>
      <c r="CK156" s="1351"/>
    </row>
    <row r="157" spans="2:89" ht="42.75" x14ac:dyDescent="0.2">
      <c r="B157" s="805" t="s">
        <v>737</v>
      </c>
      <c r="C157" s="806" t="s">
        <v>534</v>
      </c>
      <c r="D157" s="633" t="s">
        <v>535</v>
      </c>
      <c r="E157" s="634" t="s">
        <v>339</v>
      </c>
      <c r="F157" s="635">
        <v>2</v>
      </c>
      <c r="G157" s="628"/>
      <c r="H157" s="628"/>
      <c r="I157" s="628">
        <v>8.3360000000000003</v>
      </c>
      <c r="J157" s="628">
        <v>7.1288490550065564</v>
      </c>
      <c r="K157" s="628">
        <v>8.4105186478963745</v>
      </c>
      <c r="L157" s="628">
        <v>8.0680246565744902</v>
      </c>
      <c r="M157" s="629">
        <v>9.0929723035099919</v>
      </c>
      <c r="N157" s="629">
        <v>9.9497902694074423</v>
      </c>
      <c r="O157" s="629">
        <v>10.255635248652657</v>
      </c>
      <c r="P157" s="629">
        <v>10.234267652062469</v>
      </c>
      <c r="Q157" s="629">
        <v>8.9522631977249407</v>
      </c>
      <c r="R157" s="629">
        <v>7.2209840687199041</v>
      </c>
      <c r="S157" s="629">
        <v>7.2572281810375863</v>
      </c>
      <c r="T157" s="629">
        <v>7.1149932955398691</v>
      </c>
      <c r="U157" s="629">
        <v>7.1990010455674494</v>
      </c>
      <c r="V157" s="629">
        <v>7.0657616567350923</v>
      </c>
      <c r="W157" s="629">
        <v>6.8412218020549043</v>
      </c>
      <c r="X157" s="629">
        <v>6.482609367827652</v>
      </c>
      <c r="Y157" s="629">
        <v>6.3185947103674991</v>
      </c>
      <c r="Z157" s="629">
        <v>6.1153962642275728</v>
      </c>
      <c r="AA157" s="629">
        <v>5.9100593967074531</v>
      </c>
      <c r="AB157" s="629">
        <v>5.7058274065400472</v>
      </c>
      <c r="AC157" s="629">
        <v>5.4979175748573619</v>
      </c>
      <c r="AD157" s="629">
        <v>5.2904766004451087</v>
      </c>
      <c r="AE157" s="629">
        <v>5.0844621021023482</v>
      </c>
      <c r="AF157" s="629">
        <v>4.8774773194526784</v>
      </c>
      <c r="AG157" s="629">
        <v>4.6690478213422466</v>
      </c>
      <c r="AH157" s="629">
        <v>4.4628625734702219</v>
      </c>
      <c r="AI157" s="629">
        <v>4.2554076929923612</v>
      </c>
      <c r="AJ157" s="629">
        <v>4.0488883445274553</v>
      </c>
      <c r="AK157" s="629">
        <v>3.8417418899927287</v>
      </c>
      <c r="AL157" s="629">
        <v>3.3011705286947546</v>
      </c>
      <c r="AM157" s="629">
        <v>2.0644968953549396</v>
      </c>
      <c r="AN157" s="629">
        <v>1.8287405754828361</v>
      </c>
      <c r="AO157" s="629">
        <v>1.8531772557122168</v>
      </c>
      <c r="AP157" s="629">
        <v>2.0154136535450817</v>
      </c>
      <c r="AQ157" s="629">
        <v>2.1590188757500144</v>
      </c>
      <c r="AR157" s="629">
        <v>2.2185980331476314</v>
      </c>
      <c r="AS157" s="629">
        <v>2.2242222627024164</v>
      </c>
      <c r="AT157" s="629">
        <v>2.2439073406674432</v>
      </c>
      <c r="AU157" s="629">
        <v>2.2980586972176096</v>
      </c>
      <c r="AV157" s="629">
        <v>2.55560374068236</v>
      </c>
      <c r="AW157" s="629">
        <v>2.7090463206325657</v>
      </c>
      <c r="AX157" s="629">
        <v>2.8830889895949512</v>
      </c>
      <c r="AY157" s="629">
        <v>3.1788391316053457</v>
      </c>
      <c r="AZ157" s="629">
        <v>3.4083121421420945</v>
      </c>
      <c r="BA157" s="629">
        <v>3.6281081745228732</v>
      </c>
      <c r="BB157" s="629">
        <v>3.7840930326499511</v>
      </c>
      <c r="BC157" s="629">
        <v>3.798527963742381</v>
      </c>
      <c r="BD157" s="629">
        <v>3.7172525440175086</v>
      </c>
      <c r="BE157" s="629">
        <v>3.6806589151725637</v>
      </c>
      <c r="BF157" s="629">
        <v>3.5998307438197079</v>
      </c>
      <c r="BG157" s="629">
        <v>3.5376138969724997</v>
      </c>
      <c r="BH157" s="629">
        <v>3.4976509260325694</v>
      </c>
      <c r="BI157" s="629">
        <v>3.4497418294753879</v>
      </c>
      <c r="BJ157" s="629">
        <v>3.3830937101845628</v>
      </c>
      <c r="BK157" s="629">
        <v>3.2697490912827196</v>
      </c>
      <c r="BL157" s="629">
        <v>3.1874753580621911</v>
      </c>
      <c r="BM157" s="629">
        <v>3.0919594166802709</v>
      </c>
      <c r="BN157" s="629">
        <v>3.1169009415798357</v>
      </c>
      <c r="BO157" s="629">
        <v>3.1867356431274674</v>
      </c>
      <c r="BP157" s="629">
        <v>3.2315734791727735</v>
      </c>
      <c r="BQ157" s="629">
        <v>3.3638178049172276</v>
      </c>
      <c r="BR157" s="629">
        <v>3.4904691948725377</v>
      </c>
      <c r="BS157" s="629">
        <v>3.5906501771674959</v>
      </c>
      <c r="BT157" s="629">
        <v>3.6101376930775588</v>
      </c>
      <c r="BU157" s="629"/>
      <c r="BV157" s="629"/>
      <c r="BW157" s="629"/>
      <c r="BX157" s="629"/>
      <c r="BY157" s="629"/>
      <c r="BZ157" s="629"/>
      <c r="CA157" s="629"/>
      <c r="CB157" s="629"/>
      <c r="CC157" s="629"/>
      <c r="CD157" s="629"/>
      <c r="CE157" s="629"/>
      <c r="CF157" s="629"/>
      <c r="CG157" s="629"/>
      <c r="CH157" s="629"/>
      <c r="CI157" s="630"/>
      <c r="CK157" s="1351"/>
    </row>
    <row r="158" spans="2:89" ht="42.75" x14ac:dyDescent="0.2">
      <c r="B158" s="805" t="s">
        <v>738</v>
      </c>
      <c r="C158" s="806" t="s">
        <v>537</v>
      </c>
      <c r="D158" s="633" t="s">
        <v>538</v>
      </c>
      <c r="E158" s="634" t="s">
        <v>339</v>
      </c>
      <c r="F158" s="635">
        <v>2</v>
      </c>
      <c r="G158" s="628"/>
      <c r="H158" s="628"/>
      <c r="I158" s="628">
        <v>0</v>
      </c>
      <c r="J158" s="628">
        <v>10.848731094787732</v>
      </c>
      <c r="K158" s="628">
        <v>14.685</v>
      </c>
      <c r="L158" s="628">
        <v>16.39</v>
      </c>
      <c r="M158" s="629">
        <v>16.122499999999999</v>
      </c>
      <c r="N158" s="629">
        <v>16.106940000000002</v>
      </c>
      <c r="O158" s="629">
        <v>16.594440000000002</v>
      </c>
      <c r="P158" s="629">
        <v>16.830500000000001</v>
      </c>
      <c r="Q158" s="629">
        <v>16.831499999999998</v>
      </c>
      <c r="R158" s="629">
        <v>15.8535</v>
      </c>
      <c r="S158" s="629">
        <v>14.872399999999999</v>
      </c>
      <c r="T158" s="629">
        <v>14.8698</v>
      </c>
      <c r="U158" s="629">
        <v>14.8698</v>
      </c>
      <c r="V158" s="629">
        <v>14.8698</v>
      </c>
      <c r="W158" s="629">
        <v>12.7569</v>
      </c>
      <c r="X158" s="629">
        <v>10.280949999999999</v>
      </c>
      <c r="Y158" s="629">
        <v>9.9178999999999995</v>
      </c>
      <c r="Z158" s="629">
        <v>9.9178999999999995</v>
      </c>
      <c r="AA158" s="629">
        <v>9.9178999999999995</v>
      </c>
      <c r="AB158" s="629">
        <v>9.6699524999999991</v>
      </c>
      <c r="AC158" s="629">
        <v>9.1740574999999982</v>
      </c>
      <c r="AD158" s="629">
        <v>8.6781625000000009</v>
      </c>
      <c r="AE158" s="629">
        <v>8.1822675</v>
      </c>
      <c r="AF158" s="629">
        <v>7.6863724999999992</v>
      </c>
      <c r="AG158" s="629">
        <v>7.4384250000000005</v>
      </c>
      <c r="AH158" s="629">
        <v>7.4384250000000005</v>
      </c>
      <c r="AI158" s="629">
        <v>7.4384250000000005</v>
      </c>
      <c r="AJ158" s="629">
        <v>7.4384250000000005</v>
      </c>
      <c r="AK158" s="629">
        <v>7.4384250000000005</v>
      </c>
      <c r="AL158" s="629">
        <v>6.1986875000000001</v>
      </c>
      <c r="AM158" s="629">
        <v>4.9589499999999997</v>
      </c>
      <c r="AN158" s="629">
        <v>4.9589499999999997</v>
      </c>
      <c r="AO158" s="629">
        <v>4.9589499999999997</v>
      </c>
      <c r="AP158" s="629">
        <v>4.9589499999999997</v>
      </c>
      <c r="AQ158" s="629">
        <v>2.9753699999999998</v>
      </c>
      <c r="AR158" s="629">
        <v>0.99178999999999995</v>
      </c>
      <c r="AS158" s="629">
        <v>0.99178999999999995</v>
      </c>
      <c r="AT158" s="629">
        <v>0.99178999999999995</v>
      </c>
      <c r="AU158" s="629">
        <v>0.99178999999999995</v>
      </c>
      <c r="AV158" s="629">
        <v>0.99178999999999995</v>
      </c>
      <c r="AW158" s="629">
        <v>0.99178999999999995</v>
      </c>
      <c r="AX158" s="629">
        <v>0.99178999999999995</v>
      </c>
      <c r="AY158" s="629">
        <v>0.99178999999999995</v>
      </c>
      <c r="AZ158" s="629">
        <v>0.99178999999999995</v>
      </c>
      <c r="BA158" s="629">
        <v>0.99178999999999995</v>
      </c>
      <c r="BB158" s="629">
        <v>0.99178999999999995</v>
      </c>
      <c r="BC158" s="629">
        <v>0.99178999999999995</v>
      </c>
      <c r="BD158" s="629">
        <v>0.99178999999999995</v>
      </c>
      <c r="BE158" s="629">
        <v>0.99178999999999995</v>
      </c>
      <c r="BF158" s="629">
        <v>0.99178999999999995</v>
      </c>
      <c r="BG158" s="629">
        <v>0.99178999999999995</v>
      </c>
      <c r="BH158" s="629">
        <v>0.99178999999999995</v>
      </c>
      <c r="BI158" s="629">
        <v>0.99178999999999995</v>
      </c>
      <c r="BJ158" s="629">
        <v>0.99178999999999995</v>
      </c>
      <c r="BK158" s="629">
        <v>0.99178999999999995</v>
      </c>
      <c r="BL158" s="629">
        <v>0.99178999999999995</v>
      </c>
      <c r="BM158" s="629">
        <v>0.99178999999999995</v>
      </c>
      <c r="BN158" s="629">
        <v>0.99178999999999995</v>
      </c>
      <c r="BO158" s="629">
        <v>0.99178999999999995</v>
      </c>
      <c r="BP158" s="629">
        <v>0.49589499999999997</v>
      </c>
      <c r="BQ158" s="629">
        <v>0</v>
      </c>
      <c r="BR158" s="629">
        <v>0</v>
      </c>
      <c r="BS158" s="629">
        <v>0</v>
      </c>
      <c r="BT158" s="629">
        <v>0</v>
      </c>
      <c r="BU158" s="629"/>
      <c r="BV158" s="629"/>
      <c r="BW158" s="629"/>
      <c r="BX158" s="629"/>
      <c r="BY158" s="629"/>
      <c r="BZ158" s="629"/>
      <c r="CA158" s="629"/>
      <c r="CB158" s="629"/>
      <c r="CC158" s="629"/>
      <c r="CD158" s="629"/>
      <c r="CE158" s="629"/>
      <c r="CF158" s="629"/>
      <c r="CG158" s="629"/>
      <c r="CH158" s="629"/>
      <c r="CI158" s="630"/>
      <c r="CK158" s="1351"/>
    </row>
    <row r="159" spans="2:89" ht="57" x14ac:dyDescent="0.2">
      <c r="B159" s="805" t="s">
        <v>739</v>
      </c>
      <c r="C159" s="806" t="s">
        <v>540</v>
      </c>
      <c r="D159" s="633" t="s">
        <v>541</v>
      </c>
      <c r="E159" s="634" t="s">
        <v>339</v>
      </c>
      <c r="F159" s="635">
        <v>2</v>
      </c>
      <c r="G159" s="628"/>
      <c r="H159" s="628"/>
      <c r="I159" s="628">
        <v>0</v>
      </c>
      <c r="J159" s="628">
        <v>0</v>
      </c>
      <c r="K159" s="628">
        <v>0</v>
      </c>
      <c r="L159" s="628">
        <v>0</v>
      </c>
      <c r="M159" s="629">
        <v>0</v>
      </c>
      <c r="N159" s="629">
        <v>0</v>
      </c>
      <c r="O159" s="629">
        <v>0</v>
      </c>
      <c r="P159" s="629">
        <v>0</v>
      </c>
      <c r="Q159" s="629">
        <v>0</v>
      </c>
      <c r="R159" s="629">
        <v>0</v>
      </c>
      <c r="S159" s="629">
        <v>0</v>
      </c>
      <c r="T159" s="629">
        <v>0</v>
      </c>
      <c r="U159" s="629">
        <v>0</v>
      </c>
      <c r="V159" s="629">
        <v>0</v>
      </c>
      <c r="W159" s="629">
        <v>0</v>
      </c>
      <c r="X159" s="629">
        <v>0</v>
      </c>
      <c r="Y159" s="629">
        <v>0</v>
      </c>
      <c r="Z159" s="629">
        <v>0</v>
      </c>
      <c r="AA159" s="629">
        <v>0</v>
      </c>
      <c r="AB159" s="629">
        <v>0</v>
      </c>
      <c r="AC159" s="629">
        <v>0</v>
      </c>
      <c r="AD159" s="629">
        <v>0</v>
      </c>
      <c r="AE159" s="629">
        <v>0</v>
      </c>
      <c r="AF159" s="629">
        <v>0</v>
      </c>
      <c r="AG159" s="629">
        <v>0</v>
      </c>
      <c r="AH159" s="629">
        <v>0</v>
      </c>
      <c r="AI159" s="629">
        <v>0</v>
      </c>
      <c r="AJ159" s="629">
        <v>0</v>
      </c>
      <c r="AK159" s="629">
        <v>0</v>
      </c>
      <c r="AL159" s="629">
        <v>0</v>
      </c>
      <c r="AM159" s="629">
        <v>0</v>
      </c>
      <c r="AN159" s="629">
        <v>0</v>
      </c>
      <c r="AO159" s="629">
        <v>0</v>
      </c>
      <c r="AP159" s="629">
        <v>0</v>
      </c>
      <c r="AQ159" s="629">
        <v>0</v>
      </c>
      <c r="AR159" s="629">
        <v>0</v>
      </c>
      <c r="AS159" s="629">
        <v>0</v>
      </c>
      <c r="AT159" s="629">
        <v>0</v>
      </c>
      <c r="AU159" s="629">
        <v>0</v>
      </c>
      <c r="AV159" s="629">
        <v>0</v>
      </c>
      <c r="AW159" s="629">
        <v>0</v>
      </c>
      <c r="AX159" s="629">
        <v>0</v>
      </c>
      <c r="AY159" s="629">
        <v>0</v>
      </c>
      <c r="AZ159" s="629">
        <v>0</v>
      </c>
      <c r="BA159" s="629">
        <v>0</v>
      </c>
      <c r="BB159" s="629">
        <v>0</v>
      </c>
      <c r="BC159" s="629">
        <v>0</v>
      </c>
      <c r="BD159" s="629">
        <v>0</v>
      </c>
      <c r="BE159" s="629">
        <v>0</v>
      </c>
      <c r="BF159" s="629">
        <v>0</v>
      </c>
      <c r="BG159" s="629">
        <v>0</v>
      </c>
      <c r="BH159" s="629">
        <v>0</v>
      </c>
      <c r="BI159" s="629">
        <v>0</v>
      </c>
      <c r="BJ159" s="629">
        <v>0</v>
      </c>
      <c r="BK159" s="629">
        <v>0</v>
      </c>
      <c r="BL159" s="629">
        <v>0</v>
      </c>
      <c r="BM159" s="629">
        <v>0</v>
      </c>
      <c r="BN159" s="629">
        <v>0</v>
      </c>
      <c r="BO159" s="629">
        <v>0</v>
      </c>
      <c r="BP159" s="629">
        <v>0</v>
      </c>
      <c r="BQ159" s="629">
        <v>0</v>
      </c>
      <c r="BR159" s="629">
        <v>0</v>
      </c>
      <c r="BS159" s="629">
        <v>0</v>
      </c>
      <c r="BT159" s="629">
        <v>0</v>
      </c>
      <c r="BU159" s="629"/>
      <c r="BV159" s="629"/>
      <c r="BW159" s="629"/>
      <c r="BX159" s="629"/>
      <c r="BY159" s="629"/>
      <c r="BZ159" s="629"/>
      <c r="CA159" s="629"/>
      <c r="CB159" s="629"/>
      <c r="CC159" s="629"/>
      <c r="CD159" s="629"/>
      <c r="CE159" s="629"/>
      <c r="CF159" s="629"/>
      <c r="CG159" s="629"/>
      <c r="CH159" s="629"/>
      <c r="CI159" s="630"/>
      <c r="CK159" s="1351"/>
    </row>
    <row r="160" spans="2:89" ht="71.25" x14ac:dyDescent="0.2">
      <c r="B160" s="805" t="s">
        <v>740</v>
      </c>
      <c r="C160" s="806" t="s">
        <v>543</v>
      </c>
      <c r="D160" s="633" t="s">
        <v>544</v>
      </c>
      <c r="E160" s="634" t="s">
        <v>339</v>
      </c>
      <c r="F160" s="635">
        <v>2</v>
      </c>
      <c r="G160" s="628"/>
      <c r="H160" s="628"/>
      <c r="I160" s="628">
        <v>0</v>
      </c>
      <c r="J160" s="628">
        <v>0</v>
      </c>
      <c r="K160" s="628">
        <v>0</v>
      </c>
      <c r="L160" s="628">
        <v>0</v>
      </c>
      <c r="M160" s="629">
        <v>0</v>
      </c>
      <c r="N160" s="629">
        <v>0</v>
      </c>
      <c r="O160" s="629">
        <v>0</v>
      </c>
      <c r="P160" s="629">
        <v>0</v>
      </c>
      <c r="Q160" s="629">
        <v>0</v>
      </c>
      <c r="R160" s="629">
        <v>0</v>
      </c>
      <c r="S160" s="629">
        <v>0</v>
      </c>
      <c r="T160" s="629">
        <v>0</v>
      </c>
      <c r="U160" s="629">
        <v>0</v>
      </c>
      <c r="V160" s="629">
        <v>0</v>
      </c>
      <c r="W160" s="629">
        <v>0</v>
      </c>
      <c r="X160" s="629">
        <v>0</v>
      </c>
      <c r="Y160" s="629">
        <v>0</v>
      </c>
      <c r="Z160" s="629">
        <v>0</v>
      </c>
      <c r="AA160" s="629">
        <v>0</v>
      </c>
      <c r="AB160" s="629">
        <v>0</v>
      </c>
      <c r="AC160" s="629">
        <v>0</v>
      </c>
      <c r="AD160" s="629">
        <v>0</v>
      </c>
      <c r="AE160" s="629">
        <v>0</v>
      </c>
      <c r="AF160" s="629">
        <v>0</v>
      </c>
      <c r="AG160" s="629">
        <v>0</v>
      </c>
      <c r="AH160" s="629">
        <v>0</v>
      </c>
      <c r="AI160" s="629">
        <v>0</v>
      </c>
      <c r="AJ160" s="629">
        <v>0</v>
      </c>
      <c r="AK160" s="629">
        <v>0</v>
      </c>
      <c r="AL160" s="629">
        <v>0</v>
      </c>
      <c r="AM160" s="629">
        <v>0</v>
      </c>
      <c r="AN160" s="629">
        <v>0</v>
      </c>
      <c r="AO160" s="629">
        <v>0</v>
      </c>
      <c r="AP160" s="629">
        <v>0</v>
      </c>
      <c r="AQ160" s="629">
        <v>0</v>
      </c>
      <c r="AR160" s="629">
        <v>0</v>
      </c>
      <c r="AS160" s="629">
        <v>0</v>
      </c>
      <c r="AT160" s="629">
        <v>0</v>
      </c>
      <c r="AU160" s="629">
        <v>0</v>
      </c>
      <c r="AV160" s="629">
        <v>0</v>
      </c>
      <c r="AW160" s="629">
        <v>0</v>
      </c>
      <c r="AX160" s="629">
        <v>0</v>
      </c>
      <c r="AY160" s="629">
        <v>0</v>
      </c>
      <c r="AZ160" s="629">
        <v>0</v>
      </c>
      <c r="BA160" s="629">
        <v>0</v>
      </c>
      <c r="BB160" s="629">
        <v>0</v>
      </c>
      <c r="BC160" s="629">
        <v>0</v>
      </c>
      <c r="BD160" s="629">
        <v>0</v>
      </c>
      <c r="BE160" s="629">
        <v>0</v>
      </c>
      <c r="BF160" s="629">
        <v>0</v>
      </c>
      <c r="BG160" s="629">
        <v>0</v>
      </c>
      <c r="BH160" s="629">
        <v>0</v>
      </c>
      <c r="BI160" s="629">
        <v>0</v>
      </c>
      <c r="BJ160" s="629">
        <v>0</v>
      </c>
      <c r="BK160" s="629">
        <v>0</v>
      </c>
      <c r="BL160" s="629">
        <v>0</v>
      </c>
      <c r="BM160" s="629">
        <v>0</v>
      </c>
      <c r="BN160" s="629">
        <v>0</v>
      </c>
      <c r="BO160" s="629">
        <v>0</v>
      </c>
      <c r="BP160" s="629">
        <v>0</v>
      </c>
      <c r="BQ160" s="629">
        <v>0</v>
      </c>
      <c r="BR160" s="629">
        <v>0</v>
      </c>
      <c r="BS160" s="629">
        <v>0</v>
      </c>
      <c r="BT160" s="629">
        <v>0</v>
      </c>
      <c r="BU160" s="629"/>
      <c r="BV160" s="629"/>
      <c r="BW160" s="629"/>
      <c r="BX160" s="629"/>
      <c r="BY160" s="629"/>
      <c r="BZ160" s="629"/>
      <c r="CA160" s="629"/>
      <c r="CB160" s="629"/>
      <c r="CC160" s="629"/>
      <c r="CD160" s="629"/>
      <c r="CE160" s="629"/>
      <c r="CF160" s="629"/>
      <c r="CG160" s="629"/>
      <c r="CH160" s="629"/>
      <c r="CI160" s="630"/>
      <c r="CK160" s="1351"/>
    </row>
    <row r="161" spans="2:89" ht="57" x14ac:dyDescent="0.2">
      <c r="B161" s="805" t="s">
        <v>741</v>
      </c>
      <c r="C161" s="806" t="s">
        <v>546</v>
      </c>
      <c r="D161" s="633" t="s">
        <v>547</v>
      </c>
      <c r="E161" s="634" t="s">
        <v>339</v>
      </c>
      <c r="F161" s="635">
        <v>2</v>
      </c>
      <c r="G161" s="628"/>
      <c r="H161" s="628"/>
      <c r="I161" s="628">
        <v>5.0000000000000001E-3</v>
      </c>
      <c r="J161" s="628">
        <v>5.0000000000000001E-3</v>
      </c>
      <c r="K161" s="628">
        <v>5.0000000000000001E-3</v>
      </c>
      <c r="L161" s="628">
        <v>5.0000000000000001E-3</v>
      </c>
      <c r="M161" s="629">
        <v>2.5000000000000001E-3</v>
      </c>
      <c r="N161" s="629">
        <v>1.9379999999999998E-2</v>
      </c>
      <c r="O161" s="629">
        <v>5.6879999999999993E-2</v>
      </c>
      <c r="P161" s="629">
        <v>7.4999999999999997E-2</v>
      </c>
      <c r="Q161" s="629">
        <v>7.4999999999999997E-2</v>
      </c>
      <c r="R161" s="629">
        <v>7.4999999999999997E-2</v>
      </c>
      <c r="S161" s="629">
        <v>7.4800000000000005E-2</v>
      </c>
      <c r="T161" s="629">
        <v>7.4600000000000014E-2</v>
      </c>
      <c r="U161" s="629">
        <v>7.4600000000000014E-2</v>
      </c>
      <c r="V161" s="629">
        <v>7.4600000000000014E-2</v>
      </c>
      <c r="W161" s="629">
        <v>7.4580000000000007E-2</v>
      </c>
      <c r="X161" s="629">
        <v>7.4560000000000001E-2</v>
      </c>
      <c r="Y161" s="629">
        <v>3.7280000000000001E-2</v>
      </c>
      <c r="Z161" s="629">
        <v>0</v>
      </c>
      <c r="AA161" s="629">
        <v>0</v>
      </c>
      <c r="AB161" s="629">
        <v>0</v>
      </c>
      <c r="AC161" s="629">
        <v>3.7280000000000001E-2</v>
      </c>
      <c r="AD161" s="629">
        <v>7.4560000000000001E-2</v>
      </c>
      <c r="AE161" s="629">
        <v>7.4560000000000001E-2</v>
      </c>
      <c r="AF161" s="629">
        <v>7.4560000000000001E-2</v>
      </c>
      <c r="AG161" s="629">
        <v>3.7280000000000001E-2</v>
      </c>
      <c r="AH161" s="629">
        <v>0</v>
      </c>
      <c r="AI161" s="629">
        <v>0</v>
      </c>
      <c r="AJ161" s="629">
        <v>0</v>
      </c>
      <c r="AK161" s="629">
        <v>0</v>
      </c>
      <c r="AL161" s="629">
        <v>0</v>
      </c>
      <c r="AM161" s="629">
        <v>0</v>
      </c>
      <c r="AN161" s="629">
        <v>0</v>
      </c>
      <c r="AO161" s="629">
        <v>0</v>
      </c>
      <c r="AP161" s="629">
        <v>0</v>
      </c>
      <c r="AQ161" s="629">
        <v>0</v>
      </c>
      <c r="AR161" s="629">
        <v>0</v>
      </c>
      <c r="AS161" s="629">
        <v>0</v>
      </c>
      <c r="AT161" s="629">
        <v>0</v>
      </c>
      <c r="AU161" s="629">
        <v>0</v>
      </c>
      <c r="AV161" s="629">
        <v>0</v>
      </c>
      <c r="AW161" s="629">
        <v>0</v>
      </c>
      <c r="AX161" s="629">
        <v>0</v>
      </c>
      <c r="AY161" s="629">
        <v>0</v>
      </c>
      <c r="AZ161" s="629">
        <v>0</v>
      </c>
      <c r="BA161" s="629">
        <v>0</v>
      </c>
      <c r="BB161" s="629">
        <v>0</v>
      </c>
      <c r="BC161" s="629">
        <v>0</v>
      </c>
      <c r="BD161" s="629">
        <v>0</v>
      </c>
      <c r="BE161" s="629">
        <v>0</v>
      </c>
      <c r="BF161" s="629">
        <v>0</v>
      </c>
      <c r="BG161" s="629">
        <v>0</v>
      </c>
      <c r="BH161" s="629">
        <v>0</v>
      </c>
      <c r="BI161" s="629">
        <v>0</v>
      </c>
      <c r="BJ161" s="629">
        <v>0</v>
      </c>
      <c r="BK161" s="629">
        <v>0</v>
      </c>
      <c r="BL161" s="629">
        <v>0</v>
      </c>
      <c r="BM161" s="629">
        <v>0</v>
      </c>
      <c r="BN161" s="629">
        <v>0</v>
      </c>
      <c r="BO161" s="629">
        <v>0</v>
      </c>
      <c r="BP161" s="629">
        <v>0</v>
      </c>
      <c r="BQ161" s="629">
        <v>0</v>
      </c>
      <c r="BR161" s="629">
        <v>0</v>
      </c>
      <c r="BS161" s="629">
        <v>0</v>
      </c>
      <c r="BT161" s="629">
        <v>0</v>
      </c>
      <c r="BU161" s="629"/>
      <c r="BV161" s="629"/>
      <c r="BW161" s="629"/>
      <c r="BX161" s="629"/>
      <c r="BY161" s="629"/>
      <c r="BZ161" s="629"/>
      <c r="CA161" s="629"/>
      <c r="CB161" s="629"/>
      <c r="CC161" s="629"/>
      <c r="CD161" s="629"/>
      <c r="CE161" s="629"/>
      <c r="CF161" s="629"/>
      <c r="CG161" s="629"/>
      <c r="CH161" s="629"/>
      <c r="CI161" s="630"/>
      <c r="CK161" s="1351"/>
    </row>
    <row r="162" spans="2:89" ht="57" x14ac:dyDescent="0.2">
      <c r="B162" s="805" t="s">
        <v>742</v>
      </c>
      <c r="C162" s="806" t="s">
        <v>549</v>
      </c>
      <c r="D162" s="633" t="s">
        <v>550</v>
      </c>
      <c r="E162" s="634" t="s">
        <v>339</v>
      </c>
      <c r="F162" s="635">
        <v>2</v>
      </c>
      <c r="G162" s="628"/>
      <c r="H162" s="628"/>
      <c r="I162" s="628">
        <v>0</v>
      </c>
      <c r="J162" s="628">
        <v>-0.7786644462414074</v>
      </c>
      <c r="K162" s="628">
        <v>-0.86241608737702791</v>
      </c>
      <c r="L162" s="628">
        <v>-0.90961216497476016</v>
      </c>
      <c r="M162" s="629">
        <v>-0.94533727721841387</v>
      </c>
      <c r="N162" s="629">
        <v>-0.97506246431498766</v>
      </c>
      <c r="O162" s="629">
        <v>-1.0038422450002145</v>
      </c>
      <c r="P162" s="629">
        <v>-1.0166938495644899</v>
      </c>
      <c r="Q162" s="629">
        <v>-0.97710809426939704</v>
      </c>
      <c r="R162" s="629">
        <v>-0.89762244153200754</v>
      </c>
      <c r="S162" s="629">
        <v>-0.8648864897452313</v>
      </c>
      <c r="T162" s="629">
        <v>-0.85986260165452677</v>
      </c>
      <c r="U162" s="629">
        <v>-0.86277256040989414</v>
      </c>
      <c r="V162" s="629">
        <v>-0.85815725853649383</v>
      </c>
      <c r="W162" s="629">
        <v>-0.77718958868354093</v>
      </c>
      <c r="X162" s="629">
        <v>-0.67900200516385212</v>
      </c>
      <c r="Y162" s="629">
        <v>-0.65945357449584208</v>
      </c>
      <c r="Z162" s="629">
        <v>-0.65112360065904795</v>
      </c>
      <c r="AA162" s="629">
        <v>-0.64401090194689914</v>
      </c>
      <c r="AB162" s="629">
        <v>-0.62834777960460997</v>
      </c>
      <c r="AC162" s="629">
        <v>-0.60525991248573519</v>
      </c>
      <c r="AD162" s="629">
        <v>-0.58218828619374108</v>
      </c>
      <c r="AE162" s="629">
        <v>-0.55787472358247214</v>
      </c>
      <c r="AF162" s="629">
        <v>-0.53352755112757677</v>
      </c>
      <c r="AG162" s="629">
        <v>-0.51642768232625258</v>
      </c>
      <c r="AH162" s="629">
        <v>-0.50799424815579641</v>
      </c>
      <c r="AI162" s="629">
        <v>-0.50080818323215226</v>
      </c>
      <c r="AJ162" s="629">
        <v>-0.49365452436143187</v>
      </c>
      <c r="AK162" s="629">
        <v>-0.4864791430564992</v>
      </c>
      <c r="AL162" s="629">
        <v>-0.42481072131715791</v>
      </c>
      <c r="AM162" s="629">
        <v>-0.33902989446642096</v>
      </c>
      <c r="AN162" s="629">
        <v>-0.33086349116558722</v>
      </c>
      <c r="AO162" s="629">
        <v>-0.33170995749219401</v>
      </c>
      <c r="AP162" s="629">
        <v>-0.33732969169716398</v>
      </c>
      <c r="AQ162" s="629">
        <v>-0.27359449211792253</v>
      </c>
      <c r="AR162" s="629">
        <v>-0.2069486993746068</v>
      </c>
      <c r="AS162" s="629">
        <v>-0.20714351801973407</v>
      </c>
      <c r="AT162" s="629">
        <v>-0.20782539278684453</v>
      </c>
      <c r="AU162" s="629">
        <v>-0.20970115084537611</v>
      </c>
      <c r="AV162" s="629">
        <v>-0.218622297452157</v>
      </c>
      <c r="AW162" s="629">
        <v>-0.22393742110261883</v>
      </c>
      <c r="AX162" s="629">
        <v>-0.2299661147428651</v>
      </c>
      <c r="AY162" s="629">
        <v>-0.24021065426290988</v>
      </c>
      <c r="AZ162" s="629">
        <v>-0.24815940894200139</v>
      </c>
      <c r="BA162" s="629">
        <v>-0.25577296112737713</v>
      </c>
      <c r="BB162" s="629">
        <v>-0.26117614718395998</v>
      </c>
      <c r="BC162" s="629">
        <v>-0.26167616121983883</v>
      </c>
      <c r="BD162" s="629">
        <v>-0.25886084811895671</v>
      </c>
      <c r="BE162" s="629">
        <v>-0.25759327517926067</v>
      </c>
      <c r="BF162" s="629">
        <v>-0.25479345439111967</v>
      </c>
      <c r="BG162" s="629">
        <v>-0.25263831444067364</v>
      </c>
      <c r="BH162" s="629">
        <v>-0.25125403028710025</v>
      </c>
      <c r="BI162" s="629">
        <v>-0.24959449893503916</v>
      </c>
      <c r="BJ162" s="629">
        <v>-0.24728586338392233</v>
      </c>
      <c r="BK162" s="629">
        <v>-0.24335969983326322</v>
      </c>
      <c r="BL162" s="629">
        <v>-0.24050980598121896</v>
      </c>
      <c r="BM162" s="629">
        <v>-0.23720121302676489</v>
      </c>
      <c r="BN162" s="629">
        <v>-0.2380651667535858</v>
      </c>
      <c r="BO162" s="629">
        <v>-0.24048418286974993</v>
      </c>
      <c r="BP162" s="629">
        <v>-0.22485993697637241</v>
      </c>
      <c r="BQ162" s="629">
        <v>-0.21226337936013806</v>
      </c>
      <c r="BR162" s="629">
        <v>-0.21665047841861451</v>
      </c>
      <c r="BS162" s="629">
        <v>-0.2201206645199818</v>
      </c>
      <c r="BT162" s="629">
        <v>-0.22079569590141546</v>
      </c>
      <c r="BU162" s="629"/>
      <c r="BV162" s="629"/>
      <c r="BW162" s="629"/>
      <c r="BX162" s="629"/>
      <c r="BY162" s="629"/>
      <c r="BZ162" s="629"/>
      <c r="CA162" s="629"/>
      <c r="CB162" s="629"/>
      <c r="CC162" s="629"/>
      <c r="CD162" s="629"/>
      <c r="CE162" s="629"/>
      <c r="CF162" s="629"/>
      <c r="CG162" s="629"/>
      <c r="CH162" s="629"/>
      <c r="CI162" s="630"/>
      <c r="CK162" s="1351"/>
    </row>
    <row r="163" spans="2:89" x14ac:dyDescent="0.2">
      <c r="B163" s="805" t="s">
        <v>743</v>
      </c>
      <c r="C163" s="806" t="s">
        <v>552</v>
      </c>
      <c r="D163" s="727" t="s">
        <v>85</v>
      </c>
      <c r="E163" s="787" t="s">
        <v>339</v>
      </c>
      <c r="F163" s="788">
        <v>2</v>
      </c>
      <c r="G163" s="628"/>
      <c r="H163" s="628"/>
      <c r="I163" s="628">
        <v>16.893000000000001</v>
      </c>
      <c r="J163" s="628">
        <v>17.607198096241412</v>
      </c>
      <c r="K163" s="628">
        <v>18.405147833618376</v>
      </c>
      <c r="L163" s="628">
        <v>19.250293648593171</v>
      </c>
      <c r="M163" s="629">
        <v>20.121246675811513</v>
      </c>
      <c r="N163" s="629">
        <v>21.021924890126407</v>
      </c>
      <c r="O163" s="629">
        <v>21.951382885126652</v>
      </c>
      <c r="P163" s="629">
        <v>22.888733534691042</v>
      </c>
      <c r="Q163" s="629">
        <v>23.781539478960539</v>
      </c>
      <c r="R163" s="629">
        <v>24.579982920492554</v>
      </c>
      <c r="S163" s="629">
        <v>25.345690410237751</v>
      </c>
      <c r="T163" s="629">
        <v>26.106374011892367</v>
      </c>
      <c r="U163" s="629">
        <v>26.869967572302297</v>
      </c>
      <c r="V163" s="629">
        <v>27.628945830838788</v>
      </c>
      <c r="W163" s="629">
        <v>28.306956419522336</v>
      </c>
      <c r="X163" s="629">
        <v>28.886779424686139</v>
      </c>
      <c r="Y163" s="629">
        <v>29.447053999181914</v>
      </c>
      <c r="Z163" s="629">
        <v>29.998998599840995</v>
      </c>
      <c r="AA163" s="629">
        <v>30.543830501787962</v>
      </c>
      <c r="AB163" s="629">
        <v>31.072999281392594</v>
      </c>
      <c r="AC163" s="629">
        <v>31.579080193878386</v>
      </c>
      <c r="AD163" s="629">
        <v>32.06208948007216</v>
      </c>
      <c r="AE163" s="629">
        <v>32.520785203654505</v>
      </c>
      <c r="AF163" s="629">
        <v>32.955133754782125</v>
      </c>
      <c r="AG163" s="629">
        <v>33.372382437108335</v>
      </c>
      <c r="AH163" s="629">
        <v>33.781197685264154</v>
      </c>
      <c r="AI163" s="629">
        <v>34.182826868496427</v>
      </c>
      <c r="AJ163" s="629">
        <v>34.577302392857824</v>
      </c>
      <c r="AK163" s="629">
        <v>34.96460253591443</v>
      </c>
      <c r="AL163" s="629">
        <v>35.290234257231425</v>
      </c>
      <c r="AM163" s="629">
        <v>35.530085151697868</v>
      </c>
      <c r="AN163" s="629">
        <v>35.761769642863335</v>
      </c>
      <c r="AO163" s="629">
        <v>35.994300600355551</v>
      </c>
      <c r="AP163" s="629">
        <v>36.232451292052637</v>
      </c>
      <c r="AQ163" s="629">
        <v>36.406866784170603</v>
      </c>
      <c r="AR163" s="629">
        <v>36.514636483545345</v>
      </c>
      <c r="AS163" s="629">
        <v>36.622601001565144</v>
      </c>
      <c r="AT163" s="629">
        <v>36.731247394351897</v>
      </c>
      <c r="AU163" s="629">
        <v>36.841769545197337</v>
      </c>
      <c r="AV163" s="629">
        <v>36.961212842649743</v>
      </c>
      <c r="AW163" s="629">
        <v>37.085971263752263</v>
      </c>
      <c r="AX163" s="629">
        <v>37.216758378495292</v>
      </c>
      <c r="AY163" s="629">
        <v>37.357790032758153</v>
      </c>
      <c r="AZ163" s="629">
        <v>37.506770441700191</v>
      </c>
      <c r="BA163" s="629">
        <v>37.66336440282759</v>
      </c>
      <c r="BB163" s="629">
        <v>37.825361550011685</v>
      </c>
      <c r="BC163" s="629">
        <v>37.987858711231404</v>
      </c>
      <c r="BD163" s="629">
        <v>38.14754055935034</v>
      </c>
      <c r="BE163" s="629">
        <v>38.305954834529729</v>
      </c>
      <c r="BF163" s="629">
        <v>38.461569288920842</v>
      </c>
      <c r="BG163" s="629">
        <v>38.61502860336175</v>
      </c>
      <c r="BH163" s="629">
        <v>38.767103633648681</v>
      </c>
      <c r="BI163" s="629">
        <v>38.917519132583557</v>
      </c>
      <c r="BJ163" s="629">
        <v>39.065625995967643</v>
      </c>
      <c r="BK163" s="629">
        <v>39.209806695800957</v>
      </c>
      <c r="BL163" s="629">
        <v>39.351137501782347</v>
      </c>
      <c r="BM163" s="629">
        <v>39.489159714808856</v>
      </c>
      <c r="BN163" s="629">
        <v>39.628045881562592</v>
      </c>
      <c r="BO163" s="629">
        <v>39.769351064432421</v>
      </c>
      <c r="BP163" s="629">
        <v>39.895032001408666</v>
      </c>
      <c r="BQ163" s="629">
        <v>40.008116380768762</v>
      </c>
      <c r="BR163" s="629">
        <v>40.125587859187611</v>
      </c>
      <c r="BS163" s="629">
        <v>40.246529523707721</v>
      </c>
      <c r="BT163" s="629">
        <v>40.368146219609145</v>
      </c>
      <c r="BU163" s="629"/>
      <c r="BV163" s="629"/>
      <c r="BW163" s="629"/>
      <c r="BX163" s="629"/>
      <c r="BY163" s="629"/>
      <c r="BZ163" s="629"/>
      <c r="CA163" s="629"/>
      <c r="CB163" s="629"/>
      <c r="CC163" s="629"/>
      <c r="CD163" s="629"/>
      <c r="CE163" s="629"/>
      <c r="CF163" s="629"/>
      <c r="CG163" s="629"/>
      <c r="CH163" s="629"/>
      <c r="CI163" s="630"/>
      <c r="CK163" s="1351"/>
    </row>
    <row r="164" spans="2:89" ht="28.5" x14ac:dyDescent="0.2">
      <c r="B164" s="805" t="s">
        <v>744</v>
      </c>
      <c r="C164" s="806" t="s">
        <v>554</v>
      </c>
      <c r="D164" s="727" t="s">
        <v>85</v>
      </c>
      <c r="E164" s="787" t="s">
        <v>339</v>
      </c>
      <c r="F164" s="788">
        <v>2</v>
      </c>
      <c r="G164" s="628"/>
      <c r="H164" s="628"/>
      <c r="I164" s="628">
        <v>646.79899999999998</v>
      </c>
      <c r="J164" s="628">
        <v>636.17721049971294</v>
      </c>
      <c r="K164" s="628">
        <v>621.75250806050883</v>
      </c>
      <c r="L164" s="628">
        <v>605.69224595112155</v>
      </c>
      <c r="M164" s="629">
        <v>589.90050139493212</v>
      </c>
      <c r="N164" s="629">
        <v>574.11700456806147</v>
      </c>
      <c r="O164" s="629">
        <v>557.83464664546068</v>
      </c>
      <c r="P164" s="629">
        <v>541.31321781474196</v>
      </c>
      <c r="Q164" s="629">
        <v>524.79082971148966</v>
      </c>
      <c r="R164" s="629">
        <v>509.22563808445119</v>
      </c>
      <c r="S164" s="629">
        <v>494.60178059486196</v>
      </c>
      <c r="T164" s="629">
        <v>479.98060906836741</v>
      </c>
      <c r="U164" s="629">
        <v>465.35943754187286</v>
      </c>
      <c r="V164" s="629">
        <v>450.74777998444159</v>
      </c>
      <c r="W164" s="629">
        <v>438.17250251825749</v>
      </c>
      <c r="X164" s="629">
        <v>427.98186903672814</v>
      </c>
      <c r="Y164" s="629">
        <v>418.18477509773106</v>
      </c>
      <c r="Z164" s="629">
        <v>408.42344283879515</v>
      </c>
      <c r="AA164" s="629">
        <v>398.66211057985925</v>
      </c>
      <c r="AB164" s="629">
        <v>389.13862754750562</v>
      </c>
      <c r="AC164" s="629">
        <v>380.0645952573185</v>
      </c>
      <c r="AD164" s="629">
        <v>371.440013709298</v>
      </c>
      <c r="AE164" s="629">
        <v>363.29113061444195</v>
      </c>
      <c r="AF164" s="629">
        <v>355.61794597275048</v>
      </c>
      <c r="AG164" s="629">
        <v>348.21837223770257</v>
      </c>
      <c r="AH164" s="629">
        <v>340.85456018271583</v>
      </c>
      <c r="AI164" s="629">
        <v>333.49074812772903</v>
      </c>
      <c r="AJ164" s="629">
        <v>326.1269360727423</v>
      </c>
      <c r="AK164" s="629">
        <v>318.7631240177555</v>
      </c>
      <c r="AL164" s="629">
        <v>312.58855809568007</v>
      </c>
      <c r="AM164" s="629">
        <v>307.60323830651595</v>
      </c>
      <c r="AN164" s="629">
        <v>302.61791851735188</v>
      </c>
      <c r="AO164" s="629">
        <v>297.63259872818782</v>
      </c>
      <c r="AP164" s="629">
        <v>292.65679290808703</v>
      </c>
      <c r="AQ164" s="629">
        <v>289.58378090064411</v>
      </c>
      <c r="AR164" s="629">
        <v>288.41356270585936</v>
      </c>
      <c r="AS164" s="629">
        <v>287.24334451107461</v>
      </c>
      <c r="AT164" s="629">
        <v>286.07312631628986</v>
      </c>
      <c r="AU164" s="629">
        <v>284.90290812150511</v>
      </c>
      <c r="AV164" s="629">
        <v>283.73268992672035</v>
      </c>
      <c r="AW164" s="629">
        <v>282.5624717319356</v>
      </c>
      <c r="AX164" s="629">
        <v>281.39225353715085</v>
      </c>
      <c r="AY164" s="629">
        <v>280.2220353423661</v>
      </c>
      <c r="AZ164" s="629">
        <v>279.05181714758129</v>
      </c>
      <c r="BA164" s="629">
        <v>277.88159895279659</v>
      </c>
      <c r="BB164" s="629">
        <v>276.71138075801184</v>
      </c>
      <c r="BC164" s="629">
        <v>275.54116256322703</v>
      </c>
      <c r="BD164" s="629">
        <v>274.37094436844234</v>
      </c>
      <c r="BE164" s="629">
        <v>273.20072617365759</v>
      </c>
      <c r="BF164" s="629">
        <v>272.04002194793611</v>
      </c>
      <c r="BG164" s="629">
        <v>270.87931772221464</v>
      </c>
      <c r="BH164" s="629">
        <v>269.71861349649322</v>
      </c>
      <c r="BI164" s="629">
        <v>268.55790927077175</v>
      </c>
      <c r="BJ164" s="629">
        <v>267.39720504505027</v>
      </c>
      <c r="BK164" s="629">
        <v>266.2365008193288</v>
      </c>
      <c r="BL164" s="629">
        <v>265.07579659360732</v>
      </c>
      <c r="BM164" s="629">
        <v>263.91509236788585</v>
      </c>
      <c r="BN164" s="629">
        <v>262.75438814216437</v>
      </c>
      <c r="BO164" s="629">
        <v>261.59368391644296</v>
      </c>
      <c r="BP164" s="629">
        <v>260.90867814388599</v>
      </c>
      <c r="BQ164" s="629">
        <v>260.6993708244936</v>
      </c>
      <c r="BR164" s="629">
        <v>260.4900635051012</v>
      </c>
      <c r="BS164" s="629">
        <v>260.28075618570881</v>
      </c>
      <c r="BT164" s="629">
        <v>260.07144886631642</v>
      </c>
      <c r="BU164" s="629"/>
      <c r="BV164" s="629"/>
      <c r="BW164" s="629"/>
      <c r="BX164" s="629"/>
      <c r="BY164" s="629"/>
      <c r="BZ164" s="629"/>
      <c r="CA164" s="629"/>
      <c r="CB164" s="629"/>
      <c r="CC164" s="629"/>
      <c r="CD164" s="629"/>
      <c r="CE164" s="629"/>
      <c r="CF164" s="629"/>
      <c r="CG164" s="629"/>
      <c r="CH164" s="629"/>
      <c r="CI164" s="630"/>
      <c r="CK164" s="1351"/>
    </row>
    <row r="165" spans="2:89" x14ac:dyDescent="0.2">
      <c r="B165" s="805" t="s">
        <v>745</v>
      </c>
      <c r="C165" s="806" t="s">
        <v>556</v>
      </c>
      <c r="D165" s="727" t="s">
        <v>85</v>
      </c>
      <c r="E165" s="787" t="s">
        <v>339</v>
      </c>
      <c r="F165" s="788">
        <v>2</v>
      </c>
      <c r="G165" s="628"/>
      <c r="H165" s="628"/>
      <c r="I165" s="628">
        <v>27.588999999999999</v>
      </c>
      <c r="J165" s="628">
        <v>27.009931905499439</v>
      </c>
      <c r="K165" s="628">
        <v>26.397507844703615</v>
      </c>
      <c r="L165" s="628">
        <v>25.715643454090994</v>
      </c>
      <c r="M165" s="629">
        <v>25.0451794102805</v>
      </c>
      <c r="N165" s="629">
        <v>24.375065537151375</v>
      </c>
      <c r="O165" s="629">
        <v>23.683771709752293</v>
      </c>
      <c r="P165" s="629">
        <v>22.982327740470925</v>
      </c>
      <c r="Q165" s="629">
        <v>22.280843043723394</v>
      </c>
      <c r="R165" s="629">
        <v>21.619997670761791</v>
      </c>
      <c r="S165" s="629">
        <v>20.999118160351049</v>
      </c>
      <c r="T165" s="629">
        <v>20.378352686845574</v>
      </c>
      <c r="U165" s="629">
        <v>19.757587213340102</v>
      </c>
      <c r="V165" s="629">
        <v>19.13722567077134</v>
      </c>
      <c r="W165" s="629">
        <v>18.603321936955417</v>
      </c>
      <c r="X165" s="629">
        <v>18.170662118484707</v>
      </c>
      <c r="Y165" s="629">
        <v>17.754710657481823</v>
      </c>
      <c r="Z165" s="629">
        <v>17.340277516417693</v>
      </c>
      <c r="AA165" s="629">
        <v>16.925844375353556</v>
      </c>
      <c r="AB165" s="629">
        <v>16.521509507707172</v>
      </c>
      <c r="AC165" s="629">
        <v>16.136256797894223</v>
      </c>
      <c r="AD165" s="629">
        <v>15.770086245914717</v>
      </c>
      <c r="AE165" s="629">
        <v>15.424112240770697</v>
      </c>
      <c r="AF165" s="629">
        <v>15.098334782462162</v>
      </c>
      <c r="AG165" s="629">
        <v>14.784173917510119</v>
      </c>
      <c r="AH165" s="629">
        <v>14.471531372496825</v>
      </c>
      <c r="AI165" s="629">
        <v>14.158888827483532</v>
      </c>
      <c r="AJ165" s="629">
        <v>13.846246282470238</v>
      </c>
      <c r="AK165" s="629">
        <v>13.533603737456945</v>
      </c>
      <c r="AL165" s="629">
        <v>13.271452559532362</v>
      </c>
      <c r="AM165" s="629">
        <v>13.059792748696491</v>
      </c>
      <c r="AN165" s="629">
        <v>12.848132937860621</v>
      </c>
      <c r="AO165" s="629">
        <v>12.63647312702475</v>
      </c>
      <c r="AP165" s="629">
        <v>12.425217247125591</v>
      </c>
      <c r="AQ165" s="629">
        <v>12.294747554568358</v>
      </c>
      <c r="AR165" s="629">
        <v>12.245064049353067</v>
      </c>
      <c r="AS165" s="629">
        <v>12.195380544137773</v>
      </c>
      <c r="AT165" s="629">
        <v>12.145697038922481</v>
      </c>
      <c r="AU165" s="629">
        <v>12.09601353370719</v>
      </c>
      <c r="AV165" s="629">
        <v>12.046330028491896</v>
      </c>
      <c r="AW165" s="629">
        <v>11.996646523276604</v>
      </c>
      <c r="AX165" s="629">
        <v>11.946963018061311</v>
      </c>
      <c r="AY165" s="629">
        <v>11.897279512846021</v>
      </c>
      <c r="AZ165" s="629">
        <v>11.847596007630727</v>
      </c>
      <c r="BA165" s="629">
        <v>11.797912502415434</v>
      </c>
      <c r="BB165" s="629">
        <v>11.748228997200142</v>
      </c>
      <c r="BC165" s="629">
        <v>11.69854549198485</v>
      </c>
      <c r="BD165" s="629">
        <v>11.648861986769559</v>
      </c>
      <c r="BE165" s="629">
        <v>11.599178481554265</v>
      </c>
      <c r="BF165" s="629">
        <v>11.549898907275683</v>
      </c>
      <c r="BG165" s="629">
        <v>11.500619332997099</v>
      </c>
      <c r="BH165" s="629">
        <v>11.451339758718516</v>
      </c>
      <c r="BI165" s="629">
        <v>11.402060184439934</v>
      </c>
      <c r="BJ165" s="629">
        <v>11.352780610161352</v>
      </c>
      <c r="BK165" s="629">
        <v>11.303501035882769</v>
      </c>
      <c r="BL165" s="629">
        <v>11.254221461604185</v>
      </c>
      <c r="BM165" s="629">
        <v>11.204941887325603</v>
      </c>
      <c r="BN165" s="629">
        <v>11.155662313047019</v>
      </c>
      <c r="BO165" s="629">
        <v>11.106382738768438</v>
      </c>
      <c r="BP165" s="629">
        <v>11.07729971132534</v>
      </c>
      <c r="BQ165" s="629">
        <v>11.068413230717725</v>
      </c>
      <c r="BR165" s="629">
        <v>11.059526750110113</v>
      </c>
      <c r="BS165" s="629">
        <v>11.050640269502502</v>
      </c>
      <c r="BT165" s="629">
        <v>11.041753788894887</v>
      </c>
      <c r="BU165" s="629"/>
      <c r="BV165" s="629"/>
      <c r="BW165" s="629"/>
      <c r="BX165" s="629"/>
      <c r="BY165" s="629"/>
      <c r="BZ165" s="629"/>
      <c r="CA165" s="629"/>
      <c r="CB165" s="629"/>
      <c r="CC165" s="629"/>
      <c r="CD165" s="629"/>
      <c r="CE165" s="629"/>
      <c r="CF165" s="629"/>
      <c r="CG165" s="629"/>
      <c r="CH165" s="629"/>
      <c r="CI165" s="630"/>
      <c r="CK165" s="1351"/>
    </row>
    <row r="166" spans="2:89" ht="72" thickBot="1" x14ac:dyDescent="0.25">
      <c r="B166" s="807" t="s">
        <v>746</v>
      </c>
      <c r="C166" s="808" t="s">
        <v>558</v>
      </c>
      <c r="D166" s="809" t="s">
        <v>747</v>
      </c>
      <c r="E166" s="810" t="s">
        <v>339</v>
      </c>
      <c r="F166" s="811">
        <v>2</v>
      </c>
      <c r="G166" s="768">
        <f>SUM(G153:G156)+G163+G164+G165</f>
        <v>0</v>
      </c>
      <c r="H166" s="768">
        <f t="shared" ref="H166:BS166" si="259">SUM(H153:H156)+H163+H164+H165</f>
        <v>0</v>
      </c>
      <c r="I166" s="768">
        <f t="shared" si="259"/>
        <v>1229.4119999999998</v>
      </c>
      <c r="J166" s="768">
        <f t="shared" si="259"/>
        <v>1237.0178719550067</v>
      </c>
      <c r="K166" s="768">
        <f t="shared" si="259"/>
        <v>1245.204413502903</v>
      </c>
      <c r="L166" s="768">
        <f t="shared" si="259"/>
        <v>1253.0484610594776</v>
      </c>
      <c r="M166" s="768">
        <f t="shared" si="259"/>
        <v>1261.9438405129877</v>
      </c>
      <c r="N166" s="768">
        <f t="shared" si="259"/>
        <v>1271.7039558323954</v>
      </c>
      <c r="O166" s="768">
        <f t="shared" si="259"/>
        <v>1281.7748750810483</v>
      </c>
      <c r="P166" s="768">
        <f t="shared" si="259"/>
        <v>1291.8244267331104</v>
      </c>
      <c r="Q166" s="768">
        <f t="shared" si="259"/>
        <v>1300.5870149808356</v>
      </c>
      <c r="R166" s="768">
        <f t="shared" si="259"/>
        <v>1307.6502830495551</v>
      </c>
      <c r="S166" s="768">
        <f t="shared" si="259"/>
        <v>1314.749795230593</v>
      </c>
      <c r="T166" s="768">
        <f t="shared" si="259"/>
        <v>1321.7070725261328</v>
      </c>
      <c r="U166" s="768">
        <f t="shared" si="259"/>
        <v>1328.7473575717001</v>
      </c>
      <c r="V166" s="768">
        <f t="shared" si="259"/>
        <v>1335.6643211284354</v>
      </c>
      <c r="W166" s="768">
        <f t="shared" si="259"/>
        <v>1342.3666627304901</v>
      </c>
      <c r="X166" s="768">
        <f t="shared" si="259"/>
        <v>1348.7203097983177</v>
      </c>
      <c r="Y166" s="768">
        <f t="shared" si="259"/>
        <v>1354.9198601086853</v>
      </c>
      <c r="Z166" s="768">
        <f t="shared" si="259"/>
        <v>1360.9162119729131</v>
      </c>
      <c r="AA166" s="768">
        <f t="shared" si="259"/>
        <v>1366.7072269696203</v>
      </c>
      <c r="AB166" s="768">
        <f t="shared" si="259"/>
        <v>1372.3090099761605</v>
      </c>
      <c r="AC166" s="768">
        <f t="shared" si="259"/>
        <v>1377.7128010510178</v>
      </c>
      <c r="AD166" s="768">
        <f t="shared" si="259"/>
        <v>1382.9190690514629</v>
      </c>
      <c r="AE166" s="768">
        <f t="shared" si="259"/>
        <v>1387.9193225535651</v>
      </c>
      <c r="AF166" s="768">
        <f t="shared" si="259"/>
        <v>1392.7125912730178</v>
      </c>
      <c r="AG166" s="768">
        <f t="shared" si="259"/>
        <v>1397.29743049436</v>
      </c>
      <c r="AH166" s="768">
        <f t="shared" si="259"/>
        <v>1401.6760844678304</v>
      </c>
      <c r="AI166" s="768">
        <f t="shared" si="259"/>
        <v>1405.8472835608225</v>
      </c>
      <c r="AJ166" s="768">
        <f t="shared" si="259"/>
        <v>1409.81196330535</v>
      </c>
      <c r="AK166" s="768">
        <f t="shared" si="259"/>
        <v>1413.5734965953429</v>
      </c>
      <c r="AL166" s="768">
        <f t="shared" si="259"/>
        <v>1416.7944585240377</v>
      </c>
      <c r="AM166" s="768">
        <f t="shared" si="259"/>
        <v>1418.7787468193926</v>
      </c>
      <c r="AN166" s="768">
        <f t="shared" si="259"/>
        <v>1420.5272787948752</v>
      </c>
      <c r="AO166" s="768">
        <f t="shared" si="259"/>
        <v>1422.3002474505874</v>
      </c>
      <c r="AP166" s="768">
        <f t="shared" si="259"/>
        <v>1424.2453704041327</v>
      </c>
      <c r="AQ166" s="768">
        <f t="shared" si="259"/>
        <v>1426.3340985798825</v>
      </c>
      <c r="AR166" s="768">
        <f t="shared" si="259"/>
        <v>1428.4824059130301</v>
      </c>
      <c r="AS166" s="768">
        <f t="shared" si="259"/>
        <v>1430.6363374757325</v>
      </c>
      <c r="AT166" s="768">
        <f t="shared" si="259"/>
        <v>1432.8099541163999</v>
      </c>
      <c r="AU166" s="768">
        <f t="shared" si="259"/>
        <v>1435.0377221136175</v>
      </c>
      <c r="AV166" s="768">
        <f t="shared" si="259"/>
        <v>1437.5230351543</v>
      </c>
      <c r="AW166" s="768">
        <f t="shared" si="259"/>
        <v>1440.1617907749326</v>
      </c>
      <c r="AX166" s="768">
        <f t="shared" si="259"/>
        <v>1442.9745890645274</v>
      </c>
      <c r="AY166" s="768">
        <f t="shared" si="259"/>
        <v>1446.0831374961328</v>
      </c>
      <c r="AZ166" s="768">
        <f t="shared" si="259"/>
        <v>1449.4211589382746</v>
      </c>
      <c r="BA166" s="768">
        <f t="shared" si="259"/>
        <v>1452.9789764127975</v>
      </c>
      <c r="BB166" s="768">
        <f t="shared" si="259"/>
        <v>1456.6927787454476</v>
      </c>
      <c r="BC166" s="768">
        <f t="shared" si="259"/>
        <v>1460.4210160091898</v>
      </c>
      <c r="BD166" s="768">
        <f t="shared" si="259"/>
        <v>1464.0679778532076</v>
      </c>
      <c r="BE166" s="768">
        <f t="shared" si="259"/>
        <v>1467.6783460683801</v>
      </c>
      <c r="BF166" s="768">
        <f t="shared" si="259"/>
        <v>1471.2078040121996</v>
      </c>
      <c r="BG166" s="768">
        <f t="shared" si="259"/>
        <v>1474.6750451091723</v>
      </c>
      <c r="BH166" s="768">
        <f t="shared" si="259"/>
        <v>1478.1023232352047</v>
      </c>
      <c r="BI166" s="768">
        <f t="shared" si="259"/>
        <v>1481.4816922646799</v>
      </c>
      <c r="BJ166" s="768">
        <f t="shared" si="259"/>
        <v>1484.7944131748645</v>
      </c>
      <c r="BK166" s="768">
        <f t="shared" si="259"/>
        <v>1487.9937894661475</v>
      </c>
      <c r="BL166" s="768">
        <f t="shared" si="259"/>
        <v>1491.1108920242095</v>
      </c>
      <c r="BM166" s="768">
        <f t="shared" si="259"/>
        <v>1494.1324786408895</v>
      </c>
      <c r="BN166" s="768">
        <f t="shared" si="259"/>
        <v>1497.1790067824697</v>
      </c>
      <c r="BO166" s="768">
        <f t="shared" si="259"/>
        <v>1500.2953696255972</v>
      </c>
      <c r="BP166" s="768">
        <f t="shared" si="259"/>
        <v>1503.4565703047697</v>
      </c>
      <c r="BQ166" s="768">
        <f t="shared" si="259"/>
        <v>1506.7500153096869</v>
      </c>
      <c r="BR166" s="768">
        <f t="shared" si="259"/>
        <v>1510.1701117045598</v>
      </c>
      <c r="BS166" s="768">
        <f t="shared" si="259"/>
        <v>1513.6903890817273</v>
      </c>
      <c r="BT166" s="768">
        <f t="shared" ref="BT166" si="260">SUM(BT153:BT156)+BT163+BT164+BT165</f>
        <v>1517.2301539748048</v>
      </c>
      <c r="BU166" s="768"/>
      <c r="BV166" s="768"/>
      <c r="BW166" s="768"/>
      <c r="BX166" s="768"/>
      <c r="BY166" s="768"/>
      <c r="BZ166" s="768"/>
      <c r="CA166" s="768"/>
      <c r="CB166" s="768"/>
      <c r="CC166" s="768"/>
      <c r="CD166" s="768"/>
      <c r="CE166" s="768"/>
      <c r="CF166" s="768"/>
      <c r="CG166" s="768"/>
      <c r="CH166" s="768"/>
      <c r="CI166" s="768"/>
      <c r="CK166" s="1351"/>
    </row>
    <row r="167" spans="2:89" x14ac:dyDescent="0.2">
      <c r="B167" s="745" t="s">
        <v>748</v>
      </c>
      <c r="C167" s="746" t="s">
        <v>561</v>
      </c>
      <c r="D167" s="747" t="s">
        <v>85</v>
      </c>
      <c r="E167" s="812" t="s">
        <v>339</v>
      </c>
      <c r="F167" s="813">
        <v>2</v>
      </c>
      <c r="G167" s="624"/>
      <c r="H167" s="624"/>
      <c r="I167" s="624">
        <v>39.20979430945718</v>
      </c>
      <c r="J167" s="624">
        <v>39.592816079004898</v>
      </c>
      <c r="K167" s="624">
        <v>39.945510763210606</v>
      </c>
      <c r="L167" s="624">
        <v>40.275875391166061</v>
      </c>
      <c r="M167" s="625">
        <v>40.55828366739825</v>
      </c>
      <c r="N167" s="625">
        <v>40.825076135227491</v>
      </c>
      <c r="O167" s="625">
        <v>41.229663990977762</v>
      </c>
      <c r="P167" s="625">
        <v>41.653022740676988</v>
      </c>
      <c r="Q167" s="625">
        <v>42.099916955925138</v>
      </c>
      <c r="R167" s="625">
        <v>42.520099981699758</v>
      </c>
      <c r="S167" s="625">
        <v>43.034285959939993</v>
      </c>
      <c r="T167" s="625">
        <v>43.783522173647881</v>
      </c>
      <c r="U167" s="625">
        <v>44.395150223427898</v>
      </c>
      <c r="V167" s="625">
        <v>44.90325727887037</v>
      </c>
      <c r="W167" s="625">
        <v>45.344374783540495</v>
      </c>
      <c r="X167" s="625">
        <v>45.761432308657149</v>
      </c>
      <c r="Y167" s="625">
        <v>46.189185469411917</v>
      </c>
      <c r="Z167" s="625">
        <v>46.646445227422944</v>
      </c>
      <c r="AA167" s="625">
        <v>47.092752368614356</v>
      </c>
      <c r="AB167" s="625">
        <v>47.529168437558404</v>
      </c>
      <c r="AC167" s="625">
        <v>48.001979638953095</v>
      </c>
      <c r="AD167" s="625">
        <v>48.514227986371537</v>
      </c>
      <c r="AE167" s="625">
        <v>49.051354251917168</v>
      </c>
      <c r="AF167" s="625">
        <v>49.583372037103722</v>
      </c>
      <c r="AG167" s="625">
        <v>50.098177805020732</v>
      </c>
      <c r="AH167" s="625">
        <v>50.63989271493864</v>
      </c>
      <c r="AI167" s="625">
        <v>51.170733852191347</v>
      </c>
      <c r="AJ167" s="625">
        <v>51.650964001938874</v>
      </c>
      <c r="AK167" s="625">
        <v>52.081735339033827</v>
      </c>
      <c r="AL167" s="625">
        <v>52.483662547182675</v>
      </c>
      <c r="AM167" s="625">
        <v>52.847833627585914</v>
      </c>
      <c r="AN167" s="625">
        <v>53.12358181098152</v>
      </c>
      <c r="AO167" s="625">
        <v>53.344966340245669</v>
      </c>
      <c r="AP167" s="625">
        <v>53.540277347765091</v>
      </c>
      <c r="AQ167" s="625">
        <v>53.721787258290881</v>
      </c>
      <c r="AR167" s="625">
        <v>53.906287239416237</v>
      </c>
      <c r="AS167" s="625">
        <v>53.99331457897086</v>
      </c>
      <c r="AT167" s="625">
        <v>54.028338659290299</v>
      </c>
      <c r="AU167" s="625">
        <v>54.061372970247177</v>
      </c>
      <c r="AV167" s="625">
        <v>54.116062602297028</v>
      </c>
      <c r="AW167" s="625">
        <v>54.160519306432221</v>
      </c>
      <c r="AX167" s="625">
        <v>54.193796373895943</v>
      </c>
      <c r="AY167" s="625">
        <v>54.32541255049307</v>
      </c>
      <c r="AZ167" s="625">
        <v>54.581320305811381</v>
      </c>
      <c r="BA167" s="625">
        <v>54.920949562957944</v>
      </c>
      <c r="BB167" s="625">
        <v>55.28466431126482</v>
      </c>
      <c r="BC167" s="625">
        <v>55.646747577316184</v>
      </c>
      <c r="BD167" s="625">
        <v>56.00937619570351</v>
      </c>
      <c r="BE167" s="625">
        <v>56.366153801767119</v>
      </c>
      <c r="BF167" s="625">
        <v>56.753079507165047</v>
      </c>
      <c r="BG167" s="625">
        <v>57.150127385645185</v>
      </c>
      <c r="BH167" s="625">
        <v>57.53411617440505</v>
      </c>
      <c r="BI167" s="625">
        <v>57.901789668656022</v>
      </c>
      <c r="BJ167" s="625">
        <v>58.233168661735874</v>
      </c>
      <c r="BK167" s="625">
        <v>58.54961118456756</v>
      </c>
      <c r="BL167" s="625">
        <v>58.870957921340157</v>
      </c>
      <c r="BM167" s="625">
        <v>59.150148561787461</v>
      </c>
      <c r="BN167" s="625">
        <v>59.375599689172617</v>
      </c>
      <c r="BO167" s="625">
        <v>59.584905796030888</v>
      </c>
      <c r="BP167" s="625">
        <v>59.75779125724781</v>
      </c>
      <c r="BQ167" s="625">
        <v>59.935726240633208</v>
      </c>
      <c r="BR167" s="625">
        <v>60.119099085745418</v>
      </c>
      <c r="BS167" s="625">
        <v>60.302790121633684</v>
      </c>
      <c r="BT167" s="625">
        <v>60.488393162560804</v>
      </c>
      <c r="BU167" s="625"/>
      <c r="BV167" s="625"/>
      <c r="BW167" s="625"/>
      <c r="BX167" s="625"/>
      <c r="BY167" s="625"/>
      <c r="BZ167" s="625"/>
      <c r="CA167" s="625"/>
      <c r="CB167" s="625"/>
      <c r="CC167" s="625"/>
      <c r="CD167" s="625"/>
      <c r="CE167" s="625"/>
      <c r="CF167" s="625"/>
      <c r="CG167" s="625"/>
      <c r="CH167" s="625"/>
      <c r="CI167" s="626"/>
      <c r="CK167" s="1351"/>
    </row>
    <row r="168" spans="2:89" x14ac:dyDescent="0.2">
      <c r="B168" s="759" t="s">
        <v>749</v>
      </c>
      <c r="C168" s="760" t="s">
        <v>563</v>
      </c>
      <c r="D168" s="754" t="s">
        <v>85</v>
      </c>
      <c r="E168" s="814" t="s">
        <v>339</v>
      </c>
      <c r="F168" s="815">
        <v>2</v>
      </c>
      <c r="G168" s="628"/>
      <c r="H168" s="628"/>
      <c r="I168" s="628">
        <v>7.462975967244617</v>
      </c>
      <c r="J168" s="628">
        <v>7.5358782181084223</v>
      </c>
      <c r="K168" s="628">
        <v>7.6030081788327308</v>
      </c>
      <c r="L168" s="628">
        <v>7.6658879598231806</v>
      </c>
      <c r="M168" s="629">
        <v>7.7196399933543418</v>
      </c>
      <c r="N168" s="629">
        <v>7.7704198000510374</v>
      </c>
      <c r="O168" s="629">
        <v>7.8474268208038893</v>
      </c>
      <c r="P168" s="629">
        <v>7.9280065899705434</v>
      </c>
      <c r="Q168" s="629">
        <v>8.0130659698279132</v>
      </c>
      <c r="R168" s="629">
        <v>8.0930412892200891</v>
      </c>
      <c r="S168" s="629">
        <v>8.1909086120633319</v>
      </c>
      <c r="T168" s="629">
        <v>8.3335141001860435</v>
      </c>
      <c r="U168" s="629">
        <v>8.4499280094347355</v>
      </c>
      <c r="V168" s="629">
        <v>8.546638303644059</v>
      </c>
      <c r="W168" s="629">
        <v>8.630598176274404</v>
      </c>
      <c r="X168" s="629">
        <v>8.7099786051116297</v>
      </c>
      <c r="Y168" s="629">
        <v>8.7913947822389815</v>
      </c>
      <c r="Z168" s="629">
        <v>8.8784270823294023</v>
      </c>
      <c r="AA168" s="629">
        <v>8.9633747217491191</v>
      </c>
      <c r="AB168" s="629">
        <v>9.04643974903653</v>
      </c>
      <c r="AC168" s="629">
        <v>9.1364320250786832</v>
      </c>
      <c r="AD168" s="629">
        <v>9.2339305499593038</v>
      </c>
      <c r="AE168" s="629">
        <v>9.3361642005494119</v>
      </c>
      <c r="AF168" s="629">
        <v>9.4374255311663902</v>
      </c>
      <c r="AG168" s="629">
        <v>9.5354108213579565</v>
      </c>
      <c r="AH168" s="629">
        <v>9.6385178492068704</v>
      </c>
      <c r="AI168" s="629">
        <v>9.7395552231465317</v>
      </c>
      <c r="AJ168" s="629">
        <v>9.8309595808951613</v>
      </c>
      <c r="AK168" s="629">
        <v>9.9129502210588143</v>
      </c>
      <c r="AL168" s="629">
        <v>9.9894508288233652</v>
      </c>
      <c r="AM168" s="629">
        <v>10.058765143495997</v>
      </c>
      <c r="AN168" s="629">
        <v>10.111249531693787</v>
      </c>
      <c r="AO168" s="629">
        <v>10.153386641834643</v>
      </c>
      <c r="AP168" s="629">
        <v>10.190561061668419</v>
      </c>
      <c r="AQ168" s="629">
        <v>10.225108656827416</v>
      </c>
      <c r="AR168" s="629">
        <v>10.260225365531078</v>
      </c>
      <c r="AS168" s="629">
        <v>10.276789669298232</v>
      </c>
      <c r="AT168" s="629">
        <v>10.283455959553052</v>
      </c>
      <c r="AU168" s="629">
        <v>10.289743528082994</v>
      </c>
      <c r="AV168" s="629">
        <v>10.300152850978812</v>
      </c>
      <c r="AW168" s="629">
        <v>10.308614494820276</v>
      </c>
      <c r="AX168" s="629">
        <v>10.314948268284688</v>
      </c>
      <c r="AY168" s="629">
        <v>10.339999365342038</v>
      </c>
      <c r="AZ168" s="629">
        <v>10.388707435899583</v>
      </c>
      <c r="BA168" s="629">
        <v>10.453350595306489</v>
      </c>
      <c r="BB168" s="629">
        <v>10.522578054245031</v>
      </c>
      <c r="BC168" s="629">
        <v>10.591494985850325</v>
      </c>
      <c r="BD168" s="629">
        <v>10.660515716811091</v>
      </c>
      <c r="BE168" s="629">
        <v>10.728422798360391</v>
      </c>
      <c r="BF168" s="629">
        <v>10.802068102839776</v>
      </c>
      <c r="BG168" s="629">
        <v>10.877640005909619</v>
      </c>
      <c r="BH168" s="629">
        <v>10.950726313876167</v>
      </c>
      <c r="BI168" s="629">
        <v>11.020707258681227</v>
      </c>
      <c r="BJ168" s="629">
        <v>11.08378010833421</v>
      </c>
      <c r="BK168" s="629">
        <v>11.144010032629872</v>
      </c>
      <c r="BL168" s="629">
        <v>11.205173397955356</v>
      </c>
      <c r="BM168" s="629">
        <v>11.258313004439728</v>
      </c>
      <c r="BN168" s="629">
        <v>11.30122412843555</v>
      </c>
      <c r="BO168" s="629">
        <v>11.34106229828037</v>
      </c>
      <c r="BP168" s="629">
        <v>11.373968363330469</v>
      </c>
      <c r="BQ168" s="629">
        <v>11.407835526576896</v>
      </c>
      <c r="BR168" s="629">
        <v>11.442737702429113</v>
      </c>
      <c r="BS168" s="629">
        <v>11.477700440958493</v>
      </c>
      <c r="BT168" s="629">
        <v>11.513027099980327</v>
      </c>
      <c r="BU168" s="629"/>
      <c r="BV168" s="629"/>
      <c r="BW168" s="629"/>
      <c r="BX168" s="629"/>
      <c r="BY168" s="629"/>
      <c r="BZ168" s="629"/>
      <c r="CA168" s="629"/>
      <c r="CB168" s="629"/>
      <c r="CC168" s="629"/>
      <c r="CD168" s="629"/>
      <c r="CE168" s="629"/>
      <c r="CF168" s="629"/>
      <c r="CG168" s="629"/>
      <c r="CH168" s="629"/>
      <c r="CI168" s="630"/>
      <c r="CK168" s="1351"/>
    </row>
    <row r="169" spans="2:89" x14ac:dyDescent="0.2">
      <c r="B169" s="752" t="s">
        <v>750</v>
      </c>
      <c r="C169" s="816" t="s">
        <v>565</v>
      </c>
      <c r="D169" s="754" t="s">
        <v>85</v>
      </c>
      <c r="E169" s="814" t="s">
        <v>339</v>
      </c>
      <c r="F169" s="815">
        <v>2</v>
      </c>
      <c r="G169" s="628"/>
      <c r="H169" s="628"/>
      <c r="I169" s="628">
        <v>920.62950060597245</v>
      </c>
      <c r="J169" s="628">
        <v>956.98374970525151</v>
      </c>
      <c r="K169" s="628">
        <v>1004.1385712395168</v>
      </c>
      <c r="L169" s="628">
        <v>1053.2853316469684</v>
      </c>
      <c r="M169" s="629">
        <v>1104.1161421694601</v>
      </c>
      <c r="N169" s="629">
        <v>1155.5159936501509</v>
      </c>
      <c r="O169" s="629">
        <v>1208.4461420972016</v>
      </c>
      <c r="P169" s="629">
        <v>1261.7848736738777</v>
      </c>
      <c r="Q169" s="629">
        <v>1312.5197307689318</v>
      </c>
      <c r="R169" s="629">
        <v>1356.9083510756191</v>
      </c>
      <c r="S169" s="629">
        <v>1399.8752828494294</v>
      </c>
      <c r="T169" s="629">
        <v>1443.2049853733365</v>
      </c>
      <c r="U169" s="629">
        <v>1487.8776459154815</v>
      </c>
      <c r="V169" s="629">
        <v>1533.1699690317364</v>
      </c>
      <c r="W169" s="629">
        <v>1574.3768851019825</v>
      </c>
      <c r="X169" s="629">
        <v>1609.7316414356455</v>
      </c>
      <c r="Y169" s="629">
        <v>1643.772326997364</v>
      </c>
      <c r="Z169" s="629">
        <v>1677.6692821118168</v>
      </c>
      <c r="AA169" s="629">
        <v>1711.8658687954278</v>
      </c>
      <c r="AB169" s="629">
        <v>1745.4236283844591</v>
      </c>
      <c r="AC169" s="629">
        <v>1777.3921129510877</v>
      </c>
      <c r="AD169" s="629">
        <v>1808.4111391568406</v>
      </c>
      <c r="AE169" s="629">
        <v>1838.5509890119783</v>
      </c>
      <c r="AF169" s="629">
        <v>1868.0375512938474</v>
      </c>
      <c r="AG169" s="629">
        <v>1896.4685994083472</v>
      </c>
      <c r="AH169" s="629">
        <v>1923.7361154974101</v>
      </c>
      <c r="AI169" s="629">
        <v>1950.7767405780726</v>
      </c>
      <c r="AJ169" s="629">
        <v>1978.1858428752369</v>
      </c>
      <c r="AK169" s="629">
        <v>2005.4260877892734</v>
      </c>
      <c r="AL169" s="629">
        <v>2029.0120382136147</v>
      </c>
      <c r="AM169" s="629">
        <v>2047.5632694231892</v>
      </c>
      <c r="AN169" s="629">
        <v>2065.9650741612545</v>
      </c>
      <c r="AO169" s="629">
        <v>2084.1915649761231</v>
      </c>
      <c r="AP169" s="629">
        <v>2102.2267159335388</v>
      </c>
      <c r="AQ169" s="629">
        <v>2116.1859682319946</v>
      </c>
      <c r="AR169" s="629">
        <v>2126.051803832645</v>
      </c>
      <c r="AS169" s="629">
        <v>2136.0781865039353</v>
      </c>
      <c r="AT169" s="629">
        <v>2146.2104496180127</v>
      </c>
      <c r="AU169" s="629">
        <v>2156.3795206090172</v>
      </c>
      <c r="AV169" s="629">
        <v>2166.5623912103183</v>
      </c>
      <c r="AW169" s="629">
        <v>2176.852228475017</v>
      </c>
      <c r="AX169" s="629">
        <v>2187.322404851172</v>
      </c>
      <c r="AY169" s="629">
        <v>2197.7215276438501</v>
      </c>
      <c r="AZ169" s="629">
        <v>2207.9691577507501</v>
      </c>
      <c r="BA169" s="629">
        <v>2218.1666287332037</v>
      </c>
      <c r="BB169" s="629">
        <v>2228.4435157973085</v>
      </c>
      <c r="BC169" s="629">
        <v>2238.8656143893968</v>
      </c>
      <c r="BD169" s="629">
        <v>2249.34583387971</v>
      </c>
      <c r="BE169" s="629">
        <v>2259.8433761878096</v>
      </c>
      <c r="BF169" s="629">
        <v>2270.2391028506422</v>
      </c>
      <c r="BG169" s="629">
        <v>2280.5758647660214</v>
      </c>
      <c r="BH169" s="629">
        <v>2290.9198735738742</v>
      </c>
      <c r="BI169" s="629">
        <v>2301.2244505595195</v>
      </c>
      <c r="BJ169" s="629">
        <v>2311.5317556641048</v>
      </c>
      <c r="BK169" s="629">
        <v>2321.7597925829969</v>
      </c>
      <c r="BL169" s="629">
        <v>2331.8528325605034</v>
      </c>
      <c r="BM169" s="629">
        <v>2341.9426532615735</v>
      </c>
      <c r="BN169" s="629">
        <v>2352.0464630529423</v>
      </c>
      <c r="BO169" s="629">
        <v>2362.0890813258534</v>
      </c>
      <c r="BP169" s="629">
        <v>2371.0821018346978</v>
      </c>
      <c r="BQ169" s="629">
        <v>2378.9293037459875</v>
      </c>
      <c r="BR169" s="629">
        <v>2386.6959357653714</v>
      </c>
      <c r="BS169" s="629">
        <v>2394.4204336041157</v>
      </c>
      <c r="BT169" s="629">
        <v>2402.1072294629939</v>
      </c>
      <c r="BU169" s="629"/>
      <c r="BV169" s="629"/>
      <c r="BW169" s="629"/>
      <c r="BX169" s="629"/>
      <c r="BY169" s="629"/>
      <c r="BZ169" s="629"/>
      <c r="CA169" s="629"/>
      <c r="CB169" s="629"/>
      <c r="CC169" s="629"/>
      <c r="CD169" s="629"/>
      <c r="CE169" s="629"/>
      <c r="CF169" s="629"/>
      <c r="CG169" s="629"/>
      <c r="CH169" s="629"/>
      <c r="CI169" s="630"/>
      <c r="CK169" s="1351"/>
    </row>
    <row r="170" spans="2:89" x14ac:dyDescent="0.2">
      <c r="B170" s="752" t="s">
        <v>751</v>
      </c>
      <c r="C170" s="816" t="s">
        <v>567</v>
      </c>
      <c r="D170" s="754" t="s">
        <v>85</v>
      </c>
      <c r="E170" s="814" t="s">
        <v>339</v>
      </c>
      <c r="F170" s="815">
        <v>2</v>
      </c>
      <c r="G170" s="628"/>
      <c r="H170" s="628"/>
      <c r="I170" s="628">
        <v>1715.4093781558433</v>
      </c>
      <c r="J170" s="628">
        <v>1690.4850043306203</v>
      </c>
      <c r="K170" s="628">
        <v>1658.366768873298</v>
      </c>
      <c r="L170" s="628">
        <v>1622.9561204530476</v>
      </c>
      <c r="M170" s="629">
        <v>1587.8954367913361</v>
      </c>
      <c r="N170" s="629">
        <v>1552.672695495583</v>
      </c>
      <c r="O170" s="629">
        <v>1516.2850489575117</v>
      </c>
      <c r="P170" s="629">
        <v>1479.247981566971</v>
      </c>
      <c r="Q170" s="629">
        <v>1442.0504836931664</v>
      </c>
      <c r="R170" s="629">
        <v>1406.5364374702415</v>
      </c>
      <c r="S170" s="629">
        <v>1372.7285149464913</v>
      </c>
      <c r="T170" s="629">
        <v>1338.8128089837066</v>
      </c>
      <c r="U170" s="629">
        <v>1304.7966640864111</v>
      </c>
      <c r="V170" s="629">
        <v>1270.6955519795492</v>
      </c>
      <c r="W170" s="629">
        <v>1240.5127538889456</v>
      </c>
      <c r="X170" s="629">
        <v>1214.9727579933374</v>
      </c>
      <c r="Y170" s="629">
        <v>1190.2045280272685</v>
      </c>
      <c r="Z170" s="629">
        <v>1165.5243504127634</v>
      </c>
      <c r="AA170" s="629">
        <v>1140.8369074594052</v>
      </c>
      <c r="AB170" s="629">
        <v>1116.6218351697066</v>
      </c>
      <c r="AC170" s="629">
        <v>1093.2584768992049</v>
      </c>
      <c r="AD170" s="629">
        <v>1070.7527157278603</v>
      </c>
      <c r="AE170" s="629">
        <v>1049.2162971596674</v>
      </c>
      <c r="AF170" s="629">
        <v>1028.660203647051</v>
      </c>
      <c r="AG170" s="629">
        <v>1008.7199582152664</v>
      </c>
      <c r="AH170" s="629">
        <v>988.91895627103099</v>
      </c>
      <c r="AI170" s="629">
        <v>969.1503856067485</v>
      </c>
      <c r="AJ170" s="629">
        <v>949.4151563132292</v>
      </c>
      <c r="AK170" s="629">
        <v>929.71752218910262</v>
      </c>
      <c r="AL170" s="629">
        <v>912.47524481525124</v>
      </c>
      <c r="AM170" s="629">
        <v>897.70577600749698</v>
      </c>
      <c r="AN170" s="629">
        <v>882.99816489201396</v>
      </c>
      <c r="AO170" s="629">
        <v>868.35301635373844</v>
      </c>
      <c r="AP170" s="629">
        <v>853.76748089901275</v>
      </c>
      <c r="AQ170" s="629">
        <v>843.15407285907827</v>
      </c>
      <c r="AR170" s="629">
        <v>836.53919652358593</v>
      </c>
      <c r="AS170" s="629">
        <v>830.01339444711982</v>
      </c>
      <c r="AT170" s="629">
        <v>823.57583180363804</v>
      </c>
      <c r="AU170" s="629">
        <v>817.22519816294198</v>
      </c>
      <c r="AV170" s="629">
        <v>810.95941432416271</v>
      </c>
      <c r="AW170" s="629">
        <v>804.77394170504954</v>
      </c>
      <c r="AX170" s="629">
        <v>798.66610831397895</v>
      </c>
      <c r="AY170" s="629">
        <v>792.63346882110579</v>
      </c>
      <c r="AZ170" s="629">
        <v>786.67093103526281</v>
      </c>
      <c r="BA170" s="629">
        <v>780.77394051465978</v>
      </c>
      <c r="BB170" s="629">
        <v>774.93875929400258</v>
      </c>
      <c r="BC170" s="629">
        <v>769.16317929208913</v>
      </c>
      <c r="BD170" s="629">
        <v>763.44697707591615</v>
      </c>
      <c r="BE170" s="629">
        <v>757.79051584522904</v>
      </c>
      <c r="BF170" s="629">
        <v>752.19340392020149</v>
      </c>
      <c r="BG170" s="629">
        <v>746.65553994282925</v>
      </c>
      <c r="BH170" s="629">
        <v>741.17638575831734</v>
      </c>
      <c r="BI170" s="629">
        <v>735.75547822556928</v>
      </c>
      <c r="BJ170" s="629">
        <v>730.39219307455187</v>
      </c>
      <c r="BK170" s="629">
        <v>725.08630121508463</v>
      </c>
      <c r="BL170" s="629">
        <v>719.83763832079057</v>
      </c>
      <c r="BM170" s="629">
        <v>714.64541704101032</v>
      </c>
      <c r="BN170" s="629">
        <v>709.50961761693156</v>
      </c>
      <c r="BO170" s="629">
        <v>704.4290269463927</v>
      </c>
      <c r="BP170" s="629">
        <v>700.42953431163335</v>
      </c>
      <c r="BQ170" s="629">
        <v>697.5133457870611</v>
      </c>
      <c r="BR170" s="629">
        <v>694.65052613348951</v>
      </c>
      <c r="BS170" s="629">
        <v>691.8383678573656</v>
      </c>
      <c r="BT170" s="629">
        <v>689.07468309439002</v>
      </c>
      <c r="BU170" s="629"/>
      <c r="BV170" s="629"/>
      <c r="BW170" s="629"/>
      <c r="BX170" s="629"/>
      <c r="BY170" s="629"/>
      <c r="BZ170" s="629"/>
      <c r="CA170" s="629"/>
      <c r="CB170" s="629"/>
      <c r="CC170" s="629"/>
      <c r="CD170" s="629"/>
      <c r="CE170" s="629"/>
      <c r="CF170" s="629"/>
      <c r="CG170" s="629"/>
      <c r="CH170" s="629"/>
      <c r="CI170" s="630"/>
      <c r="CK170" s="1351"/>
    </row>
    <row r="171" spans="2:89" ht="28.5" x14ac:dyDescent="0.2">
      <c r="B171" s="817" t="s">
        <v>752</v>
      </c>
      <c r="C171" s="816" t="s">
        <v>569</v>
      </c>
      <c r="D171" s="818" t="s">
        <v>753</v>
      </c>
      <c r="E171" s="814" t="s">
        <v>339</v>
      </c>
      <c r="F171" s="815">
        <v>2</v>
      </c>
      <c r="G171" s="600">
        <f>SUM(G167:G170)</f>
        <v>0</v>
      </c>
      <c r="H171" s="600">
        <f t="shared" ref="H171:BS171" si="261">SUM(H167:H170)</f>
        <v>0</v>
      </c>
      <c r="I171" s="600">
        <f t="shared" si="261"/>
        <v>2682.7116490385179</v>
      </c>
      <c r="J171" s="600">
        <f t="shared" si="261"/>
        <v>2694.5974483329851</v>
      </c>
      <c r="K171" s="600">
        <f t="shared" si="261"/>
        <v>2710.0538590548581</v>
      </c>
      <c r="L171" s="600">
        <f t="shared" si="261"/>
        <v>2724.1832154510053</v>
      </c>
      <c r="M171" s="757">
        <f t="shared" si="261"/>
        <v>2740.2895026215488</v>
      </c>
      <c r="N171" s="757">
        <f t="shared" si="261"/>
        <v>2756.7841850810123</v>
      </c>
      <c r="O171" s="757">
        <f t="shared" si="261"/>
        <v>2773.8082818664948</v>
      </c>
      <c r="P171" s="757">
        <f t="shared" si="261"/>
        <v>2790.6138845714959</v>
      </c>
      <c r="Q171" s="757">
        <f t="shared" si="261"/>
        <v>2804.6831973878516</v>
      </c>
      <c r="R171" s="757">
        <f t="shared" si="261"/>
        <v>2814.0579298167804</v>
      </c>
      <c r="S171" s="757">
        <f t="shared" si="261"/>
        <v>2823.828992367924</v>
      </c>
      <c r="T171" s="757">
        <f t="shared" si="261"/>
        <v>2834.1348306308773</v>
      </c>
      <c r="U171" s="757">
        <f t="shared" si="261"/>
        <v>2845.5193882347548</v>
      </c>
      <c r="V171" s="757">
        <f t="shared" si="261"/>
        <v>2857.3154165938004</v>
      </c>
      <c r="W171" s="757">
        <f t="shared" si="261"/>
        <v>2868.864611950743</v>
      </c>
      <c r="X171" s="757">
        <f t="shared" si="261"/>
        <v>2879.1758103427519</v>
      </c>
      <c r="Y171" s="757">
        <f t="shared" si="261"/>
        <v>2888.9574352762834</v>
      </c>
      <c r="Z171" s="757">
        <f t="shared" si="261"/>
        <v>2898.7185048343326</v>
      </c>
      <c r="AA171" s="757">
        <f t="shared" si="261"/>
        <v>2908.7589033451964</v>
      </c>
      <c r="AB171" s="757">
        <f t="shared" si="261"/>
        <v>2918.6210717407607</v>
      </c>
      <c r="AC171" s="757">
        <f t="shared" si="261"/>
        <v>2927.7890015143244</v>
      </c>
      <c r="AD171" s="757">
        <f t="shared" si="261"/>
        <v>2936.9120134210316</v>
      </c>
      <c r="AE171" s="757">
        <f t="shared" si="261"/>
        <v>2946.1548046241123</v>
      </c>
      <c r="AF171" s="757">
        <f t="shared" si="261"/>
        <v>2955.7185525091686</v>
      </c>
      <c r="AG171" s="757">
        <f t="shared" si="261"/>
        <v>2964.8221462499923</v>
      </c>
      <c r="AH171" s="757">
        <f t="shared" si="261"/>
        <v>2972.9334823325867</v>
      </c>
      <c r="AI171" s="757">
        <f t="shared" si="261"/>
        <v>2980.8374152601591</v>
      </c>
      <c r="AJ171" s="757">
        <f t="shared" si="261"/>
        <v>2989.0829227713002</v>
      </c>
      <c r="AK171" s="757">
        <f t="shared" si="261"/>
        <v>2997.1382955384684</v>
      </c>
      <c r="AL171" s="757">
        <f t="shared" si="261"/>
        <v>3003.960396404872</v>
      </c>
      <c r="AM171" s="757">
        <f t="shared" si="261"/>
        <v>3008.1756442017677</v>
      </c>
      <c r="AN171" s="757">
        <f t="shared" si="261"/>
        <v>3012.1980703959434</v>
      </c>
      <c r="AO171" s="757">
        <f t="shared" si="261"/>
        <v>3016.0429343119417</v>
      </c>
      <c r="AP171" s="757">
        <f t="shared" si="261"/>
        <v>3019.7250352419851</v>
      </c>
      <c r="AQ171" s="757">
        <f t="shared" si="261"/>
        <v>3023.2869370061908</v>
      </c>
      <c r="AR171" s="757">
        <f t="shared" si="261"/>
        <v>3026.7575129611782</v>
      </c>
      <c r="AS171" s="757">
        <f t="shared" si="261"/>
        <v>3030.3616851993243</v>
      </c>
      <c r="AT171" s="757">
        <f t="shared" si="261"/>
        <v>3034.0980760404937</v>
      </c>
      <c r="AU171" s="757">
        <f t="shared" si="261"/>
        <v>3037.9558352702893</v>
      </c>
      <c r="AV171" s="757">
        <f t="shared" si="261"/>
        <v>3041.9380209877572</v>
      </c>
      <c r="AW171" s="757">
        <f t="shared" si="261"/>
        <v>3046.0953039813194</v>
      </c>
      <c r="AX171" s="757">
        <f t="shared" si="261"/>
        <v>3050.4972578073316</v>
      </c>
      <c r="AY171" s="757">
        <f t="shared" si="261"/>
        <v>3055.0204083807912</v>
      </c>
      <c r="AZ171" s="757">
        <f t="shared" si="261"/>
        <v>3059.6101165277241</v>
      </c>
      <c r="BA171" s="757">
        <f t="shared" si="261"/>
        <v>3064.3148694061279</v>
      </c>
      <c r="BB171" s="757">
        <f t="shared" si="261"/>
        <v>3069.1895174568208</v>
      </c>
      <c r="BC171" s="757">
        <f t="shared" si="261"/>
        <v>3074.2670362446524</v>
      </c>
      <c r="BD171" s="757">
        <f t="shared" si="261"/>
        <v>3079.4627028681407</v>
      </c>
      <c r="BE171" s="757">
        <f t="shared" si="261"/>
        <v>3084.7284686331659</v>
      </c>
      <c r="BF171" s="757">
        <f t="shared" si="261"/>
        <v>3089.9876543808487</v>
      </c>
      <c r="BG171" s="757">
        <f t="shared" si="261"/>
        <v>3095.2591721004055</v>
      </c>
      <c r="BH171" s="757">
        <f t="shared" si="261"/>
        <v>3100.5811018204727</v>
      </c>
      <c r="BI171" s="757">
        <f t="shared" si="261"/>
        <v>3105.9024257124261</v>
      </c>
      <c r="BJ171" s="757">
        <f t="shared" si="261"/>
        <v>3111.2408975087269</v>
      </c>
      <c r="BK171" s="757">
        <f t="shared" si="261"/>
        <v>3116.5397150152785</v>
      </c>
      <c r="BL171" s="757">
        <f t="shared" si="261"/>
        <v>3121.7666022005897</v>
      </c>
      <c r="BM171" s="757">
        <f t="shared" si="261"/>
        <v>3126.996531868811</v>
      </c>
      <c r="BN171" s="757">
        <f t="shared" si="261"/>
        <v>3132.2329044874823</v>
      </c>
      <c r="BO171" s="757">
        <f t="shared" si="261"/>
        <v>3137.4440763665575</v>
      </c>
      <c r="BP171" s="757">
        <f t="shared" si="261"/>
        <v>3142.6433957669092</v>
      </c>
      <c r="BQ171" s="757">
        <f t="shared" si="261"/>
        <v>3147.7862113002589</v>
      </c>
      <c r="BR171" s="757">
        <f t="shared" si="261"/>
        <v>3152.9082986870353</v>
      </c>
      <c r="BS171" s="757">
        <f t="shared" si="261"/>
        <v>3158.0392920240733</v>
      </c>
      <c r="BT171" s="757">
        <f t="shared" ref="BT171" si="262">SUM(BT167:BT170)</f>
        <v>3163.183332819925</v>
      </c>
      <c r="BU171" s="757"/>
      <c r="BV171" s="757"/>
      <c r="BW171" s="757"/>
      <c r="BX171" s="757"/>
      <c r="BY171" s="757"/>
      <c r="BZ171" s="757"/>
      <c r="CA171" s="757"/>
      <c r="CB171" s="757"/>
      <c r="CC171" s="757"/>
      <c r="CD171" s="757"/>
      <c r="CE171" s="757"/>
      <c r="CF171" s="757"/>
      <c r="CG171" s="757"/>
      <c r="CH171" s="757"/>
      <c r="CI171" s="758"/>
      <c r="CK171" s="1351"/>
    </row>
    <row r="172" spans="2:89" ht="57" x14ac:dyDescent="0.2">
      <c r="B172" s="817" t="s">
        <v>754</v>
      </c>
      <c r="C172" s="816" t="s">
        <v>572</v>
      </c>
      <c r="D172" s="818" t="s">
        <v>755</v>
      </c>
      <c r="E172" s="814" t="s">
        <v>574</v>
      </c>
      <c r="F172" s="815">
        <v>1</v>
      </c>
      <c r="G172" s="789" t="e">
        <f>(G170+G169)/(G156+G164)</f>
        <v>#DIV/0!</v>
      </c>
      <c r="H172" s="789" t="e">
        <f t="shared" ref="H172:BS172" si="263">(H170+H169)/(H156+H164)</f>
        <v>#DIV/0!</v>
      </c>
      <c r="I172" s="789">
        <f t="shared" si="263"/>
        <v>2.3529947832856069</v>
      </c>
      <c r="J172" s="789">
        <f t="shared" si="263"/>
        <v>2.3493938159266388</v>
      </c>
      <c r="K172" s="789">
        <f t="shared" si="263"/>
        <v>2.3464677497643924</v>
      </c>
      <c r="L172" s="789">
        <f t="shared" si="263"/>
        <v>2.3431002202878699</v>
      </c>
      <c r="M172" s="789">
        <f t="shared" si="263"/>
        <v>2.3395357899206974</v>
      </c>
      <c r="N172" s="789">
        <f t="shared" si="263"/>
        <v>2.3346894624641381</v>
      </c>
      <c r="O172" s="789">
        <f t="shared" si="263"/>
        <v>2.3296287756465088</v>
      </c>
      <c r="P172" s="789">
        <f t="shared" si="263"/>
        <v>2.3244840999615946</v>
      </c>
      <c r="Q172" s="789">
        <f t="shared" si="263"/>
        <v>2.3195212980197759</v>
      </c>
      <c r="R172" s="789">
        <f t="shared" si="263"/>
        <v>2.3139652426800454</v>
      </c>
      <c r="S172" s="789">
        <f t="shared" si="263"/>
        <v>2.3086521271669862</v>
      </c>
      <c r="T172" s="789">
        <f t="shared" si="263"/>
        <v>2.3038712139547637</v>
      </c>
      <c r="U172" s="789">
        <f t="shared" si="263"/>
        <v>2.3000118697656791</v>
      </c>
      <c r="V172" s="789">
        <f t="shared" si="263"/>
        <v>2.296856682418086</v>
      </c>
      <c r="W172" s="789">
        <f t="shared" si="263"/>
        <v>2.2940104043998293</v>
      </c>
      <c r="X172" s="789">
        <f t="shared" si="263"/>
        <v>2.290866112077659</v>
      </c>
      <c r="Y172" s="789">
        <f t="shared" si="263"/>
        <v>2.2875936857682513</v>
      </c>
      <c r="Z172" s="789">
        <f t="shared" si="263"/>
        <v>2.2846675967203858</v>
      </c>
      <c r="AA172" s="789">
        <f t="shared" si="263"/>
        <v>2.2823636079267922</v>
      </c>
      <c r="AB172" s="789">
        <f t="shared" si="263"/>
        <v>2.2803078068479739</v>
      </c>
      <c r="AC172" s="789">
        <f t="shared" si="263"/>
        <v>2.278034464927849</v>
      </c>
      <c r="AD172" s="789">
        <f t="shared" si="263"/>
        <v>2.2760547597704268</v>
      </c>
      <c r="AE172" s="789">
        <f t="shared" si="263"/>
        <v>2.2745227855221075</v>
      </c>
      <c r="AF172" s="789">
        <f t="shared" si="263"/>
        <v>2.2736205196600365</v>
      </c>
      <c r="AG172" s="789">
        <f t="shared" si="263"/>
        <v>2.2727413870334514</v>
      </c>
      <c r="AH172" s="789">
        <f t="shared" si="263"/>
        <v>2.271422312901092</v>
      </c>
      <c r="AI172" s="789">
        <f t="shared" si="263"/>
        <v>2.2703137934902564</v>
      </c>
      <c r="AJ172" s="789">
        <f t="shared" si="263"/>
        <v>2.2698741639411377</v>
      </c>
      <c r="AK172" s="789">
        <f t="shared" si="263"/>
        <v>2.2696864306750304</v>
      </c>
      <c r="AL172" s="789">
        <f t="shared" si="263"/>
        <v>2.269501636820483</v>
      </c>
      <c r="AM172" s="789">
        <f t="shared" si="263"/>
        <v>2.2694443538022635</v>
      </c>
      <c r="AN172" s="789">
        <f t="shared" si="263"/>
        <v>2.2697173464778198</v>
      </c>
      <c r="AO172" s="789">
        <f t="shared" si="263"/>
        <v>2.2698617955534135</v>
      </c>
      <c r="AP172" s="789">
        <f t="shared" si="263"/>
        <v>2.2696152218066694</v>
      </c>
      <c r="AQ172" s="789">
        <f t="shared" si="263"/>
        <v>2.2690695009644908</v>
      </c>
      <c r="AR172" s="789">
        <f t="shared" si="263"/>
        <v>2.268373698678992</v>
      </c>
      <c r="AS172" s="789">
        <f t="shared" si="263"/>
        <v>2.2678612925767694</v>
      </c>
      <c r="AT172" s="789">
        <f t="shared" si="263"/>
        <v>2.2674656405404128</v>
      </c>
      <c r="AU172" s="789">
        <f t="shared" si="263"/>
        <v>2.267075092318307</v>
      </c>
      <c r="AV172" s="789">
        <f t="shared" si="263"/>
        <v>2.2663318204326277</v>
      </c>
      <c r="AW172" s="789">
        <f t="shared" si="263"/>
        <v>2.2654782926906103</v>
      </c>
      <c r="AX172" s="789">
        <f t="shared" si="263"/>
        <v>2.2645348410026065</v>
      </c>
      <c r="AY172" s="789">
        <f t="shared" si="263"/>
        <v>2.2631089591807854</v>
      </c>
      <c r="AZ172" s="789">
        <f t="shared" si="263"/>
        <v>2.2612492449875861</v>
      </c>
      <c r="BA172" s="789">
        <f t="shared" si="263"/>
        <v>2.2590483509188468</v>
      </c>
      <c r="BB172" s="789">
        <f t="shared" si="263"/>
        <v>2.2567087837940591</v>
      </c>
      <c r="BC172" s="789">
        <f t="shared" si="263"/>
        <v>2.254510907433751</v>
      </c>
      <c r="BD172" s="789">
        <f t="shared" si="263"/>
        <v>2.2525440416528761</v>
      </c>
      <c r="BE172" s="789">
        <f t="shared" si="263"/>
        <v>2.2507035753810469</v>
      </c>
      <c r="BF172" s="789">
        <f t="shared" si="263"/>
        <v>2.2489550459272456</v>
      </c>
      <c r="BG172" s="789">
        <f t="shared" si="263"/>
        <v>2.2473151702350775</v>
      </c>
      <c r="BH172" s="789">
        <f t="shared" si="263"/>
        <v>2.2457958850616584</v>
      </c>
      <c r="BI172" s="789">
        <f t="shared" si="263"/>
        <v>2.2443741223899045</v>
      </c>
      <c r="BJ172" s="789">
        <f t="shared" si="263"/>
        <v>2.2431096322441215</v>
      </c>
      <c r="BK172" s="789">
        <f t="shared" si="263"/>
        <v>2.2420150696365151</v>
      </c>
      <c r="BL172" s="789">
        <f t="shared" si="263"/>
        <v>2.2409986928477066</v>
      </c>
      <c r="BM172" s="789">
        <f t="shared" si="263"/>
        <v>2.2401768370042552</v>
      </c>
      <c r="BN172" s="789">
        <f t="shared" si="263"/>
        <v>2.2393702738962711</v>
      </c>
      <c r="BO172" s="789">
        <f t="shared" si="263"/>
        <v>2.238452372345749</v>
      </c>
      <c r="BP172" s="789">
        <f t="shared" si="263"/>
        <v>2.2374955002715633</v>
      </c>
      <c r="BQ172" s="789">
        <f t="shared" si="263"/>
        <v>2.236294463620629</v>
      </c>
      <c r="BR172" s="789">
        <f t="shared" si="263"/>
        <v>2.2348806217598152</v>
      </c>
      <c r="BS172" s="789">
        <f t="shared" si="263"/>
        <v>2.2333229158270713</v>
      </c>
      <c r="BT172" s="789">
        <f t="shared" ref="BT172" si="264">(BT170+BT169)/(BT156+BT164)</f>
        <v>2.2317497849374499</v>
      </c>
      <c r="BU172" s="789"/>
      <c r="BV172" s="789"/>
      <c r="BW172" s="789"/>
      <c r="BX172" s="789"/>
      <c r="BY172" s="789"/>
      <c r="BZ172" s="789"/>
      <c r="CA172" s="789"/>
      <c r="CB172" s="789"/>
      <c r="CC172" s="789"/>
      <c r="CD172" s="789"/>
      <c r="CE172" s="789"/>
      <c r="CF172" s="789"/>
      <c r="CG172" s="789"/>
      <c r="CH172" s="789"/>
      <c r="CI172" s="789"/>
      <c r="CK172" s="1351"/>
    </row>
    <row r="173" spans="2:89" ht="42.75" x14ac:dyDescent="0.2">
      <c r="B173" s="817" t="s">
        <v>756</v>
      </c>
      <c r="C173" s="816" t="s">
        <v>576</v>
      </c>
      <c r="D173" s="818" t="s">
        <v>757</v>
      </c>
      <c r="E173" s="814" t="s">
        <v>370</v>
      </c>
      <c r="F173" s="815">
        <v>1</v>
      </c>
      <c r="G173" s="782" t="e">
        <f>G156/(G156+G164)</f>
        <v>#DIV/0!</v>
      </c>
      <c r="H173" s="782" t="e">
        <f t="shared" ref="H173:BS173" si="265">H156/(H156+H164)</f>
        <v>#DIV/0!</v>
      </c>
      <c r="I173" s="782">
        <f t="shared" si="265"/>
        <v>0.42265090052495291</v>
      </c>
      <c r="J173" s="782">
        <f t="shared" si="265"/>
        <v>0.43544912403478592</v>
      </c>
      <c r="K173" s="782">
        <f t="shared" si="265"/>
        <v>0.45204909581991959</v>
      </c>
      <c r="L173" s="782">
        <f t="shared" si="265"/>
        <v>0.46970493495603716</v>
      </c>
      <c r="M173" s="783">
        <f t="shared" si="265"/>
        <v>0.48733751879389436</v>
      </c>
      <c r="N173" s="783">
        <f t="shared" si="265"/>
        <v>0.50506221144829566</v>
      </c>
      <c r="O173" s="783">
        <f t="shared" si="265"/>
        <v>0.52305473319926754</v>
      </c>
      <c r="P173" s="783">
        <f t="shared" si="265"/>
        <v>0.54094896545891535</v>
      </c>
      <c r="Q173" s="783">
        <f t="shared" si="265"/>
        <v>0.55809312823816615</v>
      </c>
      <c r="R173" s="783">
        <f t="shared" si="265"/>
        <v>0.57360087956415007</v>
      </c>
      <c r="S173" s="783">
        <f t="shared" si="265"/>
        <v>0.58816205410285072</v>
      </c>
      <c r="T173" s="783">
        <f t="shared" si="265"/>
        <v>0.60251386215714242</v>
      </c>
      <c r="U173" s="783">
        <f t="shared" si="265"/>
        <v>0.61673574816067178</v>
      </c>
      <c r="V173" s="783">
        <f t="shared" si="265"/>
        <v>0.63075866414271775</v>
      </c>
      <c r="W173" s="783">
        <f t="shared" si="265"/>
        <v>0.64290881398138078</v>
      </c>
      <c r="X173" s="783">
        <f t="shared" si="265"/>
        <v>0.65290203089636634</v>
      </c>
      <c r="Y173" s="783">
        <f t="shared" si="265"/>
        <v>0.66244013274072033</v>
      </c>
      <c r="Z173" s="783">
        <f t="shared" si="265"/>
        <v>0.67180856241358755</v>
      </c>
      <c r="AA173" s="783">
        <f t="shared" si="265"/>
        <v>0.68104216793264827</v>
      </c>
      <c r="AB173" s="783">
        <f t="shared" si="265"/>
        <v>0.68995745817372844</v>
      </c>
      <c r="AC173" s="783">
        <f t="shared" si="265"/>
        <v>0.69839580966202608</v>
      </c>
      <c r="AD173" s="783">
        <f t="shared" si="265"/>
        <v>0.70636689893910343</v>
      </c>
      <c r="AE173" s="783">
        <f t="shared" si="265"/>
        <v>0.71385715243831416</v>
      </c>
      <c r="AF173" s="783">
        <f t="shared" si="265"/>
        <v>0.72087517320580918</v>
      </c>
      <c r="AG173" s="783">
        <f t="shared" si="265"/>
        <v>0.7275872837123506</v>
      </c>
      <c r="AH173" s="783">
        <f t="shared" si="265"/>
        <v>0.73418594568321749</v>
      </c>
      <c r="AI173" s="783">
        <f t="shared" si="265"/>
        <v>0.74070289676542944</v>
      </c>
      <c r="AJ173" s="783">
        <f t="shared" si="265"/>
        <v>0.74714207757067874</v>
      </c>
      <c r="AK173" s="783">
        <f t="shared" si="265"/>
        <v>0.75350700568003504</v>
      </c>
      <c r="AL173" s="783">
        <f t="shared" si="265"/>
        <v>0.75882260367313004</v>
      </c>
      <c r="AM173" s="783">
        <f t="shared" si="265"/>
        <v>0.76297974085965603</v>
      </c>
      <c r="AN173" s="783">
        <f t="shared" si="265"/>
        <v>0.76708521492646575</v>
      </c>
      <c r="AO173" s="783">
        <f t="shared" si="265"/>
        <v>0.77118554983508447</v>
      </c>
      <c r="AP173" s="783">
        <f t="shared" si="265"/>
        <v>0.7752978295217734</v>
      </c>
      <c r="AQ173" s="783">
        <f t="shared" si="265"/>
        <v>0.7779620739449139</v>
      </c>
      <c r="AR173" s="783">
        <f t="shared" si="265"/>
        <v>0.77916974030313013</v>
      </c>
      <c r="AS173" s="783">
        <f t="shared" si="265"/>
        <v>0.78037493287443116</v>
      </c>
      <c r="AT173" s="783">
        <f t="shared" si="265"/>
        <v>0.78157991076258604</v>
      </c>
      <c r="AU173" s="783">
        <f t="shared" si="265"/>
        <v>0.78279013257752095</v>
      </c>
      <c r="AV173" s="783">
        <f t="shared" si="265"/>
        <v>0.78403771133342115</v>
      </c>
      <c r="AW173" s="783">
        <f t="shared" si="265"/>
        <v>0.78530536375086724</v>
      </c>
      <c r="AX173" s="783">
        <f t="shared" si="265"/>
        <v>0.78659577579966633</v>
      </c>
      <c r="AY173" s="783">
        <f t="shared" si="265"/>
        <v>0.78792718607226564</v>
      </c>
      <c r="AZ173" s="783">
        <f t="shared" si="265"/>
        <v>0.78928829771554176</v>
      </c>
      <c r="BA173" s="783">
        <f t="shared" si="265"/>
        <v>0.79067675621779754</v>
      </c>
      <c r="BB173" s="783">
        <f t="shared" si="265"/>
        <v>0.79208207735946545</v>
      </c>
      <c r="BC173" s="783">
        <f t="shared" si="265"/>
        <v>0.79348250995779845</v>
      </c>
      <c r="BD173" s="783">
        <f t="shared" si="265"/>
        <v>0.7948638772329738</v>
      </c>
      <c r="BE173" s="783">
        <f t="shared" si="265"/>
        <v>0.79623311733767554</v>
      </c>
      <c r="BF173" s="783">
        <f t="shared" si="265"/>
        <v>0.79757834833915919</v>
      </c>
      <c r="BG173" s="783">
        <f t="shared" si="265"/>
        <v>0.7989082700869351</v>
      </c>
      <c r="BH173" s="783">
        <f t="shared" si="265"/>
        <v>0.80022634490886158</v>
      </c>
      <c r="BI173" s="783">
        <f t="shared" si="265"/>
        <v>0.80153164128036325</v>
      </c>
      <c r="BJ173" s="783">
        <f t="shared" si="265"/>
        <v>0.80282174821615182</v>
      </c>
      <c r="BK173" s="783">
        <f t="shared" si="265"/>
        <v>0.80409045007581958</v>
      </c>
      <c r="BL173" s="783">
        <f t="shared" si="265"/>
        <v>0.80534247514942503</v>
      </c>
      <c r="BM173" s="783">
        <f t="shared" si="265"/>
        <v>0.80657633175940213</v>
      </c>
      <c r="BN173" s="783">
        <f t="shared" si="265"/>
        <v>0.80780872515893232</v>
      </c>
      <c r="BO173" s="783">
        <f t="shared" si="265"/>
        <v>0.80904564014352154</v>
      </c>
      <c r="BP173" s="783">
        <f t="shared" si="265"/>
        <v>0.809936584169615</v>
      </c>
      <c r="BQ173" s="783">
        <f t="shared" si="265"/>
        <v>0.81049522904882176</v>
      </c>
      <c r="BR173" s="783">
        <f t="shared" si="265"/>
        <v>0.81106824490947393</v>
      </c>
      <c r="BS173" s="783">
        <f t="shared" si="265"/>
        <v>0.81165190130423437</v>
      </c>
      <c r="BT173" s="783">
        <f t="shared" ref="BT173" si="266">BT156/(BT156+BT164)</f>
        <v>0.81223544375763168</v>
      </c>
      <c r="BU173" s="783"/>
      <c r="BV173" s="783"/>
      <c r="BW173" s="783"/>
      <c r="BX173" s="783"/>
      <c r="BY173" s="783"/>
      <c r="BZ173" s="783"/>
      <c r="CA173" s="783"/>
      <c r="CB173" s="783"/>
      <c r="CC173" s="783"/>
      <c r="CD173" s="783"/>
      <c r="CE173" s="783"/>
      <c r="CF173" s="783"/>
      <c r="CG173" s="783"/>
      <c r="CH173" s="783"/>
      <c r="CI173" s="784"/>
      <c r="CK173" s="1351"/>
    </row>
    <row r="174" spans="2:89" ht="72" thickBot="1" x14ac:dyDescent="0.25">
      <c r="B174" s="819" t="s">
        <v>758</v>
      </c>
      <c r="C174" s="820" t="s">
        <v>579</v>
      </c>
      <c r="D174" s="821" t="s">
        <v>759</v>
      </c>
      <c r="E174" s="822" t="s">
        <v>370</v>
      </c>
      <c r="F174" s="823">
        <v>1</v>
      </c>
      <c r="G174" s="824" t="e">
        <f>(G156)/(G156+G165+G164+G163)</f>
        <v>#DIV/0!</v>
      </c>
      <c r="H174" s="824" t="e">
        <f t="shared" ref="H174:BS174" si="267">(H156)/(H156+H165+H164+H163)</f>
        <v>#DIV/0!</v>
      </c>
      <c r="I174" s="824">
        <f t="shared" si="267"/>
        <v>0.4065101096951938</v>
      </c>
      <c r="J174" s="824">
        <f t="shared" si="267"/>
        <v>0.41886470084108218</v>
      </c>
      <c r="K174" s="824">
        <f t="shared" si="267"/>
        <v>0.43487810324216247</v>
      </c>
      <c r="L174" s="824">
        <f t="shared" si="267"/>
        <v>0.45191375389419713</v>
      </c>
      <c r="M174" s="824">
        <f t="shared" si="267"/>
        <v>0.46893076418341106</v>
      </c>
      <c r="N174" s="824">
        <f t="shared" si="267"/>
        <v>0.4860404942956465</v>
      </c>
      <c r="O174" s="824">
        <f t="shared" si="267"/>
        <v>0.50341268642928516</v>
      </c>
      <c r="P174" s="824">
        <f t="shared" si="267"/>
        <v>0.52069390154520412</v>
      </c>
      <c r="Q174" s="824">
        <f t="shared" si="267"/>
        <v>0.53725441454718725</v>
      </c>
      <c r="R174" s="824">
        <f t="shared" si="267"/>
        <v>0.55223732146266002</v>
      </c>
      <c r="S174" s="824">
        <f t="shared" si="267"/>
        <v>0.56630836536166917</v>
      </c>
      <c r="T174" s="824">
        <f t="shared" si="267"/>
        <v>0.58017962864249473</v>
      </c>
      <c r="U174" s="824">
        <f t="shared" si="267"/>
        <v>0.59392780682832513</v>
      </c>
      <c r="V174" s="824">
        <f t="shared" si="267"/>
        <v>0.60748606674669536</v>
      </c>
      <c r="W174" s="824">
        <f t="shared" si="267"/>
        <v>0.61923556255738743</v>
      </c>
      <c r="X174" s="824">
        <f t="shared" si="267"/>
        <v>0.62890060595264796</v>
      </c>
      <c r="Y174" s="824">
        <f t="shared" si="267"/>
        <v>0.63812662116718899</v>
      </c>
      <c r="Z174" s="824">
        <f t="shared" si="267"/>
        <v>0.64718960101050982</v>
      </c>
      <c r="AA174" s="824">
        <f t="shared" si="267"/>
        <v>0.65612320500321442</v>
      </c>
      <c r="AB174" s="824">
        <f t="shared" si="267"/>
        <v>0.66474982744971856</v>
      </c>
      <c r="AC174" s="824">
        <f t="shared" si="267"/>
        <v>0.67291585150995181</v>
      </c>
      <c r="AD174" s="824">
        <f t="shared" si="267"/>
        <v>0.68063049499954176</v>
      </c>
      <c r="AE174" s="824">
        <f t="shared" si="267"/>
        <v>0.68788048223468734</v>
      </c>
      <c r="AF174" s="824">
        <f t="shared" si="267"/>
        <v>0.69467400902623067</v>
      </c>
      <c r="AG174" s="824">
        <f t="shared" si="267"/>
        <v>0.70117197630139705</v>
      </c>
      <c r="AH174" s="824">
        <f t="shared" si="267"/>
        <v>0.7075606532687817</v>
      </c>
      <c r="AI174" s="824">
        <f t="shared" si="267"/>
        <v>0.71387074393868899</v>
      </c>
      <c r="AJ174" s="824">
        <f t="shared" si="267"/>
        <v>0.72010604477185969</v>
      </c>
      <c r="AK174" s="824">
        <f t="shared" si="267"/>
        <v>0.72626994401409117</v>
      </c>
      <c r="AL174" s="824">
        <f t="shared" si="267"/>
        <v>0.73141803604994415</v>
      </c>
      <c r="AM174" s="824">
        <f t="shared" si="267"/>
        <v>0.73544441457119658</v>
      </c>
      <c r="AN174" s="824">
        <f t="shared" si="267"/>
        <v>0.73942096320091644</v>
      </c>
      <c r="AO174" s="824">
        <f t="shared" si="267"/>
        <v>0.74339274060042526</v>
      </c>
      <c r="AP174" s="824">
        <f t="shared" si="267"/>
        <v>0.74737629560533858</v>
      </c>
      <c r="AQ174" s="824">
        <f t="shared" si="267"/>
        <v>0.74995725333084307</v>
      </c>
      <c r="AR174" s="824">
        <f t="shared" si="267"/>
        <v>0.75112719565255504</v>
      </c>
      <c r="AS174" s="824">
        <f t="shared" si="267"/>
        <v>0.75229475931615264</v>
      </c>
      <c r="AT174" s="824">
        <f t="shared" si="267"/>
        <v>0.75346213283163366</v>
      </c>
      <c r="AU174" s="824">
        <f t="shared" si="267"/>
        <v>0.75463460457145104</v>
      </c>
      <c r="AV174" s="824">
        <f t="shared" si="267"/>
        <v>0.75584328681700819</v>
      </c>
      <c r="AW174" s="824">
        <f t="shared" si="267"/>
        <v>0.75707143645427355</v>
      </c>
      <c r="AX174" s="824">
        <f t="shared" si="267"/>
        <v>0.75832165675389629</v>
      </c>
      <c r="AY174" s="824">
        <f t="shared" si="267"/>
        <v>0.75961161976431346</v>
      </c>
      <c r="AZ174" s="824">
        <f t="shared" si="267"/>
        <v>0.76093038203712404</v>
      </c>
      <c r="BA174" s="824">
        <f t="shared" si="267"/>
        <v>0.76227566374877065</v>
      </c>
      <c r="BB174" s="824">
        <f t="shared" si="267"/>
        <v>0.7636373078353571</v>
      </c>
      <c r="BC174" s="824">
        <f t="shared" si="267"/>
        <v>0.76499423944492062</v>
      </c>
      <c r="BD174" s="824">
        <f t="shared" si="267"/>
        <v>0.76633272154902998</v>
      </c>
      <c r="BE174" s="824">
        <f t="shared" si="267"/>
        <v>0.76765947610766583</v>
      </c>
      <c r="BF174" s="824">
        <f t="shared" si="267"/>
        <v>0.76896298895886772</v>
      </c>
      <c r="BG174" s="824">
        <f t="shared" si="267"/>
        <v>0.77025168917727849</v>
      </c>
      <c r="BH174" s="824">
        <f t="shared" si="267"/>
        <v>0.77152893110881593</v>
      </c>
      <c r="BI174" s="824">
        <f t="shared" si="267"/>
        <v>0.77279381148935</v>
      </c>
      <c r="BJ174" s="824">
        <f t="shared" si="267"/>
        <v>0.77404399331332441</v>
      </c>
      <c r="BK174" s="824">
        <f t="shared" si="267"/>
        <v>0.77527345242848245</v>
      </c>
      <c r="BL174" s="824">
        <f t="shared" si="267"/>
        <v>0.77648676998119059</v>
      </c>
      <c r="BM174" s="824">
        <f t="shared" si="267"/>
        <v>0.77768249960726277</v>
      </c>
      <c r="BN174" s="824">
        <f t="shared" si="267"/>
        <v>0.778876829908551</v>
      </c>
      <c r="BO174" s="824">
        <f t="shared" si="267"/>
        <v>0.78007556090711827</v>
      </c>
      <c r="BP174" s="824">
        <f t="shared" si="267"/>
        <v>0.78093901283504485</v>
      </c>
      <c r="BQ174" s="824">
        <f t="shared" si="267"/>
        <v>0.781480424434841</v>
      </c>
      <c r="BR174" s="824">
        <f t="shared" si="267"/>
        <v>0.78203576767874117</v>
      </c>
      <c r="BS174" s="824">
        <f t="shared" si="267"/>
        <v>0.78260142743528516</v>
      </c>
      <c r="BT174" s="824">
        <f t="shared" ref="BT174" si="268">(BT156)/(BT156+BT165+BT164+BT163)</f>
        <v>0.78316698094834813</v>
      </c>
      <c r="BU174" s="824"/>
      <c r="BV174" s="824"/>
      <c r="BW174" s="824"/>
      <c r="BX174" s="824"/>
      <c r="BY174" s="824"/>
      <c r="BZ174" s="824"/>
      <c r="CA174" s="824"/>
      <c r="CB174" s="824"/>
      <c r="CC174" s="824"/>
      <c r="CD174" s="824"/>
      <c r="CE174" s="824"/>
      <c r="CF174" s="824"/>
      <c r="CG174" s="824"/>
      <c r="CH174" s="824"/>
      <c r="CI174" s="824"/>
      <c r="CK174" s="1351"/>
    </row>
    <row r="175" spans="2:89" ht="86.25" thickBot="1" x14ac:dyDescent="0.25">
      <c r="B175" s="825" t="s">
        <v>760</v>
      </c>
      <c r="C175" s="826" t="s">
        <v>240</v>
      </c>
      <c r="D175" s="826" t="s">
        <v>761</v>
      </c>
      <c r="E175" s="826" t="s">
        <v>231</v>
      </c>
      <c r="F175" s="827">
        <v>2</v>
      </c>
      <c r="G175" s="660">
        <f>SUM(G135:G137)+G133+G144+G149+G150+G143</f>
        <v>0</v>
      </c>
      <c r="H175" s="660">
        <f>SUM(H135:H137)+H133+H144+H149+H150+H143</f>
        <v>0</v>
      </c>
      <c r="I175" s="660">
        <f t="shared" ref="I175:BS175" si="269">SUM(I135:I137)+I133+I144+I149+I150+I143</f>
        <v>706.12264404381813</v>
      </c>
      <c r="J175" s="660">
        <f t="shared" si="269"/>
        <v>684.80200490040022</v>
      </c>
      <c r="K175" s="660">
        <f t="shared" si="269"/>
        <v>688.23031589025663</v>
      </c>
      <c r="L175" s="660">
        <f t="shared" si="269"/>
        <v>689.12905494072311</v>
      </c>
      <c r="M175" s="660">
        <f t="shared" si="269"/>
        <v>691.62300754811167</v>
      </c>
      <c r="N175" s="660">
        <f t="shared" si="269"/>
        <v>693.82384220639801</v>
      </c>
      <c r="O175" s="660">
        <f t="shared" si="269"/>
        <v>689.48232148614181</v>
      </c>
      <c r="P175" s="660">
        <f t="shared" si="269"/>
        <v>687.87314289842914</v>
      </c>
      <c r="Q175" s="660">
        <f t="shared" si="269"/>
        <v>689.09041501078377</v>
      </c>
      <c r="R175" s="660">
        <f t="shared" si="269"/>
        <v>682.08708552872486</v>
      </c>
      <c r="S175" s="660">
        <f t="shared" si="269"/>
        <v>675.10582862941885</v>
      </c>
      <c r="T175" s="660">
        <f t="shared" si="269"/>
        <v>668.03330732540439</v>
      </c>
      <c r="U175" s="660">
        <f t="shared" si="269"/>
        <v>660.23697621510723</v>
      </c>
      <c r="V175" s="660">
        <f t="shared" si="269"/>
        <v>652.57937892417101</v>
      </c>
      <c r="W175" s="660">
        <f t="shared" si="269"/>
        <v>645.7154579258081</v>
      </c>
      <c r="X175" s="660">
        <f t="shared" si="269"/>
        <v>639.06931828332404</v>
      </c>
      <c r="Y175" s="660">
        <f t="shared" si="269"/>
        <v>632.1451862042527</v>
      </c>
      <c r="Z175" s="660">
        <f t="shared" si="269"/>
        <v>626.57617886093237</v>
      </c>
      <c r="AA175" s="660">
        <f t="shared" si="269"/>
        <v>621.00570854803937</v>
      </c>
      <c r="AB175" s="660">
        <f t="shared" si="269"/>
        <v>614.65973348812463</v>
      </c>
      <c r="AC175" s="660">
        <f t="shared" si="269"/>
        <v>608.61779386207547</v>
      </c>
      <c r="AD175" s="660">
        <f t="shared" si="269"/>
        <v>602.61586013736382</v>
      </c>
      <c r="AE175" s="660">
        <f t="shared" si="269"/>
        <v>597.72133557374809</v>
      </c>
      <c r="AF175" s="660">
        <f t="shared" si="269"/>
        <v>595.09344966403319</v>
      </c>
      <c r="AG175" s="660">
        <f t="shared" si="269"/>
        <v>592.55112607640433</v>
      </c>
      <c r="AH175" s="660">
        <f t="shared" si="269"/>
        <v>590.09023750139886</v>
      </c>
      <c r="AI175" s="660">
        <f t="shared" si="269"/>
        <v>586.65507994660368</v>
      </c>
      <c r="AJ175" s="660">
        <f t="shared" si="269"/>
        <v>584.07687714709255</v>
      </c>
      <c r="AK175" s="660">
        <f t="shared" si="269"/>
        <v>581.40041789566283</v>
      </c>
      <c r="AL175" s="660">
        <f t="shared" si="269"/>
        <v>579.34849128817586</v>
      </c>
      <c r="AM175" s="660">
        <f t="shared" si="269"/>
        <v>579.36138044928987</v>
      </c>
      <c r="AN175" s="660">
        <f t="shared" si="269"/>
        <v>579.2313873779857</v>
      </c>
      <c r="AO175" s="660">
        <f t="shared" si="269"/>
        <v>579.03971063973916</v>
      </c>
      <c r="AP175" s="660">
        <f t="shared" si="269"/>
        <v>578.92739701501546</v>
      </c>
      <c r="AQ175" s="660">
        <f t="shared" si="269"/>
        <v>578.87728152046816</v>
      </c>
      <c r="AR175" s="660">
        <f t="shared" si="269"/>
        <v>579.04846246146667</v>
      </c>
      <c r="AS175" s="660">
        <f t="shared" si="269"/>
        <v>579.206489305388</v>
      </c>
      <c r="AT175" s="660">
        <f t="shared" si="269"/>
        <v>579.45609948278707</v>
      </c>
      <c r="AU175" s="660">
        <f t="shared" si="269"/>
        <v>579.70511873779162</v>
      </c>
      <c r="AV175" s="660">
        <f t="shared" si="269"/>
        <v>580.00385727998218</v>
      </c>
      <c r="AW175" s="660">
        <f t="shared" si="269"/>
        <v>580.29193665940704</v>
      </c>
      <c r="AX175" s="660">
        <f t="shared" si="269"/>
        <v>580.65459441098722</v>
      </c>
      <c r="AY175" s="660">
        <f t="shared" si="269"/>
        <v>581.07227541834766</v>
      </c>
      <c r="AZ175" s="660">
        <f t="shared" si="269"/>
        <v>581.5234507297954</v>
      </c>
      <c r="BA175" s="660">
        <f t="shared" si="269"/>
        <v>582.00719053263447</v>
      </c>
      <c r="BB175" s="660">
        <f t="shared" si="269"/>
        <v>582.52196249937856</v>
      </c>
      <c r="BC175" s="660">
        <f t="shared" si="269"/>
        <v>583.05816361325367</v>
      </c>
      <c r="BD175" s="660">
        <f t="shared" si="269"/>
        <v>583.58173092871004</v>
      </c>
      <c r="BE175" s="660">
        <f t="shared" si="269"/>
        <v>584.13747750553784</v>
      </c>
      <c r="BF175" s="660">
        <f t="shared" si="269"/>
        <v>584.67024960386175</v>
      </c>
      <c r="BG175" s="660">
        <f t="shared" si="269"/>
        <v>585.17087465909424</v>
      </c>
      <c r="BH175" s="660">
        <f t="shared" si="269"/>
        <v>585.6319802605891</v>
      </c>
      <c r="BI175" s="660">
        <f t="shared" si="269"/>
        <v>586.13191050872967</v>
      </c>
      <c r="BJ175" s="660">
        <f t="shared" si="269"/>
        <v>586.64965769161006</v>
      </c>
      <c r="BK175" s="660">
        <f t="shared" si="269"/>
        <v>587.160773923188</v>
      </c>
      <c r="BL175" s="660">
        <f t="shared" si="269"/>
        <v>587.66054818561474</v>
      </c>
      <c r="BM175" s="660">
        <f t="shared" si="269"/>
        <v>588.15171337617608</v>
      </c>
      <c r="BN175" s="660">
        <f t="shared" si="269"/>
        <v>588.6565710826693</v>
      </c>
      <c r="BO175" s="660">
        <f t="shared" si="269"/>
        <v>589.17698036122442</v>
      </c>
      <c r="BP175" s="660">
        <f t="shared" si="269"/>
        <v>589.73317806682348</v>
      </c>
      <c r="BQ175" s="660">
        <f t="shared" si="269"/>
        <v>590.28176108169532</v>
      </c>
      <c r="BR175" s="660">
        <f t="shared" si="269"/>
        <v>590.94643909210936</v>
      </c>
      <c r="BS175" s="660">
        <f t="shared" si="269"/>
        <v>591.57516168253449</v>
      </c>
      <c r="BT175" s="660">
        <f t="shared" ref="BT175" si="270">SUM(BT135:BT137)+BT133+BT144+BT149+BT150+BT143</f>
        <v>592.20816801625631</v>
      </c>
      <c r="BU175" s="660"/>
      <c r="BV175" s="660"/>
      <c r="BW175" s="660"/>
      <c r="BX175" s="660"/>
      <c r="BY175" s="660"/>
      <c r="BZ175" s="660"/>
      <c r="CA175" s="660"/>
      <c r="CB175" s="660"/>
      <c r="CC175" s="660"/>
      <c r="CD175" s="660"/>
      <c r="CE175" s="660"/>
      <c r="CF175" s="660"/>
      <c r="CG175" s="660"/>
      <c r="CH175" s="660"/>
      <c r="CI175" s="660"/>
      <c r="CK175" s="1351"/>
    </row>
    <row r="176" spans="2:89" ht="28.5" x14ac:dyDescent="0.2">
      <c r="B176" s="828" t="s">
        <v>762</v>
      </c>
      <c r="C176" s="829" t="s">
        <v>584</v>
      </c>
      <c r="D176" s="747" t="s">
        <v>85</v>
      </c>
      <c r="E176" s="829" t="s">
        <v>231</v>
      </c>
      <c r="F176" s="830">
        <v>2</v>
      </c>
      <c r="G176" s="664"/>
      <c r="H176" s="664"/>
      <c r="I176" s="664">
        <v>0</v>
      </c>
      <c r="J176" s="664">
        <v>0</v>
      </c>
      <c r="K176" s="664">
        <v>0</v>
      </c>
      <c r="L176" s="664">
        <v>0</v>
      </c>
      <c r="M176" s="1420">
        <v>0</v>
      </c>
      <c r="N176" s="1420">
        <v>0</v>
      </c>
      <c r="O176" s="1420">
        <v>0</v>
      </c>
      <c r="P176" s="1420">
        <v>0</v>
      </c>
      <c r="Q176" s="1420">
        <v>0</v>
      </c>
      <c r="R176" s="1420">
        <v>0</v>
      </c>
      <c r="S176" s="1420">
        <v>0</v>
      </c>
      <c r="T176" s="1420">
        <v>0</v>
      </c>
      <c r="U176" s="1420">
        <v>0</v>
      </c>
      <c r="V176" s="1420">
        <v>0</v>
      </c>
      <c r="W176" s="1420">
        <v>0</v>
      </c>
      <c r="X176" s="1420">
        <v>0</v>
      </c>
      <c r="Y176" s="1420">
        <v>0</v>
      </c>
      <c r="Z176" s="1420">
        <v>0</v>
      </c>
      <c r="AA176" s="1420">
        <v>0</v>
      </c>
      <c r="AB176" s="1420">
        <v>0</v>
      </c>
      <c r="AC176" s="1420">
        <v>0</v>
      </c>
      <c r="AD176" s="1420">
        <v>0</v>
      </c>
      <c r="AE176" s="1420">
        <v>0</v>
      </c>
      <c r="AF176" s="1420">
        <v>0</v>
      </c>
      <c r="AG176" s="1420">
        <v>0</v>
      </c>
      <c r="AH176" s="1420">
        <v>0</v>
      </c>
      <c r="AI176" s="1420">
        <v>0</v>
      </c>
      <c r="AJ176" s="1420">
        <v>0</v>
      </c>
      <c r="AK176" s="1420">
        <v>0</v>
      </c>
      <c r="AL176" s="1420">
        <v>0</v>
      </c>
      <c r="AM176" s="1420">
        <v>0</v>
      </c>
      <c r="AN176" s="1420">
        <v>0</v>
      </c>
      <c r="AO176" s="1420">
        <v>0</v>
      </c>
      <c r="AP176" s="1420">
        <v>0</v>
      </c>
      <c r="AQ176" s="1420">
        <v>0</v>
      </c>
      <c r="AR176" s="1420">
        <v>0</v>
      </c>
      <c r="AS176" s="1420">
        <v>0</v>
      </c>
      <c r="AT176" s="1420">
        <v>0</v>
      </c>
      <c r="AU176" s="1420">
        <v>0</v>
      </c>
      <c r="AV176" s="1420">
        <v>0</v>
      </c>
      <c r="AW176" s="1420">
        <v>0</v>
      </c>
      <c r="AX176" s="1420">
        <v>0</v>
      </c>
      <c r="AY176" s="1420">
        <v>0</v>
      </c>
      <c r="AZ176" s="1420">
        <v>0</v>
      </c>
      <c r="BA176" s="1420">
        <v>0</v>
      </c>
      <c r="BB176" s="1420">
        <v>0</v>
      </c>
      <c r="BC176" s="1420">
        <v>0</v>
      </c>
      <c r="BD176" s="1420">
        <v>0</v>
      </c>
      <c r="BE176" s="1420">
        <v>0</v>
      </c>
      <c r="BF176" s="1420">
        <v>0</v>
      </c>
      <c r="BG176" s="1420">
        <v>0</v>
      </c>
      <c r="BH176" s="1420">
        <v>0</v>
      </c>
      <c r="BI176" s="1420">
        <v>0</v>
      </c>
      <c r="BJ176" s="1420">
        <v>0</v>
      </c>
      <c r="BK176" s="1420">
        <v>0</v>
      </c>
      <c r="BL176" s="1420">
        <v>0</v>
      </c>
      <c r="BM176" s="1420">
        <v>0</v>
      </c>
      <c r="BN176" s="1420">
        <v>0</v>
      </c>
      <c r="BO176" s="1420">
        <v>0</v>
      </c>
      <c r="BP176" s="1420">
        <v>0</v>
      </c>
      <c r="BQ176" s="1420">
        <v>0</v>
      </c>
      <c r="BR176" s="1420">
        <v>0</v>
      </c>
      <c r="BS176" s="1420">
        <v>0</v>
      </c>
      <c r="BT176" s="1420">
        <v>0</v>
      </c>
      <c r="BU176" s="665"/>
      <c r="BV176" s="665"/>
      <c r="BW176" s="665"/>
      <c r="BX176" s="665"/>
      <c r="BY176" s="665"/>
      <c r="BZ176" s="665"/>
      <c r="CA176" s="665"/>
      <c r="CB176" s="665"/>
      <c r="CC176" s="665"/>
      <c r="CD176" s="665"/>
      <c r="CE176" s="665"/>
      <c r="CF176" s="665"/>
      <c r="CG176" s="665"/>
      <c r="CH176" s="665"/>
      <c r="CI176" s="666"/>
    </row>
    <row r="177" spans="2:87" x14ac:dyDescent="0.2">
      <c r="B177" s="831" t="s">
        <v>763</v>
      </c>
      <c r="C177" s="832" t="s">
        <v>586</v>
      </c>
      <c r="D177" s="754" t="s">
        <v>85</v>
      </c>
      <c r="E177" s="832" t="s">
        <v>231</v>
      </c>
      <c r="F177" s="833">
        <v>2</v>
      </c>
      <c r="G177" s="670"/>
      <c r="H177" s="664"/>
      <c r="I177" s="664">
        <v>6.8377631353591761</v>
      </c>
      <c r="J177" s="664">
        <v>6.8377631353591761</v>
      </c>
      <c r="K177" s="664">
        <v>7.3305656317807433</v>
      </c>
      <c r="L177" s="664">
        <v>7.829621220666402</v>
      </c>
      <c r="M177" s="1420">
        <v>8.1831519291233867</v>
      </c>
      <c r="N177" s="1420">
        <v>7.628495558969056</v>
      </c>
      <c r="O177" s="1420">
        <v>6.9431411287986009</v>
      </c>
      <c r="P177" s="1420">
        <v>6.2620791538681004</v>
      </c>
      <c r="Q177" s="1420">
        <v>5.7293155374328038</v>
      </c>
      <c r="R177" s="1420">
        <v>5.2156430413106882</v>
      </c>
      <c r="S177" s="1420">
        <v>4.2760561667735848</v>
      </c>
      <c r="T177" s="1420">
        <v>3.7434903434602882</v>
      </c>
      <c r="U177" s="1420">
        <v>3.373308293159349</v>
      </c>
      <c r="V177" s="1420">
        <v>2.7751508232722299</v>
      </c>
      <c r="W177" s="1420">
        <v>2.3444329749686159</v>
      </c>
      <c r="X177" s="1420">
        <v>1.9206952271322699</v>
      </c>
      <c r="Y177" s="1420">
        <v>1.5701245682323679</v>
      </c>
      <c r="Z177" s="1420">
        <v>1.261814972558422</v>
      </c>
      <c r="AA177" s="1420">
        <v>0.97396425407666498</v>
      </c>
      <c r="AB177" s="1420">
        <v>0.56680981702292399</v>
      </c>
      <c r="AC177" s="1420">
        <v>0.65255047446208303</v>
      </c>
      <c r="AD177" s="1420">
        <v>0.63255555125684704</v>
      </c>
      <c r="AE177" s="1420">
        <v>0.486548786826835</v>
      </c>
      <c r="AF177" s="1420">
        <v>0.49242302001197802</v>
      </c>
      <c r="AG177" s="1420">
        <v>0.38236073617078598</v>
      </c>
      <c r="AH177" s="1420">
        <v>0.35679585335803599</v>
      </c>
      <c r="AI177" s="1420">
        <v>0.33569137207970901</v>
      </c>
      <c r="AJ177" s="1420">
        <v>0.26623830613682897</v>
      </c>
      <c r="AK177" s="1420">
        <v>0.128833509747002</v>
      </c>
      <c r="AL177" s="1420">
        <v>0.249764422594274</v>
      </c>
      <c r="AM177" s="1420">
        <v>0.249764422594274</v>
      </c>
      <c r="AN177" s="1420">
        <v>0.249764422594274</v>
      </c>
      <c r="AO177" s="1420">
        <v>0.249764422594274</v>
      </c>
      <c r="AP177" s="1420">
        <v>0.249764422594274</v>
      </c>
      <c r="AQ177" s="1420">
        <v>0.249764422594274</v>
      </c>
      <c r="AR177" s="1420">
        <v>0.249764422594274</v>
      </c>
      <c r="AS177" s="1420">
        <v>0.249764422594274</v>
      </c>
      <c r="AT177" s="1420">
        <v>0.249764422594274</v>
      </c>
      <c r="AU177" s="1420">
        <v>0.249764422594274</v>
      </c>
      <c r="AV177" s="1420">
        <v>0.249764422594274</v>
      </c>
      <c r="AW177" s="1420">
        <v>0.249764422594274</v>
      </c>
      <c r="AX177" s="1420">
        <v>0.249764422594274</v>
      </c>
      <c r="AY177" s="1420">
        <v>0.249764422594274</v>
      </c>
      <c r="AZ177" s="1420">
        <v>0.249764422594274</v>
      </c>
      <c r="BA177" s="1420">
        <v>0.249764422594274</v>
      </c>
      <c r="BB177" s="1420">
        <v>0.249764422594274</v>
      </c>
      <c r="BC177" s="1420">
        <v>0.249764422594274</v>
      </c>
      <c r="BD177" s="1420">
        <v>0.249764422594274</v>
      </c>
      <c r="BE177" s="1420">
        <v>0.249764422594274</v>
      </c>
      <c r="BF177" s="1420">
        <v>0.249764422594274</v>
      </c>
      <c r="BG177" s="1420">
        <v>0.249764422594274</v>
      </c>
      <c r="BH177" s="1420">
        <v>0.249764422594274</v>
      </c>
      <c r="BI177" s="1420">
        <v>0.249764422594274</v>
      </c>
      <c r="BJ177" s="1420">
        <v>0.249764422594274</v>
      </c>
      <c r="BK177" s="1420">
        <v>0.249764422594274</v>
      </c>
      <c r="BL177" s="1420">
        <v>0.249764422594274</v>
      </c>
      <c r="BM177" s="1420">
        <v>0.249764422594274</v>
      </c>
      <c r="BN177" s="1420">
        <v>0.249764422594274</v>
      </c>
      <c r="BO177" s="1420">
        <v>0.249764422594274</v>
      </c>
      <c r="BP177" s="1420">
        <v>0.249764422594274</v>
      </c>
      <c r="BQ177" s="1420">
        <v>0.249764422594274</v>
      </c>
      <c r="BR177" s="1420">
        <v>0.249764422594274</v>
      </c>
      <c r="BS177" s="1420">
        <v>0.249764422594274</v>
      </c>
      <c r="BT177" s="1420">
        <v>0.249764422594274</v>
      </c>
      <c r="BU177" s="671"/>
      <c r="BV177" s="671"/>
      <c r="BW177" s="671"/>
      <c r="BX177" s="671"/>
      <c r="BY177" s="671"/>
      <c r="BZ177" s="671"/>
      <c r="CA177" s="671"/>
      <c r="CB177" s="671"/>
      <c r="CC177" s="671"/>
      <c r="CD177" s="671"/>
      <c r="CE177" s="671"/>
      <c r="CF177" s="671"/>
      <c r="CG177" s="671"/>
      <c r="CH177" s="671"/>
      <c r="CI177" s="672"/>
    </row>
    <row r="178" spans="2:87" ht="28.5" x14ac:dyDescent="0.2">
      <c r="B178" s="831" t="s">
        <v>764</v>
      </c>
      <c r="C178" s="832" t="s">
        <v>379</v>
      </c>
      <c r="D178" s="754" t="s">
        <v>765</v>
      </c>
      <c r="E178" s="832" t="s">
        <v>231</v>
      </c>
      <c r="F178" s="833">
        <v>2</v>
      </c>
      <c r="G178" s="834">
        <f t="shared" ref="G178:BR178" si="271">G176+G177</f>
        <v>0</v>
      </c>
      <c r="H178" s="834">
        <f t="shared" si="271"/>
        <v>0</v>
      </c>
      <c r="I178" s="834">
        <f t="shared" si="271"/>
        <v>6.8377631353591761</v>
      </c>
      <c r="J178" s="834">
        <f t="shared" si="271"/>
        <v>6.8377631353591761</v>
      </c>
      <c r="K178" s="834">
        <f t="shared" si="271"/>
        <v>7.3305656317807433</v>
      </c>
      <c r="L178" s="834">
        <f t="shared" si="271"/>
        <v>7.829621220666402</v>
      </c>
      <c r="M178" s="835">
        <f t="shared" si="271"/>
        <v>8.1831519291233867</v>
      </c>
      <c r="N178" s="835">
        <f t="shared" si="271"/>
        <v>7.628495558969056</v>
      </c>
      <c r="O178" s="835">
        <f t="shared" si="271"/>
        <v>6.9431411287986009</v>
      </c>
      <c r="P178" s="835">
        <f t="shared" si="271"/>
        <v>6.2620791538681004</v>
      </c>
      <c r="Q178" s="835">
        <f t="shared" si="271"/>
        <v>5.7293155374328038</v>
      </c>
      <c r="R178" s="835">
        <f t="shared" si="271"/>
        <v>5.2156430413106882</v>
      </c>
      <c r="S178" s="835">
        <f t="shared" si="271"/>
        <v>4.2760561667735848</v>
      </c>
      <c r="T178" s="835">
        <f t="shared" si="271"/>
        <v>3.7434903434602882</v>
      </c>
      <c r="U178" s="835">
        <f t="shared" si="271"/>
        <v>3.373308293159349</v>
      </c>
      <c r="V178" s="835">
        <f t="shared" si="271"/>
        <v>2.7751508232722299</v>
      </c>
      <c r="W178" s="835">
        <f t="shared" si="271"/>
        <v>2.3444329749686159</v>
      </c>
      <c r="X178" s="835">
        <f t="shared" si="271"/>
        <v>1.9206952271322699</v>
      </c>
      <c r="Y178" s="835">
        <f t="shared" si="271"/>
        <v>1.5701245682323679</v>
      </c>
      <c r="Z178" s="835">
        <f t="shared" si="271"/>
        <v>1.261814972558422</v>
      </c>
      <c r="AA178" s="835">
        <f t="shared" si="271"/>
        <v>0.97396425407666498</v>
      </c>
      <c r="AB178" s="835">
        <f t="shared" si="271"/>
        <v>0.56680981702292399</v>
      </c>
      <c r="AC178" s="835">
        <f t="shared" si="271"/>
        <v>0.65255047446208303</v>
      </c>
      <c r="AD178" s="835">
        <f t="shared" si="271"/>
        <v>0.63255555125684704</v>
      </c>
      <c r="AE178" s="835">
        <f t="shared" si="271"/>
        <v>0.486548786826835</v>
      </c>
      <c r="AF178" s="835">
        <f t="shared" si="271"/>
        <v>0.49242302001197802</v>
      </c>
      <c r="AG178" s="835">
        <f t="shared" si="271"/>
        <v>0.38236073617078598</v>
      </c>
      <c r="AH178" s="835">
        <f t="shared" si="271"/>
        <v>0.35679585335803599</v>
      </c>
      <c r="AI178" s="835">
        <f t="shared" si="271"/>
        <v>0.33569137207970901</v>
      </c>
      <c r="AJ178" s="835">
        <f t="shared" si="271"/>
        <v>0.26623830613682897</v>
      </c>
      <c r="AK178" s="835">
        <f t="shared" si="271"/>
        <v>0.128833509747002</v>
      </c>
      <c r="AL178" s="835">
        <f t="shared" si="271"/>
        <v>0.249764422594274</v>
      </c>
      <c r="AM178" s="835">
        <f t="shared" si="271"/>
        <v>0.249764422594274</v>
      </c>
      <c r="AN178" s="835">
        <f t="shared" si="271"/>
        <v>0.249764422594274</v>
      </c>
      <c r="AO178" s="835">
        <f t="shared" si="271"/>
        <v>0.249764422594274</v>
      </c>
      <c r="AP178" s="835">
        <f t="shared" si="271"/>
        <v>0.249764422594274</v>
      </c>
      <c r="AQ178" s="835">
        <f t="shared" si="271"/>
        <v>0.249764422594274</v>
      </c>
      <c r="AR178" s="835">
        <f t="shared" si="271"/>
        <v>0.249764422594274</v>
      </c>
      <c r="AS178" s="835">
        <f t="shared" si="271"/>
        <v>0.249764422594274</v>
      </c>
      <c r="AT178" s="835">
        <f t="shared" si="271"/>
        <v>0.249764422594274</v>
      </c>
      <c r="AU178" s="835">
        <f t="shared" si="271"/>
        <v>0.249764422594274</v>
      </c>
      <c r="AV178" s="835">
        <f t="shared" si="271"/>
        <v>0.249764422594274</v>
      </c>
      <c r="AW178" s="835">
        <f t="shared" si="271"/>
        <v>0.249764422594274</v>
      </c>
      <c r="AX178" s="835">
        <f t="shared" si="271"/>
        <v>0.249764422594274</v>
      </c>
      <c r="AY178" s="835">
        <f t="shared" si="271"/>
        <v>0.249764422594274</v>
      </c>
      <c r="AZ178" s="835">
        <f t="shared" si="271"/>
        <v>0.249764422594274</v>
      </c>
      <c r="BA178" s="835">
        <f t="shared" si="271"/>
        <v>0.249764422594274</v>
      </c>
      <c r="BB178" s="835">
        <f t="shared" si="271"/>
        <v>0.249764422594274</v>
      </c>
      <c r="BC178" s="835">
        <f t="shared" si="271"/>
        <v>0.249764422594274</v>
      </c>
      <c r="BD178" s="835">
        <f t="shared" si="271"/>
        <v>0.249764422594274</v>
      </c>
      <c r="BE178" s="835">
        <f t="shared" si="271"/>
        <v>0.249764422594274</v>
      </c>
      <c r="BF178" s="835">
        <f t="shared" si="271"/>
        <v>0.249764422594274</v>
      </c>
      <c r="BG178" s="835">
        <f t="shared" si="271"/>
        <v>0.249764422594274</v>
      </c>
      <c r="BH178" s="835">
        <f t="shared" si="271"/>
        <v>0.249764422594274</v>
      </c>
      <c r="BI178" s="835">
        <f t="shared" si="271"/>
        <v>0.249764422594274</v>
      </c>
      <c r="BJ178" s="835">
        <f t="shared" si="271"/>
        <v>0.249764422594274</v>
      </c>
      <c r="BK178" s="835">
        <f t="shared" si="271"/>
        <v>0.249764422594274</v>
      </c>
      <c r="BL178" s="835">
        <f t="shared" si="271"/>
        <v>0.249764422594274</v>
      </c>
      <c r="BM178" s="835">
        <f t="shared" si="271"/>
        <v>0.249764422594274</v>
      </c>
      <c r="BN178" s="835">
        <f t="shared" si="271"/>
        <v>0.249764422594274</v>
      </c>
      <c r="BO178" s="835">
        <f t="shared" si="271"/>
        <v>0.249764422594274</v>
      </c>
      <c r="BP178" s="835">
        <f t="shared" si="271"/>
        <v>0.249764422594274</v>
      </c>
      <c r="BQ178" s="835">
        <f t="shared" si="271"/>
        <v>0.249764422594274</v>
      </c>
      <c r="BR178" s="835">
        <f t="shared" si="271"/>
        <v>0.249764422594274</v>
      </c>
      <c r="BS178" s="835">
        <f t="shared" ref="BS178:BT178" si="272">BS176+BS177</f>
        <v>0.249764422594274</v>
      </c>
      <c r="BT178" s="835">
        <f t="shared" si="272"/>
        <v>0.249764422594274</v>
      </c>
      <c r="BU178" s="835"/>
      <c r="BV178" s="835"/>
      <c r="BW178" s="835"/>
      <c r="BX178" s="835"/>
      <c r="BY178" s="835"/>
      <c r="BZ178" s="835"/>
      <c r="CA178" s="835"/>
      <c r="CB178" s="835"/>
      <c r="CC178" s="835"/>
      <c r="CD178" s="835"/>
      <c r="CE178" s="835"/>
      <c r="CF178" s="835"/>
      <c r="CG178" s="835"/>
      <c r="CH178" s="835"/>
      <c r="CI178" s="836"/>
    </row>
    <row r="179" spans="2:87" x14ac:dyDescent="0.2">
      <c r="B179" s="1098" t="s">
        <v>766</v>
      </c>
      <c r="C179" s="1099" t="s">
        <v>590</v>
      </c>
      <c r="D179" s="1100" t="s">
        <v>767</v>
      </c>
      <c r="E179" s="1099" t="s">
        <v>231</v>
      </c>
      <c r="F179" s="1101">
        <v>2</v>
      </c>
      <c r="G179" s="837">
        <f>G132-G175</f>
        <v>0</v>
      </c>
      <c r="H179" s="837">
        <f t="shared" ref="H179:BS179" si="273">H132-H175</f>
        <v>0</v>
      </c>
      <c r="I179" s="837">
        <f t="shared" si="273"/>
        <v>41.993621502423252</v>
      </c>
      <c r="J179" s="837">
        <f t="shared" si="273"/>
        <v>62.574219498993102</v>
      </c>
      <c r="K179" s="837">
        <f t="shared" si="273"/>
        <v>58.502227845850939</v>
      </c>
      <c r="L179" s="837">
        <f t="shared" si="273"/>
        <v>56.956105873462207</v>
      </c>
      <c r="M179" s="838">
        <f t="shared" si="273"/>
        <v>53.811159972173527</v>
      </c>
      <c r="N179" s="838">
        <f t="shared" si="273"/>
        <v>50.955808609947212</v>
      </c>
      <c r="O179" s="838">
        <f t="shared" si="273"/>
        <v>54.639371651017768</v>
      </c>
      <c r="P179" s="838">
        <f t="shared" si="273"/>
        <v>46.587229847240792</v>
      </c>
      <c r="Q179" s="838">
        <f t="shared" si="273"/>
        <v>44.705349040707574</v>
      </c>
      <c r="R179" s="838">
        <f t="shared" si="273"/>
        <v>51.040852368625792</v>
      </c>
      <c r="S179" s="838">
        <f t="shared" si="273"/>
        <v>57.351133187990854</v>
      </c>
      <c r="T179" s="838">
        <f t="shared" si="273"/>
        <v>63.749592945466702</v>
      </c>
      <c r="U179" s="838">
        <f t="shared" si="273"/>
        <v>70.868838638670923</v>
      </c>
      <c r="V179" s="838">
        <f t="shared" si="273"/>
        <v>77.846385567344669</v>
      </c>
      <c r="W179" s="838">
        <f t="shared" si="273"/>
        <v>84.02734768837297</v>
      </c>
      <c r="X179" s="838">
        <f t="shared" si="273"/>
        <v>89.987674033379903</v>
      </c>
      <c r="Y179" s="838">
        <f t="shared" si="273"/>
        <v>96.223190301100431</v>
      </c>
      <c r="Z179" s="838">
        <f t="shared" si="273"/>
        <v>101.10082917112504</v>
      </c>
      <c r="AA179" s="838">
        <f t="shared" si="273"/>
        <v>105.97722626975462</v>
      </c>
      <c r="AB179" s="838">
        <f t="shared" si="273"/>
        <v>111.62646947801943</v>
      </c>
      <c r="AC179" s="838">
        <f t="shared" si="273"/>
        <v>116.96906300590729</v>
      </c>
      <c r="AD179" s="838">
        <f t="shared" si="273"/>
        <v>122.26907916079711</v>
      </c>
      <c r="AE179" s="838">
        <f t="shared" si="273"/>
        <v>126.45915593118889</v>
      </c>
      <c r="AF179" s="838">
        <f t="shared" si="273"/>
        <v>128.38010362879663</v>
      </c>
      <c r="AG179" s="838">
        <f t="shared" si="273"/>
        <v>130.21303702309001</v>
      </c>
      <c r="AH179" s="838">
        <f t="shared" si="273"/>
        <v>131.96212056575371</v>
      </c>
      <c r="AI179" s="838">
        <f t="shared" si="273"/>
        <v>134.68309416245404</v>
      </c>
      <c r="AJ179" s="838">
        <f t="shared" si="273"/>
        <v>136.54476882432812</v>
      </c>
      <c r="AK179" s="838">
        <f t="shared" si="273"/>
        <v>138.50238939551878</v>
      </c>
      <c r="AL179" s="838">
        <f t="shared" si="273"/>
        <v>139.83319936179782</v>
      </c>
      <c r="AM179" s="838">
        <f t="shared" si="273"/>
        <v>139.09694717529931</v>
      </c>
      <c r="AN179" s="838">
        <f t="shared" si="273"/>
        <v>138.50136145624401</v>
      </c>
      <c r="AO179" s="838">
        <f t="shared" si="273"/>
        <v>137.96527334505686</v>
      </c>
      <c r="AP179" s="838">
        <f t="shared" si="273"/>
        <v>137.34766489542983</v>
      </c>
      <c r="AQ179" s="838">
        <f t="shared" si="273"/>
        <v>136.66572909215995</v>
      </c>
      <c r="AR179" s="838">
        <f t="shared" si="273"/>
        <v>135.760394835326</v>
      </c>
      <c r="AS179" s="838">
        <f t="shared" si="273"/>
        <v>134.86613910154301</v>
      </c>
      <c r="AT179" s="838">
        <f t="shared" si="273"/>
        <v>133.8782501753368</v>
      </c>
      <c r="AU179" s="838">
        <f t="shared" si="273"/>
        <v>132.88892732943748</v>
      </c>
      <c r="AV179" s="838">
        <f t="shared" si="273"/>
        <v>131.84788470186311</v>
      </c>
      <c r="AW179" s="838">
        <f t="shared" si="273"/>
        <v>130.81552444826309</v>
      </c>
      <c r="AX179" s="838">
        <f t="shared" si="273"/>
        <v>129.70663212337843</v>
      </c>
      <c r="AY179" s="838">
        <f t="shared" si="273"/>
        <v>128.5407853416832</v>
      </c>
      <c r="AZ179" s="838">
        <f t="shared" si="273"/>
        <v>127.33953498457993</v>
      </c>
      <c r="BA179" s="838">
        <f t="shared" si="273"/>
        <v>126.10383224804445</v>
      </c>
      <c r="BB179" s="838">
        <f t="shared" si="273"/>
        <v>124.83523031724008</v>
      </c>
      <c r="BC179" s="838">
        <f t="shared" si="273"/>
        <v>123.543352560779</v>
      </c>
      <c r="BD179" s="838">
        <f t="shared" si="273"/>
        <v>122.26228178898191</v>
      </c>
      <c r="BE179" s="838">
        <f t="shared" si="273"/>
        <v>120.94722433760103</v>
      </c>
      <c r="BF179" s="838">
        <f t="shared" si="273"/>
        <v>119.65335288979156</v>
      </c>
      <c r="BG179" s="838">
        <f t="shared" si="273"/>
        <v>118.38985851730229</v>
      </c>
      <c r="BH179" s="838">
        <f t="shared" si="273"/>
        <v>117.1641317171958</v>
      </c>
      <c r="BI179" s="838">
        <f t="shared" si="273"/>
        <v>115.89784606940862</v>
      </c>
      <c r="BJ179" s="838">
        <f t="shared" si="273"/>
        <v>114.61202657403499</v>
      </c>
      <c r="BK179" s="838">
        <f t="shared" si="273"/>
        <v>113.33113802649711</v>
      </c>
      <c r="BL179" s="838">
        <f t="shared" si="273"/>
        <v>112.05990798793118</v>
      </c>
      <c r="BM179" s="838">
        <f t="shared" si="273"/>
        <v>110.79561975039223</v>
      </c>
      <c r="BN179" s="838">
        <f t="shared" si="273"/>
        <v>109.51598757308113</v>
      </c>
      <c r="BO179" s="838">
        <f t="shared" si="273"/>
        <v>108.21916791562001</v>
      </c>
      <c r="BP179" s="838">
        <f t="shared" si="273"/>
        <v>106.88493911814635</v>
      </c>
      <c r="BQ179" s="838">
        <f t="shared" si="273"/>
        <v>105.55671918307621</v>
      </c>
      <c r="BR179" s="838">
        <f t="shared" si="273"/>
        <v>104.11081300803733</v>
      </c>
      <c r="BS179" s="838">
        <f t="shared" si="273"/>
        <v>102.69928530102925</v>
      </c>
      <c r="BT179" s="838">
        <f t="shared" ref="BT179" si="274">BT132-BT175</f>
        <v>101.28191090873702</v>
      </c>
      <c r="BU179" s="838"/>
      <c r="BV179" s="838"/>
      <c r="BW179" s="838"/>
      <c r="BX179" s="838"/>
      <c r="BY179" s="838"/>
      <c r="BZ179" s="838"/>
      <c r="CA179" s="838"/>
      <c r="CB179" s="838"/>
      <c r="CC179" s="838"/>
      <c r="CD179" s="838"/>
      <c r="CE179" s="838"/>
      <c r="CF179" s="838"/>
      <c r="CG179" s="838"/>
      <c r="CH179" s="838"/>
      <c r="CI179" s="839"/>
    </row>
    <row r="180" spans="2:87" ht="29.25" thickBot="1" x14ac:dyDescent="0.25">
      <c r="B180" s="1098" t="s">
        <v>768</v>
      </c>
      <c r="C180" s="1099" t="s">
        <v>593</v>
      </c>
      <c r="D180" s="1100" t="s">
        <v>769</v>
      </c>
      <c r="E180" s="1099" t="s">
        <v>231</v>
      </c>
      <c r="F180" s="1101">
        <v>2</v>
      </c>
      <c r="G180" s="837">
        <f t="shared" ref="G180:BR180" si="275">G123-G134</f>
        <v>0</v>
      </c>
      <c r="H180" s="837">
        <f t="shared" si="275"/>
        <v>0</v>
      </c>
      <c r="I180" s="837">
        <f t="shared" si="275"/>
        <v>22.694209276894171</v>
      </c>
      <c r="J180" s="837">
        <f t="shared" si="275"/>
        <v>22.694209276894171</v>
      </c>
      <c r="K180" s="837">
        <f t="shared" si="275"/>
        <v>22.694209276894171</v>
      </c>
      <c r="L180" s="837">
        <f t="shared" si="275"/>
        <v>20.344209276894176</v>
      </c>
      <c r="M180" s="837">
        <f t="shared" si="275"/>
        <v>43.184209276894165</v>
      </c>
      <c r="N180" s="837">
        <f t="shared" si="275"/>
        <v>11.184209276894165</v>
      </c>
      <c r="O180" s="837">
        <f t="shared" si="275"/>
        <v>-0.79079072310582887</v>
      </c>
      <c r="P180" s="837">
        <f t="shared" si="275"/>
        <v>40.209209276894171</v>
      </c>
      <c r="Q180" s="837">
        <f t="shared" si="275"/>
        <v>11.2092092768942</v>
      </c>
      <c r="R180" s="837">
        <f t="shared" si="275"/>
        <v>11.2092092768942</v>
      </c>
      <c r="S180" s="837">
        <f t="shared" si="275"/>
        <v>11.2092092768942</v>
      </c>
      <c r="T180" s="837">
        <f t="shared" si="275"/>
        <v>11.2092092768942</v>
      </c>
      <c r="U180" s="837">
        <f t="shared" si="275"/>
        <v>11.2092092768942</v>
      </c>
      <c r="V180" s="837">
        <f t="shared" si="275"/>
        <v>11.2092092768942</v>
      </c>
      <c r="W180" s="837">
        <f t="shared" si="275"/>
        <v>11.2092092768942</v>
      </c>
      <c r="X180" s="837">
        <f t="shared" si="275"/>
        <v>11.2092092768942</v>
      </c>
      <c r="Y180" s="837">
        <f t="shared" si="275"/>
        <v>11.2092092768942</v>
      </c>
      <c r="Z180" s="837">
        <f t="shared" si="275"/>
        <v>11.2092092768942</v>
      </c>
      <c r="AA180" s="837">
        <f t="shared" si="275"/>
        <v>11.2092092768942</v>
      </c>
      <c r="AB180" s="837">
        <f t="shared" si="275"/>
        <v>11.2092092768942</v>
      </c>
      <c r="AC180" s="837">
        <f t="shared" si="275"/>
        <v>11.2092092768942</v>
      </c>
      <c r="AD180" s="837">
        <f t="shared" si="275"/>
        <v>11.2092092768942</v>
      </c>
      <c r="AE180" s="837">
        <f t="shared" si="275"/>
        <v>11.2092092768942</v>
      </c>
      <c r="AF180" s="837">
        <f t="shared" si="275"/>
        <v>11.2092092768942</v>
      </c>
      <c r="AG180" s="837">
        <f t="shared" si="275"/>
        <v>11.2092092768942</v>
      </c>
      <c r="AH180" s="837">
        <f t="shared" si="275"/>
        <v>11.2092092768942</v>
      </c>
      <c r="AI180" s="837">
        <f t="shared" si="275"/>
        <v>11.2092092768942</v>
      </c>
      <c r="AJ180" s="837">
        <f t="shared" si="275"/>
        <v>11.2092092768942</v>
      </c>
      <c r="AK180" s="837">
        <f t="shared" si="275"/>
        <v>11.2092092768942</v>
      </c>
      <c r="AL180" s="837">
        <f t="shared" si="275"/>
        <v>11.2092092768942</v>
      </c>
      <c r="AM180" s="837">
        <f t="shared" si="275"/>
        <v>11.2092092768942</v>
      </c>
      <c r="AN180" s="837">
        <f t="shared" si="275"/>
        <v>11.2092092768942</v>
      </c>
      <c r="AO180" s="837">
        <f t="shared" si="275"/>
        <v>11.2092092768942</v>
      </c>
      <c r="AP180" s="837">
        <f t="shared" si="275"/>
        <v>11.2092092768942</v>
      </c>
      <c r="AQ180" s="837">
        <f t="shared" si="275"/>
        <v>11.2092092768942</v>
      </c>
      <c r="AR180" s="837">
        <f t="shared" si="275"/>
        <v>11.2092092768942</v>
      </c>
      <c r="AS180" s="837">
        <f t="shared" si="275"/>
        <v>11.2092092768942</v>
      </c>
      <c r="AT180" s="837">
        <f t="shared" si="275"/>
        <v>11.2092092768942</v>
      </c>
      <c r="AU180" s="837">
        <f t="shared" si="275"/>
        <v>11.2092092768942</v>
      </c>
      <c r="AV180" s="837">
        <f t="shared" si="275"/>
        <v>11.2092092768942</v>
      </c>
      <c r="AW180" s="837">
        <f t="shared" si="275"/>
        <v>11.2092092768942</v>
      </c>
      <c r="AX180" s="837">
        <f t="shared" si="275"/>
        <v>11.2092092768942</v>
      </c>
      <c r="AY180" s="837">
        <f t="shared" si="275"/>
        <v>11.2092092768942</v>
      </c>
      <c r="AZ180" s="837">
        <f t="shared" si="275"/>
        <v>11.2092092768942</v>
      </c>
      <c r="BA180" s="837">
        <f t="shared" si="275"/>
        <v>11.2092092768942</v>
      </c>
      <c r="BB180" s="837">
        <f t="shared" si="275"/>
        <v>11.2092092768942</v>
      </c>
      <c r="BC180" s="837">
        <f t="shared" si="275"/>
        <v>11.2092092768942</v>
      </c>
      <c r="BD180" s="837">
        <f t="shared" si="275"/>
        <v>11.2092092768942</v>
      </c>
      <c r="BE180" s="837">
        <f t="shared" si="275"/>
        <v>11.2092092768942</v>
      </c>
      <c r="BF180" s="837">
        <f t="shared" si="275"/>
        <v>11.2092092768942</v>
      </c>
      <c r="BG180" s="837">
        <f t="shared" si="275"/>
        <v>11.2092092768942</v>
      </c>
      <c r="BH180" s="837">
        <f t="shared" si="275"/>
        <v>11.2092092768942</v>
      </c>
      <c r="BI180" s="837">
        <f t="shared" si="275"/>
        <v>11.2092092768942</v>
      </c>
      <c r="BJ180" s="837">
        <f t="shared" si="275"/>
        <v>11.2092092768942</v>
      </c>
      <c r="BK180" s="837">
        <f t="shared" si="275"/>
        <v>11.2092092768942</v>
      </c>
      <c r="BL180" s="837">
        <f t="shared" si="275"/>
        <v>11.2092092768942</v>
      </c>
      <c r="BM180" s="837">
        <f t="shared" si="275"/>
        <v>11.2092092768942</v>
      </c>
      <c r="BN180" s="837">
        <f t="shared" si="275"/>
        <v>11.2092092768942</v>
      </c>
      <c r="BO180" s="837">
        <f t="shared" si="275"/>
        <v>11.2092092768942</v>
      </c>
      <c r="BP180" s="837">
        <f t="shared" si="275"/>
        <v>11.2092092768942</v>
      </c>
      <c r="BQ180" s="837">
        <f t="shared" si="275"/>
        <v>11.2092092768942</v>
      </c>
      <c r="BR180" s="837">
        <f t="shared" si="275"/>
        <v>11.2092092768942</v>
      </c>
      <c r="BS180" s="837">
        <f t="shared" ref="BS180:BT180" si="276">BS123-BS134</f>
        <v>11.2092092768942</v>
      </c>
      <c r="BT180" s="837">
        <f t="shared" si="276"/>
        <v>11.2092092768942</v>
      </c>
      <c r="BU180" s="837"/>
      <c r="BV180" s="837"/>
      <c r="BW180" s="837"/>
      <c r="BX180" s="837"/>
      <c r="BY180" s="837"/>
      <c r="BZ180" s="837"/>
      <c r="CA180" s="837"/>
      <c r="CB180" s="837"/>
      <c r="CC180" s="837"/>
      <c r="CD180" s="837"/>
      <c r="CE180" s="837"/>
      <c r="CF180" s="837"/>
      <c r="CG180" s="837"/>
      <c r="CH180" s="837"/>
      <c r="CI180" s="837"/>
    </row>
    <row r="181" spans="2:87" x14ac:dyDescent="0.2">
      <c r="B181" s="840" t="s">
        <v>770</v>
      </c>
      <c r="C181" s="841" t="s">
        <v>388</v>
      </c>
      <c r="D181" s="842" t="s">
        <v>771</v>
      </c>
      <c r="E181" s="841" t="s">
        <v>231</v>
      </c>
      <c r="F181" s="843">
        <v>2</v>
      </c>
      <c r="G181" s="844">
        <f>G179-G178</f>
        <v>0</v>
      </c>
      <c r="H181" s="844">
        <f t="shared" ref="H181:BS181" si="277">H179-H178</f>
        <v>0</v>
      </c>
      <c r="I181" s="844">
        <f t="shared" si="277"/>
        <v>35.155858367064077</v>
      </c>
      <c r="J181" s="844">
        <f t="shared" si="277"/>
        <v>55.736456363633927</v>
      </c>
      <c r="K181" s="844">
        <f t="shared" si="277"/>
        <v>51.171662214070196</v>
      </c>
      <c r="L181" s="844">
        <f t="shared" si="277"/>
        <v>49.126484652795803</v>
      </c>
      <c r="M181" s="845">
        <f t="shared" si="277"/>
        <v>45.628008043050144</v>
      </c>
      <c r="N181" s="845">
        <f t="shared" si="277"/>
        <v>43.327313050978155</v>
      </c>
      <c r="O181" s="845">
        <f t="shared" si="277"/>
        <v>47.696230522219167</v>
      </c>
      <c r="P181" s="845">
        <f t="shared" si="277"/>
        <v>40.325150693372692</v>
      </c>
      <c r="Q181" s="845">
        <f t="shared" si="277"/>
        <v>38.97603350327477</v>
      </c>
      <c r="R181" s="845">
        <f t="shared" si="277"/>
        <v>45.825209327315108</v>
      </c>
      <c r="S181" s="845">
        <f t="shared" si="277"/>
        <v>53.075077021217268</v>
      </c>
      <c r="T181" s="845">
        <f t="shared" si="277"/>
        <v>60.006102602006415</v>
      </c>
      <c r="U181" s="845">
        <f t="shared" si="277"/>
        <v>67.495530345511568</v>
      </c>
      <c r="V181" s="845">
        <f t="shared" si="277"/>
        <v>75.071234744072441</v>
      </c>
      <c r="W181" s="845">
        <f t="shared" si="277"/>
        <v>81.682914713404358</v>
      </c>
      <c r="X181" s="845">
        <f t="shared" si="277"/>
        <v>88.066978806247633</v>
      </c>
      <c r="Y181" s="845">
        <f t="shared" si="277"/>
        <v>94.653065732868058</v>
      </c>
      <c r="Z181" s="845">
        <f t="shared" si="277"/>
        <v>99.839014198566616</v>
      </c>
      <c r="AA181" s="845">
        <f t="shared" si="277"/>
        <v>105.00326201567796</v>
      </c>
      <c r="AB181" s="845">
        <f t="shared" si="277"/>
        <v>111.0596596609965</v>
      </c>
      <c r="AC181" s="845">
        <f t="shared" si="277"/>
        <v>116.3165125314452</v>
      </c>
      <c r="AD181" s="845">
        <f t="shared" si="277"/>
        <v>121.63652360954026</v>
      </c>
      <c r="AE181" s="845">
        <f t="shared" si="277"/>
        <v>125.97260714436206</v>
      </c>
      <c r="AF181" s="845">
        <f t="shared" si="277"/>
        <v>127.88768060878465</v>
      </c>
      <c r="AG181" s="845">
        <f t="shared" si="277"/>
        <v>129.83067628691921</v>
      </c>
      <c r="AH181" s="845">
        <f t="shared" si="277"/>
        <v>131.60532471239569</v>
      </c>
      <c r="AI181" s="845">
        <f t="shared" si="277"/>
        <v>134.34740279037433</v>
      </c>
      <c r="AJ181" s="845">
        <f t="shared" si="277"/>
        <v>136.27853051819127</v>
      </c>
      <c r="AK181" s="845">
        <f t="shared" si="277"/>
        <v>138.37355588577176</v>
      </c>
      <c r="AL181" s="845">
        <f t="shared" si="277"/>
        <v>139.58343493920356</v>
      </c>
      <c r="AM181" s="845">
        <f t="shared" si="277"/>
        <v>138.84718275270504</v>
      </c>
      <c r="AN181" s="845">
        <f t="shared" si="277"/>
        <v>138.25159703364974</v>
      </c>
      <c r="AO181" s="845">
        <f t="shared" si="277"/>
        <v>137.71550892246259</v>
      </c>
      <c r="AP181" s="845">
        <f t="shared" si="277"/>
        <v>137.09790047283556</v>
      </c>
      <c r="AQ181" s="845">
        <f t="shared" si="277"/>
        <v>136.41596466956568</v>
      </c>
      <c r="AR181" s="845">
        <f t="shared" si="277"/>
        <v>135.51063041273173</v>
      </c>
      <c r="AS181" s="845">
        <f t="shared" si="277"/>
        <v>134.61637467894874</v>
      </c>
      <c r="AT181" s="845">
        <f t="shared" si="277"/>
        <v>133.62848575274253</v>
      </c>
      <c r="AU181" s="845">
        <f t="shared" si="277"/>
        <v>132.63916290684321</v>
      </c>
      <c r="AV181" s="845">
        <f t="shared" si="277"/>
        <v>131.59812027926884</v>
      </c>
      <c r="AW181" s="845">
        <f t="shared" si="277"/>
        <v>130.56576002566882</v>
      </c>
      <c r="AX181" s="845">
        <f t="shared" si="277"/>
        <v>129.45686770078416</v>
      </c>
      <c r="AY181" s="845">
        <f t="shared" si="277"/>
        <v>128.29102091908894</v>
      </c>
      <c r="AZ181" s="845">
        <f t="shared" si="277"/>
        <v>127.08977056198566</v>
      </c>
      <c r="BA181" s="845">
        <f t="shared" si="277"/>
        <v>125.85406782545019</v>
      </c>
      <c r="BB181" s="845">
        <f t="shared" si="277"/>
        <v>124.58546589464581</v>
      </c>
      <c r="BC181" s="845">
        <f t="shared" si="277"/>
        <v>123.29358813818473</v>
      </c>
      <c r="BD181" s="845">
        <f t="shared" si="277"/>
        <v>122.01251736638764</v>
      </c>
      <c r="BE181" s="845">
        <f t="shared" si="277"/>
        <v>120.69745991500676</v>
      </c>
      <c r="BF181" s="845">
        <f t="shared" si="277"/>
        <v>119.4035884671973</v>
      </c>
      <c r="BG181" s="845">
        <f t="shared" si="277"/>
        <v>118.14009409470802</v>
      </c>
      <c r="BH181" s="845">
        <f t="shared" si="277"/>
        <v>116.91436729460153</v>
      </c>
      <c r="BI181" s="845">
        <f t="shared" si="277"/>
        <v>115.64808164681435</v>
      </c>
      <c r="BJ181" s="845">
        <f t="shared" si="277"/>
        <v>114.36226215144072</v>
      </c>
      <c r="BK181" s="845">
        <f t="shared" si="277"/>
        <v>113.08137360390285</v>
      </c>
      <c r="BL181" s="845">
        <f t="shared" si="277"/>
        <v>111.81014356533692</v>
      </c>
      <c r="BM181" s="845">
        <f t="shared" si="277"/>
        <v>110.54585532779797</v>
      </c>
      <c r="BN181" s="845">
        <f t="shared" si="277"/>
        <v>109.26622315048687</v>
      </c>
      <c r="BO181" s="845">
        <f t="shared" si="277"/>
        <v>107.96940349302574</v>
      </c>
      <c r="BP181" s="845">
        <f t="shared" si="277"/>
        <v>106.63517469555208</v>
      </c>
      <c r="BQ181" s="845">
        <f t="shared" si="277"/>
        <v>105.30695476048194</v>
      </c>
      <c r="BR181" s="845">
        <f t="shared" si="277"/>
        <v>103.86104858544306</v>
      </c>
      <c r="BS181" s="845">
        <f t="shared" si="277"/>
        <v>102.44952087843498</v>
      </c>
      <c r="BT181" s="845">
        <f t="shared" ref="BT181" si="278">BT179-BT178</f>
        <v>101.03214648614275</v>
      </c>
      <c r="BU181" s="845"/>
      <c r="BV181" s="845"/>
      <c r="BW181" s="845"/>
      <c r="BX181" s="845"/>
      <c r="BY181" s="845"/>
      <c r="BZ181" s="845"/>
      <c r="CA181" s="845"/>
      <c r="CB181" s="845"/>
      <c r="CC181" s="845"/>
      <c r="CD181" s="845"/>
      <c r="CE181" s="845"/>
      <c r="CF181" s="845"/>
      <c r="CG181" s="845"/>
      <c r="CH181" s="845"/>
      <c r="CI181" s="846"/>
    </row>
    <row r="182" spans="2:87" x14ac:dyDescent="0.2">
      <c r="B182" s="687"/>
      <c r="C182" s="687"/>
      <c r="D182" s="52"/>
      <c r="E182" s="687"/>
      <c r="F182" s="847"/>
      <c r="G182" s="848"/>
      <c r="H182" s="848"/>
      <c r="I182" s="848"/>
      <c r="J182" s="848"/>
      <c r="K182" s="848"/>
      <c r="L182" s="848"/>
      <c r="M182" s="848"/>
      <c r="N182" s="848"/>
      <c r="O182" s="848"/>
      <c r="P182" s="848"/>
      <c r="Q182" s="848"/>
      <c r="R182" s="848"/>
      <c r="S182" s="848"/>
      <c r="T182" s="848"/>
      <c r="U182" s="848"/>
      <c r="V182" s="848"/>
      <c r="W182" s="848"/>
      <c r="X182" s="848"/>
      <c r="Y182" s="848"/>
      <c r="Z182" s="848"/>
      <c r="AA182" s="848"/>
      <c r="AB182" s="848"/>
      <c r="AC182" s="848"/>
      <c r="AD182" s="848"/>
      <c r="AE182" s="848"/>
      <c r="AF182" s="848"/>
      <c r="AG182" s="848"/>
      <c r="AH182" s="848"/>
      <c r="AI182" s="848"/>
      <c r="AJ182" s="848"/>
      <c r="AK182" s="848"/>
      <c r="AL182" s="848"/>
      <c r="AM182" s="848"/>
      <c r="AN182" s="848"/>
      <c r="AO182" s="848"/>
      <c r="AP182" s="848"/>
      <c r="AQ182" s="848"/>
      <c r="AR182" s="848"/>
      <c r="AS182" s="848"/>
      <c r="AT182" s="848"/>
      <c r="AU182" s="848"/>
      <c r="AV182" s="848"/>
      <c r="AW182" s="848"/>
      <c r="AX182" s="848"/>
      <c r="AY182" s="848"/>
      <c r="AZ182" s="848"/>
      <c r="BA182" s="848"/>
      <c r="BB182" s="848"/>
      <c r="BC182" s="848"/>
      <c r="BD182" s="848"/>
      <c r="BE182" s="848"/>
      <c r="BF182" s="848"/>
      <c r="BG182" s="848"/>
      <c r="BH182" s="848"/>
      <c r="BI182" s="848"/>
      <c r="BJ182" s="848"/>
      <c r="BK182" s="848"/>
      <c r="BL182" s="848"/>
      <c r="BM182" s="848"/>
      <c r="BN182" s="848"/>
      <c r="BO182" s="848"/>
      <c r="BP182" s="848"/>
      <c r="BQ182" s="848"/>
      <c r="BR182" s="848"/>
      <c r="BS182" s="848"/>
      <c r="BT182" s="848"/>
      <c r="BU182" s="848"/>
      <c r="BV182" s="848"/>
      <c r="BW182" s="848"/>
      <c r="BX182" s="848"/>
      <c r="BY182" s="848"/>
      <c r="BZ182" s="848"/>
      <c r="CA182" s="848"/>
      <c r="CB182" s="848"/>
      <c r="CC182" s="848"/>
      <c r="CD182" s="848"/>
      <c r="CE182" s="848"/>
      <c r="CF182" s="848"/>
      <c r="CG182" s="848"/>
      <c r="CH182" s="848"/>
      <c r="CI182" s="848"/>
    </row>
    <row r="183" spans="2:87" ht="35.1" customHeight="1" thickBot="1" x14ac:dyDescent="0.25">
      <c r="BU183" s="1338">
        <v>592.85200795137132</v>
      </c>
      <c r="BV183" s="1338">
        <v>593.51377916603633</v>
      </c>
      <c r="BW183" s="1338">
        <v>594.18721379370675</v>
      </c>
      <c r="BX183" s="1338">
        <v>594.86060319387138</v>
      </c>
      <c r="BY183" s="1338">
        <v>595.53593020170649</v>
      </c>
      <c r="BZ183" s="1338">
        <v>596.21611115701091</v>
      </c>
      <c r="CA183" s="1338">
        <v>596.89854583630836</v>
      </c>
      <c r="CB183" s="1338">
        <v>597.57299619986395</v>
      </c>
      <c r="CC183" s="1338">
        <v>598.24319342819797</v>
      </c>
    </row>
    <row r="184" spans="2:87" x14ac:dyDescent="0.2">
      <c r="B184" s="1341" t="s">
        <v>62</v>
      </c>
      <c r="C184" s="1338" t="s">
        <v>18</v>
      </c>
      <c r="D184" s="1341" t="s">
        <v>2</v>
      </c>
      <c r="E184" s="1352">
        <f>E13</f>
        <v>6</v>
      </c>
    </row>
    <row r="185" spans="2:87" ht="29.25" thickBot="1" x14ac:dyDescent="0.25">
      <c r="B185" s="1344" t="s">
        <v>439</v>
      </c>
      <c r="C185" s="1338" t="s">
        <v>92</v>
      </c>
      <c r="D185" s="1346" t="s">
        <v>192</v>
      </c>
      <c r="E185" s="1345" t="s">
        <v>772</v>
      </c>
    </row>
    <row r="186" spans="2:87" x14ac:dyDescent="0.2">
      <c r="B186" s="1351"/>
    </row>
    <row r="187" spans="2:87" x14ac:dyDescent="0.2">
      <c r="B187" s="1351"/>
    </row>
    <row r="188" spans="2:87" x14ac:dyDescent="0.2">
      <c r="B188" s="1351"/>
    </row>
    <row r="189" spans="2:87" x14ac:dyDescent="0.2">
      <c r="B189" s="1351"/>
    </row>
    <row r="190" spans="2:87" x14ac:dyDescent="0.2">
      <c r="B190" s="1351"/>
    </row>
    <row r="191" spans="2:87" x14ac:dyDescent="0.2">
      <c r="B191" s="1351"/>
    </row>
    <row r="192" spans="2:87" x14ac:dyDescent="0.2">
      <c r="B192" s="1351"/>
    </row>
    <row r="193" spans="1:89" x14ac:dyDescent="0.2">
      <c r="B193" s="1351"/>
    </row>
    <row r="194" spans="1:89" x14ac:dyDescent="0.2">
      <c r="B194" s="1351"/>
    </row>
    <row r="195" spans="1:89" x14ac:dyDescent="0.2">
      <c r="B195" s="1351"/>
    </row>
    <row r="196" spans="1:89" x14ac:dyDescent="0.2">
      <c r="B196" s="1351"/>
    </row>
    <row r="197" spans="1:89" x14ac:dyDescent="0.2">
      <c r="B197" s="1351"/>
    </row>
    <row r="198" spans="1:89" x14ac:dyDescent="0.2">
      <c r="B198" s="1351"/>
    </row>
    <row r="199" spans="1:89" x14ac:dyDescent="0.2">
      <c r="B199" s="1351"/>
    </row>
    <row r="200" spans="1:89" x14ac:dyDescent="0.2">
      <c r="B200" s="1351"/>
    </row>
    <row r="201" spans="1:89" x14ac:dyDescent="0.2">
      <c r="B201" s="1351"/>
    </row>
    <row r="202" spans="1:89" ht="15.75" thickBot="1" x14ac:dyDescent="0.25">
      <c r="CJ202" s="554"/>
    </row>
    <row r="203" spans="1:89" ht="15.75" thickBot="1" x14ac:dyDescent="0.25">
      <c r="B203" s="849" t="s">
        <v>436</v>
      </c>
      <c r="C203" s="1362" t="s">
        <v>196</v>
      </c>
      <c r="D203" s="554"/>
      <c r="E203" s="554"/>
      <c r="F203" s="554"/>
      <c r="G203" s="554"/>
      <c r="H203" s="554"/>
      <c r="I203" s="554"/>
      <c r="J203" s="554"/>
      <c r="K203" s="554"/>
      <c r="L203" s="554"/>
      <c r="M203" s="554"/>
      <c r="N203" s="554"/>
      <c r="O203" s="554"/>
      <c r="P203" s="554"/>
      <c r="Q203" s="554"/>
      <c r="R203" s="554"/>
      <c r="S203" s="554"/>
      <c r="T203" s="554"/>
      <c r="U203" s="554"/>
      <c r="V203" s="554"/>
      <c r="W203" s="554"/>
      <c r="X203" s="554"/>
      <c r="Y203" s="554"/>
      <c r="Z203" s="554"/>
      <c r="AA203" s="554"/>
      <c r="AB203" s="554"/>
      <c r="AC203" s="554"/>
      <c r="AD203" s="554"/>
      <c r="AE203" s="554"/>
      <c r="AF203" s="554"/>
      <c r="AG203" s="554"/>
      <c r="AH203" s="554"/>
      <c r="AI203" s="554"/>
      <c r="AJ203" s="554"/>
      <c r="AK203" s="554"/>
      <c r="AL203" s="554"/>
      <c r="AM203" s="554"/>
      <c r="AN203" s="554"/>
      <c r="AO203" s="554"/>
      <c r="AP203" s="554"/>
      <c r="AQ203" s="554"/>
      <c r="AR203" s="554"/>
      <c r="AS203" s="554"/>
      <c r="AT203" s="554"/>
      <c r="AU203" s="554"/>
      <c r="AV203" s="554"/>
      <c r="AW203" s="554"/>
      <c r="AX203" s="554"/>
      <c r="AY203" s="554"/>
      <c r="AZ203" s="554"/>
      <c r="BA203" s="554"/>
      <c r="BB203" s="554"/>
      <c r="BC203" s="554"/>
      <c r="BD203" s="554"/>
      <c r="BE203" s="554"/>
      <c r="BF203" s="554"/>
      <c r="BG203" s="554"/>
      <c r="BH203" s="554"/>
      <c r="BI203" s="554"/>
      <c r="BJ203" s="554"/>
      <c r="BK203" s="554"/>
      <c r="BL203" s="554"/>
      <c r="BM203" s="554"/>
      <c r="BN203" s="554"/>
      <c r="BO203" s="554"/>
      <c r="BP203" s="554"/>
      <c r="BQ203" s="554"/>
      <c r="BR203" s="554"/>
      <c r="BS203" s="554"/>
      <c r="BT203" s="554"/>
      <c r="BU203" s="554"/>
      <c r="BV203" s="554"/>
      <c r="BW203" s="554"/>
      <c r="BX203" s="554"/>
      <c r="BY203" s="554"/>
      <c r="BZ203" s="554"/>
      <c r="CA203" s="554"/>
      <c r="CB203" s="554"/>
      <c r="CC203" s="554"/>
      <c r="CD203" s="554"/>
      <c r="CE203" s="554"/>
      <c r="CF203" s="554"/>
      <c r="CG203" s="554"/>
      <c r="CH203" s="554"/>
      <c r="CI203" s="554"/>
    </row>
    <row r="204" spans="1:89" s="1347" customFormat="1" ht="60.75" thickBot="1" x14ac:dyDescent="0.25">
      <c r="A204" s="1386"/>
      <c r="B204" s="850" t="s">
        <v>440</v>
      </c>
      <c r="C204" s="851" t="s">
        <v>197</v>
      </c>
      <c r="D204" s="851" t="s">
        <v>70</v>
      </c>
      <c r="E204" s="851" t="s">
        <v>198</v>
      </c>
      <c r="F204" s="852" t="s">
        <v>199</v>
      </c>
      <c r="G204" s="850" t="s">
        <v>200</v>
      </c>
      <c r="H204" s="850" t="s">
        <v>201</v>
      </c>
      <c r="I204" s="850" t="s">
        <v>202</v>
      </c>
      <c r="J204" s="850" t="s">
        <v>203</v>
      </c>
      <c r="K204" s="850" t="s">
        <v>204</v>
      </c>
      <c r="L204" s="850" t="s">
        <v>205</v>
      </c>
      <c r="M204" s="851" t="s">
        <v>206</v>
      </c>
      <c r="N204" s="851" t="s">
        <v>207</v>
      </c>
      <c r="O204" s="851" t="s">
        <v>208</v>
      </c>
      <c r="P204" s="851" t="s">
        <v>209</v>
      </c>
      <c r="Q204" s="851" t="s">
        <v>210</v>
      </c>
      <c r="R204" s="851" t="s">
        <v>242</v>
      </c>
      <c r="S204" s="851" t="s">
        <v>243</v>
      </c>
      <c r="T204" s="851" t="s">
        <v>244</v>
      </c>
      <c r="U204" s="851" t="s">
        <v>245</v>
      </c>
      <c r="V204" s="851" t="s">
        <v>211</v>
      </c>
      <c r="W204" s="851" t="s">
        <v>246</v>
      </c>
      <c r="X204" s="851" t="s">
        <v>247</v>
      </c>
      <c r="Y204" s="851" t="s">
        <v>248</v>
      </c>
      <c r="Z204" s="851" t="s">
        <v>249</v>
      </c>
      <c r="AA204" s="851" t="s">
        <v>212</v>
      </c>
      <c r="AB204" s="851" t="s">
        <v>250</v>
      </c>
      <c r="AC204" s="851" t="s">
        <v>251</v>
      </c>
      <c r="AD204" s="851" t="s">
        <v>252</v>
      </c>
      <c r="AE204" s="851" t="s">
        <v>253</v>
      </c>
      <c r="AF204" s="851" t="s">
        <v>213</v>
      </c>
      <c r="AG204" s="851" t="s">
        <v>254</v>
      </c>
      <c r="AH204" s="851" t="s">
        <v>255</v>
      </c>
      <c r="AI204" s="851" t="s">
        <v>256</v>
      </c>
      <c r="AJ204" s="851" t="s">
        <v>257</v>
      </c>
      <c r="AK204" s="851" t="s">
        <v>214</v>
      </c>
      <c r="AL204" s="851" t="s">
        <v>258</v>
      </c>
      <c r="AM204" s="851" t="s">
        <v>259</v>
      </c>
      <c r="AN204" s="851" t="s">
        <v>260</v>
      </c>
      <c r="AO204" s="851" t="s">
        <v>261</v>
      </c>
      <c r="AP204" s="851" t="s">
        <v>215</v>
      </c>
      <c r="AQ204" s="851" t="s">
        <v>262</v>
      </c>
      <c r="AR204" s="851" t="s">
        <v>263</v>
      </c>
      <c r="AS204" s="851" t="s">
        <v>264</v>
      </c>
      <c r="AT204" s="851" t="s">
        <v>265</v>
      </c>
      <c r="AU204" s="851" t="s">
        <v>216</v>
      </c>
      <c r="AV204" s="851" t="s">
        <v>266</v>
      </c>
      <c r="AW204" s="851" t="s">
        <v>267</v>
      </c>
      <c r="AX204" s="851" t="s">
        <v>268</v>
      </c>
      <c r="AY204" s="851" t="s">
        <v>269</v>
      </c>
      <c r="AZ204" s="851" t="s">
        <v>217</v>
      </c>
      <c r="BA204" s="851" t="s">
        <v>270</v>
      </c>
      <c r="BB204" s="851" t="s">
        <v>271</v>
      </c>
      <c r="BC204" s="851" t="s">
        <v>272</v>
      </c>
      <c r="BD204" s="851" t="s">
        <v>273</v>
      </c>
      <c r="BE204" s="851" t="s">
        <v>218</v>
      </c>
      <c r="BF204" s="851" t="s">
        <v>274</v>
      </c>
      <c r="BG204" s="851" t="s">
        <v>275</v>
      </c>
      <c r="BH204" s="851" t="s">
        <v>276</v>
      </c>
      <c r="BI204" s="851" t="s">
        <v>277</v>
      </c>
      <c r="BJ204" s="851" t="s">
        <v>219</v>
      </c>
      <c r="BK204" s="851" t="s">
        <v>278</v>
      </c>
      <c r="BL204" s="851" t="s">
        <v>279</v>
      </c>
      <c r="BM204" s="851" t="s">
        <v>280</v>
      </c>
      <c r="BN204" s="851" t="s">
        <v>281</v>
      </c>
      <c r="BO204" s="851" t="s">
        <v>220</v>
      </c>
      <c r="BP204" s="851" t="s">
        <v>282</v>
      </c>
      <c r="BQ204" s="851" t="s">
        <v>283</v>
      </c>
      <c r="BR204" s="851" t="s">
        <v>284</v>
      </c>
      <c r="BS204" s="851" t="s">
        <v>285</v>
      </c>
      <c r="BT204" s="851" t="s">
        <v>221</v>
      </c>
      <c r="BU204" s="851" t="s">
        <v>286</v>
      </c>
      <c r="BV204" s="851" t="s">
        <v>287</v>
      </c>
      <c r="BW204" s="851" t="s">
        <v>288</v>
      </c>
      <c r="BX204" s="851" t="s">
        <v>289</v>
      </c>
      <c r="BY204" s="851" t="s">
        <v>222</v>
      </c>
      <c r="BZ204" s="851" t="s">
        <v>290</v>
      </c>
      <c r="CA204" s="851" t="s">
        <v>291</v>
      </c>
      <c r="CB204" s="851" t="s">
        <v>292</v>
      </c>
      <c r="CC204" s="851" t="s">
        <v>293</v>
      </c>
      <c r="CD204" s="851" t="s">
        <v>223</v>
      </c>
      <c r="CE204" s="851" t="s">
        <v>294</v>
      </c>
      <c r="CF204" s="851" t="s">
        <v>295</v>
      </c>
      <c r="CG204" s="851" t="s">
        <v>296</v>
      </c>
      <c r="CH204" s="851" t="s">
        <v>297</v>
      </c>
      <c r="CI204" s="852" t="s">
        <v>224</v>
      </c>
      <c r="CK204" s="1348"/>
    </row>
    <row r="205" spans="1:89" s="1347" customFormat="1" x14ac:dyDescent="0.2">
      <c r="A205" s="1386"/>
      <c r="B205" s="853" t="s">
        <v>441</v>
      </c>
      <c r="C205" s="854" t="s">
        <v>442</v>
      </c>
      <c r="D205" s="855" t="s">
        <v>85</v>
      </c>
      <c r="E205" s="856" t="s">
        <v>231</v>
      </c>
      <c r="F205" s="857">
        <v>2</v>
      </c>
      <c r="G205" s="563"/>
      <c r="H205" s="563"/>
      <c r="I205" s="563">
        <f>I266+I225+I220</f>
        <v>912.70436423375122</v>
      </c>
      <c r="J205" s="563">
        <f t="shared" ref="J205:BT205" si="279">J266+J225+J220</f>
        <v>881.6932612447041</v>
      </c>
      <c r="K205" s="563">
        <f t="shared" si="279"/>
        <v>886.04700346537402</v>
      </c>
      <c r="L205" s="563">
        <f t="shared" si="279"/>
        <v>912.47749262222305</v>
      </c>
      <c r="M205" s="1445">
        <f t="shared" si="279"/>
        <v>952.16891227459405</v>
      </c>
      <c r="N205" s="1445">
        <f t="shared" si="279"/>
        <v>980.10919695285315</v>
      </c>
      <c r="O205" s="1445">
        <f t="shared" si="279"/>
        <v>992.29403407567565</v>
      </c>
      <c r="P205" s="1445">
        <f t="shared" si="279"/>
        <v>1027.3548623811248</v>
      </c>
      <c r="Q205" s="1445">
        <f t="shared" si="279"/>
        <v>1036.2913621296716</v>
      </c>
      <c r="R205" s="1445">
        <f t="shared" si="279"/>
        <v>1036.5923460539436</v>
      </c>
      <c r="S205" s="1445">
        <f t="shared" si="279"/>
        <v>1037.0208664624574</v>
      </c>
      <c r="T205" s="1445">
        <f t="shared" si="279"/>
        <v>1037.3347397276427</v>
      </c>
      <c r="U205" s="1445">
        <f t="shared" si="279"/>
        <v>1037.8180378603881</v>
      </c>
      <c r="V205" s="1445">
        <f t="shared" si="279"/>
        <v>1038.4455284525941</v>
      </c>
      <c r="W205" s="1445">
        <f t="shared" si="279"/>
        <v>1038.7337237213267</v>
      </c>
      <c r="X205" s="1445">
        <f t="shared" si="279"/>
        <v>1038.9417484372398</v>
      </c>
      <c r="Y205" s="1445">
        <f t="shared" si="279"/>
        <v>1038.7870967946994</v>
      </c>
      <c r="Z205" s="1445">
        <f t="shared" si="279"/>
        <v>1038.6951893175205</v>
      </c>
      <c r="AA205" s="1445">
        <f t="shared" si="279"/>
        <v>1038.5944095336786</v>
      </c>
      <c r="AB205" s="1445">
        <f t="shared" si="279"/>
        <v>1038.2820328073817</v>
      </c>
      <c r="AC205" s="1445">
        <f t="shared" si="279"/>
        <v>1038.3190998148641</v>
      </c>
      <c r="AD205" s="1445">
        <f t="shared" si="279"/>
        <v>1038.4140790863628</v>
      </c>
      <c r="AE205" s="1445">
        <f t="shared" si="279"/>
        <v>1038.5185727350743</v>
      </c>
      <c r="AF205" s="1445">
        <f t="shared" si="279"/>
        <v>1038.7041381303934</v>
      </c>
      <c r="AG205" s="1445">
        <f t="shared" si="279"/>
        <v>1038.9967409314431</v>
      </c>
      <c r="AH205" s="1445">
        <f t="shared" si="279"/>
        <v>1039.3744737610198</v>
      </c>
      <c r="AI205" s="1445">
        <f t="shared" si="279"/>
        <v>1038.7143417641148</v>
      </c>
      <c r="AJ205" s="1445">
        <f t="shared" si="279"/>
        <v>1038.9871053146812</v>
      </c>
      <c r="AK205" s="1445">
        <f t="shared" si="279"/>
        <v>1039.1284880066357</v>
      </c>
      <c r="AL205" s="1445">
        <f t="shared" si="279"/>
        <v>1035.2374359498465</v>
      </c>
      <c r="AM205" s="1445">
        <f t="shared" si="279"/>
        <v>1034.9970316757092</v>
      </c>
      <c r="AN205" s="1445">
        <f t="shared" si="279"/>
        <v>1034.6384180816592</v>
      </c>
      <c r="AO205" s="1445">
        <f t="shared" si="279"/>
        <v>1034.1928645498115</v>
      </c>
      <c r="AP205" s="1445">
        <f t="shared" si="279"/>
        <v>1033.8280027764713</v>
      </c>
      <c r="AQ205" s="1445">
        <f t="shared" si="279"/>
        <v>1033.5974001867182</v>
      </c>
      <c r="AR205" s="1445">
        <f t="shared" si="279"/>
        <v>1033.7168319934744</v>
      </c>
      <c r="AS205" s="1445">
        <f t="shared" si="279"/>
        <v>1033.8290246905906</v>
      </c>
      <c r="AT205" s="1445">
        <f t="shared" si="279"/>
        <v>1034.0628038645564</v>
      </c>
      <c r="AU205" s="1445">
        <f t="shared" si="279"/>
        <v>1034.2926150686612</v>
      </c>
      <c r="AV205" s="1445">
        <f t="shared" si="279"/>
        <v>1034.5639134294966</v>
      </c>
      <c r="AW205" s="1445">
        <f t="shared" si="279"/>
        <v>1034.8127927886098</v>
      </c>
      <c r="AX205" s="1445">
        <f t="shared" si="279"/>
        <v>1035.1475939355969</v>
      </c>
      <c r="AY205" s="1445">
        <f t="shared" si="279"/>
        <v>1035.5220988921283</v>
      </c>
      <c r="AZ205" s="1445">
        <f t="shared" si="279"/>
        <v>1035.9138304837086</v>
      </c>
      <c r="BA205" s="1445">
        <f t="shared" si="279"/>
        <v>1036.327493119597</v>
      </c>
      <c r="BB205" s="1445">
        <f t="shared" si="279"/>
        <v>1036.7722869000702</v>
      </c>
      <c r="BC205" s="1445">
        <f t="shared" si="279"/>
        <v>1037.2509532610075</v>
      </c>
      <c r="BD205" s="1445">
        <f t="shared" si="279"/>
        <v>1037.7239919094161</v>
      </c>
      <c r="BE205" s="1445">
        <f t="shared" si="279"/>
        <v>1038.2457682831962</v>
      </c>
      <c r="BF205" s="1445">
        <f t="shared" si="279"/>
        <v>1038.7437459249493</v>
      </c>
      <c r="BG205" s="1445">
        <f t="shared" si="279"/>
        <v>1039.2085572577187</v>
      </c>
      <c r="BH205" s="1445">
        <f t="shared" si="279"/>
        <v>1039.6282917840701</v>
      </c>
      <c r="BI205" s="1445">
        <f t="shared" si="279"/>
        <v>1040.1020638921275</v>
      </c>
      <c r="BJ205" s="1445">
        <f t="shared" si="279"/>
        <v>1040.607307961069</v>
      </c>
      <c r="BK205" s="1445">
        <f t="shared" si="279"/>
        <v>1041.1141356260164</v>
      </c>
      <c r="BL205" s="1445">
        <f t="shared" si="279"/>
        <v>1041.6119001012421</v>
      </c>
      <c r="BM205" s="1445">
        <f t="shared" si="279"/>
        <v>1042.1110282959153</v>
      </c>
      <c r="BN205" s="1445">
        <f t="shared" si="279"/>
        <v>1042.6275769203621</v>
      </c>
      <c r="BO205" s="1445">
        <f t="shared" si="279"/>
        <v>1043.1565165428551</v>
      </c>
      <c r="BP205" s="1445">
        <f t="shared" si="279"/>
        <v>1043.7481654382893</v>
      </c>
      <c r="BQ205" s="1445">
        <f t="shared" si="279"/>
        <v>1044.3334826089513</v>
      </c>
      <c r="BR205" s="1445">
        <f t="shared" si="279"/>
        <v>1045.0577073228499</v>
      </c>
      <c r="BS205" s="1445">
        <f t="shared" si="279"/>
        <v>1045.7264130180915</v>
      </c>
      <c r="BT205" s="1445">
        <f t="shared" si="279"/>
        <v>1046.4003358883106</v>
      </c>
      <c r="BU205" s="564"/>
      <c r="BV205" s="564"/>
      <c r="BW205" s="564"/>
      <c r="BX205" s="564"/>
      <c r="BY205" s="564"/>
      <c r="BZ205" s="564"/>
      <c r="CA205" s="564"/>
      <c r="CB205" s="564"/>
      <c r="CC205" s="564"/>
      <c r="CD205" s="564"/>
      <c r="CE205" s="564"/>
      <c r="CF205" s="564"/>
      <c r="CG205" s="564"/>
      <c r="CH205" s="564"/>
      <c r="CI205" s="565"/>
      <c r="CK205" s="1348"/>
    </row>
    <row r="206" spans="1:89" s="1347" customFormat="1" x14ac:dyDescent="0.2">
      <c r="A206" s="1386"/>
      <c r="B206" s="858" t="s">
        <v>443</v>
      </c>
      <c r="C206" s="859" t="s">
        <v>673</v>
      </c>
      <c r="D206" s="860" t="s">
        <v>85</v>
      </c>
      <c r="E206" s="861" t="s">
        <v>231</v>
      </c>
      <c r="F206" s="862">
        <v>2</v>
      </c>
      <c r="G206" s="1047"/>
      <c r="H206" s="1047"/>
      <c r="I206" s="1047">
        <v>90</v>
      </c>
      <c r="J206" s="1047">
        <v>90</v>
      </c>
      <c r="K206" s="1047">
        <v>90</v>
      </c>
      <c r="L206" s="1047">
        <v>90</v>
      </c>
      <c r="M206" s="1048">
        <v>140</v>
      </c>
      <c r="N206" s="1048">
        <v>140</v>
      </c>
      <c r="O206" s="1048">
        <v>140</v>
      </c>
      <c r="P206" s="1048">
        <v>190</v>
      </c>
      <c r="Q206" s="1048">
        <v>190</v>
      </c>
      <c r="R206" s="1048">
        <v>190</v>
      </c>
      <c r="S206" s="1048">
        <v>190</v>
      </c>
      <c r="T206" s="1048">
        <v>190</v>
      </c>
      <c r="U206" s="1048">
        <v>190</v>
      </c>
      <c r="V206" s="1048">
        <v>190</v>
      </c>
      <c r="W206" s="1048">
        <v>190</v>
      </c>
      <c r="X206" s="1048">
        <v>190</v>
      </c>
      <c r="Y206" s="1048">
        <v>190</v>
      </c>
      <c r="Z206" s="1048">
        <v>190</v>
      </c>
      <c r="AA206" s="1048">
        <v>190</v>
      </c>
      <c r="AB206" s="1048">
        <v>330</v>
      </c>
      <c r="AC206" s="1048">
        <v>330</v>
      </c>
      <c r="AD206" s="1048">
        <v>330</v>
      </c>
      <c r="AE206" s="1048">
        <v>330</v>
      </c>
      <c r="AF206" s="1048">
        <v>330</v>
      </c>
      <c r="AG206" s="1048">
        <v>330</v>
      </c>
      <c r="AH206" s="1048">
        <v>330</v>
      </c>
      <c r="AI206" s="1048">
        <v>330</v>
      </c>
      <c r="AJ206" s="1048">
        <v>330</v>
      </c>
      <c r="AK206" s="1048">
        <v>330</v>
      </c>
      <c r="AL206" s="1048">
        <v>330</v>
      </c>
      <c r="AM206" s="1048">
        <v>330</v>
      </c>
      <c r="AN206" s="1048">
        <v>330</v>
      </c>
      <c r="AO206" s="1048">
        <v>330</v>
      </c>
      <c r="AP206" s="1048">
        <v>330</v>
      </c>
      <c r="AQ206" s="1048">
        <v>330</v>
      </c>
      <c r="AR206" s="1048">
        <v>330</v>
      </c>
      <c r="AS206" s="1048">
        <v>330</v>
      </c>
      <c r="AT206" s="1048">
        <v>330</v>
      </c>
      <c r="AU206" s="1048">
        <v>330</v>
      </c>
      <c r="AV206" s="1048">
        <v>330</v>
      </c>
      <c r="AW206" s="1048">
        <v>330</v>
      </c>
      <c r="AX206" s="1048">
        <v>330</v>
      </c>
      <c r="AY206" s="1048">
        <v>330</v>
      </c>
      <c r="AZ206" s="1048">
        <v>330</v>
      </c>
      <c r="BA206" s="1048">
        <v>330</v>
      </c>
      <c r="BB206" s="1048">
        <v>330</v>
      </c>
      <c r="BC206" s="1048">
        <v>330</v>
      </c>
      <c r="BD206" s="1048">
        <v>330</v>
      </c>
      <c r="BE206" s="1048">
        <v>330</v>
      </c>
      <c r="BF206" s="1048">
        <v>330</v>
      </c>
      <c r="BG206" s="1048">
        <v>330</v>
      </c>
      <c r="BH206" s="1048">
        <v>330</v>
      </c>
      <c r="BI206" s="1048">
        <v>330</v>
      </c>
      <c r="BJ206" s="1048">
        <v>330</v>
      </c>
      <c r="BK206" s="1048">
        <v>330</v>
      </c>
      <c r="BL206" s="1048">
        <v>330</v>
      </c>
      <c r="BM206" s="1048">
        <v>330</v>
      </c>
      <c r="BN206" s="1048">
        <v>330</v>
      </c>
      <c r="BO206" s="1048">
        <v>330</v>
      </c>
      <c r="BP206" s="1048">
        <v>330</v>
      </c>
      <c r="BQ206" s="1048">
        <v>330</v>
      </c>
      <c r="BR206" s="1048">
        <v>330</v>
      </c>
      <c r="BS206" s="1048">
        <v>330</v>
      </c>
      <c r="BT206" s="1048">
        <v>330</v>
      </c>
      <c r="BU206" s="1048"/>
      <c r="BV206" s="1048"/>
      <c r="BW206" s="1048"/>
      <c r="BX206" s="1048"/>
      <c r="BY206" s="1048"/>
      <c r="BZ206" s="1048"/>
      <c r="CA206" s="1048"/>
      <c r="CB206" s="1048"/>
      <c r="CC206" s="1048"/>
      <c r="CD206" s="1048"/>
      <c r="CE206" s="1048"/>
      <c r="CF206" s="1048"/>
      <c r="CG206" s="1048"/>
      <c r="CH206" s="1048"/>
      <c r="CI206" s="1049"/>
      <c r="CK206" s="1348"/>
    </row>
    <row r="207" spans="1:89" s="1347" customFormat="1" x14ac:dyDescent="0.2">
      <c r="A207" s="1386"/>
      <c r="B207" s="858" t="s">
        <v>445</v>
      </c>
      <c r="C207" s="859" t="s">
        <v>446</v>
      </c>
      <c r="D207" s="860" t="s">
        <v>85</v>
      </c>
      <c r="E207" s="861" t="s">
        <v>231</v>
      </c>
      <c r="F207" s="862">
        <v>2</v>
      </c>
      <c r="G207" s="571"/>
      <c r="H207" s="571"/>
      <c r="I207" s="571">
        <v>0</v>
      </c>
      <c r="J207" s="571">
        <v>0</v>
      </c>
      <c r="K207" s="571">
        <v>0</v>
      </c>
      <c r="L207" s="571">
        <v>0</v>
      </c>
      <c r="M207" s="572">
        <v>0</v>
      </c>
      <c r="N207" s="572">
        <v>0</v>
      </c>
      <c r="O207" s="572">
        <v>0</v>
      </c>
      <c r="P207" s="572">
        <v>0</v>
      </c>
      <c r="Q207" s="572">
        <v>0</v>
      </c>
      <c r="R207" s="572">
        <v>0</v>
      </c>
      <c r="S207" s="572">
        <v>0</v>
      </c>
      <c r="T207" s="572">
        <v>0</v>
      </c>
      <c r="U207" s="572">
        <v>0</v>
      </c>
      <c r="V207" s="572">
        <v>0</v>
      </c>
      <c r="W207" s="572">
        <v>0</v>
      </c>
      <c r="X207" s="572">
        <v>0</v>
      </c>
      <c r="Y207" s="572">
        <v>0</v>
      </c>
      <c r="Z207" s="572">
        <v>0</v>
      </c>
      <c r="AA207" s="572">
        <v>0</v>
      </c>
      <c r="AB207" s="572">
        <v>0</v>
      </c>
      <c r="AC207" s="572">
        <v>0</v>
      </c>
      <c r="AD207" s="572">
        <v>0</v>
      </c>
      <c r="AE207" s="572">
        <v>0</v>
      </c>
      <c r="AF207" s="572">
        <v>0</v>
      </c>
      <c r="AG207" s="572">
        <v>0</v>
      </c>
      <c r="AH207" s="572">
        <v>0</v>
      </c>
      <c r="AI207" s="572">
        <v>0</v>
      </c>
      <c r="AJ207" s="572">
        <v>0</v>
      </c>
      <c r="AK207" s="572">
        <v>0</v>
      </c>
      <c r="AL207" s="572">
        <v>0</v>
      </c>
      <c r="AM207" s="572">
        <v>0</v>
      </c>
      <c r="AN207" s="572">
        <v>0</v>
      </c>
      <c r="AO207" s="572">
        <v>0</v>
      </c>
      <c r="AP207" s="572">
        <v>0</v>
      </c>
      <c r="AQ207" s="572">
        <v>0</v>
      </c>
      <c r="AR207" s="572">
        <v>0</v>
      </c>
      <c r="AS207" s="572">
        <v>0</v>
      </c>
      <c r="AT207" s="572">
        <v>0</v>
      </c>
      <c r="AU207" s="572">
        <v>0</v>
      </c>
      <c r="AV207" s="572">
        <v>0</v>
      </c>
      <c r="AW207" s="572">
        <v>0</v>
      </c>
      <c r="AX207" s="572">
        <v>0</v>
      </c>
      <c r="AY207" s="572">
        <v>0</v>
      </c>
      <c r="AZ207" s="572">
        <v>0</v>
      </c>
      <c r="BA207" s="572">
        <v>0</v>
      </c>
      <c r="BB207" s="572">
        <v>0</v>
      </c>
      <c r="BC207" s="572">
        <v>0</v>
      </c>
      <c r="BD207" s="572">
        <v>0</v>
      </c>
      <c r="BE207" s="572">
        <v>0</v>
      </c>
      <c r="BF207" s="572">
        <v>0</v>
      </c>
      <c r="BG207" s="572">
        <v>0</v>
      </c>
      <c r="BH207" s="572">
        <v>0</v>
      </c>
      <c r="BI207" s="572">
        <v>0</v>
      </c>
      <c r="BJ207" s="572">
        <v>0</v>
      </c>
      <c r="BK207" s="572">
        <v>0</v>
      </c>
      <c r="BL207" s="572">
        <v>0</v>
      </c>
      <c r="BM207" s="572">
        <v>0</v>
      </c>
      <c r="BN207" s="572">
        <v>0</v>
      </c>
      <c r="BO207" s="572">
        <v>0</v>
      </c>
      <c r="BP207" s="572">
        <v>0</v>
      </c>
      <c r="BQ207" s="572">
        <v>0</v>
      </c>
      <c r="BR207" s="572">
        <v>0</v>
      </c>
      <c r="BS207" s="572">
        <v>0</v>
      </c>
      <c r="BT207" s="572">
        <v>0</v>
      </c>
      <c r="BU207" s="572"/>
      <c r="BV207" s="572"/>
      <c r="BW207" s="572"/>
      <c r="BX207" s="572"/>
      <c r="BY207" s="572"/>
      <c r="BZ207" s="572"/>
      <c r="CA207" s="572"/>
      <c r="CB207" s="572"/>
      <c r="CC207" s="572"/>
      <c r="CD207" s="572"/>
      <c r="CE207" s="572"/>
      <c r="CF207" s="572"/>
      <c r="CG207" s="572"/>
      <c r="CH207" s="572"/>
      <c r="CI207" s="573"/>
      <c r="CK207" s="1348"/>
    </row>
    <row r="208" spans="1:89" s="1347" customFormat="1" x14ac:dyDescent="0.2">
      <c r="A208" s="1386"/>
      <c r="B208" s="858" t="s">
        <v>447</v>
      </c>
      <c r="C208" s="859" t="s">
        <v>448</v>
      </c>
      <c r="D208" s="860" t="s">
        <v>85</v>
      </c>
      <c r="E208" s="861" t="s">
        <v>231</v>
      </c>
      <c r="F208" s="862">
        <v>2</v>
      </c>
      <c r="G208" s="571"/>
      <c r="H208" s="571"/>
      <c r="I208" s="571">
        <v>0.3</v>
      </c>
      <c r="J208" s="571">
        <v>0.3</v>
      </c>
      <c r="K208" s="571">
        <v>0.3</v>
      </c>
      <c r="L208" s="571">
        <v>0.3</v>
      </c>
      <c r="M208" s="572">
        <v>0.3</v>
      </c>
      <c r="N208" s="572">
        <v>0.3</v>
      </c>
      <c r="O208" s="572">
        <v>0.3</v>
      </c>
      <c r="P208" s="572">
        <v>0.3</v>
      </c>
      <c r="Q208" s="572">
        <v>0.3</v>
      </c>
      <c r="R208" s="572">
        <v>0.3</v>
      </c>
      <c r="S208" s="572">
        <v>0.3</v>
      </c>
      <c r="T208" s="572">
        <v>0.3</v>
      </c>
      <c r="U208" s="572">
        <v>0.3</v>
      </c>
      <c r="V208" s="572">
        <v>0.3</v>
      </c>
      <c r="W208" s="572">
        <v>0.3</v>
      </c>
      <c r="X208" s="572">
        <v>0.3</v>
      </c>
      <c r="Y208" s="572">
        <v>0.3</v>
      </c>
      <c r="Z208" s="572">
        <v>0.3</v>
      </c>
      <c r="AA208" s="572">
        <v>0.3</v>
      </c>
      <c r="AB208" s="572">
        <v>0.3</v>
      </c>
      <c r="AC208" s="572">
        <v>0.3</v>
      </c>
      <c r="AD208" s="572">
        <v>0.3</v>
      </c>
      <c r="AE208" s="572">
        <v>0.3</v>
      </c>
      <c r="AF208" s="572">
        <v>0.3</v>
      </c>
      <c r="AG208" s="572">
        <v>0.3</v>
      </c>
      <c r="AH208" s="572">
        <v>0.3</v>
      </c>
      <c r="AI208" s="572">
        <v>0.3</v>
      </c>
      <c r="AJ208" s="572">
        <v>0.3</v>
      </c>
      <c r="AK208" s="572">
        <v>0.3</v>
      </c>
      <c r="AL208" s="572">
        <v>0.3</v>
      </c>
      <c r="AM208" s="572">
        <v>0.3</v>
      </c>
      <c r="AN208" s="572">
        <v>0.3</v>
      </c>
      <c r="AO208" s="572">
        <v>0.3</v>
      </c>
      <c r="AP208" s="572">
        <v>0.3</v>
      </c>
      <c r="AQ208" s="572">
        <v>0.3</v>
      </c>
      <c r="AR208" s="572">
        <v>0.3</v>
      </c>
      <c r="AS208" s="572">
        <v>0.3</v>
      </c>
      <c r="AT208" s="572">
        <v>0.3</v>
      </c>
      <c r="AU208" s="572">
        <v>0.3</v>
      </c>
      <c r="AV208" s="572">
        <v>0.3</v>
      </c>
      <c r="AW208" s="572">
        <v>0.3</v>
      </c>
      <c r="AX208" s="572">
        <v>0.3</v>
      </c>
      <c r="AY208" s="572">
        <v>0.3</v>
      </c>
      <c r="AZ208" s="572">
        <v>0.3</v>
      </c>
      <c r="BA208" s="572">
        <v>0.3</v>
      </c>
      <c r="BB208" s="572">
        <v>0.3</v>
      </c>
      <c r="BC208" s="572">
        <v>0.3</v>
      </c>
      <c r="BD208" s="572">
        <v>0.3</v>
      </c>
      <c r="BE208" s="572">
        <v>0.3</v>
      </c>
      <c r="BF208" s="572">
        <v>0.3</v>
      </c>
      <c r="BG208" s="572">
        <v>0.3</v>
      </c>
      <c r="BH208" s="572">
        <v>0.3</v>
      </c>
      <c r="BI208" s="572">
        <v>0.3</v>
      </c>
      <c r="BJ208" s="572">
        <v>0.3</v>
      </c>
      <c r="BK208" s="572">
        <v>0.3</v>
      </c>
      <c r="BL208" s="572">
        <v>0.3</v>
      </c>
      <c r="BM208" s="572">
        <v>0.3</v>
      </c>
      <c r="BN208" s="572">
        <v>0.3</v>
      </c>
      <c r="BO208" s="572">
        <v>0.3</v>
      </c>
      <c r="BP208" s="572">
        <v>0.3</v>
      </c>
      <c r="BQ208" s="572">
        <v>0.3</v>
      </c>
      <c r="BR208" s="572">
        <v>0.3</v>
      </c>
      <c r="BS208" s="572">
        <v>0.3</v>
      </c>
      <c r="BT208" s="572">
        <v>0.3</v>
      </c>
      <c r="BU208" s="572"/>
      <c r="BV208" s="572"/>
      <c r="BW208" s="572"/>
      <c r="BX208" s="572"/>
      <c r="BY208" s="572"/>
      <c r="BZ208" s="572"/>
      <c r="CA208" s="572"/>
      <c r="CB208" s="572"/>
      <c r="CC208" s="572"/>
      <c r="CD208" s="572"/>
      <c r="CE208" s="572"/>
      <c r="CF208" s="572"/>
      <c r="CG208" s="572"/>
      <c r="CH208" s="572"/>
      <c r="CI208" s="573"/>
      <c r="CK208" s="1348"/>
    </row>
    <row r="209" spans="1:89" s="1347" customFormat="1" x14ac:dyDescent="0.2">
      <c r="A209" s="1386"/>
      <c r="B209" s="863" t="s">
        <v>449</v>
      </c>
      <c r="C209" s="859" t="s">
        <v>450</v>
      </c>
      <c r="D209" s="860" t="s">
        <v>85</v>
      </c>
      <c r="E209" s="861" t="s">
        <v>231</v>
      </c>
      <c r="F209" s="862">
        <v>2</v>
      </c>
      <c r="G209" s="571"/>
      <c r="H209" s="571"/>
      <c r="I209" s="571">
        <v>0</v>
      </c>
      <c r="J209" s="571">
        <v>0</v>
      </c>
      <c r="K209" s="571">
        <v>0</v>
      </c>
      <c r="L209" s="571">
        <v>0</v>
      </c>
      <c r="M209" s="572">
        <v>0</v>
      </c>
      <c r="N209" s="572">
        <v>0</v>
      </c>
      <c r="O209" s="572">
        <v>0</v>
      </c>
      <c r="P209" s="572">
        <v>0</v>
      </c>
      <c r="Q209" s="572">
        <v>0</v>
      </c>
      <c r="R209" s="572">
        <v>0</v>
      </c>
      <c r="S209" s="572">
        <v>0</v>
      </c>
      <c r="T209" s="572">
        <v>0</v>
      </c>
      <c r="U209" s="572">
        <v>0</v>
      </c>
      <c r="V209" s="572">
        <v>0</v>
      </c>
      <c r="W209" s="572">
        <v>0</v>
      </c>
      <c r="X209" s="572">
        <v>0</v>
      </c>
      <c r="Y209" s="572">
        <v>0</v>
      </c>
      <c r="Z209" s="572">
        <v>0</v>
      </c>
      <c r="AA209" s="572">
        <v>0</v>
      </c>
      <c r="AB209" s="572">
        <v>0</v>
      </c>
      <c r="AC209" s="572">
        <v>0</v>
      </c>
      <c r="AD209" s="572">
        <v>0</v>
      </c>
      <c r="AE209" s="572">
        <v>0</v>
      </c>
      <c r="AF209" s="572">
        <v>0</v>
      </c>
      <c r="AG209" s="572">
        <v>0</v>
      </c>
      <c r="AH209" s="572">
        <v>0</v>
      </c>
      <c r="AI209" s="572">
        <v>0</v>
      </c>
      <c r="AJ209" s="572">
        <v>0</v>
      </c>
      <c r="AK209" s="572">
        <v>0</v>
      </c>
      <c r="AL209" s="572">
        <v>0</v>
      </c>
      <c r="AM209" s="572">
        <v>0</v>
      </c>
      <c r="AN209" s="572">
        <v>0</v>
      </c>
      <c r="AO209" s="572">
        <v>0</v>
      </c>
      <c r="AP209" s="572">
        <v>0</v>
      </c>
      <c r="AQ209" s="572">
        <v>0</v>
      </c>
      <c r="AR209" s="572">
        <v>0</v>
      </c>
      <c r="AS209" s="572">
        <v>0</v>
      </c>
      <c r="AT209" s="572">
        <v>0</v>
      </c>
      <c r="AU209" s="572">
        <v>0</v>
      </c>
      <c r="AV209" s="572">
        <v>0</v>
      </c>
      <c r="AW209" s="572">
        <v>0</v>
      </c>
      <c r="AX209" s="572">
        <v>0</v>
      </c>
      <c r="AY209" s="572">
        <v>0</v>
      </c>
      <c r="AZ209" s="572">
        <v>0</v>
      </c>
      <c r="BA209" s="572">
        <v>0</v>
      </c>
      <c r="BB209" s="572">
        <v>0</v>
      </c>
      <c r="BC209" s="572">
        <v>0</v>
      </c>
      <c r="BD209" s="572">
        <v>0</v>
      </c>
      <c r="BE209" s="572">
        <v>0</v>
      </c>
      <c r="BF209" s="572">
        <v>0</v>
      </c>
      <c r="BG209" s="572">
        <v>0</v>
      </c>
      <c r="BH209" s="572">
        <v>0</v>
      </c>
      <c r="BI209" s="572">
        <v>0</v>
      </c>
      <c r="BJ209" s="572">
        <v>0</v>
      </c>
      <c r="BK209" s="572">
        <v>0</v>
      </c>
      <c r="BL209" s="572">
        <v>0</v>
      </c>
      <c r="BM209" s="572">
        <v>0</v>
      </c>
      <c r="BN209" s="572">
        <v>0</v>
      </c>
      <c r="BO209" s="572">
        <v>0</v>
      </c>
      <c r="BP209" s="572">
        <v>0</v>
      </c>
      <c r="BQ209" s="572">
        <v>0</v>
      </c>
      <c r="BR209" s="572">
        <v>0</v>
      </c>
      <c r="BS209" s="572">
        <v>0</v>
      </c>
      <c r="BT209" s="572">
        <v>0</v>
      </c>
      <c r="BU209" s="572"/>
      <c r="BV209" s="572"/>
      <c r="BW209" s="572"/>
      <c r="BX209" s="572"/>
      <c r="BY209" s="572"/>
      <c r="BZ209" s="572"/>
      <c r="CA209" s="572"/>
      <c r="CB209" s="572"/>
      <c r="CC209" s="572"/>
      <c r="CD209" s="572"/>
      <c r="CE209" s="572"/>
      <c r="CF209" s="572"/>
      <c r="CG209" s="572"/>
      <c r="CH209" s="572"/>
      <c r="CI209" s="573"/>
      <c r="CK209" s="1348"/>
    </row>
    <row r="210" spans="1:89" s="1347" customFormat="1" x14ac:dyDescent="0.2">
      <c r="A210" s="1386"/>
      <c r="B210" s="863" t="s">
        <v>451</v>
      </c>
      <c r="C210" s="859" t="s">
        <v>452</v>
      </c>
      <c r="D210" s="860" t="s">
        <v>85</v>
      </c>
      <c r="E210" s="861" t="s">
        <v>231</v>
      </c>
      <c r="F210" s="862">
        <v>2</v>
      </c>
      <c r="G210" s="571"/>
      <c r="H210" s="571"/>
      <c r="I210" s="571">
        <v>-4.5316169945205473</v>
      </c>
      <c r="J210" s="571">
        <v>-4.6317769945205471</v>
      </c>
      <c r="K210" s="571">
        <v>-4.6317769945205471</v>
      </c>
      <c r="L210" s="571">
        <v>-4.6317769945205471</v>
      </c>
      <c r="M210" s="572">
        <v>-4.6317769945205471</v>
      </c>
      <c r="N210" s="572">
        <v>-4.6317769945205471</v>
      </c>
      <c r="O210" s="572">
        <v>-4.6317769945205471</v>
      </c>
      <c r="P210" s="572">
        <v>-4.6317769945205471</v>
      </c>
      <c r="Q210" s="572">
        <v>-4.6317769945205471</v>
      </c>
      <c r="R210" s="572">
        <v>-4.6317769945205471</v>
      </c>
      <c r="S210" s="572">
        <v>-4.6317769945205471</v>
      </c>
      <c r="T210" s="572">
        <v>-4.6317769945205471</v>
      </c>
      <c r="U210" s="572">
        <v>-4.6317769945205471</v>
      </c>
      <c r="V210" s="572">
        <v>-4.6317769945205471</v>
      </c>
      <c r="W210" s="572">
        <v>-4.6317769945205471</v>
      </c>
      <c r="X210" s="572">
        <v>-4.6317769945205471</v>
      </c>
      <c r="Y210" s="572">
        <v>-4.6317769945205471</v>
      </c>
      <c r="Z210" s="572">
        <v>-4.6317769945205471</v>
      </c>
      <c r="AA210" s="572">
        <v>-4.6317769945205471</v>
      </c>
      <c r="AB210" s="572">
        <v>-4.6317769945205471</v>
      </c>
      <c r="AC210" s="572">
        <v>-4.6317769945205471</v>
      </c>
      <c r="AD210" s="572">
        <v>-4.6317769945205471</v>
      </c>
      <c r="AE210" s="572">
        <v>-4.6317769945205471</v>
      </c>
      <c r="AF210" s="572">
        <v>-4.6317769945205471</v>
      </c>
      <c r="AG210" s="572">
        <v>-4.6317769945205471</v>
      </c>
      <c r="AH210" s="572">
        <v>-4.6317769945205471</v>
      </c>
      <c r="AI210" s="572">
        <v>-4.6317769945205471</v>
      </c>
      <c r="AJ210" s="572">
        <v>-4.6317769945205471</v>
      </c>
      <c r="AK210" s="572">
        <v>-4.6317769945205471</v>
      </c>
      <c r="AL210" s="572">
        <v>-4.6317769945205471</v>
      </c>
      <c r="AM210" s="572">
        <v>-4.6317769945205471</v>
      </c>
      <c r="AN210" s="572">
        <v>-4.6317769945205471</v>
      </c>
      <c r="AO210" s="572">
        <v>-4.6317769945205471</v>
      </c>
      <c r="AP210" s="572">
        <v>-4.6317769945205471</v>
      </c>
      <c r="AQ210" s="572">
        <v>-4.6317769945205471</v>
      </c>
      <c r="AR210" s="572">
        <v>-4.6317769945205471</v>
      </c>
      <c r="AS210" s="572">
        <v>-4.6317769945205471</v>
      </c>
      <c r="AT210" s="572">
        <v>-4.6317769945205471</v>
      </c>
      <c r="AU210" s="572">
        <v>-4.6317769945205471</v>
      </c>
      <c r="AV210" s="572">
        <v>-4.6317769945205471</v>
      </c>
      <c r="AW210" s="572">
        <v>-4.6317769945205471</v>
      </c>
      <c r="AX210" s="572">
        <v>-4.6317769945205471</v>
      </c>
      <c r="AY210" s="572">
        <v>-4.6317769945205471</v>
      </c>
      <c r="AZ210" s="572">
        <v>-4.6317769945205471</v>
      </c>
      <c r="BA210" s="572">
        <v>-4.6317769945205471</v>
      </c>
      <c r="BB210" s="572">
        <v>-4.6317769945205471</v>
      </c>
      <c r="BC210" s="572">
        <v>-4.6317769945205471</v>
      </c>
      <c r="BD210" s="572">
        <v>-4.6317769945205471</v>
      </c>
      <c r="BE210" s="572">
        <v>-4.6317769945205471</v>
      </c>
      <c r="BF210" s="572">
        <v>-4.6317769945205471</v>
      </c>
      <c r="BG210" s="572">
        <v>-4.6317769945205471</v>
      </c>
      <c r="BH210" s="572">
        <v>-4.6317769945205471</v>
      </c>
      <c r="BI210" s="572">
        <v>-4.6317769945205471</v>
      </c>
      <c r="BJ210" s="572">
        <v>-4.6317769945205471</v>
      </c>
      <c r="BK210" s="572">
        <v>-4.6317769945205471</v>
      </c>
      <c r="BL210" s="572">
        <v>-4.6317769945205471</v>
      </c>
      <c r="BM210" s="572">
        <v>-4.6317769945205471</v>
      </c>
      <c r="BN210" s="572">
        <v>-4.6317769945205471</v>
      </c>
      <c r="BO210" s="572">
        <v>-4.6317769945205471</v>
      </c>
      <c r="BP210" s="572">
        <v>-4.6317769945205471</v>
      </c>
      <c r="BQ210" s="572">
        <v>-4.6317769945205471</v>
      </c>
      <c r="BR210" s="572">
        <v>-4.6317769945205471</v>
      </c>
      <c r="BS210" s="572">
        <v>-4.6317769945205471</v>
      </c>
      <c r="BT210" s="572">
        <v>-4.6317769945205471</v>
      </c>
      <c r="BU210" s="572"/>
      <c r="BV210" s="572"/>
      <c r="BW210" s="572"/>
      <c r="BX210" s="572"/>
      <c r="BY210" s="572"/>
      <c r="BZ210" s="572"/>
      <c r="CA210" s="572"/>
      <c r="CB210" s="572"/>
      <c r="CC210" s="572"/>
      <c r="CD210" s="572"/>
      <c r="CE210" s="572"/>
      <c r="CF210" s="572"/>
      <c r="CG210" s="572"/>
      <c r="CH210" s="572"/>
      <c r="CI210" s="573"/>
      <c r="CK210" s="1348"/>
    </row>
    <row r="211" spans="1:89" s="1347" customFormat="1" x14ac:dyDescent="0.2">
      <c r="A211" s="1386"/>
      <c r="B211" s="863" t="s">
        <v>453</v>
      </c>
      <c r="C211" s="859" t="s">
        <v>454</v>
      </c>
      <c r="D211" s="860" t="s">
        <v>85</v>
      </c>
      <c r="E211" s="861" t="s">
        <v>231</v>
      </c>
      <c r="F211" s="862">
        <v>2</v>
      </c>
      <c r="G211" s="571"/>
      <c r="H211" s="571"/>
      <c r="I211" s="571">
        <v>867.13</v>
      </c>
      <c r="J211" s="571">
        <v>867.13</v>
      </c>
      <c r="K211" s="571">
        <v>867.13</v>
      </c>
      <c r="L211" s="571">
        <v>867.13</v>
      </c>
      <c r="M211" s="575">
        <v>867.13</v>
      </c>
      <c r="N211" s="575">
        <v>867.13</v>
      </c>
      <c r="O211" s="575">
        <v>867.13</v>
      </c>
      <c r="P211" s="575">
        <v>867.13</v>
      </c>
      <c r="Q211" s="575">
        <v>867.13</v>
      </c>
      <c r="R211" s="575">
        <v>867.13</v>
      </c>
      <c r="S211" s="575">
        <v>867.13</v>
      </c>
      <c r="T211" s="575">
        <v>867.13</v>
      </c>
      <c r="U211" s="575">
        <v>867.13</v>
      </c>
      <c r="V211" s="575">
        <v>867.13</v>
      </c>
      <c r="W211" s="575">
        <v>867.13</v>
      </c>
      <c r="X211" s="575">
        <v>867.13</v>
      </c>
      <c r="Y211" s="575">
        <v>867.13</v>
      </c>
      <c r="Z211" s="575">
        <v>867.13</v>
      </c>
      <c r="AA211" s="575">
        <v>867.13</v>
      </c>
      <c r="AB211" s="575">
        <v>867.13</v>
      </c>
      <c r="AC211" s="575">
        <v>867.13</v>
      </c>
      <c r="AD211" s="575">
        <v>867.13</v>
      </c>
      <c r="AE211" s="575">
        <v>867.13</v>
      </c>
      <c r="AF211" s="575">
        <v>867.13</v>
      </c>
      <c r="AG211" s="575">
        <v>867.13</v>
      </c>
      <c r="AH211" s="575">
        <v>867.13</v>
      </c>
      <c r="AI211" s="575">
        <v>867.13</v>
      </c>
      <c r="AJ211" s="575">
        <v>867.13</v>
      </c>
      <c r="AK211" s="575">
        <v>867.13</v>
      </c>
      <c r="AL211" s="575">
        <v>867.13</v>
      </c>
      <c r="AM211" s="575">
        <v>867.13</v>
      </c>
      <c r="AN211" s="575">
        <v>867.13</v>
      </c>
      <c r="AO211" s="575">
        <v>867.13</v>
      </c>
      <c r="AP211" s="575">
        <v>867.13</v>
      </c>
      <c r="AQ211" s="575">
        <v>867.13</v>
      </c>
      <c r="AR211" s="575">
        <v>867.13</v>
      </c>
      <c r="AS211" s="575">
        <v>867.13</v>
      </c>
      <c r="AT211" s="575">
        <v>867.13</v>
      </c>
      <c r="AU211" s="575">
        <v>867.13</v>
      </c>
      <c r="AV211" s="575">
        <v>867.13</v>
      </c>
      <c r="AW211" s="575">
        <v>867.13</v>
      </c>
      <c r="AX211" s="575">
        <v>867.13</v>
      </c>
      <c r="AY211" s="575">
        <v>867.13</v>
      </c>
      <c r="AZ211" s="575">
        <v>867.13</v>
      </c>
      <c r="BA211" s="575">
        <v>867.13</v>
      </c>
      <c r="BB211" s="575">
        <v>867.13</v>
      </c>
      <c r="BC211" s="575">
        <v>867.13</v>
      </c>
      <c r="BD211" s="575">
        <v>867.13</v>
      </c>
      <c r="BE211" s="575">
        <v>867.13</v>
      </c>
      <c r="BF211" s="575">
        <v>867.13</v>
      </c>
      <c r="BG211" s="575">
        <v>867.13</v>
      </c>
      <c r="BH211" s="575">
        <v>867.13</v>
      </c>
      <c r="BI211" s="575">
        <v>867.13</v>
      </c>
      <c r="BJ211" s="575">
        <v>867.13</v>
      </c>
      <c r="BK211" s="575">
        <v>867.13</v>
      </c>
      <c r="BL211" s="575">
        <v>867.13</v>
      </c>
      <c r="BM211" s="575">
        <v>867.13</v>
      </c>
      <c r="BN211" s="575">
        <v>867.13</v>
      </c>
      <c r="BO211" s="575">
        <v>867.13</v>
      </c>
      <c r="BP211" s="575">
        <v>867.13</v>
      </c>
      <c r="BQ211" s="575">
        <v>867.13</v>
      </c>
      <c r="BR211" s="575">
        <v>867.13</v>
      </c>
      <c r="BS211" s="575">
        <v>867.13</v>
      </c>
      <c r="BT211" s="575">
        <v>867.13</v>
      </c>
      <c r="BU211" s="575"/>
      <c r="BV211" s="575"/>
      <c r="BW211" s="575"/>
      <c r="BX211" s="575"/>
      <c r="BY211" s="575"/>
      <c r="BZ211" s="575"/>
      <c r="CA211" s="575"/>
      <c r="CB211" s="575"/>
      <c r="CC211" s="575"/>
      <c r="CD211" s="575"/>
      <c r="CE211" s="575"/>
      <c r="CF211" s="575"/>
      <c r="CG211" s="575"/>
      <c r="CH211" s="575"/>
      <c r="CI211" s="576"/>
      <c r="CK211" s="1348"/>
    </row>
    <row r="212" spans="1:89" s="1347" customFormat="1" x14ac:dyDescent="0.2">
      <c r="A212" s="1386"/>
      <c r="B212" s="863" t="s">
        <v>455</v>
      </c>
      <c r="C212" s="864" t="s">
        <v>456</v>
      </c>
      <c r="D212" s="860" t="s">
        <v>457</v>
      </c>
      <c r="E212" s="861" t="s">
        <v>231</v>
      </c>
      <c r="F212" s="862">
        <v>2</v>
      </c>
      <c r="G212" s="578">
        <f>G211+G213</f>
        <v>0</v>
      </c>
      <c r="H212" s="578">
        <f t="shared" ref="H212:BS212" si="280">H211+H213</f>
        <v>0</v>
      </c>
      <c r="I212" s="578">
        <f t="shared" si="280"/>
        <v>867.13</v>
      </c>
      <c r="J212" s="578">
        <f t="shared" si="280"/>
        <v>867.13</v>
      </c>
      <c r="K212" s="578">
        <f t="shared" si="280"/>
        <v>867.13</v>
      </c>
      <c r="L212" s="578">
        <f t="shared" si="280"/>
        <v>867.13</v>
      </c>
      <c r="M212" s="583">
        <f t="shared" si="280"/>
        <v>867.13</v>
      </c>
      <c r="N212" s="583">
        <f t="shared" si="280"/>
        <v>867.13</v>
      </c>
      <c r="O212" s="583">
        <f t="shared" si="280"/>
        <v>867.13</v>
      </c>
      <c r="P212" s="583">
        <f t="shared" si="280"/>
        <v>867.13</v>
      </c>
      <c r="Q212" s="583">
        <f t="shared" si="280"/>
        <v>867.13</v>
      </c>
      <c r="R212" s="583">
        <f t="shared" si="280"/>
        <v>867.13</v>
      </c>
      <c r="S212" s="583">
        <f t="shared" si="280"/>
        <v>867.13</v>
      </c>
      <c r="T212" s="583">
        <f t="shared" si="280"/>
        <v>867.13</v>
      </c>
      <c r="U212" s="583">
        <f t="shared" si="280"/>
        <v>867.13</v>
      </c>
      <c r="V212" s="583">
        <f t="shared" si="280"/>
        <v>867.13</v>
      </c>
      <c r="W212" s="583">
        <f t="shared" si="280"/>
        <v>867.13</v>
      </c>
      <c r="X212" s="583">
        <f t="shared" si="280"/>
        <v>867.13</v>
      </c>
      <c r="Y212" s="583">
        <f t="shared" si="280"/>
        <v>867.13</v>
      </c>
      <c r="Z212" s="583">
        <f t="shared" si="280"/>
        <v>867.13</v>
      </c>
      <c r="AA212" s="583">
        <f t="shared" si="280"/>
        <v>867.13</v>
      </c>
      <c r="AB212" s="583">
        <f t="shared" si="280"/>
        <v>867.13</v>
      </c>
      <c r="AC212" s="583">
        <f t="shared" si="280"/>
        <v>867.13</v>
      </c>
      <c r="AD212" s="583">
        <f t="shared" si="280"/>
        <v>867.13</v>
      </c>
      <c r="AE212" s="583">
        <f t="shared" si="280"/>
        <v>867.13</v>
      </c>
      <c r="AF212" s="583">
        <f t="shared" si="280"/>
        <v>867.13</v>
      </c>
      <c r="AG212" s="583">
        <f t="shared" si="280"/>
        <v>867.13</v>
      </c>
      <c r="AH212" s="583">
        <f t="shared" si="280"/>
        <v>867.13</v>
      </c>
      <c r="AI212" s="583">
        <f t="shared" si="280"/>
        <v>867.13</v>
      </c>
      <c r="AJ212" s="583">
        <f t="shared" si="280"/>
        <v>867.13</v>
      </c>
      <c r="AK212" s="583">
        <f t="shared" si="280"/>
        <v>867.13</v>
      </c>
      <c r="AL212" s="583">
        <f t="shared" si="280"/>
        <v>867.13</v>
      </c>
      <c r="AM212" s="583">
        <f t="shared" si="280"/>
        <v>867.13</v>
      </c>
      <c r="AN212" s="583">
        <f t="shared" si="280"/>
        <v>867.13</v>
      </c>
      <c r="AO212" s="583">
        <f t="shared" si="280"/>
        <v>867.13</v>
      </c>
      <c r="AP212" s="583">
        <f t="shared" si="280"/>
        <v>867.13</v>
      </c>
      <c r="AQ212" s="583">
        <f t="shared" si="280"/>
        <v>867.13</v>
      </c>
      <c r="AR212" s="583">
        <f t="shared" si="280"/>
        <v>867.13</v>
      </c>
      <c r="AS212" s="583">
        <f t="shared" si="280"/>
        <v>867.13</v>
      </c>
      <c r="AT212" s="583">
        <f t="shared" si="280"/>
        <v>867.13</v>
      </c>
      <c r="AU212" s="583">
        <f t="shared" si="280"/>
        <v>867.13</v>
      </c>
      <c r="AV212" s="583">
        <f t="shared" si="280"/>
        <v>867.13</v>
      </c>
      <c r="AW212" s="583">
        <f t="shared" si="280"/>
        <v>867.13</v>
      </c>
      <c r="AX212" s="583">
        <f t="shared" si="280"/>
        <v>867.13</v>
      </c>
      <c r="AY212" s="583">
        <f t="shared" si="280"/>
        <v>867.13</v>
      </c>
      <c r="AZ212" s="583">
        <f t="shared" si="280"/>
        <v>867.13</v>
      </c>
      <c r="BA212" s="583">
        <f t="shared" si="280"/>
        <v>867.13</v>
      </c>
      <c r="BB212" s="583">
        <f t="shared" si="280"/>
        <v>867.13</v>
      </c>
      <c r="BC212" s="583">
        <f t="shared" si="280"/>
        <v>867.13</v>
      </c>
      <c r="BD212" s="583">
        <f t="shared" si="280"/>
        <v>867.13</v>
      </c>
      <c r="BE212" s="583">
        <f t="shared" si="280"/>
        <v>867.13</v>
      </c>
      <c r="BF212" s="583">
        <f t="shared" si="280"/>
        <v>867.13</v>
      </c>
      <c r="BG212" s="583">
        <f t="shared" si="280"/>
        <v>867.13</v>
      </c>
      <c r="BH212" s="583">
        <f t="shared" si="280"/>
        <v>867.13</v>
      </c>
      <c r="BI212" s="583">
        <f t="shared" si="280"/>
        <v>867.13</v>
      </c>
      <c r="BJ212" s="583">
        <f t="shared" si="280"/>
        <v>867.13</v>
      </c>
      <c r="BK212" s="583">
        <f t="shared" si="280"/>
        <v>867.13</v>
      </c>
      <c r="BL212" s="583">
        <f t="shared" si="280"/>
        <v>867.13</v>
      </c>
      <c r="BM212" s="583">
        <f t="shared" si="280"/>
        <v>867.13</v>
      </c>
      <c r="BN212" s="583">
        <f t="shared" si="280"/>
        <v>867.13</v>
      </c>
      <c r="BO212" s="583">
        <f t="shared" si="280"/>
        <v>867.13</v>
      </c>
      <c r="BP212" s="583">
        <f t="shared" si="280"/>
        <v>867.13</v>
      </c>
      <c r="BQ212" s="583">
        <f t="shared" si="280"/>
        <v>867.13</v>
      </c>
      <c r="BR212" s="583">
        <f t="shared" si="280"/>
        <v>867.13</v>
      </c>
      <c r="BS212" s="583">
        <f t="shared" si="280"/>
        <v>867.13</v>
      </c>
      <c r="BT212" s="583">
        <f t="shared" ref="BT212" si="281">BT211+BT213</f>
        <v>867.13</v>
      </c>
      <c r="BU212" s="583"/>
      <c r="BV212" s="583"/>
      <c r="BW212" s="583"/>
      <c r="BX212" s="583"/>
      <c r="BY212" s="583"/>
      <c r="BZ212" s="583"/>
      <c r="CA212" s="583"/>
      <c r="CB212" s="583"/>
      <c r="CC212" s="583"/>
      <c r="CD212" s="583"/>
      <c r="CE212" s="583"/>
      <c r="CF212" s="583"/>
      <c r="CG212" s="583"/>
      <c r="CH212" s="583"/>
      <c r="CI212" s="579"/>
      <c r="CK212" s="1348"/>
    </row>
    <row r="213" spans="1:89" s="1347" customFormat="1" ht="42.75" x14ac:dyDescent="0.2">
      <c r="A213" s="1386"/>
      <c r="B213" s="865" t="s">
        <v>458</v>
      </c>
      <c r="C213" s="866" t="s">
        <v>459</v>
      </c>
      <c r="D213" s="866" t="s">
        <v>460</v>
      </c>
      <c r="E213" s="867" t="s">
        <v>231</v>
      </c>
      <c r="F213" s="862">
        <v>2</v>
      </c>
      <c r="G213" s="578">
        <f>SUM(G214:G219)</f>
        <v>0</v>
      </c>
      <c r="H213" s="578">
        <f t="shared" ref="H213:BS213" si="282">SUM(H214:H219)</f>
        <v>0</v>
      </c>
      <c r="I213" s="578">
        <f t="shared" si="282"/>
        <v>0</v>
      </c>
      <c r="J213" s="578">
        <f t="shared" si="282"/>
        <v>0</v>
      </c>
      <c r="K213" s="578">
        <f t="shared" si="282"/>
        <v>0</v>
      </c>
      <c r="L213" s="578">
        <f t="shared" si="282"/>
        <v>0</v>
      </c>
      <c r="M213" s="583">
        <f t="shared" si="282"/>
        <v>0</v>
      </c>
      <c r="N213" s="583">
        <f t="shared" si="282"/>
        <v>0</v>
      </c>
      <c r="O213" s="583">
        <f t="shared" si="282"/>
        <v>0</v>
      </c>
      <c r="P213" s="583">
        <f t="shared" si="282"/>
        <v>0</v>
      </c>
      <c r="Q213" s="583">
        <f t="shared" si="282"/>
        <v>0</v>
      </c>
      <c r="R213" s="583">
        <f t="shared" si="282"/>
        <v>0</v>
      </c>
      <c r="S213" s="583">
        <f t="shared" si="282"/>
        <v>0</v>
      </c>
      <c r="T213" s="583">
        <f t="shared" si="282"/>
        <v>0</v>
      </c>
      <c r="U213" s="583">
        <f t="shared" si="282"/>
        <v>0</v>
      </c>
      <c r="V213" s="583">
        <f t="shared" si="282"/>
        <v>0</v>
      </c>
      <c r="W213" s="583">
        <f t="shared" si="282"/>
        <v>0</v>
      </c>
      <c r="X213" s="583">
        <f t="shared" si="282"/>
        <v>0</v>
      </c>
      <c r="Y213" s="583">
        <f t="shared" si="282"/>
        <v>0</v>
      </c>
      <c r="Z213" s="583">
        <f t="shared" si="282"/>
        <v>0</v>
      </c>
      <c r="AA213" s="583">
        <f t="shared" si="282"/>
        <v>0</v>
      </c>
      <c r="AB213" s="583">
        <f t="shared" si="282"/>
        <v>0</v>
      </c>
      <c r="AC213" s="583">
        <f t="shared" si="282"/>
        <v>0</v>
      </c>
      <c r="AD213" s="583">
        <f t="shared" si="282"/>
        <v>0</v>
      </c>
      <c r="AE213" s="583">
        <f t="shared" si="282"/>
        <v>0</v>
      </c>
      <c r="AF213" s="583">
        <f t="shared" si="282"/>
        <v>0</v>
      </c>
      <c r="AG213" s="583">
        <f t="shared" si="282"/>
        <v>0</v>
      </c>
      <c r="AH213" s="583">
        <f t="shared" si="282"/>
        <v>0</v>
      </c>
      <c r="AI213" s="583">
        <f t="shared" si="282"/>
        <v>0</v>
      </c>
      <c r="AJ213" s="583">
        <f t="shared" si="282"/>
        <v>0</v>
      </c>
      <c r="AK213" s="583">
        <f t="shared" si="282"/>
        <v>0</v>
      </c>
      <c r="AL213" s="583">
        <f t="shared" si="282"/>
        <v>0</v>
      </c>
      <c r="AM213" s="583">
        <f t="shared" si="282"/>
        <v>0</v>
      </c>
      <c r="AN213" s="583">
        <f t="shared" si="282"/>
        <v>0</v>
      </c>
      <c r="AO213" s="583">
        <f t="shared" si="282"/>
        <v>0</v>
      </c>
      <c r="AP213" s="583">
        <f t="shared" si="282"/>
        <v>0</v>
      </c>
      <c r="AQ213" s="583">
        <f t="shared" si="282"/>
        <v>0</v>
      </c>
      <c r="AR213" s="583">
        <f t="shared" si="282"/>
        <v>0</v>
      </c>
      <c r="AS213" s="583">
        <f t="shared" si="282"/>
        <v>0</v>
      </c>
      <c r="AT213" s="583">
        <f t="shared" si="282"/>
        <v>0</v>
      </c>
      <c r="AU213" s="583">
        <f t="shared" si="282"/>
        <v>0</v>
      </c>
      <c r="AV213" s="583">
        <f t="shared" si="282"/>
        <v>0</v>
      </c>
      <c r="AW213" s="583">
        <f t="shared" si="282"/>
        <v>0</v>
      </c>
      <c r="AX213" s="583">
        <f t="shared" si="282"/>
        <v>0</v>
      </c>
      <c r="AY213" s="583">
        <f t="shared" si="282"/>
        <v>0</v>
      </c>
      <c r="AZ213" s="583">
        <f t="shared" si="282"/>
        <v>0</v>
      </c>
      <c r="BA213" s="583">
        <f t="shared" si="282"/>
        <v>0</v>
      </c>
      <c r="BB213" s="583">
        <f t="shared" si="282"/>
        <v>0</v>
      </c>
      <c r="BC213" s="583">
        <f t="shared" si="282"/>
        <v>0</v>
      </c>
      <c r="BD213" s="583">
        <f t="shared" si="282"/>
        <v>0</v>
      </c>
      <c r="BE213" s="583">
        <f t="shared" si="282"/>
        <v>0</v>
      </c>
      <c r="BF213" s="583">
        <f t="shared" si="282"/>
        <v>0</v>
      </c>
      <c r="BG213" s="583">
        <f t="shared" si="282"/>
        <v>0</v>
      </c>
      <c r="BH213" s="583">
        <f t="shared" si="282"/>
        <v>0</v>
      </c>
      <c r="BI213" s="583">
        <f t="shared" si="282"/>
        <v>0</v>
      </c>
      <c r="BJ213" s="583">
        <f t="shared" si="282"/>
        <v>0</v>
      </c>
      <c r="BK213" s="583">
        <f t="shared" si="282"/>
        <v>0</v>
      </c>
      <c r="BL213" s="583">
        <f t="shared" si="282"/>
        <v>0</v>
      </c>
      <c r="BM213" s="583">
        <f t="shared" si="282"/>
        <v>0</v>
      </c>
      <c r="BN213" s="583">
        <f t="shared" si="282"/>
        <v>0</v>
      </c>
      <c r="BO213" s="583">
        <f t="shared" si="282"/>
        <v>0</v>
      </c>
      <c r="BP213" s="583">
        <f t="shared" si="282"/>
        <v>0</v>
      </c>
      <c r="BQ213" s="583">
        <f t="shared" si="282"/>
        <v>0</v>
      </c>
      <c r="BR213" s="583">
        <f t="shared" si="282"/>
        <v>0</v>
      </c>
      <c r="BS213" s="583">
        <f t="shared" si="282"/>
        <v>0</v>
      </c>
      <c r="BT213" s="583">
        <f t="shared" ref="BT213" si="283">SUM(BT214:BT219)</f>
        <v>0</v>
      </c>
      <c r="BU213" s="583"/>
      <c r="BV213" s="583"/>
      <c r="BW213" s="583"/>
      <c r="BX213" s="583"/>
      <c r="BY213" s="583"/>
      <c r="BZ213" s="583"/>
      <c r="CA213" s="583"/>
      <c r="CB213" s="583"/>
      <c r="CC213" s="583"/>
      <c r="CD213" s="583"/>
      <c r="CE213" s="583"/>
      <c r="CF213" s="583"/>
      <c r="CG213" s="583"/>
      <c r="CH213" s="583"/>
      <c r="CI213" s="579"/>
      <c r="CK213" s="1348"/>
    </row>
    <row r="214" spans="1:89" s="1347" customFormat="1" x14ac:dyDescent="0.2">
      <c r="A214" s="1386"/>
      <c r="B214" s="863" t="s">
        <v>461</v>
      </c>
      <c r="C214" s="864" t="s">
        <v>462</v>
      </c>
      <c r="D214" s="860" t="s">
        <v>85</v>
      </c>
      <c r="E214" s="861" t="s">
        <v>231</v>
      </c>
      <c r="F214" s="862">
        <v>2</v>
      </c>
      <c r="G214" s="571"/>
      <c r="H214" s="571"/>
      <c r="I214" s="571">
        <v>0</v>
      </c>
      <c r="J214" s="571">
        <v>0</v>
      </c>
      <c r="K214" s="571">
        <v>0</v>
      </c>
      <c r="L214" s="571">
        <v>0</v>
      </c>
      <c r="M214" s="575">
        <v>0</v>
      </c>
      <c r="N214" s="575">
        <v>0</v>
      </c>
      <c r="O214" s="575">
        <v>0</v>
      </c>
      <c r="P214" s="575">
        <v>0</v>
      </c>
      <c r="Q214" s="575">
        <v>0</v>
      </c>
      <c r="R214" s="575">
        <v>0</v>
      </c>
      <c r="S214" s="575">
        <v>0</v>
      </c>
      <c r="T214" s="575">
        <v>0</v>
      </c>
      <c r="U214" s="575">
        <v>0</v>
      </c>
      <c r="V214" s="575">
        <v>0</v>
      </c>
      <c r="W214" s="575">
        <v>0</v>
      </c>
      <c r="X214" s="575">
        <v>0</v>
      </c>
      <c r="Y214" s="575">
        <v>0</v>
      </c>
      <c r="Z214" s="575">
        <v>0</v>
      </c>
      <c r="AA214" s="575">
        <v>0</v>
      </c>
      <c r="AB214" s="575">
        <v>0</v>
      </c>
      <c r="AC214" s="575">
        <v>0</v>
      </c>
      <c r="AD214" s="575">
        <v>0</v>
      </c>
      <c r="AE214" s="575">
        <v>0</v>
      </c>
      <c r="AF214" s="575">
        <v>0</v>
      </c>
      <c r="AG214" s="575">
        <v>0</v>
      </c>
      <c r="AH214" s="575">
        <v>0</v>
      </c>
      <c r="AI214" s="575">
        <v>0</v>
      </c>
      <c r="AJ214" s="575">
        <v>0</v>
      </c>
      <c r="AK214" s="575">
        <v>0</v>
      </c>
      <c r="AL214" s="575">
        <v>0</v>
      </c>
      <c r="AM214" s="575">
        <v>0</v>
      </c>
      <c r="AN214" s="575">
        <v>0</v>
      </c>
      <c r="AO214" s="575">
        <v>0</v>
      </c>
      <c r="AP214" s="575">
        <v>0</v>
      </c>
      <c r="AQ214" s="575">
        <v>0</v>
      </c>
      <c r="AR214" s="575">
        <v>0</v>
      </c>
      <c r="AS214" s="575">
        <v>0</v>
      </c>
      <c r="AT214" s="575">
        <v>0</v>
      </c>
      <c r="AU214" s="575">
        <v>0</v>
      </c>
      <c r="AV214" s="575">
        <v>0</v>
      </c>
      <c r="AW214" s="575">
        <v>0</v>
      </c>
      <c r="AX214" s="575">
        <v>0</v>
      </c>
      <c r="AY214" s="575">
        <v>0</v>
      </c>
      <c r="AZ214" s="575">
        <v>0</v>
      </c>
      <c r="BA214" s="575">
        <v>0</v>
      </c>
      <c r="BB214" s="575">
        <v>0</v>
      </c>
      <c r="BC214" s="575">
        <v>0</v>
      </c>
      <c r="BD214" s="575">
        <v>0</v>
      </c>
      <c r="BE214" s="575">
        <v>0</v>
      </c>
      <c r="BF214" s="575">
        <v>0</v>
      </c>
      <c r="BG214" s="575">
        <v>0</v>
      </c>
      <c r="BH214" s="575">
        <v>0</v>
      </c>
      <c r="BI214" s="575">
        <v>0</v>
      </c>
      <c r="BJ214" s="575">
        <v>0</v>
      </c>
      <c r="BK214" s="575">
        <v>0</v>
      </c>
      <c r="BL214" s="575">
        <v>0</v>
      </c>
      <c r="BM214" s="575">
        <v>0</v>
      </c>
      <c r="BN214" s="575">
        <v>0</v>
      </c>
      <c r="BO214" s="575">
        <v>0</v>
      </c>
      <c r="BP214" s="575">
        <v>0</v>
      </c>
      <c r="BQ214" s="575">
        <v>0</v>
      </c>
      <c r="BR214" s="575">
        <v>0</v>
      </c>
      <c r="BS214" s="575">
        <v>0</v>
      </c>
      <c r="BT214" s="575">
        <v>0</v>
      </c>
      <c r="BU214" s="575"/>
      <c r="BV214" s="575"/>
      <c r="BW214" s="575"/>
      <c r="BX214" s="575"/>
      <c r="BY214" s="575"/>
      <c r="BZ214" s="575"/>
      <c r="CA214" s="575"/>
      <c r="CB214" s="575"/>
      <c r="CC214" s="575"/>
      <c r="CD214" s="575"/>
      <c r="CE214" s="575"/>
      <c r="CF214" s="575"/>
      <c r="CG214" s="575"/>
      <c r="CH214" s="575"/>
      <c r="CI214" s="576"/>
      <c r="CK214" s="1348"/>
    </row>
    <row r="215" spans="1:89" s="1347" customFormat="1" ht="28.5" x14ac:dyDescent="0.2">
      <c r="A215" s="1386"/>
      <c r="B215" s="863" t="s">
        <v>463</v>
      </c>
      <c r="C215" s="864" t="s">
        <v>464</v>
      </c>
      <c r="D215" s="860" t="s">
        <v>85</v>
      </c>
      <c r="E215" s="861" t="s">
        <v>231</v>
      </c>
      <c r="F215" s="862">
        <v>2</v>
      </c>
      <c r="G215" s="571"/>
      <c r="H215" s="571"/>
      <c r="I215" s="571">
        <v>0</v>
      </c>
      <c r="J215" s="571">
        <v>0</v>
      </c>
      <c r="K215" s="571">
        <v>0</v>
      </c>
      <c r="L215" s="571">
        <v>0</v>
      </c>
      <c r="M215" s="575">
        <v>0</v>
      </c>
      <c r="N215" s="575">
        <v>0</v>
      </c>
      <c r="O215" s="575">
        <v>0</v>
      </c>
      <c r="P215" s="575">
        <v>0</v>
      </c>
      <c r="Q215" s="575">
        <v>0</v>
      </c>
      <c r="R215" s="575">
        <v>0</v>
      </c>
      <c r="S215" s="575">
        <v>0</v>
      </c>
      <c r="T215" s="575">
        <v>0</v>
      </c>
      <c r="U215" s="575">
        <v>0</v>
      </c>
      <c r="V215" s="575">
        <v>0</v>
      </c>
      <c r="W215" s="575">
        <v>0</v>
      </c>
      <c r="X215" s="575">
        <v>0</v>
      </c>
      <c r="Y215" s="575">
        <v>0</v>
      </c>
      <c r="Z215" s="575">
        <v>0</v>
      </c>
      <c r="AA215" s="575">
        <v>0</v>
      </c>
      <c r="AB215" s="575">
        <v>0</v>
      </c>
      <c r="AC215" s="575">
        <v>0</v>
      </c>
      <c r="AD215" s="575">
        <v>0</v>
      </c>
      <c r="AE215" s="575">
        <v>0</v>
      </c>
      <c r="AF215" s="575">
        <v>0</v>
      </c>
      <c r="AG215" s="575">
        <v>0</v>
      </c>
      <c r="AH215" s="575">
        <v>0</v>
      </c>
      <c r="AI215" s="575">
        <v>0</v>
      </c>
      <c r="AJ215" s="575">
        <v>0</v>
      </c>
      <c r="AK215" s="575">
        <v>0</v>
      </c>
      <c r="AL215" s="575">
        <v>0</v>
      </c>
      <c r="AM215" s="575">
        <v>0</v>
      </c>
      <c r="AN215" s="575">
        <v>0</v>
      </c>
      <c r="AO215" s="575">
        <v>0</v>
      </c>
      <c r="AP215" s="575">
        <v>0</v>
      </c>
      <c r="AQ215" s="575">
        <v>0</v>
      </c>
      <c r="AR215" s="575">
        <v>0</v>
      </c>
      <c r="AS215" s="575">
        <v>0</v>
      </c>
      <c r="AT215" s="575">
        <v>0</v>
      </c>
      <c r="AU215" s="575">
        <v>0</v>
      </c>
      <c r="AV215" s="575">
        <v>0</v>
      </c>
      <c r="AW215" s="575">
        <v>0</v>
      </c>
      <c r="AX215" s="575">
        <v>0</v>
      </c>
      <c r="AY215" s="575">
        <v>0</v>
      </c>
      <c r="AZ215" s="575">
        <v>0</v>
      </c>
      <c r="BA215" s="575">
        <v>0</v>
      </c>
      <c r="BB215" s="575">
        <v>0</v>
      </c>
      <c r="BC215" s="575">
        <v>0</v>
      </c>
      <c r="BD215" s="575">
        <v>0</v>
      </c>
      <c r="BE215" s="575">
        <v>0</v>
      </c>
      <c r="BF215" s="575">
        <v>0</v>
      </c>
      <c r="BG215" s="575">
        <v>0</v>
      </c>
      <c r="BH215" s="575">
        <v>0</v>
      </c>
      <c r="BI215" s="575">
        <v>0</v>
      </c>
      <c r="BJ215" s="575">
        <v>0</v>
      </c>
      <c r="BK215" s="575">
        <v>0</v>
      </c>
      <c r="BL215" s="575">
        <v>0</v>
      </c>
      <c r="BM215" s="575">
        <v>0</v>
      </c>
      <c r="BN215" s="575">
        <v>0</v>
      </c>
      <c r="BO215" s="575">
        <v>0</v>
      </c>
      <c r="BP215" s="575">
        <v>0</v>
      </c>
      <c r="BQ215" s="575">
        <v>0</v>
      </c>
      <c r="BR215" s="575">
        <v>0</v>
      </c>
      <c r="BS215" s="575">
        <v>0</v>
      </c>
      <c r="BT215" s="575">
        <v>0</v>
      </c>
      <c r="BU215" s="575"/>
      <c r="BV215" s="575"/>
      <c r="BW215" s="575"/>
      <c r="BX215" s="575"/>
      <c r="BY215" s="575"/>
      <c r="BZ215" s="575"/>
      <c r="CA215" s="575"/>
      <c r="CB215" s="575"/>
      <c r="CC215" s="575"/>
      <c r="CD215" s="575"/>
      <c r="CE215" s="575"/>
      <c r="CF215" s="575"/>
      <c r="CG215" s="575"/>
      <c r="CH215" s="575"/>
      <c r="CI215" s="576"/>
      <c r="CK215" s="1348"/>
    </row>
    <row r="216" spans="1:89" s="1347" customFormat="1" ht="57" x14ac:dyDescent="0.2">
      <c r="A216" s="1386"/>
      <c r="B216" s="863" t="s">
        <v>465</v>
      </c>
      <c r="C216" s="864" t="s">
        <v>773</v>
      </c>
      <c r="D216" s="860" t="s">
        <v>85</v>
      </c>
      <c r="E216" s="861" t="s">
        <v>231</v>
      </c>
      <c r="F216" s="862">
        <v>2</v>
      </c>
      <c r="G216" s="571"/>
      <c r="H216" s="571"/>
      <c r="I216" s="571">
        <v>0</v>
      </c>
      <c r="J216" s="571">
        <v>0</v>
      </c>
      <c r="K216" s="571">
        <v>0</v>
      </c>
      <c r="L216" s="571">
        <v>0</v>
      </c>
      <c r="M216" s="575">
        <v>0</v>
      </c>
      <c r="N216" s="575">
        <v>0</v>
      </c>
      <c r="O216" s="575">
        <v>0</v>
      </c>
      <c r="P216" s="575">
        <v>0</v>
      </c>
      <c r="Q216" s="575">
        <v>0</v>
      </c>
      <c r="R216" s="575">
        <v>0</v>
      </c>
      <c r="S216" s="575">
        <v>0</v>
      </c>
      <c r="T216" s="575">
        <v>0</v>
      </c>
      <c r="U216" s="575">
        <v>0</v>
      </c>
      <c r="V216" s="575">
        <v>0</v>
      </c>
      <c r="W216" s="575">
        <v>0</v>
      </c>
      <c r="X216" s="575">
        <v>0</v>
      </c>
      <c r="Y216" s="575">
        <v>0</v>
      </c>
      <c r="Z216" s="575">
        <v>0</v>
      </c>
      <c r="AA216" s="575">
        <v>0</v>
      </c>
      <c r="AB216" s="575">
        <v>0</v>
      </c>
      <c r="AC216" s="575">
        <v>0</v>
      </c>
      <c r="AD216" s="575">
        <v>0</v>
      </c>
      <c r="AE216" s="575">
        <v>0</v>
      </c>
      <c r="AF216" s="575">
        <v>0</v>
      </c>
      <c r="AG216" s="575">
        <v>0</v>
      </c>
      <c r="AH216" s="575">
        <v>0</v>
      </c>
      <c r="AI216" s="575">
        <v>0</v>
      </c>
      <c r="AJ216" s="575">
        <v>0</v>
      </c>
      <c r="AK216" s="575">
        <v>0</v>
      </c>
      <c r="AL216" s="575">
        <v>0</v>
      </c>
      <c r="AM216" s="575">
        <v>0</v>
      </c>
      <c r="AN216" s="575">
        <v>0</v>
      </c>
      <c r="AO216" s="575">
        <v>0</v>
      </c>
      <c r="AP216" s="575">
        <v>0</v>
      </c>
      <c r="AQ216" s="575">
        <v>0</v>
      </c>
      <c r="AR216" s="575">
        <v>0</v>
      </c>
      <c r="AS216" s="575">
        <v>0</v>
      </c>
      <c r="AT216" s="575">
        <v>0</v>
      </c>
      <c r="AU216" s="575">
        <v>0</v>
      </c>
      <c r="AV216" s="575">
        <v>0</v>
      </c>
      <c r="AW216" s="575">
        <v>0</v>
      </c>
      <c r="AX216" s="575">
        <v>0</v>
      </c>
      <c r="AY216" s="575">
        <v>0</v>
      </c>
      <c r="AZ216" s="575">
        <v>0</v>
      </c>
      <c r="BA216" s="575">
        <v>0</v>
      </c>
      <c r="BB216" s="575">
        <v>0</v>
      </c>
      <c r="BC216" s="575">
        <v>0</v>
      </c>
      <c r="BD216" s="575">
        <v>0</v>
      </c>
      <c r="BE216" s="575">
        <v>0</v>
      </c>
      <c r="BF216" s="575">
        <v>0</v>
      </c>
      <c r="BG216" s="575">
        <v>0</v>
      </c>
      <c r="BH216" s="575">
        <v>0</v>
      </c>
      <c r="BI216" s="575">
        <v>0</v>
      </c>
      <c r="BJ216" s="575">
        <v>0</v>
      </c>
      <c r="BK216" s="575">
        <v>0</v>
      </c>
      <c r="BL216" s="575">
        <v>0</v>
      </c>
      <c r="BM216" s="575">
        <v>0</v>
      </c>
      <c r="BN216" s="575">
        <v>0</v>
      </c>
      <c r="BO216" s="575">
        <v>0</v>
      </c>
      <c r="BP216" s="575">
        <v>0</v>
      </c>
      <c r="BQ216" s="575">
        <v>0</v>
      </c>
      <c r="BR216" s="575">
        <v>0</v>
      </c>
      <c r="BS216" s="575">
        <v>0</v>
      </c>
      <c r="BT216" s="575">
        <v>0</v>
      </c>
      <c r="BU216" s="575"/>
      <c r="BV216" s="575"/>
      <c r="BW216" s="575"/>
      <c r="BX216" s="575"/>
      <c r="BY216" s="575"/>
      <c r="BZ216" s="575"/>
      <c r="CA216" s="575"/>
      <c r="CB216" s="575"/>
      <c r="CC216" s="575"/>
      <c r="CD216" s="575"/>
      <c r="CE216" s="575"/>
      <c r="CF216" s="575"/>
      <c r="CG216" s="575"/>
      <c r="CH216" s="575"/>
      <c r="CI216" s="576"/>
      <c r="CK216" s="1348"/>
    </row>
    <row r="217" spans="1:89" s="1347" customFormat="1" ht="28.5" x14ac:dyDescent="0.2">
      <c r="A217" s="1386"/>
      <c r="B217" s="863" t="s">
        <v>467</v>
      </c>
      <c r="C217" s="864" t="s">
        <v>468</v>
      </c>
      <c r="D217" s="860" t="s">
        <v>85</v>
      </c>
      <c r="E217" s="861" t="s">
        <v>231</v>
      </c>
      <c r="F217" s="862">
        <v>2</v>
      </c>
      <c r="G217" s="571"/>
      <c r="H217" s="571"/>
      <c r="I217" s="571">
        <v>0</v>
      </c>
      <c r="J217" s="571">
        <v>0</v>
      </c>
      <c r="K217" s="571">
        <v>0</v>
      </c>
      <c r="L217" s="571">
        <v>0</v>
      </c>
      <c r="M217" s="575">
        <v>0</v>
      </c>
      <c r="N217" s="575">
        <v>0</v>
      </c>
      <c r="O217" s="575">
        <v>0</v>
      </c>
      <c r="P217" s="575">
        <v>0</v>
      </c>
      <c r="Q217" s="575">
        <v>0</v>
      </c>
      <c r="R217" s="575">
        <v>0</v>
      </c>
      <c r="S217" s="575">
        <v>0</v>
      </c>
      <c r="T217" s="575">
        <v>0</v>
      </c>
      <c r="U217" s="575">
        <v>0</v>
      </c>
      <c r="V217" s="575">
        <v>0</v>
      </c>
      <c r="W217" s="575">
        <v>0</v>
      </c>
      <c r="X217" s="575">
        <v>0</v>
      </c>
      <c r="Y217" s="575">
        <v>0</v>
      </c>
      <c r="Z217" s="575">
        <v>0</v>
      </c>
      <c r="AA217" s="575">
        <v>0</v>
      </c>
      <c r="AB217" s="575">
        <v>0</v>
      </c>
      <c r="AC217" s="575">
        <v>0</v>
      </c>
      <c r="AD217" s="575">
        <v>0</v>
      </c>
      <c r="AE217" s="575">
        <v>0</v>
      </c>
      <c r="AF217" s="575">
        <v>0</v>
      </c>
      <c r="AG217" s="575">
        <v>0</v>
      </c>
      <c r="AH217" s="575">
        <v>0</v>
      </c>
      <c r="AI217" s="575">
        <v>0</v>
      </c>
      <c r="AJ217" s="575">
        <v>0</v>
      </c>
      <c r="AK217" s="575">
        <v>0</v>
      </c>
      <c r="AL217" s="575">
        <v>0</v>
      </c>
      <c r="AM217" s="575">
        <v>0</v>
      </c>
      <c r="AN217" s="575">
        <v>0</v>
      </c>
      <c r="AO217" s="575">
        <v>0</v>
      </c>
      <c r="AP217" s="575">
        <v>0</v>
      </c>
      <c r="AQ217" s="575">
        <v>0</v>
      </c>
      <c r="AR217" s="575">
        <v>0</v>
      </c>
      <c r="AS217" s="575">
        <v>0</v>
      </c>
      <c r="AT217" s="575">
        <v>0</v>
      </c>
      <c r="AU217" s="575">
        <v>0</v>
      </c>
      <c r="AV217" s="575">
        <v>0</v>
      </c>
      <c r="AW217" s="575">
        <v>0</v>
      </c>
      <c r="AX217" s="575">
        <v>0</v>
      </c>
      <c r="AY217" s="575">
        <v>0</v>
      </c>
      <c r="AZ217" s="575">
        <v>0</v>
      </c>
      <c r="BA217" s="575">
        <v>0</v>
      </c>
      <c r="BB217" s="575">
        <v>0</v>
      </c>
      <c r="BC217" s="575">
        <v>0</v>
      </c>
      <c r="BD217" s="575">
        <v>0</v>
      </c>
      <c r="BE217" s="575">
        <v>0</v>
      </c>
      <c r="BF217" s="575">
        <v>0</v>
      </c>
      <c r="BG217" s="575">
        <v>0</v>
      </c>
      <c r="BH217" s="575">
        <v>0</v>
      </c>
      <c r="BI217" s="575">
        <v>0</v>
      </c>
      <c r="BJ217" s="575">
        <v>0</v>
      </c>
      <c r="BK217" s="575">
        <v>0</v>
      </c>
      <c r="BL217" s="575">
        <v>0</v>
      </c>
      <c r="BM217" s="575">
        <v>0</v>
      </c>
      <c r="BN217" s="575">
        <v>0</v>
      </c>
      <c r="BO217" s="575">
        <v>0</v>
      </c>
      <c r="BP217" s="575">
        <v>0</v>
      </c>
      <c r="BQ217" s="575">
        <v>0</v>
      </c>
      <c r="BR217" s="575">
        <v>0</v>
      </c>
      <c r="BS217" s="575">
        <v>0</v>
      </c>
      <c r="BT217" s="575">
        <v>0</v>
      </c>
      <c r="BU217" s="575"/>
      <c r="BV217" s="575"/>
      <c r="BW217" s="575"/>
      <c r="BX217" s="575"/>
      <c r="BY217" s="575"/>
      <c r="BZ217" s="575"/>
      <c r="CA217" s="575"/>
      <c r="CB217" s="575"/>
      <c r="CC217" s="575"/>
      <c r="CD217" s="575"/>
      <c r="CE217" s="575"/>
      <c r="CF217" s="575"/>
      <c r="CG217" s="575"/>
      <c r="CH217" s="575"/>
      <c r="CI217" s="576"/>
      <c r="CK217" s="1348"/>
    </row>
    <row r="218" spans="1:89" s="1347" customFormat="1" ht="28.5" x14ac:dyDescent="0.2">
      <c r="A218" s="1386"/>
      <c r="B218" s="863" t="s">
        <v>469</v>
      </c>
      <c r="C218" s="864" t="s">
        <v>470</v>
      </c>
      <c r="D218" s="860" t="s">
        <v>471</v>
      </c>
      <c r="E218" s="861" t="s">
        <v>231</v>
      </c>
      <c r="F218" s="862">
        <v>2</v>
      </c>
      <c r="G218" s="571">
        <v>0</v>
      </c>
      <c r="H218" s="571">
        <v>0</v>
      </c>
      <c r="I218" s="571">
        <v>0</v>
      </c>
      <c r="J218" s="571">
        <v>0</v>
      </c>
      <c r="K218" s="571">
        <v>0</v>
      </c>
      <c r="L218" s="571">
        <v>0</v>
      </c>
      <c r="M218" s="584">
        <v>0</v>
      </c>
      <c r="N218" s="584">
        <v>0</v>
      </c>
      <c r="O218" s="584">
        <v>0</v>
      </c>
      <c r="P218" s="584">
        <v>0</v>
      </c>
      <c r="Q218" s="584">
        <v>0</v>
      </c>
      <c r="R218" s="584">
        <v>0</v>
      </c>
      <c r="S218" s="584">
        <v>0</v>
      </c>
      <c r="T218" s="584">
        <v>0</v>
      </c>
      <c r="U218" s="584">
        <v>0</v>
      </c>
      <c r="V218" s="584">
        <v>0</v>
      </c>
      <c r="W218" s="584">
        <v>0</v>
      </c>
      <c r="X218" s="584">
        <v>0</v>
      </c>
      <c r="Y218" s="584">
        <v>0</v>
      </c>
      <c r="Z218" s="584">
        <v>0</v>
      </c>
      <c r="AA218" s="584">
        <v>0</v>
      </c>
      <c r="AB218" s="584">
        <v>0</v>
      </c>
      <c r="AC218" s="584">
        <v>0</v>
      </c>
      <c r="AD218" s="584">
        <v>0</v>
      </c>
      <c r="AE218" s="584">
        <v>0</v>
      </c>
      <c r="AF218" s="584">
        <v>0</v>
      </c>
      <c r="AG218" s="584">
        <v>0</v>
      </c>
      <c r="AH218" s="584">
        <v>0</v>
      </c>
      <c r="AI218" s="584">
        <v>0</v>
      </c>
      <c r="AJ218" s="584">
        <v>0</v>
      </c>
      <c r="AK218" s="584">
        <v>0</v>
      </c>
      <c r="AL218" s="584">
        <v>0</v>
      </c>
      <c r="AM218" s="584">
        <v>0</v>
      </c>
      <c r="AN218" s="584">
        <v>0</v>
      </c>
      <c r="AO218" s="584">
        <v>0</v>
      </c>
      <c r="AP218" s="584">
        <v>0</v>
      </c>
      <c r="AQ218" s="584">
        <v>0</v>
      </c>
      <c r="AR218" s="584">
        <v>0</v>
      </c>
      <c r="AS218" s="584">
        <v>0</v>
      </c>
      <c r="AT218" s="584">
        <v>0</v>
      </c>
      <c r="AU218" s="584">
        <v>0</v>
      </c>
      <c r="AV218" s="584">
        <v>0</v>
      </c>
      <c r="AW218" s="584">
        <v>0</v>
      </c>
      <c r="AX218" s="584">
        <v>0</v>
      </c>
      <c r="AY218" s="584">
        <v>0</v>
      </c>
      <c r="AZ218" s="584">
        <v>0</v>
      </c>
      <c r="BA218" s="584">
        <v>0</v>
      </c>
      <c r="BB218" s="584">
        <v>0</v>
      </c>
      <c r="BC218" s="584">
        <v>0</v>
      </c>
      <c r="BD218" s="584">
        <v>0</v>
      </c>
      <c r="BE218" s="584">
        <v>0</v>
      </c>
      <c r="BF218" s="584">
        <v>0</v>
      </c>
      <c r="BG218" s="584">
        <v>0</v>
      </c>
      <c r="BH218" s="584">
        <v>0</v>
      </c>
      <c r="BI218" s="584">
        <v>0</v>
      </c>
      <c r="BJ218" s="584">
        <v>0</v>
      </c>
      <c r="BK218" s="584">
        <v>0</v>
      </c>
      <c r="BL218" s="584">
        <v>0</v>
      </c>
      <c r="BM218" s="584">
        <v>0</v>
      </c>
      <c r="BN218" s="584">
        <v>0</v>
      </c>
      <c r="BO218" s="584">
        <v>0</v>
      </c>
      <c r="BP218" s="584">
        <v>0</v>
      </c>
      <c r="BQ218" s="584">
        <v>0</v>
      </c>
      <c r="BR218" s="584">
        <v>0</v>
      </c>
      <c r="BS218" s="584">
        <v>0</v>
      </c>
      <c r="BT218" s="584">
        <v>0</v>
      </c>
      <c r="BU218" s="584"/>
      <c r="BV218" s="584"/>
      <c r="BW218" s="584"/>
      <c r="BX218" s="584"/>
      <c r="BY218" s="584"/>
      <c r="BZ218" s="584"/>
      <c r="CA218" s="584"/>
      <c r="CB218" s="584"/>
      <c r="CC218" s="584"/>
      <c r="CD218" s="584"/>
      <c r="CE218" s="584"/>
      <c r="CF218" s="584"/>
      <c r="CG218" s="584"/>
      <c r="CH218" s="584"/>
      <c r="CI218" s="585"/>
      <c r="CK218" s="1348"/>
    </row>
    <row r="219" spans="1:89" s="1347" customFormat="1" ht="28.5" x14ac:dyDescent="0.2">
      <c r="A219" s="1386"/>
      <c r="B219" s="863" t="s">
        <v>472</v>
      </c>
      <c r="C219" s="864" t="s">
        <v>774</v>
      </c>
      <c r="D219" s="860" t="s">
        <v>85</v>
      </c>
      <c r="E219" s="861" t="s">
        <v>231</v>
      </c>
      <c r="F219" s="862">
        <v>2</v>
      </c>
      <c r="G219" s="571"/>
      <c r="H219" s="571"/>
      <c r="I219" s="571">
        <v>0</v>
      </c>
      <c r="J219" s="571">
        <v>0</v>
      </c>
      <c r="K219" s="571">
        <v>0</v>
      </c>
      <c r="L219" s="571">
        <v>0</v>
      </c>
      <c r="M219" s="575">
        <v>0</v>
      </c>
      <c r="N219" s="575">
        <v>0</v>
      </c>
      <c r="O219" s="575">
        <v>0</v>
      </c>
      <c r="P219" s="575">
        <v>0</v>
      </c>
      <c r="Q219" s="575">
        <v>0</v>
      </c>
      <c r="R219" s="575">
        <v>0</v>
      </c>
      <c r="S219" s="575">
        <v>0</v>
      </c>
      <c r="T219" s="575">
        <v>0</v>
      </c>
      <c r="U219" s="575">
        <v>0</v>
      </c>
      <c r="V219" s="575">
        <v>0</v>
      </c>
      <c r="W219" s="575">
        <v>0</v>
      </c>
      <c r="X219" s="575">
        <v>0</v>
      </c>
      <c r="Y219" s="575">
        <v>0</v>
      </c>
      <c r="Z219" s="575">
        <v>0</v>
      </c>
      <c r="AA219" s="575">
        <v>0</v>
      </c>
      <c r="AB219" s="575">
        <v>0</v>
      </c>
      <c r="AC219" s="575">
        <v>0</v>
      </c>
      <c r="AD219" s="575">
        <v>0</v>
      </c>
      <c r="AE219" s="575">
        <v>0</v>
      </c>
      <c r="AF219" s="575">
        <v>0</v>
      </c>
      <c r="AG219" s="575">
        <v>0</v>
      </c>
      <c r="AH219" s="575">
        <v>0</v>
      </c>
      <c r="AI219" s="575">
        <v>0</v>
      </c>
      <c r="AJ219" s="575">
        <v>0</v>
      </c>
      <c r="AK219" s="575">
        <v>0</v>
      </c>
      <c r="AL219" s="575">
        <v>0</v>
      </c>
      <c r="AM219" s="575">
        <v>0</v>
      </c>
      <c r="AN219" s="575">
        <v>0</v>
      </c>
      <c r="AO219" s="575">
        <v>0</v>
      </c>
      <c r="AP219" s="575">
        <v>0</v>
      </c>
      <c r="AQ219" s="575">
        <v>0</v>
      </c>
      <c r="AR219" s="575">
        <v>0</v>
      </c>
      <c r="AS219" s="575">
        <v>0</v>
      </c>
      <c r="AT219" s="575">
        <v>0</v>
      </c>
      <c r="AU219" s="575">
        <v>0</v>
      </c>
      <c r="AV219" s="575">
        <v>0</v>
      </c>
      <c r="AW219" s="575">
        <v>0</v>
      </c>
      <c r="AX219" s="575">
        <v>0</v>
      </c>
      <c r="AY219" s="575">
        <v>0</v>
      </c>
      <c r="AZ219" s="575">
        <v>0</v>
      </c>
      <c r="BA219" s="575">
        <v>0</v>
      </c>
      <c r="BB219" s="575">
        <v>0</v>
      </c>
      <c r="BC219" s="575">
        <v>0</v>
      </c>
      <c r="BD219" s="575">
        <v>0</v>
      </c>
      <c r="BE219" s="575">
        <v>0</v>
      </c>
      <c r="BF219" s="575">
        <v>0</v>
      </c>
      <c r="BG219" s="575">
        <v>0</v>
      </c>
      <c r="BH219" s="575">
        <v>0</v>
      </c>
      <c r="BI219" s="575">
        <v>0</v>
      </c>
      <c r="BJ219" s="575">
        <v>0</v>
      </c>
      <c r="BK219" s="575">
        <v>0</v>
      </c>
      <c r="BL219" s="575">
        <v>0</v>
      </c>
      <c r="BM219" s="575">
        <v>0</v>
      </c>
      <c r="BN219" s="575">
        <v>0</v>
      </c>
      <c r="BO219" s="575">
        <v>0</v>
      </c>
      <c r="BP219" s="575">
        <v>0</v>
      </c>
      <c r="BQ219" s="575">
        <v>0</v>
      </c>
      <c r="BR219" s="575">
        <v>0</v>
      </c>
      <c r="BS219" s="575">
        <v>0</v>
      </c>
      <c r="BT219" s="575">
        <v>0</v>
      </c>
      <c r="BU219" s="575"/>
      <c r="BV219" s="575"/>
      <c r="BW219" s="575"/>
      <c r="BX219" s="575"/>
      <c r="BY219" s="575"/>
      <c r="BZ219" s="575"/>
      <c r="CA219" s="575"/>
      <c r="CB219" s="575"/>
      <c r="CC219" s="575"/>
      <c r="CD219" s="575"/>
      <c r="CE219" s="575"/>
      <c r="CF219" s="575"/>
      <c r="CG219" s="575"/>
      <c r="CH219" s="575"/>
      <c r="CI219" s="576"/>
      <c r="CK219" s="1348"/>
    </row>
    <row r="220" spans="1:89" s="1347" customFormat="1" ht="28.5" x14ac:dyDescent="0.2">
      <c r="A220" s="1386"/>
      <c r="B220" s="863" t="s">
        <v>474</v>
      </c>
      <c r="C220" s="864" t="s">
        <v>686</v>
      </c>
      <c r="D220" s="860" t="s">
        <v>85</v>
      </c>
      <c r="E220" s="861" t="s">
        <v>231</v>
      </c>
      <c r="F220" s="862">
        <v>2</v>
      </c>
      <c r="G220" s="571"/>
      <c r="H220" s="571"/>
      <c r="I220" s="571">
        <v>44.52838261386119</v>
      </c>
      <c r="J220" s="571">
        <v>42.894982342744285</v>
      </c>
      <c r="K220" s="571">
        <v>43.000522383923929</v>
      </c>
      <c r="L220" s="571">
        <v>42.962097978013375</v>
      </c>
      <c r="M220" s="1444">
        <v>43.367216330298163</v>
      </c>
      <c r="N220" s="1444">
        <v>44.208131286826408</v>
      </c>
      <c r="O220" s="1444">
        <v>44.375881328536288</v>
      </c>
      <c r="P220" s="1444">
        <v>44.695114043374254</v>
      </c>
      <c r="Q220" s="1444">
        <v>45.165812590190448</v>
      </c>
      <c r="R220" s="1444">
        <v>45.18166585486415</v>
      </c>
      <c r="S220" s="1444">
        <v>45.204236653190549</v>
      </c>
      <c r="T220" s="1444">
        <v>45.220768818351885</v>
      </c>
      <c r="U220" s="1444">
        <v>45.246224839743171</v>
      </c>
      <c r="V220" s="1444">
        <v>45.279275689427394</v>
      </c>
      <c r="W220" s="1444">
        <v>45.294455356859665</v>
      </c>
      <c r="X220" s="1444">
        <v>45.305412323707678</v>
      </c>
      <c r="Y220" s="1444">
        <v>45.297266594903959</v>
      </c>
      <c r="Z220" s="1444">
        <v>45.29242569330188</v>
      </c>
      <c r="AA220" s="1444">
        <v>45.287117474296942</v>
      </c>
      <c r="AB220" s="1444">
        <v>45.270664134033453</v>
      </c>
      <c r="AC220" s="1444">
        <v>45.272616507675011</v>
      </c>
      <c r="AD220" s="1444">
        <v>45.277619205188579</v>
      </c>
      <c r="AE220" s="1444">
        <v>45.283123038902467</v>
      </c>
      <c r="AF220" s="1444">
        <v>45.292897040399026</v>
      </c>
      <c r="AG220" s="1444">
        <v>45.308308859021913</v>
      </c>
      <c r="AH220" s="1444">
        <v>45.328204601087528</v>
      </c>
      <c r="AI220" s="1444">
        <v>45.293434480750399</v>
      </c>
      <c r="AJ220" s="1444">
        <v>45.307801336956814</v>
      </c>
      <c r="AK220" s="1444">
        <v>45.315248170674735</v>
      </c>
      <c r="AL220" s="1444">
        <v>45.110300752753673</v>
      </c>
      <c r="AM220" s="1444">
        <v>45.09763830709052</v>
      </c>
      <c r="AN220" s="1444">
        <v>45.078749603197792</v>
      </c>
      <c r="AO220" s="1444">
        <v>45.055281645286897</v>
      </c>
      <c r="AP220" s="1444">
        <v>45.036063840628174</v>
      </c>
      <c r="AQ220" s="1444">
        <v>45.023917664055368</v>
      </c>
      <c r="AR220" s="1444">
        <v>45.030208312459735</v>
      </c>
      <c r="AS220" s="1444">
        <v>45.036117666343436</v>
      </c>
      <c r="AT220" s="1444">
        <v>45.048431158265139</v>
      </c>
      <c r="AU220" s="1444">
        <v>45.060535651395291</v>
      </c>
      <c r="AV220" s="1444">
        <v>45.074825333909942</v>
      </c>
      <c r="AW220" s="1444">
        <v>45.087934174727195</v>
      </c>
      <c r="AX220" s="1444">
        <v>45.105568642113013</v>
      </c>
      <c r="AY220" s="1444">
        <v>45.125294367371794</v>
      </c>
      <c r="AZ220" s="1444">
        <v>45.145927444760808</v>
      </c>
      <c r="BA220" s="1444">
        <v>45.167715662414622</v>
      </c>
      <c r="BB220" s="1444">
        <v>45.191143603106497</v>
      </c>
      <c r="BC220" s="1444">
        <v>45.2163556622843</v>
      </c>
      <c r="BD220" s="1444">
        <v>45.24127130159043</v>
      </c>
      <c r="BE220" s="1444">
        <v>45.268754028363965</v>
      </c>
      <c r="BF220" s="1444">
        <v>45.294983241021704</v>
      </c>
      <c r="BG220" s="1444">
        <v>45.319465535548012</v>
      </c>
      <c r="BH220" s="1444">
        <v>45.34157356857677</v>
      </c>
      <c r="BI220" s="1444">
        <v>45.366527840278167</v>
      </c>
      <c r="BJ220" s="1444">
        <v>45.393139786311792</v>
      </c>
      <c r="BK220" s="1444">
        <v>45.419835142669399</v>
      </c>
      <c r="BL220" s="1444">
        <v>45.446053127533524</v>
      </c>
      <c r="BM220" s="1444">
        <v>45.472342941500777</v>
      </c>
      <c r="BN220" s="1444">
        <v>45.499550315050648</v>
      </c>
      <c r="BO220" s="1444">
        <v>45.527410340638568</v>
      </c>
      <c r="BP220" s="1444">
        <v>45.558573355593204</v>
      </c>
      <c r="BQ220" s="1444">
        <v>45.589402869318903</v>
      </c>
      <c r="BR220" s="1444">
        <v>45.627548847049788</v>
      </c>
      <c r="BS220" s="1444">
        <v>45.662770556651367</v>
      </c>
      <c r="BT220" s="1444">
        <v>45.698267062509835</v>
      </c>
      <c r="BU220" s="575"/>
      <c r="BV220" s="575"/>
      <c r="BW220" s="575"/>
      <c r="BX220" s="575"/>
      <c r="BY220" s="575"/>
      <c r="BZ220" s="575"/>
      <c r="CA220" s="575"/>
      <c r="CB220" s="575"/>
      <c r="CC220" s="575"/>
      <c r="CD220" s="575"/>
      <c r="CE220" s="575"/>
      <c r="CF220" s="575"/>
      <c r="CG220" s="575"/>
      <c r="CH220" s="575"/>
      <c r="CI220" s="576"/>
      <c r="CK220" s="1348"/>
    </row>
    <row r="221" spans="1:89" s="1347" customFormat="1" x14ac:dyDescent="0.2">
      <c r="A221" s="1386"/>
      <c r="B221" s="863" t="s">
        <v>476</v>
      </c>
      <c r="C221" s="864" t="s">
        <v>477</v>
      </c>
      <c r="D221" s="860" t="s">
        <v>85</v>
      </c>
      <c r="E221" s="861" t="s">
        <v>231</v>
      </c>
      <c r="F221" s="862">
        <v>2</v>
      </c>
      <c r="G221" s="571"/>
      <c r="H221" s="571"/>
      <c r="I221" s="571">
        <v>74.819999999999993</v>
      </c>
      <c r="J221" s="571">
        <v>74.819999999999993</v>
      </c>
      <c r="K221" s="571">
        <v>74.819999999999993</v>
      </c>
      <c r="L221" s="571">
        <v>74.819999999999993</v>
      </c>
      <c r="M221" s="575">
        <v>74.819999999999993</v>
      </c>
      <c r="N221" s="575">
        <v>74.819999999999993</v>
      </c>
      <c r="O221" s="575">
        <v>74.819999999999993</v>
      </c>
      <c r="P221" s="575">
        <v>74.819999999999993</v>
      </c>
      <c r="Q221" s="575">
        <v>74.819999999999993</v>
      </c>
      <c r="R221" s="575">
        <v>74.819999999999993</v>
      </c>
      <c r="S221" s="575">
        <v>74.819999999999993</v>
      </c>
      <c r="T221" s="575">
        <v>74.819999999999993</v>
      </c>
      <c r="U221" s="575">
        <v>74.819999999999993</v>
      </c>
      <c r="V221" s="575">
        <v>74.819999999999993</v>
      </c>
      <c r="W221" s="575">
        <v>74.819999999999993</v>
      </c>
      <c r="X221" s="575">
        <v>74.819999999999993</v>
      </c>
      <c r="Y221" s="575">
        <v>74.819999999999993</v>
      </c>
      <c r="Z221" s="575">
        <v>74.819999999999993</v>
      </c>
      <c r="AA221" s="575">
        <v>74.819999999999993</v>
      </c>
      <c r="AB221" s="575">
        <v>74.819999999999993</v>
      </c>
      <c r="AC221" s="575">
        <v>74.819999999999993</v>
      </c>
      <c r="AD221" s="575">
        <v>74.819999999999993</v>
      </c>
      <c r="AE221" s="575">
        <v>74.819999999999993</v>
      </c>
      <c r="AF221" s="575">
        <v>74.819999999999993</v>
      </c>
      <c r="AG221" s="575">
        <v>74.819999999999993</v>
      </c>
      <c r="AH221" s="575">
        <v>74.819999999999993</v>
      </c>
      <c r="AI221" s="575">
        <v>74.819999999999993</v>
      </c>
      <c r="AJ221" s="575">
        <v>74.819999999999993</v>
      </c>
      <c r="AK221" s="575">
        <v>74.819999999999993</v>
      </c>
      <c r="AL221" s="575">
        <v>74.819999999999993</v>
      </c>
      <c r="AM221" s="575">
        <v>74.819999999999993</v>
      </c>
      <c r="AN221" s="575">
        <v>74.819999999999993</v>
      </c>
      <c r="AO221" s="575">
        <v>74.819999999999993</v>
      </c>
      <c r="AP221" s="575">
        <v>74.819999999999993</v>
      </c>
      <c r="AQ221" s="575">
        <v>74.819999999999993</v>
      </c>
      <c r="AR221" s="575">
        <v>74.819999999999993</v>
      </c>
      <c r="AS221" s="575">
        <v>74.819999999999993</v>
      </c>
      <c r="AT221" s="575">
        <v>74.819999999999993</v>
      </c>
      <c r="AU221" s="575">
        <v>74.819999999999993</v>
      </c>
      <c r="AV221" s="575">
        <v>74.819999999999993</v>
      </c>
      <c r="AW221" s="575">
        <v>74.819999999999993</v>
      </c>
      <c r="AX221" s="575">
        <v>74.819999999999993</v>
      </c>
      <c r="AY221" s="575">
        <v>74.819999999999993</v>
      </c>
      <c r="AZ221" s="575">
        <v>74.819999999999993</v>
      </c>
      <c r="BA221" s="575">
        <v>74.819999999999993</v>
      </c>
      <c r="BB221" s="575">
        <v>74.819999999999993</v>
      </c>
      <c r="BC221" s="575">
        <v>74.819999999999993</v>
      </c>
      <c r="BD221" s="575">
        <v>74.819999999999993</v>
      </c>
      <c r="BE221" s="575">
        <v>74.819999999999993</v>
      </c>
      <c r="BF221" s="575">
        <v>74.819999999999993</v>
      </c>
      <c r="BG221" s="575">
        <v>74.819999999999993</v>
      </c>
      <c r="BH221" s="575">
        <v>74.819999999999993</v>
      </c>
      <c r="BI221" s="575">
        <v>74.819999999999993</v>
      </c>
      <c r="BJ221" s="575">
        <v>74.819999999999993</v>
      </c>
      <c r="BK221" s="575">
        <v>74.819999999999993</v>
      </c>
      <c r="BL221" s="575">
        <v>74.819999999999993</v>
      </c>
      <c r="BM221" s="575">
        <v>74.819999999999993</v>
      </c>
      <c r="BN221" s="575">
        <v>74.819999999999993</v>
      </c>
      <c r="BO221" s="575">
        <v>74.819999999999993</v>
      </c>
      <c r="BP221" s="575">
        <v>74.819999999999993</v>
      </c>
      <c r="BQ221" s="575">
        <v>74.819999999999993</v>
      </c>
      <c r="BR221" s="575">
        <v>74.819999999999993</v>
      </c>
      <c r="BS221" s="575">
        <v>74.819999999999993</v>
      </c>
      <c r="BT221" s="575">
        <v>74.819999999999993</v>
      </c>
      <c r="BU221" s="575"/>
      <c r="BV221" s="575"/>
      <c r="BW221" s="575"/>
      <c r="BX221" s="575"/>
      <c r="BY221" s="575"/>
      <c r="BZ221" s="575"/>
      <c r="CA221" s="575"/>
      <c r="CB221" s="575"/>
      <c r="CC221" s="575"/>
      <c r="CD221" s="575"/>
      <c r="CE221" s="575"/>
      <c r="CF221" s="575"/>
      <c r="CG221" s="575"/>
      <c r="CH221" s="575"/>
      <c r="CI221" s="576"/>
      <c r="CK221" s="1348"/>
    </row>
    <row r="222" spans="1:89" s="1347" customFormat="1" ht="28.5" x14ac:dyDescent="0.2">
      <c r="A222" s="1386"/>
      <c r="B222" s="865" t="s">
        <v>478</v>
      </c>
      <c r="C222" s="866" t="s">
        <v>382</v>
      </c>
      <c r="D222" s="866" t="s">
        <v>775</v>
      </c>
      <c r="E222" s="867" t="s">
        <v>231</v>
      </c>
      <c r="F222" s="862">
        <v>2</v>
      </c>
      <c r="G222" s="578">
        <f>(G211+G213)-(G221)</f>
        <v>0</v>
      </c>
      <c r="H222" s="578">
        <f t="shared" ref="H222:BS222" si="284">(H211+H213)-(H221)</f>
        <v>0</v>
      </c>
      <c r="I222" s="578">
        <f t="shared" si="284"/>
        <v>792.31</v>
      </c>
      <c r="J222" s="578">
        <f t="shared" si="284"/>
        <v>792.31</v>
      </c>
      <c r="K222" s="578">
        <f t="shared" si="284"/>
        <v>792.31</v>
      </c>
      <c r="L222" s="578">
        <f t="shared" si="284"/>
        <v>792.31</v>
      </c>
      <c r="M222" s="578">
        <f t="shared" si="284"/>
        <v>792.31</v>
      </c>
      <c r="N222" s="578">
        <f t="shared" si="284"/>
        <v>792.31</v>
      </c>
      <c r="O222" s="578">
        <f t="shared" si="284"/>
        <v>792.31</v>
      </c>
      <c r="P222" s="578">
        <f t="shared" si="284"/>
        <v>792.31</v>
      </c>
      <c r="Q222" s="578">
        <f t="shared" si="284"/>
        <v>792.31</v>
      </c>
      <c r="R222" s="578">
        <f t="shared" si="284"/>
        <v>792.31</v>
      </c>
      <c r="S222" s="578">
        <f t="shared" si="284"/>
        <v>792.31</v>
      </c>
      <c r="T222" s="578">
        <f t="shared" si="284"/>
        <v>792.31</v>
      </c>
      <c r="U222" s="578">
        <f t="shared" si="284"/>
        <v>792.31</v>
      </c>
      <c r="V222" s="578">
        <f t="shared" si="284"/>
        <v>792.31</v>
      </c>
      <c r="W222" s="578">
        <f t="shared" si="284"/>
        <v>792.31</v>
      </c>
      <c r="X222" s="578">
        <f t="shared" si="284"/>
        <v>792.31</v>
      </c>
      <c r="Y222" s="578">
        <f t="shared" si="284"/>
        <v>792.31</v>
      </c>
      <c r="Z222" s="578">
        <f t="shared" si="284"/>
        <v>792.31</v>
      </c>
      <c r="AA222" s="578">
        <f t="shared" si="284"/>
        <v>792.31</v>
      </c>
      <c r="AB222" s="578">
        <f t="shared" si="284"/>
        <v>792.31</v>
      </c>
      <c r="AC222" s="578">
        <f t="shared" si="284"/>
        <v>792.31</v>
      </c>
      <c r="AD222" s="578">
        <f t="shared" si="284"/>
        <v>792.31</v>
      </c>
      <c r="AE222" s="578">
        <f t="shared" si="284"/>
        <v>792.31</v>
      </c>
      <c r="AF222" s="578">
        <f t="shared" si="284"/>
        <v>792.31</v>
      </c>
      <c r="AG222" s="578">
        <f t="shared" si="284"/>
        <v>792.31</v>
      </c>
      <c r="AH222" s="578">
        <f t="shared" si="284"/>
        <v>792.31</v>
      </c>
      <c r="AI222" s="578">
        <f t="shared" si="284"/>
        <v>792.31</v>
      </c>
      <c r="AJ222" s="578">
        <f t="shared" si="284"/>
        <v>792.31</v>
      </c>
      <c r="AK222" s="578">
        <f t="shared" si="284"/>
        <v>792.31</v>
      </c>
      <c r="AL222" s="578">
        <f t="shared" si="284"/>
        <v>792.31</v>
      </c>
      <c r="AM222" s="578">
        <f t="shared" si="284"/>
        <v>792.31</v>
      </c>
      <c r="AN222" s="578">
        <f t="shared" si="284"/>
        <v>792.31</v>
      </c>
      <c r="AO222" s="578">
        <f t="shared" si="284"/>
        <v>792.31</v>
      </c>
      <c r="AP222" s="578">
        <f t="shared" si="284"/>
        <v>792.31</v>
      </c>
      <c r="AQ222" s="578">
        <f t="shared" si="284"/>
        <v>792.31</v>
      </c>
      <c r="AR222" s="578">
        <f t="shared" si="284"/>
        <v>792.31</v>
      </c>
      <c r="AS222" s="578">
        <f t="shared" si="284"/>
        <v>792.31</v>
      </c>
      <c r="AT222" s="578">
        <f t="shared" si="284"/>
        <v>792.31</v>
      </c>
      <c r="AU222" s="578">
        <f t="shared" si="284"/>
        <v>792.31</v>
      </c>
      <c r="AV222" s="578">
        <f t="shared" si="284"/>
        <v>792.31</v>
      </c>
      <c r="AW222" s="578">
        <f t="shared" si="284"/>
        <v>792.31</v>
      </c>
      <c r="AX222" s="578">
        <f t="shared" si="284"/>
        <v>792.31</v>
      </c>
      <c r="AY222" s="578">
        <f t="shared" si="284"/>
        <v>792.31</v>
      </c>
      <c r="AZ222" s="578">
        <f t="shared" si="284"/>
        <v>792.31</v>
      </c>
      <c r="BA222" s="578">
        <f t="shared" si="284"/>
        <v>792.31</v>
      </c>
      <c r="BB222" s="578">
        <f t="shared" si="284"/>
        <v>792.31</v>
      </c>
      <c r="BC222" s="578">
        <f t="shared" si="284"/>
        <v>792.31</v>
      </c>
      <c r="BD222" s="578">
        <f t="shared" si="284"/>
        <v>792.31</v>
      </c>
      <c r="BE222" s="578">
        <f t="shared" si="284"/>
        <v>792.31</v>
      </c>
      <c r="BF222" s="578">
        <f t="shared" si="284"/>
        <v>792.31</v>
      </c>
      <c r="BG222" s="578">
        <f t="shared" si="284"/>
        <v>792.31</v>
      </c>
      <c r="BH222" s="578">
        <f t="shared" si="284"/>
        <v>792.31</v>
      </c>
      <c r="BI222" s="578">
        <f t="shared" si="284"/>
        <v>792.31</v>
      </c>
      <c r="BJ222" s="578">
        <f t="shared" si="284"/>
        <v>792.31</v>
      </c>
      <c r="BK222" s="578">
        <f t="shared" si="284"/>
        <v>792.31</v>
      </c>
      <c r="BL222" s="578">
        <f t="shared" si="284"/>
        <v>792.31</v>
      </c>
      <c r="BM222" s="578">
        <f t="shared" si="284"/>
        <v>792.31</v>
      </c>
      <c r="BN222" s="578">
        <f t="shared" si="284"/>
        <v>792.31</v>
      </c>
      <c r="BO222" s="578">
        <f t="shared" si="284"/>
        <v>792.31</v>
      </c>
      <c r="BP222" s="578">
        <f t="shared" si="284"/>
        <v>792.31</v>
      </c>
      <c r="BQ222" s="578">
        <f t="shared" si="284"/>
        <v>792.31</v>
      </c>
      <c r="BR222" s="578">
        <f t="shared" si="284"/>
        <v>792.31</v>
      </c>
      <c r="BS222" s="578">
        <f t="shared" si="284"/>
        <v>792.31</v>
      </c>
      <c r="BT222" s="578">
        <f t="shared" ref="BT222" si="285">(BT211+BT213)-(BT221)</f>
        <v>792.31</v>
      </c>
      <c r="BU222" s="583"/>
      <c r="BV222" s="583"/>
      <c r="BW222" s="583"/>
      <c r="BX222" s="583"/>
      <c r="BY222" s="583"/>
      <c r="BZ222" s="583"/>
      <c r="CA222" s="583"/>
      <c r="CB222" s="583"/>
      <c r="CC222" s="583"/>
      <c r="CD222" s="583"/>
      <c r="CE222" s="583"/>
      <c r="CF222" s="583"/>
      <c r="CG222" s="583"/>
      <c r="CH222" s="583"/>
      <c r="CI222" s="579"/>
      <c r="CK222" s="1348"/>
    </row>
    <row r="223" spans="1:89" s="1347" customFormat="1" ht="29.25" thickBot="1" x14ac:dyDescent="0.25">
      <c r="A223" s="1386"/>
      <c r="B223" s="868" t="s">
        <v>479</v>
      </c>
      <c r="C223" s="869" t="s">
        <v>385</v>
      </c>
      <c r="D223" s="869" t="s">
        <v>480</v>
      </c>
      <c r="E223" s="870" t="s">
        <v>231</v>
      </c>
      <c r="F223" s="871">
        <v>2</v>
      </c>
      <c r="G223" s="590">
        <f>G222+SUM(G207:G210)</f>
        <v>0</v>
      </c>
      <c r="H223" s="590">
        <f t="shared" ref="H223:BS223" si="286">H222+SUM(H207:H210)</f>
        <v>0</v>
      </c>
      <c r="I223" s="590">
        <f t="shared" si="286"/>
        <v>788.0783830054794</v>
      </c>
      <c r="J223" s="590">
        <f t="shared" si="286"/>
        <v>787.97822300547944</v>
      </c>
      <c r="K223" s="590">
        <f t="shared" si="286"/>
        <v>787.97822300547944</v>
      </c>
      <c r="L223" s="590">
        <f t="shared" si="286"/>
        <v>787.97822300547944</v>
      </c>
      <c r="M223" s="590">
        <f t="shared" si="286"/>
        <v>787.97822300547944</v>
      </c>
      <c r="N223" s="590">
        <f t="shared" si="286"/>
        <v>787.97822300547944</v>
      </c>
      <c r="O223" s="590">
        <f t="shared" si="286"/>
        <v>787.97822300547944</v>
      </c>
      <c r="P223" s="590">
        <f t="shared" si="286"/>
        <v>787.97822300547944</v>
      </c>
      <c r="Q223" s="590">
        <f t="shared" si="286"/>
        <v>787.97822300547944</v>
      </c>
      <c r="R223" s="590">
        <f t="shared" si="286"/>
        <v>787.97822300547944</v>
      </c>
      <c r="S223" s="590">
        <f t="shared" si="286"/>
        <v>787.97822300547944</v>
      </c>
      <c r="T223" s="590">
        <f t="shared" si="286"/>
        <v>787.97822300547944</v>
      </c>
      <c r="U223" s="590">
        <f t="shared" si="286"/>
        <v>787.97822300547944</v>
      </c>
      <c r="V223" s="590">
        <f t="shared" si="286"/>
        <v>787.97822300547944</v>
      </c>
      <c r="W223" s="590">
        <f t="shared" si="286"/>
        <v>787.97822300547944</v>
      </c>
      <c r="X223" s="590">
        <f t="shared" si="286"/>
        <v>787.97822300547944</v>
      </c>
      <c r="Y223" s="590">
        <f t="shared" si="286"/>
        <v>787.97822300547944</v>
      </c>
      <c r="Z223" s="590">
        <f t="shared" si="286"/>
        <v>787.97822300547944</v>
      </c>
      <c r="AA223" s="590">
        <f t="shared" si="286"/>
        <v>787.97822300547944</v>
      </c>
      <c r="AB223" s="590">
        <f t="shared" si="286"/>
        <v>787.97822300547944</v>
      </c>
      <c r="AC223" s="590">
        <f t="shared" si="286"/>
        <v>787.97822300547944</v>
      </c>
      <c r="AD223" s="590">
        <f t="shared" si="286"/>
        <v>787.97822300547944</v>
      </c>
      <c r="AE223" s="590">
        <f t="shared" si="286"/>
        <v>787.97822300547944</v>
      </c>
      <c r="AF223" s="590">
        <f t="shared" si="286"/>
        <v>787.97822300547944</v>
      </c>
      <c r="AG223" s="590">
        <f t="shared" si="286"/>
        <v>787.97822300547944</v>
      </c>
      <c r="AH223" s="590">
        <f t="shared" si="286"/>
        <v>787.97822300547944</v>
      </c>
      <c r="AI223" s="590">
        <f t="shared" si="286"/>
        <v>787.97822300547944</v>
      </c>
      <c r="AJ223" s="590">
        <f t="shared" si="286"/>
        <v>787.97822300547944</v>
      </c>
      <c r="AK223" s="590">
        <f t="shared" si="286"/>
        <v>787.97822300547944</v>
      </c>
      <c r="AL223" s="590">
        <f t="shared" si="286"/>
        <v>787.97822300547944</v>
      </c>
      <c r="AM223" s="590">
        <f t="shared" si="286"/>
        <v>787.97822300547944</v>
      </c>
      <c r="AN223" s="590">
        <f t="shared" si="286"/>
        <v>787.97822300547944</v>
      </c>
      <c r="AO223" s="590">
        <f t="shared" si="286"/>
        <v>787.97822300547944</v>
      </c>
      <c r="AP223" s="590">
        <f t="shared" si="286"/>
        <v>787.97822300547944</v>
      </c>
      <c r="AQ223" s="590">
        <f t="shared" si="286"/>
        <v>787.97822300547944</v>
      </c>
      <c r="AR223" s="590">
        <f t="shared" si="286"/>
        <v>787.97822300547944</v>
      </c>
      <c r="AS223" s="590">
        <f t="shared" si="286"/>
        <v>787.97822300547944</v>
      </c>
      <c r="AT223" s="590">
        <f t="shared" si="286"/>
        <v>787.97822300547944</v>
      </c>
      <c r="AU223" s="590">
        <f t="shared" si="286"/>
        <v>787.97822300547944</v>
      </c>
      <c r="AV223" s="590">
        <f t="shared" si="286"/>
        <v>787.97822300547944</v>
      </c>
      <c r="AW223" s="590">
        <f t="shared" si="286"/>
        <v>787.97822300547944</v>
      </c>
      <c r="AX223" s="590">
        <f t="shared" si="286"/>
        <v>787.97822300547944</v>
      </c>
      <c r="AY223" s="590">
        <f t="shared" si="286"/>
        <v>787.97822300547944</v>
      </c>
      <c r="AZ223" s="590">
        <f t="shared" si="286"/>
        <v>787.97822300547944</v>
      </c>
      <c r="BA223" s="590">
        <f t="shared" si="286"/>
        <v>787.97822300547944</v>
      </c>
      <c r="BB223" s="590">
        <f t="shared" si="286"/>
        <v>787.97822300547944</v>
      </c>
      <c r="BC223" s="590">
        <f t="shared" si="286"/>
        <v>787.97822300547944</v>
      </c>
      <c r="BD223" s="590">
        <f t="shared" si="286"/>
        <v>787.97822300547944</v>
      </c>
      <c r="BE223" s="590">
        <f t="shared" si="286"/>
        <v>787.97822300547944</v>
      </c>
      <c r="BF223" s="590">
        <f t="shared" si="286"/>
        <v>787.97822300547944</v>
      </c>
      <c r="BG223" s="590">
        <f t="shared" si="286"/>
        <v>787.97822300547944</v>
      </c>
      <c r="BH223" s="590">
        <f t="shared" si="286"/>
        <v>787.97822300547944</v>
      </c>
      <c r="BI223" s="590">
        <f t="shared" si="286"/>
        <v>787.97822300547944</v>
      </c>
      <c r="BJ223" s="590">
        <f t="shared" si="286"/>
        <v>787.97822300547944</v>
      </c>
      <c r="BK223" s="590">
        <f t="shared" si="286"/>
        <v>787.97822300547944</v>
      </c>
      <c r="BL223" s="590">
        <f t="shared" si="286"/>
        <v>787.97822300547944</v>
      </c>
      <c r="BM223" s="590">
        <f t="shared" si="286"/>
        <v>787.97822300547944</v>
      </c>
      <c r="BN223" s="590">
        <f t="shared" si="286"/>
        <v>787.97822300547944</v>
      </c>
      <c r="BO223" s="590">
        <f t="shared" si="286"/>
        <v>787.97822300547944</v>
      </c>
      <c r="BP223" s="590">
        <f t="shared" si="286"/>
        <v>787.97822300547944</v>
      </c>
      <c r="BQ223" s="590">
        <f t="shared" si="286"/>
        <v>787.97822300547944</v>
      </c>
      <c r="BR223" s="590">
        <f t="shared" si="286"/>
        <v>787.97822300547944</v>
      </c>
      <c r="BS223" s="590">
        <f t="shared" si="286"/>
        <v>787.97822300547944</v>
      </c>
      <c r="BT223" s="590">
        <f t="shared" ref="BT223" si="287">BT222+SUM(BT207:BT210)</f>
        <v>787.97822300547944</v>
      </c>
      <c r="BU223" s="590"/>
      <c r="BV223" s="590"/>
      <c r="BW223" s="590"/>
      <c r="BX223" s="590"/>
      <c r="BY223" s="590"/>
      <c r="BZ223" s="590"/>
      <c r="CA223" s="590"/>
      <c r="CB223" s="590"/>
      <c r="CC223" s="590"/>
      <c r="CD223" s="590"/>
      <c r="CE223" s="590"/>
      <c r="CF223" s="590"/>
      <c r="CG223" s="590"/>
      <c r="CH223" s="590"/>
      <c r="CI223" s="590"/>
      <c r="CK223" s="1348"/>
    </row>
    <row r="224" spans="1:89" s="1347" customFormat="1" ht="42.75" x14ac:dyDescent="0.2">
      <c r="A224" s="1386"/>
      <c r="B224" s="872" t="s">
        <v>481</v>
      </c>
      <c r="C224" s="873" t="s">
        <v>482</v>
      </c>
      <c r="D224" s="878" t="s">
        <v>776</v>
      </c>
      <c r="E224" s="874" t="s">
        <v>231</v>
      </c>
      <c r="F224" s="875">
        <v>2</v>
      </c>
      <c r="G224" s="563"/>
      <c r="H224" s="563"/>
      <c r="I224" s="563">
        <v>132.01290369809024</v>
      </c>
      <c r="J224" s="563">
        <v>121.5737533670966</v>
      </c>
      <c r="K224" s="563">
        <v>133.82762551704326</v>
      </c>
      <c r="L224" s="563">
        <v>143.70238176020192</v>
      </c>
      <c r="M224" s="564">
        <v>156.12251363283346</v>
      </c>
      <c r="N224" s="564">
        <v>170.75300986583071</v>
      </c>
      <c r="O224" s="564">
        <v>173.24566112777924</v>
      </c>
      <c r="P224" s="564">
        <v>178.4821106773978</v>
      </c>
      <c r="Q224" s="564">
        <v>186.87052780940269</v>
      </c>
      <c r="R224" s="564">
        <v>187.47010861383183</v>
      </c>
      <c r="S224" s="564">
        <v>187.86798960091909</v>
      </c>
      <c r="T224" s="564">
        <v>188.13499746043206</v>
      </c>
      <c r="U224" s="564">
        <v>188.49411291050802</v>
      </c>
      <c r="V224" s="564">
        <v>188.84406721970106</v>
      </c>
      <c r="W224" s="564">
        <v>188.76897636037171</v>
      </c>
      <c r="X224" s="564">
        <v>188.68433533272372</v>
      </c>
      <c r="Y224" s="564">
        <v>188.5428236731529</v>
      </c>
      <c r="Z224" s="564">
        <v>188.38938424028882</v>
      </c>
      <c r="AA224" s="564">
        <v>188.24125603374415</v>
      </c>
      <c r="AB224" s="564">
        <v>188.02634754290847</v>
      </c>
      <c r="AC224" s="564">
        <v>187.90816831820089</v>
      </c>
      <c r="AD224" s="564">
        <v>187.74220109471219</v>
      </c>
      <c r="AE224" s="564">
        <v>187.58407428098485</v>
      </c>
      <c r="AF224" s="564">
        <v>187.43612779400365</v>
      </c>
      <c r="AG224" s="564">
        <v>187.33080880212617</v>
      </c>
      <c r="AH224" s="564">
        <v>187.21196375022913</v>
      </c>
      <c r="AI224" s="564">
        <v>186.17700431757177</v>
      </c>
      <c r="AJ224" s="564">
        <v>185.98996124945421</v>
      </c>
      <c r="AK224" s="564">
        <v>185.8399662318343</v>
      </c>
      <c r="AL224" s="564">
        <v>185.6969376477175</v>
      </c>
      <c r="AM224" s="564">
        <v>185.53546823595744</v>
      </c>
      <c r="AN224" s="564">
        <v>185.17287907980665</v>
      </c>
      <c r="AO224" s="564">
        <v>184.80171457442063</v>
      </c>
      <c r="AP224" s="564">
        <v>184.42779404676872</v>
      </c>
      <c r="AQ224" s="564">
        <v>184.04711975833067</v>
      </c>
      <c r="AR224" s="564">
        <v>183.66657762373734</v>
      </c>
      <c r="AS224" s="564">
        <v>183.2816702847966</v>
      </c>
      <c r="AT224" s="564">
        <v>182.90339999256457</v>
      </c>
      <c r="AU224" s="564">
        <v>182.53492934043518</v>
      </c>
      <c r="AV224" s="564">
        <v>182.17245079364258</v>
      </c>
      <c r="AW224" s="564">
        <v>181.81786607134438</v>
      </c>
      <c r="AX224" s="564">
        <v>181.47330236029094</v>
      </c>
      <c r="AY224" s="564">
        <v>181.14249587408355</v>
      </c>
      <c r="AZ224" s="564">
        <v>180.81794470705432</v>
      </c>
      <c r="BA224" s="564">
        <v>180.4951911219427</v>
      </c>
      <c r="BB224" s="564">
        <v>180.17372819826832</v>
      </c>
      <c r="BC224" s="564">
        <v>179.85753032863673</v>
      </c>
      <c r="BD224" s="564">
        <v>179.55100636643812</v>
      </c>
      <c r="BE224" s="564">
        <v>179.24688578703612</v>
      </c>
      <c r="BF224" s="564">
        <v>178.94629707440163</v>
      </c>
      <c r="BG224" s="564">
        <v>178.64218996428713</v>
      </c>
      <c r="BH224" s="564">
        <v>178.33461581870841</v>
      </c>
      <c r="BI224" s="564">
        <v>178.02931418596782</v>
      </c>
      <c r="BJ224" s="564">
        <v>177.72428360271996</v>
      </c>
      <c r="BK224" s="564">
        <v>177.4207756570591</v>
      </c>
      <c r="BL224" s="564">
        <v>177.11662090334056</v>
      </c>
      <c r="BM224" s="564">
        <v>176.80842667878318</v>
      </c>
      <c r="BN224" s="564">
        <v>176.50272607686486</v>
      </c>
      <c r="BO224" s="564">
        <v>176.20064582477883</v>
      </c>
      <c r="BP224" s="564">
        <v>175.89768335074561</v>
      </c>
      <c r="BQ224" s="564">
        <v>175.59706193089647</v>
      </c>
      <c r="BR224" s="564">
        <v>175.29511209921662</v>
      </c>
      <c r="BS224" s="564">
        <v>174.99438504892069</v>
      </c>
      <c r="BT224" s="564">
        <v>174.69418874245417</v>
      </c>
      <c r="BU224" s="564"/>
      <c r="BV224" s="564"/>
      <c r="BW224" s="564"/>
      <c r="BX224" s="564"/>
      <c r="BY224" s="564"/>
      <c r="BZ224" s="564"/>
      <c r="CA224" s="564"/>
      <c r="CB224" s="564"/>
      <c r="CC224" s="564"/>
      <c r="CD224" s="564"/>
      <c r="CE224" s="564"/>
      <c r="CF224" s="564"/>
      <c r="CG224" s="564"/>
      <c r="CH224" s="564"/>
      <c r="CI224" s="565"/>
      <c r="CK224" s="1348"/>
    </row>
    <row r="225" spans="1:89" s="1347" customFormat="1" x14ac:dyDescent="0.2">
      <c r="A225" s="1386"/>
      <c r="B225" s="876" t="s">
        <v>483</v>
      </c>
      <c r="C225" s="877" t="s">
        <v>697</v>
      </c>
      <c r="D225" s="878" t="s">
        <v>85</v>
      </c>
      <c r="E225" s="879" t="s">
        <v>231</v>
      </c>
      <c r="F225" s="880">
        <v>2</v>
      </c>
      <c r="G225" s="1047"/>
      <c r="H225" s="1047">
        <v>67.305790723105829</v>
      </c>
      <c r="I225" s="1047">
        <v>67.305790723105829</v>
      </c>
      <c r="J225" s="1047">
        <v>67.305790723105829</v>
      </c>
      <c r="K225" s="1047">
        <v>69.655790723105824</v>
      </c>
      <c r="L225" s="1047">
        <v>96.815790723105835</v>
      </c>
      <c r="M225" s="1048">
        <v>128.81579072310583</v>
      </c>
      <c r="N225" s="1048">
        <v>140.79079072310583</v>
      </c>
      <c r="O225" s="1048">
        <v>149.79079072310583</v>
      </c>
      <c r="P225" s="1048">
        <v>178.7907907231058</v>
      </c>
      <c r="Q225" s="1048">
        <v>178.7907907231058</v>
      </c>
      <c r="R225" s="1048">
        <v>178.7907907231058</v>
      </c>
      <c r="S225" s="1048">
        <v>178.7907907231058</v>
      </c>
      <c r="T225" s="1048">
        <v>178.7907907231058</v>
      </c>
      <c r="U225" s="1048">
        <v>178.7907907231058</v>
      </c>
      <c r="V225" s="1048">
        <v>178.7907907231058</v>
      </c>
      <c r="W225" s="1048">
        <v>178.7907907231058</v>
      </c>
      <c r="X225" s="1048">
        <v>178.7907907231058</v>
      </c>
      <c r="Y225" s="1048">
        <v>178.7907907231058</v>
      </c>
      <c r="Z225" s="1048">
        <v>178.7907907231058</v>
      </c>
      <c r="AA225" s="1048">
        <v>178.7907907231058</v>
      </c>
      <c r="AB225" s="1048">
        <v>178.7907907231058</v>
      </c>
      <c r="AC225" s="1048">
        <v>178.7907907231058</v>
      </c>
      <c r="AD225" s="1048">
        <v>178.7907907231058</v>
      </c>
      <c r="AE225" s="1048">
        <v>178.7907907231058</v>
      </c>
      <c r="AF225" s="1048">
        <v>178.7907907231058</v>
      </c>
      <c r="AG225" s="1048">
        <v>178.7907907231058</v>
      </c>
      <c r="AH225" s="1048">
        <v>178.7907907231058</v>
      </c>
      <c r="AI225" s="1048">
        <v>178.7907907231058</v>
      </c>
      <c r="AJ225" s="1048">
        <v>178.7907907231058</v>
      </c>
      <c r="AK225" s="1048">
        <v>178.7907907231058</v>
      </c>
      <c r="AL225" s="1048">
        <v>178.7907907231058</v>
      </c>
      <c r="AM225" s="1048">
        <v>178.7907907231058</v>
      </c>
      <c r="AN225" s="1048">
        <v>178.7907907231058</v>
      </c>
      <c r="AO225" s="1048">
        <v>178.7907907231058</v>
      </c>
      <c r="AP225" s="1048">
        <v>178.7907907231058</v>
      </c>
      <c r="AQ225" s="1048">
        <v>178.7907907231058</v>
      </c>
      <c r="AR225" s="1048">
        <v>178.7907907231058</v>
      </c>
      <c r="AS225" s="1048">
        <v>178.7907907231058</v>
      </c>
      <c r="AT225" s="1048">
        <v>178.7907907231058</v>
      </c>
      <c r="AU225" s="1048">
        <v>178.7907907231058</v>
      </c>
      <c r="AV225" s="1048">
        <v>178.7907907231058</v>
      </c>
      <c r="AW225" s="1048">
        <v>178.7907907231058</v>
      </c>
      <c r="AX225" s="1048">
        <v>178.7907907231058</v>
      </c>
      <c r="AY225" s="1048">
        <v>178.7907907231058</v>
      </c>
      <c r="AZ225" s="1048">
        <v>178.7907907231058</v>
      </c>
      <c r="BA225" s="1048">
        <v>178.7907907231058</v>
      </c>
      <c r="BB225" s="1048">
        <v>178.7907907231058</v>
      </c>
      <c r="BC225" s="1048">
        <v>178.7907907231058</v>
      </c>
      <c r="BD225" s="1048">
        <v>178.7907907231058</v>
      </c>
      <c r="BE225" s="1048">
        <v>178.7907907231058</v>
      </c>
      <c r="BF225" s="1048">
        <v>178.7907907231058</v>
      </c>
      <c r="BG225" s="1048">
        <v>178.7907907231058</v>
      </c>
      <c r="BH225" s="1048">
        <v>178.7907907231058</v>
      </c>
      <c r="BI225" s="1048">
        <v>178.7907907231058</v>
      </c>
      <c r="BJ225" s="1048">
        <v>178.7907907231058</v>
      </c>
      <c r="BK225" s="1048">
        <v>178.7907907231058</v>
      </c>
      <c r="BL225" s="1048">
        <v>178.7907907231058</v>
      </c>
      <c r="BM225" s="1048">
        <v>178.7907907231058</v>
      </c>
      <c r="BN225" s="1048">
        <v>178.7907907231058</v>
      </c>
      <c r="BO225" s="1048">
        <v>178.7907907231058</v>
      </c>
      <c r="BP225" s="1048">
        <v>178.7907907231058</v>
      </c>
      <c r="BQ225" s="1048">
        <v>178.7907907231058</v>
      </c>
      <c r="BR225" s="1048">
        <v>178.7907907231058</v>
      </c>
      <c r="BS225" s="1048">
        <v>178.7907907231058</v>
      </c>
      <c r="BT225" s="1048">
        <v>178.7907907231058</v>
      </c>
      <c r="BU225" s="1048"/>
      <c r="BV225" s="1048"/>
      <c r="BW225" s="1048"/>
      <c r="BX225" s="1048"/>
      <c r="BY225" s="1048"/>
      <c r="BZ225" s="1048"/>
      <c r="CA225" s="1048"/>
      <c r="CB225" s="1048"/>
      <c r="CC225" s="1048"/>
      <c r="CD225" s="1048"/>
      <c r="CE225" s="1048"/>
      <c r="CF225" s="1048"/>
      <c r="CG225" s="1048"/>
      <c r="CH225" s="1048"/>
      <c r="CI225" s="1049"/>
      <c r="CK225" s="1348"/>
    </row>
    <row r="226" spans="1:89" s="1347" customFormat="1" ht="42.75" x14ac:dyDescent="0.2">
      <c r="A226" s="1386"/>
      <c r="B226" s="876" t="s">
        <v>485</v>
      </c>
      <c r="C226" s="877" t="s">
        <v>486</v>
      </c>
      <c r="D226" s="878" t="s">
        <v>776</v>
      </c>
      <c r="E226" s="879" t="s">
        <v>231</v>
      </c>
      <c r="F226" s="880">
        <v>2</v>
      </c>
      <c r="G226" s="571"/>
      <c r="H226" s="571"/>
      <c r="I226" s="571">
        <v>3.5608873771176874</v>
      </c>
      <c r="J226" s="571">
        <v>4.0650470491849235</v>
      </c>
      <c r="K226" s="571">
        <v>4.0198851859876372</v>
      </c>
      <c r="L226" s="571">
        <v>3.9768557188906057</v>
      </c>
      <c r="M226" s="575">
        <v>4.7316004835046055</v>
      </c>
      <c r="N226" s="575">
        <v>4.7019095283840642</v>
      </c>
      <c r="O226" s="575">
        <v>4.6722185732635229</v>
      </c>
      <c r="P226" s="575">
        <v>4.6425276181429815</v>
      </c>
      <c r="Q226" s="575">
        <v>4.6128366630224402</v>
      </c>
      <c r="R226" s="575">
        <v>4.597181432140701</v>
      </c>
      <c r="S226" s="575">
        <v>4.5815262012589608</v>
      </c>
      <c r="T226" s="575">
        <v>4.5658709703772207</v>
      </c>
      <c r="U226" s="575">
        <v>4.5496759039478345</v>
      </c>
      <c r="V226" s="575">
        <v>4.5334808375184483</v>
      </c>
      <c r="W226" s="575">
        <v>4.5172857710890622</v>
      </c>
      <c r="X226" s="575">
        <v>4.501090704659676</v>
      </c>
      <c r="Y226" s="575">
        <v>4.4848956382302898</v>
      </c>
      <c r="Z226" s="575">
        <v>4.4687005718009036</v>
      </c>
      <c r="AA226" s="575">
        <v>4.4525055053715175</v>
      </c>
      <c r="AB226" s="575">
        <v>4.4444079721568253</v>
      </c>
      <c r="AC226" s="575">
        <v>4.4363104389421313</v>
      </c>
      <c r="AD226" s="575">
        <v>4.4282129057274391</v>
      </c>
      <c r="AE226" s="575">
        <v>4.4201153725127451</v>
      </c>
      <c r="AF226" s="575">
        <v>4.4120178392980529</v>
      </c>
      <c r="AG226" s="575">
        <v>4.4039203060833589</v>
      </c>
      <c r="AH226" s="575">
        <v>4.3958227728686667</v>
      </c>
      <c r="AI226" s="575">
        <v>4.3877252396539728</v>
      </c>
      <c r="AJ226" s="575">
        <v>4.3796277064392806</v>
      </c>
      <c r="AK226" s="575">
        <v>4.3742293509628176</v>
      </c>
      <c r="AL226" s="575">
        <v>4.370180584355472</v>
      </c>
      <c r="AM226" s="575">
        <v>4.3674814066172409</v>
      </c>
      <c r="AN226" s="575">
        <v>4.364782228879009</v>
      </c>
      <c r="AO226" s="575">
        <v>4.3620830511407789</v>
      </c>
      <c r="AP226" s="575">
        <v>4.3593838734025478</v>
      </c>
      <c r="AQ226" s="575">
        <v>4.3566846956643168</v>
      </c>
      <c r="AR226" s="575">
        <v>4.3539855179260858</v>
      </c>
      <c r="AS226" s="575">
        <v>4.3512863401878548</v>
      </c>
      <c r="AT226" s="575">
        <v>4.3485871624496237</v>
      </c>
      <c r="AU226" s="575">
        <v>4.3458879847113927</v>
      </c>
      <c r="AV226" s="575">
        <v>4.3431888069731617</v>
      </c>
      <c r="AW226" s="575">
        <v>4.3404896292349306</v>
      </c>
      <c r="AX226" s="575">
        <v>4.3377904514966996</v>
      </c>
      <c r="AY226" s="575">
        <v>4.3350912737584677</v>
      </c>
      <c r="AZ226" s="575">
        <v>4.3323920960202376</v>
      </c>
      <c r="BA226" s="575">
        <v>4.3296929182820065</v>
      </c>
      <c r="BB226" s="575">
        <v>4.3269937405437755</v>
      </c>
      <c r="BC226" s="575">
        <v>4.3242945628055445</v>
      </c>
      <c r="BD226" s="575">
        <v>4.3215953850673134</v>
      </c>
      <c r="BE226" s="575">
        <v>4.3188962073290815</v>
      </c>
      <c r="BF226" s="575">
        <v>4.3161970295908514</v>
      </c>
      <c r="BG226" s="575">
        <v>4.3134978518526204</v>
      </c>
      <c r="BH226" s="575">
        <v>4.3107986741143893</v>
      </c>
      <c r="BI226" s="575">
        <v>4.3080994963761583</v>
      </c>
      <c r="BJ226" s="575">
        <v>4.3054003186379273</v>
      </c>
      <c r="BK226" s="575">
        <v>4.3027011408996962</v>
      </c>
      <c r="BL226" s="575">
        <v>4.3000019631614652</v>
      </c>
      <c r="BM226" s="575">
        <v>4.2973027854232342</v>
      </c>
      <c r="BN226" s="575">
        <v>4.2946036076850032</v>
      </c>
      <c r="BO226" s="575">
        <v>4.2919044299467721</v>
      </c>
      <c r="BP226" s="575">
        <v>4.2892052522085411</v>
      </c>
      <c r="BQ226" s="575">
        <v>4.2865060744703101</v>
      </c>
      <c r="BR226" s="575">
        <v>4.283806896732079</v>
      </c>
      <c r="BS226" s="575">
        <v>4.281107718993848</v>
      </c>
      <c r="BT226" s="575">
        <v>4.278408541255617</v>
      </c>
      <c r="BU226" s="575"/>
      <c r="BV226" s="575"/>
      <c r="BW226" s="575"/>
      <c r="BX226" s="575"/>
      <c r="BY226" s="575"/>
      <c r="BZ226" s="575"/>
      <c r="CA226" s="575"/>
      <c r="CB226" s="575"/>
      <c r="CC226" s="575"/>
      <c r="CD226" s="575"/>
      <c r="CE226" s="575"/>
      <c r="CF226" s="575"/>
      <c r="CG226" s="575"/>
      <c r="CH226" s="575"/>
      <c r="CI226" s="576"/>
      <c r="CK226" s="1348"/>
    </row>
    <row r="227" spans="1:89" s="1347" customFormat="1" ht="42.75" x14ac:dyDescent="0.2">
      <c r="A227" s="1386"/>
      <c r="B227" s="876" t="s">
        <v>487</v>
      </c>
      <c r="C227" s="877" t="s">
        <v>488</v>
      </c>
      <c r="D227" s="878" t="s">
        <v>776</v>
      </c>
      <c r="E227" s="879" t="s">
        <v>231</v>
      </c>
      <c r="F227" s="880">
        <v>2</v>
      </c>
      <c r="G227" s="571"/>
      <c r="H227" s="571"/>
      <c r="I227" s="571">
        <v>162.23492746668327</v>
      </c>
      <c r="J227" s="571">
        <v>165.07085432717037</v>
      </c>
      <c r="K227" s="571">
        <v>170.11478740835119</v>
      </c>
      <c r="L227" s="571">
        <v>175.47009359981638</v>
      </c>
      <c r="M227" s="575">
        <v>180.58340657027645</v>
      </c>
      <c r="N227" s="575">
        <v>187.75069819622567</v>
      </c>
      <c r="O227" s="575">
        <v>194.98827705352022</v>
      </c>
      <c r="P227" s="575">
        <v>202.21646179353007</v>
      </c>
      <c r="Q227" s="575">
        <v>209.03726077854307</v>
      </c>
      <c r="R227" s="575">
        <v>214.62768782938986</v>
      </c>
      <c r="S227" s="575">
        <v>219.66695283601601</v>
      </c>
      <c r="T227" s="575">
        <v>224.74471866780695</v>
      </c>
      <c r="U227" s="575">
        <v>229.95372752670102</v>
      </c>
      <c r="V227" s="575">
        <v>235.25586622302251</v>
      </c>
      <c r="W227" s="575">
        <v>240.6309376804779</v>
      </c>
      <c r="X227" s="575">
        <v>245.93473490908659</v>
      </c>
      <c r="Y227" s="575">
        <v>251.01507805337422</v>
      </c>
      <c r="Z227" s="575">
        <v>256.11809691218008</v>
      </c>
      <c r="AA227" s="575">
        <v>261.2250666333162</v>
      </c>
      <c r="AB227" s="575">
        <v>266.03222421957929</v>
      </c>
      <c r="AC227" s="575">
        <v>270.82304786025571</v>
      </c>
      <c r="AD227" s="575">
        <v>275.47995137797074</v>
      </c>
      <c r="AE227" s="575">
        <v>279.96258183147262</v>
      </c>
      <c r="AF227" s="575">
        <v>284.3141091266923</v>
      </c>
      <c r="AG227" s="575">
        <v>288.5506142020256</v>
      </c>
      <c r="AH227" s="575">
        <v>292.75105234091637</v>
      </c>
      <c r="AI227" s="575">
        <v>296.90313912914417</v>
      </c>
      <c r="AJ227" s="575">
        <v>301.09072765325681</v>
      </c>
      <c r="AK227" s="575">
        <v>305.20272147484246</v>
      </c>
      <c r="AL227" s="575">
        <v>304.95825033021322</v>
      </c>
      <c r="AM227" s="575">
        <v>307.70180122267277</v>
      </c>
      <c r="AN227" s="575">
        <v>310.45668238958564</v>
      </c>
      <c r="AO227" s="575">
        <v>313.17132381295215</v>
      </c>
      <c r="AP227" s="575">
        <v>315.92844699451837</v>
      </c>
      <c r="AQ227" s="575">
        <v>318.02536577809678</v>
      </c>
      <c r="AR227" s="575">
        <v>319.53108406512172</v>
      </c>
      <c r="AS227" s="575">
        <v>321.0370907915277</v>
      </c>
      <c r="AT227" s="575">
        <v>322.60488747819159</v>
      </c>
      <c r="AU227" s="575">
        <v>324.16295738501691</v>
      </c>
      <c r="AV227" s="575">
        <v>325.7444911457435</v>
      </c>
      <c r="AW227" s="575">
        <v>327.30289628416392</v>
      </c>
      <c r="AX227" s="575">
        <v>328.9228113904731</v>
      </c>
      <c r="AY227" s="575">
        <v>330.55869292445186</v>
      </c>
      <c r="AZ227" s="575">
        <v>332.1967751272955</v>
      </c>
      <c r="BA227" s="575">
        <v>333.84662783575072</v>
      </c>
      <c r="BB227" s="575">
        <v>335.51730851652144</v>
      </c>
      <c r="BC227" s="575">
        <v>337.20603657899562</v>
      </c>
      <c r="BD227" s="575">
        <v>338.88633082395933</v>
      </c>
      <c r="BE227" s="575">
        <v>340.58084750816863</v>
      </c>
      <c r="BF227" s="575">
        <v>342.25224119746144</v>
      </c>
      <c r="BG227" s="575">
        <v>343.88996482672843</v>
      </c>
      <c r="BH227" s="575">
        <v>345.52499921327029</v>
      </c>
      <c r="BI227" s="575">
        <v>347.19935580594324</v>
      </c>
      <c r="BJ227" s="575">
        <v>348.89353466050909</v>
      </c>
      <c r="BK227" s="575">
        <v>350.57741569444232</v>
      </c>
      <c r="BL227" s="575">
        <v>352.2435000659674</v>
      </c>
      <c r="BM227" s="575">
        <v>353.90502863703722</v>
      </c>
      <c r="BN227" s="575">
        <v>355.57220028442185</v>
      </c>
      <c r="BO227" s="575">
        <v>357.23990872430306</v>
      </c>
      <c r="BP227" s="575">
        <v>358.73969675827675</v>
      </c>
      <c r="BQ227" s="575">
        <v>360.0375932021384</v>
      </c>
      <c r="BR227" s="575">
        <v>361.39183013895655</v>
      </c>
      <c r="BS227" s="575">
        <v>362.71959641663983</v>
      </c>
      <c r="BT227" s="575">
        <v>364.04389303537545</v>
      </c>
      <c r="BU227" s="575"/>
      <c r="BV227" s="575"/>
      <c r="BW227" s="575"/>
      <c r="BX227" s="575"/>
      <c r="BY227" s="575"/>
      <c r="BZ227" s="575"/>
      <c r="CA227" s="575"/>
      <c r="CB227" s="575"/>
      <c r="CC227" s="575"/>
      <c r="CD227" s="575"/>
      <c r="CE227" s="575"/>
      <c r="CF227" s="575"/>
      <c r="CG227" s="575"/>
      <c r="CH227" s="575"/>
      <c r="CI227" s="576"/>
      <c r="CK227" s="1348"/>
    </row>
    <row r="228" spans="1:89" s="1349" customFormat="1" ht="42.75" x14ac:dyDescent="0.2">
      <c r="A228" s="1386"/>
      <c r="B228" s="876" t="s">
        <v>489</v>
      </c>
      <c r="C228" s="877" t="s">
        <v>490</v>
      </c>
      <c r="D228" s="878" t="s">
        <v>776</v>
      </c>
      <c r="E228" s="879" t="s">
        <v>231</v>
      </c>
      <c r="F228" s="880">
        <v>2</v>
      </c>
      <c r="G228" s="571"/>
      <c r="H228" s="571"/>
      <c r="I228" s="571">
        <v>375.28786209112468</v>
      </c>
      <c r="J228" s="571">
        <v>360.52581807635977</v>
      </c>
      <c r="K228" s="571">
        <v>348.36189236876214</v>
      </c>
      <c r="L228" s="571">
        <v>335.66006535261033</v>
      </c>
      <c r="M228" s="575">
        <v>324.62723800743652</v>
      </c>
      <c r="N228" s="575">
        <v>317.95373179126398</v>
      </c>
      <c r="O228" s="575">
        <v>311.24453789909353</v>
      </c>
      <c r="P228" s="575">
        <v>304.52524559557031</v>
      </c>
      <c r="Q228" s="575">
        <v>297.76927841602543</v>
      </c>
      <c r="R228" s="575">
        <v>291.83799278838507</v>
      </c>
      <c r="S228" s="575">
        <v>286.80206394264326</v>
      </c>
      <c r="T228" s="575">
        <v>281.74811225978613</v>
      </c>
      <c r="U228" s="575">
        <v>276.63290431517447</v>
      </c>
      <c r="V228" s="575">
        <v>271.56889789265512</v>
      </c>
      <c r="W228" s="575">
        <v>266.52954540355728</v>
      </c>
      <c r="X228" s="575">
        <v>261.49078414394489</v>
      </c>
      <c r="Y228" s="575">
        <v>256.39040191059212</v>
      </c>
      <c r="Z228" s="575">
        <v>251.33614583723622</v>
      </c>
      <c r="AA228" s="575">
        <v>246.26162949105679</v>
      </c>
      <c r="AB228" s="575">
        <v>241.34560425074713</v>
      </c>
      <c r="AC228" s="575">
        <v>236.68313742315553</v>
      </c>
      <c r="AD228" s="575">
        <v>232.26016114085783</v>
      </c>
      <c r="AE228" s="575">
        <v>228.01532128665175</v>
      </c>
      <c r="AF228" s="575">
        <v>223.97088311152962</v>
      </c>
      <c r="AG228" s="575">
        <v>220.10024960506811</v>
      </c>
      <c r="AH228" s="575">
        <v>216.35724574913215</v>
      </c>
      <c r="AI228" s="575">
        <v>212.5928827168633</v>
      </c>
      <c r="AJ228" s="575">
        <v>208.82624569786216</v>
      </c>
      <c r="AK228" s="575">
        <v>204.96848511964831</v>
      </c>
      <c r="AL228" s="575">
        <v>201.645247723463</v>
      </c>
      <c r="AM228" s="575">
        <v>198.80703077316173</v>
      </c>
      <c r="AN228" s="575">
        <v>196.04363239481617</v>
      </c>
      <c r="AO228" s="575">
        <v>193.24699917966848</v>
      </c>
      <c r="AP228" s="575">
        <v>190.48938662531864</v>
      </c>
      <c r="AQ228" s="575">
        <v>188.54891888333088</v>
      </c>
      <c r="AR228" s="575">
        <v>187.55305029077962</v>
      </c>
      <c r="AS228" s="575">
        <v>186.55447241014014</v>
      </c>
      <c r="AT228" s="575">
        <v>185.60289989598797</v>
      </c>
      <c r="AU228" s="575">
        <v>184.64818258307517</v>
      </c>
      <c r="AV228" s="575">
        <v>183.70657715831172</v>
      </c>
      <c r="AW228" s="575">
        <v>182.76091445071407</v>
      </c>
      <c r="AX228" s="575">
        <v>181.82732427990743</v>
      </c>
      <c r="AY228" s="575">
        <v>180.90537365411808</v>
      </c>
      <c r="AZ228" s="575">
        <v>179.99419676737375</v>
      </c>
      <c r="BA228" s="575">
        <v>179.09301557924954</v>
      </c>
      <c r="BB228" s="575">
        <v>178.20118606160742</v>
      </c>
      <c r="BC228" s="575">
        <v>177.31831663483899</v>
      </c>
      <c r="BD228" s="575">
        <v>176.42784622053688</v>
      </c>
      <c r="BE228" s="575">
        <v>175.56645755811968</v>
      </c>
      <c r="BF228" s="575">
        <v>174.70119735517008</v>
      </c>
      <c r="BG228" s="575">
        <v>173.84091813789624</v>
      </c>
      <c r="BH228" s="575">
        <v>172.94358673827054</v>
      </c>
      <c r="BI228" s="575">
        <v>172.05524524593184</v>
      </c>
      <c r="BJ228" s="575">
        <v>171.17578033202395</v>
      </c>
      <c r="BK228" s="575">
        <v>170.30515414100077</v>
      </c>
      <c r="BL228" s="575">
        <v>169.44334293299735</v>
      </c>
      <c r="BM228" s="575">
        <v>168.59020822573552</v>
      </c>
      <c r="BN228" s="575">
        <v>167.74575667192988</v>
      </c>
      <c r="BO228" s="575">
        <v>166.90977267642057</v>
      </c>
      <c r="BP228" s="575">
        <v>166.3078590427825</v>
      </c>
      <c r="BQ228" s="575">
        <v>165.90646759577118</v>
      </c>
      <c r="BR228" s="575">
        <v>165.58326205910546</v>
      </c>
      <c r="BS228" s="575">
        <v>165.23398089225253</v>
      </c>
      <c r="BT228" s="575">
        <v>164.89282883471773</v>
      </c>
      <c r="BU228" s="575"/>
      <c r="BV228" s="575"/>
      <c r="BW228" s="575"/>
      <c r="BX228" s="575"/>
      <c r="BY228" s="575"/>
      <c r="BZ228" s="575"/>
      <c r="CA228" s="575"/>
      <c r="CB228" s="575"/>
      <c r="CC228" s="575"/>
      <c r="CD228" s="575"/>
      <c r="CE228" s="575"/>
      <c r="CF228" s="575"/>
      <c r="CG228" s="575"/>
      <c r="CH228" s="575"/>
      <c r="CI228" s="576"/>
      <c r="CK228" s="1350"/>
    </row>
    <row r="229" spans="1:89" s="1347" customFormat="1" ht="28.5" x14ac:dyDescent="0.2">
      <c r="A229" s="1386"/>
      <c r="B229" s="876" t="s">
        <v>491</v>
      </c>
      <c r="C229" s="877" t="s">
        <v>492</v>
      </c>
      <c r="D229" s="878" t="s">
        <v>85</v>
      </c>
      <c r="E229" s="879" t="s">
        <v>370</v>
      </c>
      <c r="F229" s="880">
        <v>1</v>
      </c>
      <c r="G229" s="599"/>
      <c r="H229" s="1403"/>
      <c r="I229" s="1403">
        <v>0</v>
      </c>
      <c r="J229" s="1403">
        <v>4.1600647248584491E-3</v>
      </c>
      <c r="K229" s="1403">
        <v>4.2254239721130817E-3</v>
      </c>
      <c r="L229" s="1403">
        <v>4.3484125390978873E-3</v>
      </c>
      <c r="M229" s="1404">
        <v>5.2994982772278723E-3</v>
      </c>
      <c r="N229" s="1404">
        <v>5.5298338893212439E-3</v>
      </c>
      <c r="O229" s="1404">
        <v>5.9211472407957027E-3</v>
      </c>
      <c r="P229" s="1404">
        <v>6.2131527156072987E-3</v>
      </c>
      <c r="Q229" s="1404">
        <v>6.5402366081238452E-3</v>
      </c>
      <c r="R229" s="1404">
        <v>6.9357847108783141E-3</v>
      </c>
      <c r="S229" s="1404">
        <v>7.2609443681011694E-3</v>
      </c>
      <c r="T229" s="1404">
        <v>7.6580539002061394E-3</v>
      </c>
      <c r="U229" s="1404">
        <v>7.9834141444767737E-3</v>
      </c>
      <c r="V229" s="1404">
        <v>8.3782122950882519E-3</v>
      </c>
      <c r="W229" s="1404">
        <v>8.7051516978231581E-3</v>
      </c>
      <c r="X229" s="1404">
        <v>9.1047218430560014E-3</v>
      </c>
      <c r="Y229" s="1404">
        <v>9.5028847753488178E-3</v>
      </c>
      <c r="Z229" s="1404">
        <v>9.8317558259883031E-3</v>
      </c>
      <c r="AA229" s="1404">
        <v>1.0225558204263414E-2</v>
      </c>
      <c r="AB229" s="1404">
        <v>1.0553550789905478E-2</v>
      </c>
      <c r="AC229" s="1404">
        <v>1.0943965998993025E-2</v>
      </c>
      <c r="AD229" s="1404">
        <v>1.131269326369065E-2</v>
      </c>
      <c r="AE229" s="1404">
        <v>1.1681275426183132E-2</v>
      </c>
      <c r="AF229" s="1404">
        <v>1.2050268530581592E-2</v>
      </c>
      <c r="AG229" s="1404">
        <v>1.2419132826895831E-2</v>
      </c>
      <c r="AH229" s="1404">
        <v>1.2789265983402897E-2</v>
      </c>
      <c r="AI229" s="1404">
        <v>1.3176362596524226E-2</v>
      </c>
      <c r="AJ229" s="1404">
        <v>1.3548749441123239E-2</v>
      </c>
      <c r="AK229" s="1404">
        <v>1.3919248931159959E-2</v>
      </c>
      <c r="AL229" s="1404">
        <v>1.4300328462488257E-2</v>
      </c>
      <c r="AM229" s="1404">
        <v>1.4674036311333728E-2</v>
      </c>
      <c r="AN229" s="1404">
        <v>1.5053789987148737E-2</v>
      </c>
      <c r="AO229" s="1404">
        <v>1.543293814807024E-2</v>
      </c>
      <c r="AP229" s="1404">
        <v>1.5812417464905457E-2</v>
      </c>
      <c r="AQ229" s="1404">
        <v>1.6192556152738975E-2</v>
      </c>
      <c r="AR229" s="1404">
        <v>1.6575923252709786E-2</v>
      </c>
      <c r="AS229" s="1404">
        <v>1.6959634087638821E-2</v>
      </c>
      <c r="AT229" s="1404">
        <v>1.7344701219087294E-2</v>
      </c>
      <c r="AU229" s="1404">
        <v>1.7729415410544347E-2</v>
      </c>
      <c r="AV229" s="1404">
        <v>1.81134381506316E-2</v>
      </c>
      <c r="AW229" s="1404">
        <v>1.8496374843283606E-2</v>
      </c>
      <c r="AX229" s="1404">
        <v>1.8879318396251579E-2</v>
      </c>
      <c r="AY229" s="1404">
        <v>1.9260865451565797E-2</v>
      </c>
      <c r="AZ229" s="1404">
        <v>1.9641303118957051E-2</v>
      </c>
      <c r="BA229" s="1404">
        <v>2.0020884941165742E-2</v>
      </c>
      <c r="BB229" s="1404">
        <v>2.0400073776299623E-2</v>
      </c>
      <c r="BC229" s="1404">
        <v>2.0779507387231517E-2</v>
      </c>
      <c r="BD229" s="1404">
        <v>2.0414789047309451E-2</v>
      </c>
      <c r="BE229" s="1404">
        <v>2.0009126526610643E-2</v>
      </c>
      <c r="BF229" s="1404">
        <v>1.9640651469742629E-2</v>
      </c>
      <c r="BG229" s="1404">
        <v>1.9320425365269296E-2</v>
      </c>
      <c r="BH229" s="1404">
        <v>1.9078112020922508E-2</v>
      </c>
      <c r="BI229" s="1404">
        <v>1.8775316817838734E-2</v>
      </c>
      <c r="BJ229" s="1404">
        <v>1.8450377655798846E-2</v>
      </c>
      <c r="BK229" s="1404">
        <v>1.8130556036126753E-2</v>
      </c>
      <c r="BL229" s="1404">
        <v>1.7813743362574387E-2</v>
      </c>
      <c r="BM229" s="1404">
        <v>1.7509955316756393E-2</v>
      </c>
      <c r="BN229" s="1404">
        <v>1.720455801280163E-2</v>
      </c>
      <c r="BO229" s="1404">
        <v>1.6887214381463355E-2</v>
      </c>
      <c r="BP229" s="1404">
        <v>1.6547420649740911E-2</v>
      </c>
      <c r="BQ229" s="1404">
        <v>1.6259683708748321E-2</v>
      </c>
      <c r="BR229" s="1404">
        <v>1.5772991034447802E-2</v>
      </c>
      <c r="BS229" s="1404">
        <v>1.5365294990791147E-2</v>
      </c>
      <c r="BT229" s="1404">
        <v>1.4956857527041484E-2</v>
      </c>
      <c r="BU229" s="1404"/>
      <c r="BV229" s="1404"/>
      <c r="BW229" s="1404"/>
      <c r="BX229" s="1404"/>
      <c r="BY229" s="1404"/>
      <c r="BZ229" s="1404"/>
      <c r="CA229" s="1404"/>
      <c r="CB229" s="1404"/>
      <c r="CC229" s="1404"/>
      <c r="CD229" s="1404"/>
      <c r="CE229" s="1404"/>
      <c r="CF229" s="1404"/>
      <c r="CG229" s="1404"/>
      <c r="CH229" s="1404"/>
      <c r="CI229" s="1405"/>
      <c r="CK229" s="1348"/>
    </row>
    <row r="230" spans="1:89" s="1347" customFormat="1" ht="85.5" x14ac:dyDescent="0.2">
      <c r="A230" s="1386"/>
      <c r="B230" s="876" t="s">
        <v>493</v>
      </c>
      <c r="C230" s="877" t="s">
        <v>494</v>
      </c>
      <c r="D230" s="878" t="s">
        <v>495</v>
      </c>
      <c r="E230" s="879" t="s">
        <v>231</v>
      </c>
      <c r="F230" s="880">
        <v>2</v>
      </c>
      <c r="G230" s="600">
        <f>G229*(G224+SUM(G226:G228)-SUM(G236:G239))</f>
        <v>0</v>
      </c>
      <c r="H230" s="600">
        <f t="shared" ref="H230:BS230" si="288">H229*(SUM(H224:H228)-SUM(H236:H239))</f>
        <v>0</v>
      </c>
      <c r="I230" s="600">
        <f t="shared" si="288"/>
        <v>0</v>
      </c>
      <c r="J230" s="600">
        <f t="shared" si="288"/>
        <v>2.8848213127097635</v>
      </c>
      <c r="K230" s="600">
        <f t="shared" si="288"/>
        <v>2.9649785964346211</v>
      </c>
      <c r="L230" s="600">
        <f t="shared" si="288"/>
        <v>3.1837493236107623</v>
      </c>
      <c r="M230" s="600">
        <f t="shared" si="288"/>
        <v>4.0879593594435555</v>
      </c>
      <c r="N230" s="600">
        <f t="shared" si="288"/>
        <v>4.4155322928513447</v>
      </c>
      <c r="O230" s="600">
        <f t="shared" si="288"/>
        <v>4.7991929388277867</v>
      </c>
      <c r="P230" s="600">
        <f t="shared" si="288"/>
        <v>5.251770217555868</v>
      </c>
      <c r="Q230" s="600">
        <f t="shared" si="288"/>
        <v>5.5836530302884517</v>
      </c>
      <c r="R230" s="600">
        <f t="shared" si="288"/>
        <v>5.9233612100466644</v>
      </c>
      <c r="S230" s="600">
        <f t="shared" si="288"/>
        <v>6.204044752514223</v>
      </c>
      <c r="T230" s="600">
        <f t="shared" si="288"/>
        <v>6.5456696187029975</v>
      </c>
      <c r="U230" s="600">
        <f t="shared" si="288"/>
        <v>6.82746792855556</v>
      </c>
      <c r="V230" s="600">
        <f t="shared" si="288"/>
        <v>7.1701271273412575</v>
      </c>
      <c r="W230" s="600">
        <f t="shared" si="288"/>
        <v>7.4523450021867523</v>
      </c>
      <c r="X230" s="600">
        <f t="shared" si="288"/>
        <v>7.7962484976593815</v>
      </c>
      <c r="Y230" s="600">
        <f t="shared" si="288"/>
        <v>8.1358422274355764</v>
      </c>
      <c r="Z230" s="600">
        <f t="shared" si="288"/>
        <v>8.4165914812586884</v>
      </c>
      <c r="AA230" s="600">
        <f t="shared" si="288"/>
        <v>8.7527783540096582</v>
      </c>
      <c r="AB230" s="600">
        <f t="shared" si="288"/>
        <v>9.030451939810284</v>
      </c>
      <c r="AC230" s="600">
        <f t="shared" si="288"/>
        <v>9.3649514304893291</v>
      </c>
      <c r="AD230" s="600">
        <f t="shared" si="288"/>
        <v>9.6815414057106732</v>
      </c>
      <c r="AE230" s="600">
        <f t="shared" si="288"/>
        <v>9.9981804708534945</v>
      </c>
      <c r="AF230" s="600">
        <f t="shared" si="288"/>
        <v>10.316171267965579</v>
      </c>
      <c r="AG230" s="600">
        <f t="shared" si="288"/>
        <v>10.635441649630559</v>
      </c>
      <c r="AH230" s="600">
        <f t="shared" si="288"/>
        <v>10.957035081133791</v>
      </c>
      <c r="AI230" s="600">
        <f t="shared" si="288"/>
        <v>11.280477716721743</v>
      </c>
      <c r="AJ230" s="600">
        <f t="shared" si="288"/>
        <v>11.602825778798362</v>
      </c>
      <c r="AK230" s="600">
        <f t="shared" si="288"/>
        <v>11.922016972833795</v>
      </c>
      <c r="AL230" s="600">
        <f t="shared" si="288"/>
        <v>12.195740793150238</v>
      </c>
      <c r="AM230" s="600">
        <f t="shared" si="288"/>
        <v>12.511131564050858</v>
      </c>
      <c r="AN230" s="600">
        <f t="shared" si="288"/>
        <v>12.829817504421122</v>
      </c>
      <c r="AO230" s="600">
        <f t="shared" si="288"/>
        <v>13.146459910095675</v>
      </c>
      <c r="AP230" s="600">
        <f t="shared" si="288"/>
        <v>13.464276610225374</v>
      </c>
      <c r="AQ230" s="600">
        <f t="shared" si="288"/>
        <v>13.784460465199146</v>
      </c>
      <c r="AR230" s="600">
        <f t="shared" si="288"/>
        <v>14.11273034372207</v>
      </c>
      <c r="AS230" s="600">
        <f t="shared" si="288"/>
        <v>14.441265313898572</v>
      </c>
      <c r="AT230" s="600">
        <f t="shared" si="288"/>
        <v>14.77303688886551</v>
      </c>
      <c r="AU230" s="600">
        <f t="shared" si="288"/>
        <v>15.10461448956657</v>
      </c>
      <c r="AV230" s="600">
        <f t="shared" si="288"/>
        <v>15.436488615853293</v>
      </c>
      <c r="AW230" s="600">
        <f t="shared" si="288"/>
        <v>15.767246289927197</v>
      </c>
      <c r="AX230" s="600">
        <f t="shared" si="288"/>
        <v>16.099732426100836</v>
      </c>
      <c r="AY230" s="600">
        <f t="shared" si="288"/>
        <v>16.432002340945022</v>
      </c>
      <c r="AZ230" s="600">
        <f t="shared" si="288"/>
        <v>16.763923499891558</v>
      </c>
      <c r="BA230" s="600">
        <f t="shared" si="288"/>
        <v>17.095819070498074</v>
      </c>
      <c r="BB230" s="600">
        <f t="shared" si="288"/>
        <v>17.428283920971918</v>
      </c>
      <c r="BC230" s="600">
        <f t="shared" si="288"/>
        <v>17.761947585072317</v>
      </c>
      <c r="BD230" s="600">
        <f t="shared" si="288"/>
        <v>17.459419920208202</v>
      </c>
      <c r="BE230" s="600">
        <f t="shared" si="288"/>
        <v>17.12245034882103</v>
      </c>
      <c r="BF230" s="600">
        <f t="shared" si="288"/>
        <v>16.816472933199275</v>
      </c>
      <c r="BG230" s="600">
        <f t="shared" si="288"/>
        <v>16.550870999393073</v>
      </c>
      <c r="BH230" s="600">
        <f t="shared" si="288"/>
        <v>16.350947977531604</v>
      </c>
      <c r="BI230" s="600">
        <f t="shared" si="288"/>
        <v>16.099930368925197</v>
      </c>
      <c r="BJ230" s="600">
        <f t="shared" si="288"/>
        <v>15.830189135495338</v>
      </c>
      <c r="BK230" s="600">
        <f t="shared" si="288"/>
        <v>15.564553067251802</v>
      </c>
      <c r="BL230" s="600">
        <f t="shared" si="288"/>
        <v>15.301037917057721</v>
      </c>
      <c r="BM230" s="600">
        <f t="shared" si="288"/>
        <v>15.048436539958615</v>
      </c>
      <c r="BN230" s="600">
        <f t="shared" si="288"/>
        <v>14.794446445619206</v>
      </c>
      <c r="BO230" s="600">
        <f t="shared" si="288"/>
        <v>14.530076117738695</v>
      </c>
      <c r="BP230" s="600">
        <f t="shared" si="288"/>
        <v>14.247042933369393</v>
      </c>
      <c r="BQ230" s="600">
        <f t="shared" si="288"/>
        <v>14.008381716096231</v>
      </c>
      <c r="BR230" s="600">
        <f t="shared" si="288"/>
        <v>13.599957243202539</v>
      </c>
      <c r="BS230" s="600">
        <f t="shared" si="288"/>
        <v>13.25822241681009</v>
      </c>
      <c r="BT230" s="600">
        <f t="shared" ref="BT230" si="289">BT229*(SUM(BT224:BT228)-SUM(BT236:BT239))</f>
        <v>12.915401871242015</v>
      </c>
      <c r="BU230" s="600"/>
      <c r="BV230" s="600"/>
      <c r="BW230" s="600"/>
      <c r="BX230" s="600"/>
      <c r="BY230" s="600"/>
      <c r="BZ230" s="600"/>
      <c r="CA230" s="600"/>
      <c r="CB230" s="600"/>
      <c r="CC230" s="600"/>
      <c r="CD230" s="600"/>
      <c r="CE230" s="600"/>
      <c r="CF230" s="600"/>
      <c r="CG230" s="600"/>
      <c r="CH230" s="600"/>
      <c r="CI230" s="600"/>
      <c r="CK230" s="1348"/>
    </row>
    <row r="231" spans="1:89" s="1347" customFormat="1" ht="71.25" x14ac:dyDescent="0.2">
      <c r="A231" s="1386"/>
      <c r="B231" s="876" t="s">
        <v>496</v>
      </c>
      <c r="C231" s="881" t="s">
        <v>300</v>
      </c>
      <c r="D231" s="882" t="s">
        <v>497</v>
      </c>
      <c r="E231" s="883" t="s">
        <v>234</v>
      </c>
      <c r="F231" s="884">
        <v>1</v>
      </c>
      <c r="G231" s="606" t="e">
        <f>(((G227-G238))*1000000)/((G260)*1000)</f>
        <v>#DIV/0!</v>
      </c>
      <c r="H231" s="606" t="e">
        <f t="shared" ref="H231:BS232" si="290">(((H227-H238))*1000000)/((H260)*1000)</f>
        <v>#DIV/0!</v>
      </c>
      <c r="I231" s="606">
        <f t="shared" si="290"/>
        <v>168.6026838139357</v>
      </c>
      <c r="J231" s="606">
        <f t="shared" si="290"/>
        <v>164.75094918984138</v>
      </c>
      <c r="K231" s="606">
        <f t="shared" si="290"/>
        <v>161.89137644777153</v>
      </c>
      <c r="L231" s="606">
        <f t="shared" si="290"/>
        <v>159.28105601609636</v>
      </c>
      <c r="M231" s="607">
        <f t="shared" si="290"/>
        <v>156.51776572840132</v>
      </c>
      <c r="N231" s="607">
        <f t="shared" si="290"/>
        <v>156.06322186949336</v>
      </c>
      <c r="O231" s="607">
        <f t="shared" si="290"/>
        <v>155.63552407614338</v>
      </c>
      <c r="P231" s="607">
        <f t="shared" si="290"/>
        <v>155.2472552413218</v>
      </c>
      <c r="Q231" s="607">
        <f t="shared" si="290"/>
        <v>154.90052658605586</v>
      </c>
      <c r="R231" s="607">
        <f t="shared" si="290"/>
        <v>154.64787589452536</v>
      </c>
      <c r="S231" s="607">
        <f t="shared" si="290"/>
        <v>154.40244086785208</v>
      </c>
      <c r="T231" s="607">
        <f t="shared" si="290"/>
        <v>154.16274876737137</v>
      </c>
      <c r="U231" s="607">
        <f t="shared" si="290"/>
        <v>153.88636649749935</v>
      </c>
      <c r="V231" s="607">
        <f t="shared" si="290"/>
        <v>153.62811573991868</v>
      </c>
      <c r="W231" s="607">
        <f t="shared" si="290"/>
        <v>153.38192288855106</v>
      </c>
      <c r="X231" s="607">
        <f t="shared" si="290"/>
        <v>153.22198794261152</v>
      </c>
      <c r="Y231" s="607">
        <f t="shared" si="290"/>
        <v>153.04086417061015</v>
      </c>
      <c r="Z231" s="607">
        <f t="shared" si="290"/>
        <v>152.88635672847201</v>
      </c>
      <c r="AA231" s="607">
        <f t="shared" si="290"/>
        <v>152.71337696599994</v>
      </c>
      <c r="AB231" s="607">
        <f t="shared" si="290"/>
        <v>152.42893034519096</v>
      </c>
      <c r="AC231" s="607">
        <f t="shared" si="290"/>
        <v>152.30179282243009</v>
      </c>
      <c r="AD231" s="607">
        <f t="shared" si="290"/>
        <v>152.19876456660913</v>
      </c>
      <c r="AE231" s="607">
        <f t="shared" si="290"/>
        <v>152.08070901674714</v>
      </c>
      <c r="AF231" s="607">
        <f t="shared" si="290"/>
        <v>151.95318409531643</v>
      </c>
      <c r="AG231" s="607">
        <f t="shared" si="290"/>
        <v>151.84875384439204</v>
      </c>
      <c r="AH231" s="607">
        <f t="shared" si="290"/>
        <v>151.81613186661716</v>
      </c>
      <c r="AI231" s="607">
        <f t="shared" si="290"/>
        <v>151.77787785536543</v>
      </c>
      <c r="AJ231" s="607">
        <f t="shared" si="290"/>
        <v>151.73082146305185</v>
      </c>
      <c r="AK231" s="607">
        <f t="shared" si="290"/>
        <v>151.66006283654397</v>
      </c>
      <c r="AL231" s="607">
        <f t="shared" si="290"/>
        <v>149.65256900544884</v>
      </c>
      <c r="AM231" s="607">
        <f t="shared" si="290"/>
        <v>149.6034201713243</v>
      </c>
      <c r="AN231" s="607">
        <f t="shared" si="290"/>
        <v>149.57322567199643</v>
      </c>
      <c r="AO231" s="607">
        <f t="shared" si="290"/>
        <v>149.53617698721277</v>
      </c>
      <c r="AP231" s="607">
        <f t="shared" si="290"/>
        <v>149.53372347895339</v>
      </c>
      <c r="AQ231" s="607">
        <f t="shared" si="290"/>
        <v>149.51773963198673</v>
      </c>
      <c r="AR231" s="607">
        <f t="shared" si="290"/>
        <v>149.52386420635258</v>
      </c>
      <c r="AS231" s="607">
        <f t="shared" si="290"/>
        <v>149.51806688236536</v>
      </c>
      <c r="AT231" s="607">
        <f t="shared" si="290"/>
        <v>149.53417975284481</v>
      </c>
      <c r="AU231" s="607">
        <f t="shared" si="290"/>
        <v>149.54223476521881</v>
      </c>
      <c r="AV231" s="607">
        <f t="shared" si="290"/>
        <v>149.55876812398088</v>
      </c>
      <c r="AW231" s="607">
        <f t="shared" si="290"/>
        <v>149.55535146835794</v>
      </c>
      <c r="AX231" s="607">
        <f t="shared" si="290"/>
        <v>149.56712285208931</v>
      </c>
      <c r="AY231" s="607">
        <f t="shared" si="290"/>
        <v>149.58943356563941</v>
      </c>
      <c r="AZ231" s="607">
        <f t="shared" si="290"/>
        <v>149.6216591951225</v>
      </c>
      <c r="BA231" s="607">
        <f t="shared" si="290"/>
        <v>149.66107856909198</v>
      </c>
      <c r="BB231" s="607">
        <f t="shared" si="290"/>
        <v>149.70311134098446</v>
      </c>
      <c r="BC231" s="607">
        <f t="shared" si="290"/>
        <v>149.74262960321295</v>
      </c>
      <c r="BD231" s="607">
        <f t="shared" si="290"/>
        <v>149.7739992516922</v>
      </c>
      <c r="BE231" s="607">
        <f t="shared" si="290"/>
        <v>149.81031930233908</v>
      </c>
      <c r="BF231" s="607">
        <f t="shared" si="290"/>
        <v>149.84286587883329</v>
      </c>
      <c r="BG231" s="607">
        <f t="shared" si="290"/>
        <v>149.86389421230416</v>
      </c>
      <c r="BH231" s="607">
        <f t="shared" si="290"/>
        <v>149.88299091400214</v>
      </c>
      <c r="BI231" s="607">
        <f t="shared" si="290"/>
        <v>149.92231453746476</v>
      </c>
      <c r="BJ231" s="607">
        <f t="shared" si="290"/>
        <v>149.97011951043939</v>
      </c>
      <c r="BK231" s="607">
        <f t="shared" si="290"/>
        <v>150.01859517936506</v>
      </c>
      <c r="BL231" s="607">
        <f t="shared" si="290"/>
        <v>150.0679748104196</v>
      </c>
      <c r="BM231" s="607">
        <f t="shared" si="290"/>
        <v>150.1154391285155</v>
      </c>
      <c r="BN231" s="607">
        <f t="shared" si="290"/>
        <v>150.16376111764887</v>
      </c>
      <c r="BO231" s="607">
        <f t="shared" si="290"/>
        <v>150.21541498524124</v>
      </c>
      <c r="BP231" s="607">
        <f t="shared" si="290"/>
        <v>150.26453994365679</v>
      </c>
      <c r="BQ231" s="607">
        <f t="shared" si="290"/>
        <v>150.30230073745136</v>
      </c>
      <c r="BR231" s="607">
        <f t="shared" si="290"/>
        <v>150.368707164049</v>
      </c>
      <c r="BS231" s="607">
        <f t="shared" si="290"/>
        <v>150.42529546591427</v>
      </c>
      <c r="BT231" s="607">
        <f t="shared" ref="BT231:BT232" si="291">(((BT227-BT238))*1000000)/((BT260)*1000)</f>
        <v>150.48219490928835</v>
      </c>
      <c r="BU231" s="607"/>
      <c r="BV231" s="607"/>
      <c r="BW231" s="607"/>
      <c r="BX231" s="607"/>
      <c r="BY231" s="607"/>
      <c r="BZ231" s="607"/>
      <c r="CA231" s="607"/>
      <c r="CB231" s="607"/>
      <c r="CC231" s="607"/>
      <c r="CD231" s="607"/>
      <c r="CE231" s="607"/>
      <c r="CF231" s="607"/>
      <c r="CG231" s="607"/>
      <c r="CH231" s="607"/>
      <c r="CI231" s="601"/>
      <c r="CK231" s="1348"/>
    </row>
    <row r="232" spans="1:89" s="1347" customFormat="1" ht="71.25" x14ac:dyDescent="0.2">
      <c r="A232" s="1386"/>
      <c r="B232" s="876" t="s">
        <v>498</v>
      </c>
      <c r="C232" s="881" t="s">
        <v>319</v>
      </c>
      <c r="D232" s="882" t="s">
        <v>499</v>
      </c>
      <c r="E232" s="883" t="s">
        <v>234</v>
      </c>
      <c r="F232" s="884">
        <v>1</v>
      </c>
      <c r="G232" s="606" t="e">
        <f>(((G228-G239))*1000000)/((G261)*1000)</f>
        <v>#DIV/0!</v>
      </c>
      <c r="H232" s="606" t="e">
        <f t="shared" si="290"/>
        <v>#DIV/0!</v>
      </c>
      <c r="I232" s="606">
        <f t="shared" si="290"/>
        <v>208.43584874479191</v>
      </c>
      <c r="J232" s="606">
        <f t="shared" si="290"/>
        <v>203.27818854834106</v>
      </c>
      <c r="K232" s="606">
        <f t="shared" si="290"/>
        <v>200.43925297577277</v>
      </c>
      <c r="L232" s="606">
        <f t="shared" si="290"/>
        <v>197.56681314879182</v>
      </c>
      <c r="M232" s="607">
        <f t="shared" si="290"/>
        <v>194.98888221011305</v>
      </c>
      <c r="N232" s="607">
        <f t="shared" si="290"/>
        <v>194.80750695694672</v>
      </c>
      <c r="O232" s="607">
        <f t="shared" si="290"/>
        <v>194.61217924492948</v>
      </c>
      <c r="P232" s="607">
        <f t="shared" si="290"/>
        <v>194.41864528733967</v>
      </c>
      <c r="Q232" s="607">
        <f t="shared" si="290"/>
        <v>194.20820406687338</v>
      </c>
      <c r="R232" s="607">
        <f t="shared" si="290"/>
        <v>194.04319486951857</v>
      </c>
      <c r="S232" s="607">
        <f t="shared" si="290"/>
        <v>193.97387769214561</v>
      </c>
      <c r="T232" s="607">
        <f t="shared" si="290"/>
        <v>193.89751161451656</v>
      </c>
      <c r="U232" s="607">
        <f t="shared" si="290"/>
        <v>193.78048978573071</v>
      </c>
      <c r="V232" s="607">
        <f t="shared" si="290"/>
        <v>193.70226971639187</v>
      </c>
      <c r="W232" s="607">
        <f t="shared" si="290"/>
        <v>193.73885026924074</v>
      </c>
      <c r="X232" s="607">
        <f t="shared" si="290"/>
        <v>193.7805048142414</v>
      </c>
      <c r="Y232" s="607">
        <f t="shared" si="290"/>
        <v>193.67891618791637</v>
      </c>
      <c r="Z232" s="607">
        <f t="shared" si="290"/>
        <v>193.61367849406022</v>
      </c>
      <c r="AA232" s="607">
        <f t="shared" si="290"/>
        <v>193.53157878544226</v>
      </c>
      <c r="AB232" s="607">
        <f t="shared" si="290"/>
        <v>193.4986538771262</v>
      </c>
      <c r="AC232" s="607">
        <f t="shared" si="290"/>
        <v>193.51460767218745</v>
      </c>
      <c r="AD232" s="607">
        <f t="shared" si="290"/>
        <v>193.56912214145899</v>
      </c>
      <c r="AE232" s="607">
        <f t="shared" si="290"/>
        <v>193.60819138867376</v>
      </c>
      <c r="AF232" s="607">
        <f t="shared" si="290"/>
        <v>193.64896344169364</v>
      </c>
      <c r="AG232" s="607">
        <f t="shared" si="290"/>
        <v>193.7552261805005</v>
      </c>
      <c r="AH232" s="607">
        <f t="shared" si="290"/>
        <v>193.97917207245862</v>
      </c>
      <c r="AI232" s="607">
        <f t="shared" si="290"/>
        <v>194.18610944363706</v>
      </c>
      <c r="AJ232" s="607">
        <f t="shared" si="290"/>
        <v>194.39339080284017</v>
      </c>
      <c r="AK232" s="607">
        <f t="shared" si="290"/>
        <v>194.51194648287427</v>
      </c>
      <c r="AL232" s="607">
        <f t="shared" si="290"/>
        <v>194.664061384121</v>
      </c>
      <c r="AM232" s="607">
        <f t="shared" si="290"/>
        <v>194.79620302215349</v>
      </c>
      <c r="AN232" s="607">
        <f t="shared" si="290"/>
        <v>194.99838821214607</v>
      </c>
      <c r="AO232" s="607">
        <f t="shared" si="290"/>
        <v>195.15957852457711</v>
      </c>
      <c r="AP232" s="607">
        <f t="shared" si="290"/>
        <v>195.35561921077201</v>
      </c>
      <c r="AQ232" s="607">
        <f t="shared" si="290"/>
        <v>195.5526471727913</v>
      </c>
      <c r="AR232" s="607">
        <f t="shared" si="290"/>
        <v>195.88167057699124</v>
      </c>
      <c r="AS232" s="607">
        <f t="shared" si="290"/>
        <v>196.19407802192396</v>
      </c>
      <c r="AT232" s="607">
        <f t="shared" si="290"/>
        <v>196.54457515865417</v>
      </c>
      <c r="AU232" s="607">
        <f t="shared" si="290"/>
        <v>196.87822035998775</v>
      </c>
      <c r="AV232" s="607">
        <f t="shared" si="290"/>
        <v>197.21324962207697</v>
      </c>
      <c r="AW232" s="607">
        <f t="shared" si="290"/>
        <v>197.53126910236315</v>
      </c>
      <c r="AX232" s="607">
        <f t="shared" si="290"/>
        <v>197.85079680636815</v>
      </c>
      <c r="AY232" s="607">
        <f t="shared" si="290"/>
        <v>198.17184081282105</v>
      </c>
      <c r="AZ232" s="607">
        <f t="shared" si="290"/>
        <v>198.49460314707903</v>
      </c>
      <c r="BA232" s="607">
        <f t="shared" si="290"/>
        <v>198.81926377412788</v>
      </c>
      <c r="BB232" s="607">
        <f t="shared" si="290"/>
        <v>199.14595862884252</v>
      </c>
      <c r="BC232" s="607">
        <f t="shared" si="290"/>
        <v>199.47472469657816</v>
      </c>
      <c r="BD232" s="607">
        <f t="shared" si="290"/>
        <v>199.78592136282987</v>
      </c>
      <c r="BE232" s="607">
        <f t="shared" si="290"/>
        <v>200.12270131077901</v>
      </c>
      <c r="BF232" s="607">
        <f t="shared" si="290"/>
        <v>200.44572361315946</v>
      </c>
      <c r="BG232" s="607">
        <f t="shared" si="290"/>
        <v>200.7656073959013</v>
      </c>
      <c r="BH232" s="607">
        <f t="shared" si="290"/>
        <v>201.03119989212851</v>
      </c>
      <c r="BI232" s="607">
        <f t="shared" si="290"/>
        <v>201.29778522612784</v>
      </c>
      <c r="BJ232" s="607">
        <f t="shared" si="290"/>
        <v>201.56530167185397</v>
      </c>
      <c r="BK232" s="607">
        <f t="shared" si="290"/>
        <v>201.8336678330208</v>
      </c>
      <c r="BL232" s="607">
        <f t="shared" si="290"/>
        <v>202.10279948703749</v>
      </c>
      <c r="BM232" s="607">
        <f t="shared" si="290"/>
        <v>202.37264729186037</v>
      </c>
      <c r="BN232" s="607">
        <f t="shared" si="290"/>
        <v>202.64312106008012</v>
      </c>
      <c r="BO232" s="607">
        <f t="shared" si="290"/>
        <v>202.91419786011548</v>
      </c>
      <c r="BP232" s="607">
        <f t="shared" si="290"/>
        <v>203.19316869881965</v>
      </c>
      <c r="BQ232" s="607">
        <f t="shared" si="290"/>
        <v>203.43534057670192</v>
      </c>
      <c r="BR232" s="607">
        <f t="shared" si="290"/>
        <v>203.76662354073494</v>
      </c>
      <c r="BS232" s="607">
        <f t="shared" si="290"/>
        <v>204.05390518416996</v>
      </c>
      <c r="BT232" s="607">
        <f t="shared" si="291"/>
        <v>204.34162710239593</v>
      </c>
      <c r="BU232" s="607"/>
      <c r="BV232" s="607"/>
      <c r="BW232" s="607"/>
      <c r="BX232" s="607"/>
      <c r="BY232" s="607"/>
      <c r="BZ232" s="607"/>
      <c r="CA232" s="607"/>
      <c r="CB232" s="607"/>
      <c r="CC232" s="607"/>
      <c r="CD232" s="607"/>
      <c r="CE232" s="607"/>
      <c r="CF232" s="607"/>
      <c r="CG232" s="607"/>
      <c r="CH232" s="607"/>
      <c r="CI232" s="601"/>
      <c r="CK232" s="1348"/>
    </row>
    <row r="233" spans="1:89" s="1347" customFormat="1" ht="114" x14ac:dyDescent="0.2">
      <c r="A233" s="1386"/>
      <c r="B233" s="876" t="s">
        <v>500</v>
      </c>
      <c r="C233" s="881" t="s">
        <v>233</v>
      </c>
      <c r="D233" s="882" t="s">
        <v>501</v>
      </c>
      <c r="E233" s="883" t="s">
        <v>234</v>
      </c>
      <c r="F233" s="884">
        <v>1</v>
      </c>
      <c r="G233" s="606" t="e">
        <f>(((G227-G238)+(G228-G239))*1000000)/((G260+G261)*1000)</f>
        <v>#DIV/0!</v>
      </c>
      <c r="H233" s="606" t="e">
        <f t="shared" ref="H233:BS233" si="292">(((H227-H238)+(H228-H239))*1000000)/((H260+H261)*1000)</f>
        <v>#DIV/0!</v>
      </c>
      <c r="I233" s="606">
        <f t="shared" si="292"/>
        <v>194.52422284530039</v>
      </c>
      <c r="J233" s="606">
        <f t="shared" si="292"/>
        <v>189.35170049031083</v>
      </c>
      <c r="K233" s="606">
        <f t="shared" si="292"/>
        <v>185.90128789529547</v>
      </c>
      <c r="L233" s="606">
        <f t="shared" si="292"/>
        <v>182.49873086973466</v>
      </c>
      <c r="M233" s="607">
        <f t="shared" si="292"/>
        <v>179.23619795209555</v>
      </c>
      <c r="N233" s="607">
        <f t="shared" si="292"/>
        <v>178.36221590486289</v>
      </c>
      <c r="O233" s="607">
        <f t="shared" si="292"/>
        <v>177.48613553496423</v>
      </c>
      <c r="P233" s="607">
        <f t="shared" si="292"/>
        <v>176.62910281734094</v>
      </c>
      <c r="Q233" s="607">
        <f t="shared" si="292"/>
        <v>175.80287178340259</v>
      </c>
      <c r="R233" s="607">
        <f t="shared" si="292"/>
        <v>175.13287533631899</v>
      </c>
      <c r="S233" s="607">
        <f t="shared" si="292"/>
        <v>174.56572546926992</v>
      </c>
      <c r="T233" s="607">
        <f t="shared" si="292"/>
        <v>173.99431651948231</v>
      </c>
      <c r="U233" s="607">
        <f t="shared" si="292"/>
        <v>173.37430359863728</v>
      </c>
      <c r="V233" s="607">
        <f t="shared" si="292"/>
        <v>172.77800320368192</v>
      </c>
      <c r="W233" s="607">
        <f t="shared" si="292"/>
        <v>172.233385812774</v>
      </c>
      <c r="X233" s="607">
        <f t="shared" si="292"/>
        <v>171.74290284476501</v>
      </c>
      <c r="Y233" s="607">
        <f t="shared" si="292"/>
        <v>171.18738939474949</v>
      </c>
      <c r="Z233" s="607">
        <f t="shared" si="292"/>
        <v>170.66387394822232</v>
      </c>
      <c r="AA233" s="607">
        <f t="shared" si="292"/>
        <v>170.1214275816038</v>
      </c>
      <c r="AB233" s="607">
        <f t="shared" si="292"/>
        <v>169.54299368342026</v>
      </c>
      <c r="AC233" s="607">
        <f t="shared" si="292"/>
        <v>169.09332330225493</v>
      </c>
      <c r="AD233" s="607">
        <f t="shared" si="292"/>
        <v>168.68733835832387</v>
      </c>
      <c r="AE233" s="607">
        <f t="shared" si="292"/>
        <v>168.27885984768869</v>
      </c>
      <c r="AF233" s="607">
        <f t="shared" si="292"/>
        <v>167.87681492846073</v>
      </c>
      <c r="AG233" s="607">
        <f t="shared" si="292"/>
        <v>167.52276324382927</v>
      </c>
      <c r="AH233" s="607">
        <f t="shared" si="292"/>
        <v>167.26182855571886</v>
      </c>
      <c r="AI233" s="607">
        <f t="shared" si="292"/>
        <v>166.99030794255813</v>
      </c>
      <c r="AJ233" s="607">
        <f t="shared" si="292"/>
        <v>166.70942962414847</v>
      </c>
      <c r="AK233" s="607">
        <f t="shared" si="292"/>
        <v>166.38148866029977</v>
      </c>
      <c r="AL233" s="607">
        <f t="shared" si="292"/>
        <v>164.82131396149927</v>
      </c>
      <c r="AM233" s="607">
        <f t="shared" si="292"/>
        <v>164.58956443948361</v>
      </c>
      <c r="AN233" s="607">
        <f t="shared" si="292"/>
        <v>164.39344039330672</v>
      </c>
      <c r="AO233" s="607">
        <f t="shared" si="292"/>
        <v>164.17910046769816</v>
      </c>
      <c r="AP233" s="607">
        <f t="shared" si="292"/>
        <v>163.99943469439455</v>
      </c>
      <c r="AQ233" s="607">
        <f t="shared" si="292"/>
        <v>163.87135075505458</v>
      </c>
      <c r="AR233" s="607">
        <f t="shared" si="292"/>
        <v>163.86081494167104</v>
      </c>
      <c r="AS233" s="607">
        <f t="shared" si="292"/>
        <v>163.83567428913884</v>
      </c>
      <c r="AT233" s="607">
        <f t="shared" si="292"/>
        <v>163.83644160268693</v>
      </c>
      <c r="AU233" s="607">
        <f t="shared" si="292"/>
        <v>163.82584709898228</v>
      </c>
      <c r="AV233" s="607">
        <f t="shared" si="292"/>
        <v>163.82112160617913</v>
      </c>
      <c r="AW233" s="607">
        <f t="shared" si="292"/>
        <v>163.79639749201394</v>
      </c>
      <c r="AX233" s="607">
        <f t="shared" si="292"/>
        <v>163.78155079843259</v>
      </c>
      <c r="AY233" s="607">
        <f t="shared" si="292"/>
        <v>163.77459203667883</v>
      </c>
      <c r="AZ233" s="607">
        <f t="shared" si="292"/>
        <v>163.7755380295267</v>
      </c>
      <c r="BA233" s="607">
        <f t="shared" si="292"/>
        <v>163.78203890428691</v>
      </c>
      <c r="BB233" s="607">
        <f t="shared" si="292"/>
        <v>163.79025847507916</v>
      </c>
      <c r="BC233" s="607">
        <f t="shared" si="292"/>
        <v>163.79622277628746</v>
      </c>
      <c r="BD233" s="607">
        <f t="shared" si="292"/>
        <v>163.79077429034092</v>
      </c>
      <c r="BE233" s="607">
        <f t="shared" si="292"/>
        <v>163.79565260113412</v>
      </c>
      <c r="BF233" s="607">
        <f t="shared" si="292"/>
        <v>163.79412071554378</v>
      </c>
      <c r="BG233" s="607">
        <f t="shared" si="292"/>
        <v>163.78334217278811</v>
      </c>
      <c r="BH233" s="607">
        <f t="shared" si="292"/>
        <v>163.75608265216459</v>
      </c>
      <c r="BI233" s="607">
        <f t="shared" si="292"/>
        <v>163.74398886351392</v>
      </c>
      <c r="BJ233" s="607">
        <f t="shared" si="292"/>
        <v>163.73837674814709</v>
      </c>
      <c r="BK233" s="607">
        <f t="shared" si="292"/>
        <v>163.73391566678941</v>
      </c>
      <c r="BL233" s="607">
        <f t="shared" si="292"/>
        <v>163.73101426884986</v>
      </c>
      <c r="BM233" s="607">
        <f t="shared" si="292"/>
        <v>163.72698571818319</v>
      </c>
      <c r="BN233" s="607">
        <f t="shared" si="292"/>
        <v>163.72378828379192</v>
      </c>
      <c r="BO233" s="607">
        <f t="shared" si="292"/>
        <v>163.72358955874975</v>
      </c>
      <c r="BP233" s="607">
        <f t="shared" si="292"/>
        <v>163.74138149243711</v>
      </c>
      <c r="BQ233" s="607">
        <f t="shared" si="292"/>
        <v>163.7598003657009</v>
      </c>
      <c r="BR233" s="607">
        <f t="shared" si="292"/>
        <v>163.82278192387056</v>
      </c>
      <c r="BS233" s="607">
        <f t="shared" si="292"/>
        <v>163.86770356886188</v>
      </c>
      <c r="BT233" s="607">
        <f t="shared" ref="BT233" si="293">(((BT227-BT238)+(BT228-BT239))*1000000)/((BT260+BT261)*1000)</f>
        <v>163.9133444251726</v>
      </c>
      <c r="BU233" s="607"/>
      <c r="BV233" s="607"/>
      <c r="BW233" s="607"/>
      <c r="BX233" s="607"/>
      <c r="BY233" s="607"/>
      <c r="BZ233" s="607"/>
      <c r="CA233" s="607"/>
      <c r="CB233" s="607"/>
      <c r="CC233" s="607"/>
      <c r="CD233" s="607"/>
      <c r="CE233" s="607"/>
      <c r="CF233" s="607"/>
      <c r="CG233" s="607"/>
      <c r="CH233" s="607"/>
      <c r="CI233" s="601"/>
      <c r="CK233" s="1348"/>
    </row>
    <row r="234" spans="1:89" s="1347" customFormat="1" x14ac:dyDescent="0.2">
      <c r="A234" s="1386"/>
      <c r="B234" s="876" t="s">
        <v>502</v>
      </c>
      <c r="C234" s="881" t="s">
        <v>503</v>
      </c>
      <c r="D234" s="882" t="s">
        <v>85</v>
      </c>
      <c r="E234" s="883" t="s">
        <v>231</v>
      </c>
      <c r="F234" s="884">
        <v>2</v>
      </c>
      <c r="G234" s="571"/>
      <c r="H234" s="571"/>
      <c r="I234" s="571">
        <v>22.503896019958255</v>
      </c>
      <c r="J234" s="571">
        <v>22.593448085071376</v>
      </c>
      <c r="K234" s="571">
        <v>22.588069853663555</v>
      </c>
      <c r="L234" s="571">
        <v>22.583278470774509</v>
      </c>
      <c r="M234" s="572">
        <v>22.647057351454137</v>
      </c>
      <c r="N234" s="572">
        <v>22.639782521219807</v>
      </c>
      <c r="O234" s="572">
        <v>22.63221166262181</v>
      </c>
      <c r="P234" s="572">
        <v>22.624660271050477</v>
      </c>
      <c r="Q234" s="572">
        <v>22.618331232962237</v>
      </c>
      <c r="R234" s="572">
        <v>22.613161516227301</v>
      </c>
      <c r="S234" s="572">
        <v>22.607626237270697</v>
      </c>
      <c r="T234" s="572">
        <v>22.602226052526657</v>
      </c>
      <c r="U234" s="572">
        <v>22.596751561451658</v>
      </c>
      <c r="V234" s="572">
        <v>22.591392545020689</v>
      </c>
      <c r="W234" s="572">
        <v>22.586289612765501</v>
      </c>
      <c r="X234" s="572">
        <v>22.581516213709623</v>
      </c>
      <c r="Y234" s="572">
        <v>22.576833626885215</v>
      </c>
      <c r="Z234" s="572">
        <v>22.572344037256808</v>
      </c>
      <c r="AA234" s="572">
        <v>22.568049475889794</v>
      </c>
      <c r="AB234" s="572">
        <v>22.563825241981696</v>
      </c>
      <c r="AC234" s="572">
        <v>22.559704620029745</v>
      </c>
      <c r="AD234" s="572">
        <v>22.555687164714886</v>
      </c>
      <c r="AE234" s="572">
        <v>22.551782596851243</v>
      </c>
      <c r="AF234" s="572">
        <v>22.547991838011569</v>
      </c>
      <c r="AG234" s="572">
        <v>22.544357652592531</v>
      </c>
      <c r="AH234" s="572">
        <v>22.540919301223671</v>
      </c>
      <c r="AI234" s="572">
        <v>22.537677989797732</v>
      </c>
      <c r="AJ234" s="572">
        <v>22.534632829749583</v>
      </c>
      <c r="AK234" s="572">
        <v>22.531760297034229</v>
      </c>
      <c r="AL234" s="572">
        <v>22.529188776397817</v>
      </c>
      <c r="AM234" s="572">
        <v>22.52757942342096</v>
      </c>
      <c r="AN234" s="572">
        <v>22.526193990998316</v>
      </c>
      <c r="AO234" s="572">
        <v>22.524785348699549</v>
      </c>
      <c r="AP234" s="572">
        <v>22.523211539143276</v>
      </c>
      <c r="AQ234" s="572">
        <v>22.521170196146745</v>
      </c>
      <c r="AR234" s="572">
        <v>22.518741127381759</v>
      </c>
      <c r="AS234" s="572">
        <v>22.516306716742587</v>
      </c>
      <c r="AT234" s="572">
        <v>22.513853609283032</v>
      </c>
      <c r="AU234" s="572">
        <v>22.511349069048407</v>
      </c>
      <c r="AV234" s="572">
        <v>22.508599913403685</v>
      </c>
      <c r="AW234" s="572">
        <v>22.505705018516164</v>
      </c>
      <c r="AX234" s="572">
        <v>22.502644818491063</v>
      </c>
      <c r="AY234" s="572">
        <v>22.499303715982652</v>
      </c>
      <c r="AZ234" s="572">
        <v>22.495744660785949</v>
      </c>
      <c r="BA234" s="572">
        <v>22.491976844062041</v>
      </c>
      <c r="BB234" s="572">
        <v>22.488060873448127</v>
      </c>
      <c r="BC234" s="572">
        <v>22.484131192585547</v>
      </c>
      <c r="BD234" s="572">
        <v>22.480278706841382</v>
      </c>
      <c r="BE234" s="572">
        <v>22.476460977601967</v>
      </c>
      <c r="BF234" s="572">
        <v>22.472741943603864</v>
      </c>
      <c r="BG234" s="572">
        <v>22.469082002956199</v>
      </c>
      <c r="BH234" s="572">
        <v>22.465460019002997</v>
      </c>
      <c r="BI234" s="572">
        <v>22.461883538947458</v>
      </c>
      <c r="BJ234" s="572">
        <v>22.458370361049916</v>
      </c>
      <c r="BK234" s="572">
        <v>22.454964837487559</v>
      </c>
      <c r="BL234" s="572">
        <v>22.451637457238395</v>
      </c>
      <c r="BM234" s="572">
        <v>22.448400797706885</v>
      </c>
      <c r="BN234" s="572">
        <v>22.445140448799492</v>
      </c>
      <c r="BO234" s="572">
        <v>22.44181377112907</v>
      </c>
      <c r="BP234" s="572">
        <v>22.438361722212182</v>
      </c>
      <c r="BQ234" s="572">
        <v>22.434701283660917</v>
      </c>
      <c r="BR234" s="572">
        <v>22.430920552048384</v>
      </c>
      <c r="BS234" s="572">
        <v>22.427044668878136</v>
      </c>
      <c r="BT234" s="572">
        <v>22.42315027653127</v>
      </c>
      <c r="BU234" s="572"/>
      <c r="BV234" s="572"/>
      <c r="BW234" s="572"/>
      <c r="BX234" s="572"/>
      <c r="BY234" s="572"/>
      <c r="BZ234" s="572"/>
      <c r="CA234" s="572"/>
      <c r="CB234" s="572"/>
      <c r="CC234" s="572"/>
      <c r="CD234" s="572"/>
      <c r="CE234" s="572"/>
      <c r="CF234" s="572"/>
      <c r="CG234" s="572"/>
      <c r="CH234" s="572"/>
      <c r="CI234" s="573"/>
      <c r="CK234" s="1348"/>
    </row>
    <row r="235" spans="1:89" s="1347" customFormat="1" ht="15" thickBot="1" x14ac:dyDescent="0.25">
      <c r="A235" s="1386"/>
      <c r="B235" s="885" t="s">
        <v>504</v>
      </c>
      <c r="C235" s="886" t="s">
        <v>505</v>
      </c>
      <c r="D235" s="887" t="s">
        <v>85</v>
      </c>
      <c r="E235" s="888" t="s">
        <v>231</v>
      </c>
      <c r="F235" s="889">
        <v>2</v>
      </c>
      <c r="G235" s="613"/>
      <c r="H235" s="613"/>
      <c r="I235" s="613">
        <v>1.7124428907859381</v>
      </c>
      <c r="J235" s="613">
        <v>1.7124428907859381</v>
      </c>
      <c r="K235" s="613">
        <v>1.7124428907859381</v>
      </c>
      <c r="L235" s="613">
        <v>1.7124428907859381</v>
      </c>
      <c r="M235" s="614">
        <v>1.7124428907859381</v>
      </c>
      <c r="N235" s="614">
        <v>1.7124428907859381</v>
      </c>
      <c r="O235" s="614">
        <v>1.7124428907859381</v>
      </c>
      <c r="P235" s="614">
        <v>1.7124428907859381</v>
      </c>
      <c r="Q235" s="614">
        <v>1.7124428907859381</v>
      </c>
      <c r="R235" s="614">
        <v>1.7124428907859381</v>
      </c>
      <c r="S235" s="614">
        <v>1.7124428907859381</v>
      </c>
      <c r="T235" s="614">
        <v>1.7124428907859381</v>
      </c>
      <c r="U235" s="614">
        <v>1.7124428907859381</v>
      </c>
      <c r="V235" s="614">
        <v>1.7124428907859381</v>
      </c>
      <c r="W235" s="614">
        <v>1.7124428907859381</v>
      </c>
      <c r="X235" s="614">
        <v>1.7124428907859381</v>
      </c>
      <c r="Y235" s="614">
        <v>1.7124428907859381</v>
      </c>
      <c r="Z235" s="614">
        <v>1.7124428907859381</v>
      </c>
      <c r="AA235" s="614">
        <v>1.7124428907859381</v>
      </c>
      <c r="AB235" s="614">
        <v>1.7124428907859381</v>
      </c>
      <c r="AC235" s="614">
        <v>1.7124428907859381</v>
      </c>
      <c r="AD235" s="614">
        <v>1.7124428907859381</v>
      </c>
      <c r="AE235" s="614">
        <v>1.7124428907859381</v>
      </c>
      <c r="AF235" s="614">
        <v>1.7124428907859381</v>
      </c>
      <c r="AG235" s="614">
        <v>1.7124428907859381</v>
      </c>
      <c r="AH235" s="614">
        <v>1.7124428907859381</v>
      </c>
      <c r="AI235" s="614">
        <v>1.7124428907859381</v>
      </c>
      <c r="AJ235" s="614">
        <v>1.7124428907859381</v>
      </c>
      <c r="AK235" s="614">
        <v>1.7124428907859381</v>
      </c>
      <c r="AL235" s="614">
        <v>1.7124428907859381</v>
      </c>
      <c r="AM235" s="614">
        <v>1.7124428907859381</v>
      </c>
      <c r="AN235" s="614">
        <v>1.7124428907859381</v>
      </c>
      <c r="AO235" s="614">
        <v>1.7124428907859381</v>
      </c>
      <c r="AP235" s="614">
        <v>1.7124428907859381</v>
      </c>
      <c r="AQ235" s="614">
        <v>1.7124428907859381</v>
      </c>
      <c r="AR235" s="614">
        <v>1.7124428907859381</v>
      </c>
      <c r="AS235" s="614">
        <v>1.7124428907859381</v>
      </c>
      <c r="AT235" s="614">
        <v>1.7124428907859381</v>
      </c>
      <c r="AU235" s="614">
        <v>1.7124428907859381</v>
      </c>
      <c r="AV235" s="614">
        <v>1.7124428907859381</v>
      </c>
      <c r="AW235" s="614">
        <v>1.7124428907859381</v>
      </c>
      <c r="AX235" s="614">
        <v>1.7124428907859381</v>
      </c>
      <c r="AY235" s="614">
        <v>1.7124428907859381</v>
      </c>
      <c r="AZ235" s="614">
        <v>1.7124428907859381</v>
      </c>
      <c r="BA235" s="614">
        <v>1.7124428907859381</v>
      </c>
      <c r="BB235" s="614">
        <v>1.7124428907859381</v>
      </c>
      <c r="BC235" s="614">
        <v>1.7124428907859381</v>
      </c>
      <c r="BD235" s="614">
        <v>1.7124428907859381</v>
      </c>
      <c r="BE235" s="614">
        <v>1.7124428907859381</v>
      </c>
      <c r="BF235" s="614">
        <v>1.7124428907859381</v>
      </c>
      <c r="BG235" s="614">
        <v>1.7124428907859381</v>
      </c>
      <c r="BH235" s="614">
        <v>1.7124428907859381</v>
      </c>
      <c r="BI235" s="614">
        <v>1.7124428907859381</v>
      </c>
      <c r="BJ235" s="614">
        <v>1.7124428907859381</v>
      </c>
      <c r="BK235" s="614">
        <v>1.7124428907859381</v>
      </c>
      <c r="BL235" s="614">
        <v>1.7124428907859381</v>
      </c>
      <c r="BM235" s="614">
        <v>1.7124428907859381</v>
      </c>
      <c r="BN235" s="614">
        <v>1.7124428907859381</v>
      </c>
      <c r="BO235" s="614">
        <v>1.7124428907859381</v>
      </c>
      <c r="BP235" s="614">
        <v>1.7124428907859381</v>
      </c>
      <c r="BQ235" s="614">
        <v>1.7124428907859381</v>
      </c>
      <c r="BR235" s="614">
        <v>1.7124428907859381</v>
      </c>
      <c r="BS235" s="614">
        <v>1.7124428907859381</v>
      </c>
      <c r="BT235" s="614">
        <v>1.7124428907859381</v>
      </c>
      <c r="BU235" s="614"/>
      <c r="BV235" s="614"/>
      <c r="BW235" s="614"/>
      <c r="BX235" s="614"/>
      <c r="BY235" s="614"/>
      <c r="BZ235" s="614"/>
      <c r="CA235" s="614"/>
      <c r="CB235" s="614"/>
      <c r="CC235" s="614"/>
      <c r="CD235" s="614"/>
      <c r="CE235" s="614"/>
      <c r="CF235" s="614"/>
      <c r="CG235" s="614"/>
      <c r="CH235" s="614"/>
      <c r="CI235" s="615"/>
      <c r="CK235" s="1348"/>
    </row>
    <row r="236" spans="1:89" s="1347" customFormat="1" x14ac:dyDescent="0.2">
      <c r="A236" s="1386"/>
      <c r="B236" s="853" t="s">
        <v>506</v>
      </c>
      <c r="C236" s="854" t="s">
        <v>507</v>
      </c>
      <c r="D236" s="855" t="s">
        <v>85</v>
      </c>
      <c r="E236" s="856" t="s">
        <v>231</v>
      </c>
      <c r="F236" s="857">
        <v>2</v>
      </c>
      <c r="G236" s="563"/>
      <c r="H236" s="563"/>
      <c r="I236" s="563">
        <v>0.56954525666679723</v>
      </c>
      <c r="J236" s="563">
        <v>0.6319348522420638</v>
      </c>
      <c r="K236" s="563">
        <v>0.61408516845965055</v>
      </c>
      <c r="L236" s="563">
        <v>0.59598509250900944</v>
      </c>
      <c r="M236" s="564">
        <v>0.61585895271976243</v>
      </c>
      <c r="N236" s="564">
        <v>0.61872606232008975</v>
      </c>
      <c r="O236" s="564">
        <v>0.62159317192041719</v>
      </c>
      <c r="P236" s="564">
        <v>0.62446028152074451</v>
      </c>
      <c r="Q236" s="564">
        <v>0.62732739112107194</v>
      </c>
      <c r="R236" s="564">
        <v>0.63020523895960279</v>
      </c>
      <c r="S236" s="564">
        <v>0.63308308679813363</v>
      </c>
      <c r="T236" s="564">
        <v>0.63596093463666459</v>
      </c>
      <c r="U236" s="564">
        <v>0.63883878247519532</v>
      </c>
      <c r="V236" s="564">
        <v>0.64171663031372628</v>
      </c>
      <c r="W236" s="564">
        <v>0.64459447815225701</v>
      </c>
      <c r="X236" s="564">
        <v>0.64747232599078797</v>
      </c>
      <c r="Y236" s="564">
        <v>0.6503501738293187</v>
      </c>
      <c r="Z236" s="564">
        <v>0.65322802166784966</v>
      </c>
      <c r="AA236" s="564">
        <v>0.6561058695063805</v>
      </c>
      <c r="AB236" s="564">
        <v>0.65898371734491146</v>
      </c>
      <c r="AC236" s="564">
        <v>0.66186156518344219</v>
      </c>
      <c r="AD236" s="564">
        <v>0.66473941302197315</v>
      </c>
      <c r="AE236" s="564">
        <v>0.66761726086050399</v>
      </c>
      <c r="AF236" s="564">
        <v>0.67049510869903495</v>
      </c>
      <c r="AG236" s="564">
        <v>0.67337295653756568</v>
      </c>
      <c r="AH236" s="564">
        <v>0.67625080437609653</v>
      </c>
      <c r="AI236" s="564">
        <v>0.67912865221462737</v>
      </c>
      <c r="AJ236" s="564">
        <v>0.68200650005315822</v>
      </c>
      <c r="AK236" s="564">
        <v>0.68487360965348554</v>
      </c>
      <c r="AL236" s="564">
        <v>0.68771387365830439</v>
      </c>
      <c r="AM236" s="564">
        <v>0.69052729206761443</v>
      </c>
      <c r="AN236" s="564">
        <v>0.69334071047692447</v>
      </c>
      <c r="AO236" s="564">
        <v>0.6961541288862344</v>
      </c>
      <c r="AP236" s="564">
        <v>0.69896754729554444</v>
      </c>
      <c r="AQ236" s="564">
        <v>0.70178096570485449</v>
      </c>
      <c r="AR236" s="564">
        <v>0.70459438411416442</v>
      </c>
      <c r="AS236" s="564">
        <v>0.70740780252347446</v>
      </c>
      <c r="AT236" s="564">
        <v>0.7102212209327845</v>
      </c>
      <c r="AU236" s="564">
        <v>0.71303463934209455</v>
      </c>
      <c r="AV236" s="564">
        <v>0.71584805775140448</v>
      </c>
      <c r="AW236" s="564">
        <v>0.71866147616071452</v>
      </c>
      <c r="AX236" s="564">
        <v>0.72147489457002456</v>
      </c>
      <c r="AY236" s="564">
        <v>0.72428831297933449</v>
      </c>
      <c r="AZ236" s="564">
        <v>0.72710173138864453</v>
      </c>
      <c r="BA236" s="564">
        <v>0.72991514979795458</v>
      </c>
      <c r="BB236" s="564">
        <v>0.73272856820726462</v>
      </c>
      <c r="BC236" s="564">
        <v>0.73554198661657466</v>
      </c>
      <c r="BD236" s="564">
        <v>0.73835540502588459</v>
      </c>
      <c r="BE236" s="564">
        <v>0.74116882343519463</v>
      </c>
      <c r="BF236" s="564">
        <v>0.7438748594624699</v>
      </c>
      <c r="BG236" s="564">
        <v>0.74658089548974516</v>
      </c>
      <c r="BH236" s="564">
        <v>0.74928693151702053</v>
      </c>
      <c r="BI236" s="564">
        <v>0.75199296754429579</v>
      </c>
      <c r="BJ236" s="564">
        <v>0.75469900357157105</v>
      </c>
      <c r="BK236" s="564">
        <v>0.75740503959884642</v>
      </c>
      <c r="BL236" s="564">
        <v>0.76011107562612157</v>
      </c>
      <c r="BM236" s="564">
        <v>0.76281711165339694</v>
      </c>
      <c r="BN236" s="564">
        <v>0.7655231476806722</v>
      </c>
      <c r="BO236" s="564">
        <v>0.76822918370794746</v>
      </c>
      <c r="BP236" s="564">
        <v>0.77093521973522272</v>
      </c>
      <c r="BQ236" s="564">
        <v>0.77364125576249809</v>
      </c>
      <c r="BR236" s="564">
        <v>0.77634729178977335</v>
      </c>
      <c r="BS236" s="564">
        <v>0.77905332781704861</v>
      </c>
      <c r="BT236" s="564">
        <v>0.78175936384432398</v>
      </c>
      <c r="BU236" s="564"/>
      <c r="BV236" s="564"/>
      <c r="BW236" s="564"/>
      <c r="BX236" s="564"/>
      <c r="BY236" s="564"/>
      <c r="BZ236" s="564"/>
      <c r="CA236" s="564"/>
      <c r="CB236" s="564"/>
      <c r="CC236" s="564"/>
      <c r="CD236" s="564"/>
      <c r="CE236" s="564"/>
      <c r="CF236" s="564"/>
      <c r="CG236" s="564"/>
      <c r="CH236" s="564"/>
      <c r="CI236" s="565"/>
      <c r="CK236" s="1348"/>
    </row>
    <row r="237" spans="1:89" s="1347" customFormat="1" x14ac:dyDescent="0.2">
      <c r="A237" s="1386"/>
      <c r="B237" s="863" t="s">
        <v>508</v>
      </c>
      <c r="C237" s="864" t="s">
        <v>509</v>
      </c>
      <c r="D237" s="860" t="s">
        <v>85</v>
      </c>
      <c r="E237" s="861" t="s">
        <v>231</v>
      </c>
      <c r="F237" s="862">
        <v>2</v>
      </c>
      <c r="G237" s="571"/>
      <c r="H237" s="571"/>
      <c r="I237" s="571">
        <v>0.14413303601063418</v>
      </c>
      <c r="J237" s="571">
        <v>0.15949453269955655</v>
      </c>
      <c r="K237" s="571">
        <v>0.15272047575057054</v>
      </c>
      <c r="L237" s="571">
        <v>0.14612433626885407</v>
      </c>
      <c r="M237" s="575">
        <v>0.17385644061896591</v>
      </c>
      <c r="N237" s="575">
        <v>0.17276548549842469</v>
      </c>
      <c r="O237" s="575">
        <v>0.17167453037788344</v>
      </c>
      <c r="P237" s="575">
        <v>0.17058357525734219</v>
      </c>
      <c r="Q237" s="575">
        <v>0.16949262013680094</v>
      </c>
      <c r="R237" s="575">
        <v>0.16891738925506103</v>
      </c>
      <c r="S237" s="575">
        <v>0.16834215837332109</v>
      </c>
      <c r="T237" s="575">
        <v>0.16776692749158115</v>
      </c>
      <c r="U237" s="575">
        <v>0.16717186106219503</v>
      </c>
      <c r="V237" s="575">
        <v>0.16657679463280889</v>
      </c>
      <c r="W237" s="575">
        <v>0.16598172820342277</v>
      </c>
      <c r="X237" s="575">
        <v>0.16538666177403663</v>
      </c>
      <c r="Y237" s="575">
        <v>0.16479159534465049</v>
      </c>
      <c r="Z237" s="575">
        <v>0.16419652891526434</v>
      </c>
      <c r="AA237" s="575">
        <v>0.16360146248587823</v>
      </c>
      <c r="AB237" s="575">
        <v>0.16330392927118517</v>
      </c>
      <c r="AC237" s="575">
        <v>0.16300639605649211</v>
      </c>
      <c r="AD237" s="575">
        <v>0.16270886284179903</v>
      </c>
      <c r="AE237" s="575">
        <v>0.16241132962710597</v>
      </c>
      <c r="AF237" s="575">
        <v>0.16211379641241291</v>
      </c>
      <c r="AG237" s="575">
        <v>0.16181626319771986</v>
      </c>
      <c r="AH237" s="575">
        <v>0.16151872998302677</v>
      </c>
      <c r="AI237" s="575">
        <v>0.16122119676833369</v>
      </c>
      <c r="AJ237" s="575">
        <v>0.16092366355364066</v>
      </c>
      <c r="AK237" s="575">
        <v>0.16072530807717861</v>
      </c>
      <c r="AL237" s="575">
        <v>0.16057654146983208</v>
      </c>
      <c r="AM237" s="575">
        <v>0.16047736373160104</v>
      </c>
      <c r="AN237" s="575">
        <v>0.16037818599337003</v>
      </c>
      <c r="AO237" s="575">
        <v>0.16027900825513899</v>
      </c>
      <c r="AP237" s="575">
        <v>0.16017983051690796</v>
      </c>
      <c r="AQ237" s="575">
        <v>0.16008065277867697</v>
      </c>
      <c r="AR237" s="575">
        <v>0.15998147504044594</v>
      </c>
      <c r="AS237" s="575">
        <v>0.15988229730221493</v>
      </c>
      <c r="AT237" s="575">
        <v>0.15978311956398389</v>
      </c>
      <c r="AU237" s="575">
        <v>0.15968394182575288</v>
      </c>
      <c r="AV237" s="575">
        <v>0.15958476408752184</v>
      </c>
      <c r="AW237" s="575">
        <v>0.15948558634929083</v>
      </c>
      <c r="AX237" s="575">
        <v>0.15938640861105979</v>
      </c>
      <c r="AY237" s="575">
        <v>0.15928723087282878</v>
      </c>
      <c r="AZ237" s="575">
        <v>0.15918805313459775</v>
      </c>
      <c r="BA237" s="575">
        <v>0.15908887539636674</v>
      </c>
      <c r="BB237" s="575">
        <v>0.15898969765813573</v>
      </c>
      <c r="BC237" s="575">
        <v>0.15889051991990472</v>
      </c>
      <c r="BD237" s="575">
        <v>0.15879134218167368</v>
      </c>
      <c r="BE237" s="575">
        <v>0.15869216444344267</v>
      </c>
      <c r="BF237" s="575">
        <v>0.15859298670521163</v>
      </c>
      <c r="BG237" s="575">
        <v>0.15849380896698062</v>
      </c>
      <c r="BH237" s="575">
        <v>0.15839463122874958</v>
      </c>
      <c r="BI237" s="575">
        <v>0.15829545349051855</v>
      </c>
      <c r="BJ237" s="575">
        <v>0.15819627575228754</v>
      </c>
      <c r="BK237" s="575">
        <v>0.1580970980140565</v>
      </c>
      <c r="BL237" s="575">
        <v>0.15799792027582552</v>
      </c>
      <c r="BM237" s="575">
        <v>0.15789874253759448</v>
      </c>
      <c r="BN237" s="575">
        <v>0.15779956479936347</v>
      </c>
      <c r="BO237" s="575">
        <v>0.15770038706113243</v>
      </c>
      <c r="BP237" s="575">
        <v>0.15760120932290142</v>
      </c>
      <c r="BQ237" s="575">
        <v>0.15750203158467038</v>
      </c>
      <c r="BR237" s="575">
        <v>0.15740285384643937</v>
      </c>
      <c r="BS237" s="575">
        <v>0.15730367610820833</v>
      </c>
      <c r="BT237" s="575">
        <v>0.15720449836997732</v>
      </c>
      <c r="BU237" s="575"/>
      <c r="BV237" s="575"/>
      <c r="BW237" s="575"/>
      <c r="BX237" s="575"/>
      <c r="BY237" s="575"/>
      <c r="BZ237" s="575"/>
      <c r="CA237" s="575"/>
      <c r="CB237" s="575"/>
      <c r="CC237" s="575"/>
      <c r="CD237" s="575"/>
      <c r="CE237" s="575"/>
      <c r="CF237" s="575"/>
      <c r="CG237" s="575"/>
      <c r="CH237" s="575"/>
      <c r="CI237" s="576"/>
      <c r="CK237" s="1348"/>
    </row>
    <row r="238" spans="1:89" s="1347" customFormat="1" x14ac:dyDescent="0.2">
      <c r="A238" s="1386"/>
      <c r="B238" s="863" t="s">
        <v>510</v>
      </c>
      <c r="C238" s="864" t="s">
        <v>511</v>
      </c>
      <c r="D238" s="860" t="s">
        <v>85</v>
      </c>
      <c r="E238" s="861" t="s">
        <v>231</v>
      </c>
      <c r="F238" s="862">
        <v>2</v>
      </c>
      <c r="G238" s="571"/>
      <c r="H238" s="571"/>
      <c r="I238" s="571">
        <v>7.0143228662329546</v>
      </c>
      <c r="J238" s="571">
        <v>7.406873203976593</v>
      </c>
      <c r="K238" s="571">
        <v>7.5534119660871388</v>
      </c>
      <c r="L238" s="571">
        <v>7.701693688822977</v>
      </c>
      <c r="M238" s="575">
        <v>8.0551072686651448</v>
      </c>
      <c r="N238" s="575">
        <v>8.3544315345774507</v>
      </c>
      <c r="O238" s="575">
        <v>8.6573790503015111</v>
      </c>
      <c r="P238" s="575">
        <v>8.960025335844561</v>
      </c>
      <c r="Q238" s="575">
        <v>9.2475953151189412</v>
      </c>
      <c r="R238" s="575">
        <v>9.4883272261719327</v>
      </c>
      <c r="S238" s="575">
        <v>9.703190848085347</v>
      </c>
      <c r="T238" s="575">
        <v>9.9164029348499039</v>
      </c>
      <c r="U238" s="575">
        <v>10.130614059864868</v>
      </c>
      <c r="V238" s="575">
        <v>10.343277353509897</v>
      </c>
      <c r="W238" s="575">
        <v>10.557604837983835</v>
      </c>
      <c r="X238" s="575">
        <v>10.767740646729244</v>
      </c>
      <c r="Y238" s="575">
        <v>10.971681014157944</v>
      </c>
      <c r="Z238" s="575">
        <v>11.173249141844789</v>
      </c>
      <c r="AA238" s="575">
        <v>11.372419102879249</v>
      </c>
      <c r="AB238" s="575">
        <v>11.565912562191675</v>
      </c>
      <c r="AC238" s="575">
        <v>11.75039477919597</v>
      </c>
      <c r="AD238" s="575">
        <v>11.925870078594922</v>
      </c>
      <c r="AE238" s="575">
        <v>12.092354123906187</v>
      </c>
      <c r="AF238" s="575">
        <v>12.24983457279804</v>
      </c>
      <c r="AG238" s="575">
        <v>12.401584613301432</v>
      </c>
      <c r="AH238" s="575">
        <v>12.550921036834014</v>
      </c>
      <c r="AI238" s="575">
        <v>12.69782855663232</v>
      </c>
      <c r="AJ238" s="575">
        <v>12.842317770572844</v>
      </c>
      <c r="AK238" s="575">
        <v>12.984380974965749</v>
      </c>
      <c r="AL238" s="575">
        <v>13.103650498039196</v>
      </c>
      <c r="AM238" s="575">
        <v>13.191961193887495</v>
      </c>
      <c r="AN238" s="575">
        <v>13.277507973991428</v>
      </c>
      <c r="AO238" s="575">
        <v>13.363342298415294</v>
      </c>
      <c r="AP238" s="575">
        <v>13.451080353574593</v>
      </c>
      <c r="AQ238" s="575">
        <v>13.514171276715629</v>
      </c>
      <c r="AR238" s="575">
        <v>13.551629012618989</v>
      </c>
      <c r="AS238" s="575">
        <v>13.589153168713143</v>
      </c>
      <c r="AT238" s="575">
        <v>13.626908662628983</v>
      </c>
      <c r="AU238" s="575">
        <v>13.66529975634257</v>
      </c>
      <c r="AV238" s="575">
        <v>13.706712114687878</v>
      </c>
      <c r="AW238" s="575">
        <v>13.7499248131687</v>
      </c>
      <c r="AX238" s="575">
        <v>13.795179561131469</v>
      </c>
      <c r="AY238" s="575">
        <v>13.84390405247208</v>
      </c>
      <c r="AZ238" s="575">
        <v>13.895321035294026</v>
      </c>
      <c r="BA238" s="575">
        <v>13.9493171386952</v>
      </c>
      <c r="BB238" s="575">
        <v>14.005143970893812</v>
      </c>
      <c r="BC238" s="575">
        <v>14.061141157485959</v>
      </c>
      <c r="BD238" s="575">
        <v>14.116185934242013</v>
      </c>
      <c r="BE238" s="575">
        <v>14.170802403526114</v>
      </c>
      <c r="BF238" s="575">
        <v>14.224471606179883</v>
      </c>
      <c r="BG238" s="575">
        <v>14.277411821206385</v>
      </c>
      <c r="BH238" s="575">
        <v>14.329884077306605</v>
      </c>
      <c r="BI238" s="575">
        <v>14.381795120527327</v>
      </c>
      <c r="BJ238" s="575">
        <v>14.432925069170732</v>
      </c>
      <c r="BK238" s="575">
        <v>14.482726026306207</v>
      </c>
      <c r="BL238" s="575">
        <v>14.531562457537282</v>
      </c>
      <c r="BM238" s="575">
        <v>14.579278948589142</v>
      </c>
      <c r="BN238" s="575">
        <v>14.627288732484086</v>
      </c>
      <c r="BO238" s="575">
        <v>14.676118542233018</v>
      </c>
      <c r="BP238" s="575">
        <v>14.718889757011318</v>
      </c>
      <c r="BQ238" s="575">
        <v>14.756627782231114</v>
      </c>
      <c r="BR238" s="575">
        <v>14.795852426629652</v>
      </c>
      <c r="BS238" s="575">
        <v>14.836253162059894</v>
      </c>
      <c r="BT238" s="575">
        <v>14.876883203792847</v>
      </c>
      <c r="BU238" s="575"/>
      <c r="BV238" s="575"/>
      <c r="BW238" s="575"/>
      <c r="BX238" s="575"/>
      <c r="BY238" s="575"/>
      <c r="BZ238" s="575"/>
      <c r="CA238" s="575"/>
      <c r="CB238" s="575"/>
      <c r="CC238" s="575"/>
      <c r="CD238" s="575"/>
      <c r="CE238" s="575"/>
      <c r="CF238" s="575"/>
      <c r="CG238" s="575"/>
      <c r="CH238" s="575"/>
      <c r="CI238" s="576"/>
      <c r="CK238" s="1348"/>
    </row>
    <row r="239" spans="1:89" s="1347" customFormat="1" x14ac:dyDescent="0.2">
      <c r="A239" s="1386"/>
      <c r="B239" s="863" t="s">
        <v>512</v>
      </c>
      <c r="C239" s="864" t="s">
        <v>513</v>
      </c>
      <c r="D239" s="860" t="s">
        <v>85</v>
      </c>
      <c r="E239" s="861" t="s">
        <v>231</v>
      </c>
      <c r="F239" s="862">
        <v>2</v>
      </c>
      <c r="G239" s="571"/>
      <c r="H239" s="571"/>
      <c r="I239" s="571">
        <v>17.735052410435738</v>
      </c>
      <c r="J239" s="571">
        <v>16.887088627896716</v>
      </c>
      <c r="K239" s="571">
        <v>15.96009605595226</v>
      </c>
      <c r="L239" s="571">
        <v>15.017796754375013</v>
      </c>
      <c r="M239" s="575">
        <v>14.649617053097222</v>
      </c>
      <c r="N239" s="575">
        <v>14.311462768393239</v>
      </c>
      <c r="O239" s="575">
        <v>13.973426430430919</v>
      </c>
      <c r="P239" s="575">
        <v>13.635508039210258</v>
      </c>
      <c r="Q239" s="575">
        <v>13.297589647989607</v>
      </c>
      <c r="R239" s="575">
        <v>13.007321740400446</v>
      </c>
      <c r="S239" s="575">
        <v>12.764232529476141</v>
      </c>
      <c r="T239" s="575">
        <v>12.521143318551834</v>
      </c>
      <c r="U239" s="575">
        <v>12.278054107627529</v>
      </c>
      <c r="V239" s="575">
        <v>12.035200790186547</v>
      </c>
      <c r="W239" s="575">
        <v>11.784905033346684</v>
      </c>
      <c r="X239" s="575">
        <v>11.534845169990147</v>
      </c>
      <c r="Y239" s="575">
        <v>11.292699532999137</v>
      </c>
      <c r="Z239" s="575">
        <v>11.050553896008129</v>
      </c>
      <c r="AA239" s="575">
        <v>10.808408259017119</v>
      </c>
      <c r="AB239" s="575">
        <v>10.572159959109216</v>
      </c>
      <c r="AC239" s="575">
        <v>10.347942226850853</v>
      </c>
      <c r="AD239" s="575">
        <v>10.135755062242026</v>
      </c>
      <c r="AE239" s="575">
        <v>9.9353625717994127</v>
      </c>
      <c r="AF239" s="575">
        <v>9.7467647555230084</v>
      </c>
      <c r="AG239" s="575">
        <v>9.5640642763297148</v>
      </c>
      <c r="AH239" s="575">
        <v>9.3813637971364177</v>
      </c>
      <c r="AI239" s="575">
        <v>9.1986633179431223</v>
      </c>
      <c r="AJ239" s="575">
        <v>9.0159628387498252</v>
      </c>
      <c r="AK239" s="575">
        <v>8.8332623595565298</v>
      </c>
      <c r="AL239" s="575">
        <v>8.6800485657787689</v>
      </c>
      <c r="AM239" s="575">
        <v>8.5563214574165407</v>
      </c>
      <c r="AN239" s="575">
        <v>8.4325943490543125</v>
      </c>
      <c r="AO239" s="575">
        <v>8.3088672406920843</v>
      </c>
      <c r="AP239" s="575">
        <v>8.1853760258131807</v>
      </c>
      <c r="AQ239" s="575">
        <v>8.1090635075991297</v>
      </c>
      <c r="AR239" s="575">
        <v>8.0799296860499279</v>
      </c>
      <c r="AS239" s="575">
        <v>8.050795864500726</v>
      </c>
      <c r="AT239" s="575">
        <v>8.021662042951526</v>
      </c>
      <c r="AU239" s="575">
        <v>7.9925282214023241</v>
      </c>
      <c r="AV239" s="575">
        <v>7.9633943998531223</v>
      </c>
      <c r="AW239" s="575">
        <v>7.9342605783039222</v>
      </c>
      <c r="AX239" s="575">
        <v>7.9051267567547203</v>
      </c>
      <c r="AY239" s="575">
        <v>7.8759929352055211</v>
      </c>
      <c r="AZ239" s="575">
        <v>7.8468591136563193</v>
      </c>
      <c r="BA239" s="575">
        <v>7.8177252921071183</v>
      </c>
      <c r="BB239" s="575">
        <v>7.7885914705579173</v>
      </c>
      <c r="BC239" s="575">
        <v>7.7594576490087155</v>
      </c>
      <c r="BD239" s="575">
        <v>7.7303238274595145</v>
      </c>
      <c r="BE239" s="575">
        <v>7.7011900059103136</v>
      </c>
      <c r="BF239" s="575">
        <v>7.6722920778444363</v>
      </c>
      <c r="BG239" s="575">
        <v>7.6433941497785609</v>
      </c>
      <c r="BH239" s="575">
        <v>7.6144962217126846</v>
      </c>
      <c r="BI239" s="575">
        <v>7.5855982936468065</v>
      </c>
      <c r="BJ239" s="575">
        <v>7.5567003655809302</v>
      </c>
      <c r="BK239" s="575">
        <v>7.527802437515053</v>
      </c>
      <c r="BL239" s="575">
        <v>7.4989045094491766</v>
      </c>
      <c r="BM239" s="575">
        <v>7.4700065813833003</v>
      </c>
      <c r="BN239" s="575">
        <v>7.4411086533174222</v>
      </c>
      <c r="BO239" s="575">
        <v>7.4122107252515459</v>
      </c>
      <c r="BP239" s="575">
        <v>7.3951074713518823</v>
      </c>
      <c r="BQ239" s="575">
        <v>7.3897988916184332</v>
      </c>
      <c r="BR239" s="575">
        <v>7.3844903118849841</v>
      </c>
      <c r="BS239" s="575">
        <v>7.3791817321515341</v>
      </c>
      <c r="BT239" s="575">
        <v>7.3738731524180832</v>
      </c>
      <c r="BU239" s="575"/>
      <c r="BV239" s="575"/>
      <c r="BW239" s="575"/>
      <c r="BX239" s="575"/>
      <c r="BY239" s="575"/>
      <c r="BZ239" s="575"/>
      <c r="CA239" s="575"/>
      <c r="CB239" s="575"/>
      <c r="CC239" s="575"/>
      <c r="CD239" s="575"/>
      <c r="CE239" s="575"/>
      <c r="CF239" s="575"/>
      <c r="CG239" s="575"/>
      <c r="CH239" s="575"/>
      <c r="CI239" s="576"/>
      <c r="CK239" s="1348"/>
    </row>
    <row r="240" spans="1:89" s="1347" customFormat="1" x14ac:dyDescent="0.2">
      <c r="A240" s="1386"/>
      <c r="B240" s="863" t="s">
        <v>514</v>
      </c>
      <c r="C240" s="864" t="s">
        <v>515</v>
      </c>
      <c r="D240" s="860" t="s">
        <v>85</v>
      </c>
      <c r="E240" s="861" t="s">
        <v>231</v>
      </c>
      <c r="F240" s="862">
        <v>2</v>
      </c>
      <c r="G240" s="571"/>
      <c r="H240" s="571"/>
      <c r="I240" s="571">
        <v>1.6191074967398218</v>
      </c>
      <c r="J240" s="571">
        <v>1.5295554316267019</v>
      </c>
      <c r="K240" s="571">
        <v>1.5349336630345234</v>
      </c>
      <c r="L240" s="1495">
        <v>1.5397250459235676</v>
      </c>
      <c r="M240" s="575">
        <v>1.4759461652439403</v>
      </c>
      <c r="N240" s="575">
        <v>1.4832209954782705</v>
      </c>
      <c r="O240" s="575">
        <v>1.490791854076267</v>
      </c>
      <c r="P240" s="575">
        <v>1.4983432456475994</v>
      </c>
      <c r="Q240" s="575">
        <v>1.5046722837358382</v>
      </c>
      <c r="R240" s="575">
        <v>1.5098420004707767</v>
      </c>
      <c r="S240" s="575">
        <v>1.5153772794273803</v>
      </c>
      <c r="T240" s="575">
        <v>1.5207774641714218</v>
      </c>
      <c r="U240" s="575">
        <v>1.5262519552464182</v>
      </c>
      <c r="V240" s="575">
        <v>1.5316109716773869</v>
      </c>
      <c r="W240" s="575">
        <v>1.5367139039325752</v>
      </c>
      <c r="X240" s="575">
        <v>1.541487302988453</v>
      </c>
      <c r="Y240" s="575">
        <v>1.546169889812864</v>
      </c>
      <c r="Z240" s="575">
        <v>1.5506594794412696</v>
      </c>
      <c r="AA240" s="575">
        <v>1.5549540408082849</v>
      </c>
      <c r="AB240" s="575">
        <v>1.5591782747163796</v>
      </c>
      <c r="AC240" s="575">
        <v>1.563298896668333</v>
      </c>
      <c r="AD240" s="575">
        <v>1.5673163519831925</v>
      </c>
      <c r="AE240" s="575">
        <v>1.5712209198468337</v>
      </c>
      <c r="AF240" s="575">
        <v>1.5750116786865067</v>
      </c>
      <c r="AG240" s="575">
        <v>1.5786458641055445</v>
      </c>
      <c r="AH240" s="575">
        <v>1.5820842154744064</v>
      </c>
      <c r="AI240" s="575">
        <v>1.5853255269003435</v>
      </c>
      <c r="AJ240" s="575">
        <v>1.588370686948493</v>
      </c>
      <c r="AK240" s="575">
        <v>1.5912432196638477</v>
      </c>
      <c r="AL240" s="575">
        <v>1.5938147403002598</v>
      </c>
      <c r="AM240" s="575">
        <v>1.5954240932771184</v>
      </c>
      <c r="AN240" s="575">
        <v>1.5968095256997596</v>
      </c>
      <c r="AO240" s="575">
        <v>1.5982181679985266</v>
      </c>
      <c r="AP240" s="575">
        <v>1.5997919775548015</v>
      </c>
      <c r="AQ240" s="575">
        <v>1.6018333205513309</v>
      </c>
      <c r="AR240" s="575">
        <v>1.6042623893163175</v>
      </c>
      <c r="AS240" s="575">
        <v>1.6066967999554889</v>
      </c>
      <c r="AT240" s="575">
        <v>1.6091499074150466</v>
      </c>
      <c r="AU240" s="575">
        <v>1.6116544476496706</v>
      </c>
      <c r="AV240" s="575">
        <v>1.6144036032943925</v>
      </c>
      <c r="AW240" s="575">
        <v>1.6172984981819125</v>
      </c>
      <c r="AX240" s="575">
        <v>1.6203586982070117</v>
      </c>
      <c r="AY240" s="575">
        <v>1.6236998007154244</v>
      </c>
      <c r="AZ240" s="575">
        <v>1.6272588559121266</v>
      </c>
      <c r="BA240" s="575">
        <v>1.6310266726360376</v>
      </c>
      <c r="BB240" s="575">
        <v>1.6349426432499496</v>
      </c>
      <c r="BC240" s="575">
        <v>1.6388723241125289</v>
      </c>
      <c r="BD240" s="575">
        <v>1.6427248098566956</v>
      </c>
      <c r="BE240" s="575">
        <v>1.6465425390961108</v>
      </c>
      <c r="BF240" s="575">
        <v>1.6502615730942127</v>
      </c>
      <c r="BG240" s="575">
        <v>1.6539215137418781</v>
      </c>
      <c r="BH240" s="575">
        <v>1.6575434976950816</v>
      </c>
      <c r="BI240" s="575">
        <v>1.6611199777506203</v>
      </c>
      <c r="BJ240" s="575">
        <v>1.6646331556481628</v>
      </c>
      <c r="BK240" s="575">
        <v>1.668038679210518</v>
      </c>
      <c r="BL240" s="575">
        <v>1.6713660594596829</v>
      </c>
      <c r="BM240" s="575">
        <v>1.674602718991191</v>
      </c>
      <c r="BN240" s="575">
        <v>1.6778630678985833</v>
      </c>
      <c r="BO240" s="575">
        <v>1.6811897455690084</v>
      </c>
      <c r="BP240" s="575">
        <v>1.6846417944858965</v>
      </c>
      <c r="BQ240" s="575">
        <v>1.6883022330371584</v>
      </c>
      <c r="BR240" s="575">
        <v>1.6920829646496909</v>
      </c>
      <c r="BS240" s="575">
        <v>1.6959588478199406</v>
      </c>
      <c r="BT240" s="575">
        <v>1.6998532401668067</v>
      </c>
      <c r="BU240" s="575"/>
      <c r="BV240" s="575"/>
      <c r="BW240" s="575"/>
      <c r="BX240" s="575"/>
      <c r="BY240" s="575"/>
      <c r="BZ240" s="575"/>
      <c r="CA240" s="575"/>
      <c r="CB240" s="575"/>
      <c r="CC240" s="575"/>
      <c r="CD240" s="575"/>
      <c r="CE240" s="575"/>
      <c r="CF240" s="575"/>
      <c r="CG240" s="575"/>
      <c r="CH240" s="575"/>
      <c r="CI240" s="576"/>
      <c r="CK240" s="1348"/>
    </row>
    <row r="241" spans="1:89" s="1347" customFormat="1" x14ac:dyDescent="0.2">
      <c r="A241" s="1386"/>
      <c r="B241" s="863" t="s">
        <v>516</v>
      </c>
      <c r="C241" s="859" t="s">
        <v>517</v>
      </c>
      <c r="D241" s="860" t="s">
        <v>85</v>
      </c>
      <c r="E241" s="861" t="s">
        <v>231</v>
      </c>
      <c r="F241" s="862">
        <v>2</v>
      </c>
      <c r="G241" s="571"/>
      <c r="H241" s="571"/>
      <c r="I241" s="571">
        <v>101.93816385628443</v>
      </c>
      <c r="J241" s="571">
        <v>94.421568951558385</v>
      </c>
      <c r="K241" s="571">
        <v>91.231053470715864</v>
      </c>
      <c r="L241" s="571">
        <v>88.054761082100597</v>
      </c>
      <c r="M241" s="575">
        <v>88.085700119654987</v>
      </c>
      <c r="N241" s="575">
        <v>88.115479153732551</v>
      </c>
      <c r="O241" s="575">
        <v>88.141220962893016</v>
      </c>
      <c r="P241" s="575">
        <v>88.167165522519511</v>
      </c>
      <c r="Q241" s="575">
        <v>88.209408741897761</v>
      </c>
      <c r="R241" s="575">
        <v>88.251472404742202</v>
      </c>
      <c r="S241" s="575">
        <v>88.271860097839692</v>
      </c>
      <c r="T241" s="575">
        <v>88.294034420298615</v>
      </c>
      <c r="U241" s="575">
        <v>88.315155233723814</v>
      </c>
      <c r="V241" s="575">
        <v>88.337703459679659</v>
      </c>
      <c r="W241" s="575">
        <v>88.366286018381246</v>
      </c>
      <c r="X241" s="575">
        <v>88.399153892527352</v>
      </c>
      <c r="Y241" s="575">
        <v>88.430393793856112</v>
      </c>
      <c r="Z241" s="575">
        <v>88.464198932122713</v>
      </c>
      <c r="AA241" s="575">
        <v>88.500597265303114</v>
      </c>
      <c r="AB241" s="575">
        <v>88.53654755736666</v>
      </c>
      <c r="AC241" s="575">
        <v>88.569582136044929</v>
      </c>
      <c r="AD241" s="575">
        <v>88.599696231316102</v>
      </c>
      <c r="AE241" s="575">
        <v>88.627119793959977</v>
      </c>
      <c r="AF241" s="575">
        <v>88.651866087881018</v>
      </c>
      <c r="AG241" s="575">
        <v>88.676602026528045</v>
      </c>
      <c r="AH241" s="575">
        <v>88.703947416196058</v>
      </c>
      <c r="AI241" s="575">
        <v>88.733918749541274</v>
      </c>
      <c r="AJ241" s="575">
        <v>88.766504540122057</v>
      </c>
      <c r="AK241" s="575">
        <v>88.801600528083227</v>
      </c>
      <c r="AL241" s="575">
        <v>88.830281780753666</v>
      </c>
      <c r="AM241" s="575">
        <v>88.861374599619651</v>
      </c>
      <c r="AN241" s="575">
        <v>88.895455254784224</v>
      </c>
      <c r="AO241" s="575">
        <v>88.929225155752746</v>
      </c>
      <c r="AP241" s="575">
        <v>88.960690265244992</v>
      </c>
      <c r="AQ241" s="575">
        <v>88.969156276650395</v>
      </c>
      <c r="AR241" s="575">
        <v>88.95568905286018</v>
      </c>
      <c r="AS241" s="575">
        <v>88.942150067004974</v>
      </c>
      <c r="AT241" s="575">
        <v>88.928361046507689</v>
      </c>
      <c r="AU241" s="575">
        <v>88.913884993437605</v>
      </c>
      <c r="AV241" s="575">
        <v>88.896143060325699</v>
      </c>
      <c r="AW241" s="575">
        <v>88.876455047835478</v>
      </c>
      <c r="AX241" s="575">
        <v>88.854559680725743</v>
      </c>
      <c r="AY241" s="575">
        <v>88.828913667754833</v>
      </c>
      <c r="AZ241" s="575">
        <v>88.800357210614308</v>
      </c>
      <c r="BA241" s="575">
        <v>88.769012871367352</v>
      </c>
      <c r="BB241" s="575">
        <v>88.735689649432942</v>
      </c>
      <c r="BC241" s="575">
        <v>88.702182362856334</v>
      </c>
      <c r="BD241" s="575">
        <v>88.669704681234236</v>
      </c>
      <c r="BE241" s="575">
        <v>88.637690063588849</v>
      </c>
      <c r="BF241" s="575">
        <v>88.606592896713806</v>
      </c>
      <c r="BG241" s="575">
        <v>88.576283810816477</v>
      </c>
      <c r="BH241" s="575">
        <v>88.546480640539883</v>
      </c>
      <c r="BI241" s="575">
        <v>88.51728418704046</v>
      </c>
      <c r="BJ241" s="575">
        <v>88.488932130276339</v>
      </c>
      <c r="BK241" s="575">
        <v>88.462016719355347</v>
      </c>
      <c r="BL241" s="575">
        <v>88.436143977651938</v>
      </c>
      <c r="BM241" s="575">
        <v>88.411481896845402</v>
      </c>
      <c r="BN241" s="575">
        <v>88.38650283381989</v>
      </c>
      <c r="BO241" s="575">
        <v>88.360637416177369</v>
      </c>
      <c r="BP241" s="575">
        <v>88.328910548092807</v>
      </c>
      <c r="BQ241" s="575">
        <v>88.290213805766143</v>
      </c>
      <c r="BR241" s="575">
        <v>88.249910151199487</v>
      </c>
      <c r="BS241" s="575">
        <v>88.208335254043391</v>
      </c>
      <c r="BT241" s="575">
        <v>88.166512541407982</v>
      </c>
      <c r="BU241" s="575"/>
      <c r="BV241" s="575"/>
      <c r="BW241" s="575"/>
      <c r="BX241" s="575"/>
      <c r="BY241" s="575"/>
      <c r="BZ241" s="575"/>
      <c r="CA241" s="575"/>
      <c r="CB241" s="575"/>
      <c r="CC241" s="575"/>
      <c r="CD241" s="575"/>
      <c r="CE241" s="575"/>
      <c r="CF241" s="575"/>
      <c r="CG241" s="575"/>
      <c r="CH241" s="575"/>
      <c r="CI241" s="576"/>
      <c r="CK241" s="1348"/>
    </row>
    <row r="242" spans="1:89" s="1347" customFormat="1" ht="28.5" x14ac:dyDescent="0.2">
      <c r="A242" s="1386"/>
      <c r="B242" s="863" t="s">
        <v>518</v>
      </c>
      <c r="C242" s="859" t="s">
        <v>238</v>
      </c>
      <c r="D242" s="860" t="s">
        <v>519</v>
      </c>
      <c r="E242" s="861" t="s">
        <v>231</v>
      </c>
      <c r="F242" s="862">
        <v>2</v>
      </c>
      <c r="G242" s="578">
        <f>SUM(G236:G241)</f>
        <v>0</v>
      </c>
      <c r="H242" s="578">
        <f t="shared" ref="H242:BS242" si="294">SUM(H236:H241)</f>
        <v>0</v>
      </c>
      <c r="I242" s="578">
        <f t="shared" si="294"/>
        <v>129.02032492237038</v>
      </c>
      <c r="J242" s="578">
        <f t="shared" si="294"/>
        <v>121.03651560000002</v>
      </c>
      <c r="K242" s="578">
        <f t="shared" si="294"/>
        <v>117.04630080000001</v>
      </c>
      <c r="L242" s="578">
        <f t="shared" si="294"/>
        <v>113.05608600000002</v>
      </c>
      <c r="M242" s="583">
        <f t="shared" si="294"/>
        <v>113.05608600000002</v>
      </c>
      <c r="N242" s="583">
        <f t="shared" si="294"/>
        <v>113.05608600000002</v>
      </c>
      <c r="O242" s="583">
        <f t="shared" si="294"/>
        <v>113.05608600000002</v>
      </c>
      <c r="P242" s="583">
        <f t="shared" si="294"/>
        <v>113.05608600000002</v>
      </c>
      <c r="Q242" s="583">
        <f t="shared" si="294"/>
        <v>113.05608600000002</v>
      </c>
      <c r="R242" s="583">
        <f t="shared" si="294"/>
        <v>113.05608600000002</v>
      </c>
      <c r="S242" s="583">
        <f t="shared" si="294"/>
        <v>113.05608600000002</v>
      </c>
      <c r="T242" s="583">
        <f t="shared" si="294"/>
        <v>113.05608600000002</v>
      </c>
      <c r="U242" s="583">
        <f t="shared" si="294"/>
        <v>113.05608600000002</v>
      </c>
      <c r="V242" s="583">
        <f t="shared" si="294"/>
        <v>113.05608600000002</v>
      </c>
      <c r="W242" s="583">
        <f t="shared" si="294"/>
        <v>113.05608600000002</v>
      </c>
      <c r="X242" s="583">
        <f t="shared" si="294"/>
        <v>113.05608600000002</v>
      </c>
      <c r="Y242" s="583">
        <f t="shared" si="294"/>
        <v>113.05608600000002</v>
      </c>
      <c r="Z242" s="583">
        <f t="shared" si="294"/>
        <v>113.05608600000001</v>
      </c>
      <c r="AA242" s="583">
        <f t="shared" si="294"/>
        <v>113.05608600000002</v>
      </c>
      <c r="AB242" s="583">
        <f t="shared" si="294"/>
        <v>113.05608600000002</v>
      </c>
      <c r="AC242" s="583">
        <f t="shared" si="294"/>
        <v>113.05608600000002</v>
      </c>
      <c r="AD242" s="583">
        <f t="shared" si="294"/>
        <v>113.05608600000002</v>
      </c>
      <c r="AE242" s="583">
        <f t="shared" si="294"/>
        <v>113.05608600000002</v>
      </c>
      <c r="AF242" s="583">
        <f t="shared" si="294"/>
        <v>113.05608600000002</v>
      </c>
      <c r="AG242" s="583">
        <f t="shared" si="294"/>
        <v>113.05608600000002</v>
      </c>
      <c r="AH242" s="583">
        <f t="shared" si="294"/>
        <v>113.05608600000002</v>
      </c>
      <c r="AI242" s="583">
        <f t="shared" si="294"/>
        <v>113.05608600000002</v>
      </c>
      <c r="AJ242" s="583">
        <f t="shared" si="294"/>
        <v>113.05608600000002</v>
      </c>
      <c r="AK242" s="583">
        <f t="shared" si="294"/>
        <v>113.05608600000002</v>
      </c>
      <c r="AL242" s="583">
        <f t="shared" si="294"/>
        <v>113.05608600000002</v>
      </c>
      <c r="AM242" s="583">
        <f t="shared" si="294"/>
        <v>113.05608600000002</v>
      </c>
      <c r="AN242" s="583">
        <f t="shared" si="294"/>
        <v>113.05608600000002</v>
      </c>
      <c r="AO242" s="583">
        <f t="shared" si="294"/>
        <v>113.05608600000002</v>
      </c>
      <c r="AP242" s="583">
        <f t="shared" si="294"/>
        <v>113.05608600000002</v>
      </c>
      <c r="AQ242" s="583">
        <f t="shared" si="294"/>
        <v>113.05608600000002</v>
      </c>
      <c r="AR242" s="583">
        <f t="shared" si="294"/>
        <v>113.05608600000002</v>
      </c>
      <c r="AS242" s="583">
        <f t="shared" si="294"/>
        <v>113.05608600000002</v>
      </c>
      <c r="AT242" s="583">
        <f t="shared" si="294"/>
        <v>113.05608600000002</v>
      </c>
      <c r="AU242" s="583">
        <f t="shared" si="294"/>
        <v>113.05608600000002</v>
      </c>
      <c r="AV242" s="583">
        <f t="shared" si="294"/>
        <v>113.05608600000002</v>
      </c>
      <c r="AW242" s="583">
        <f t="shared" si="294"/>
        <v>113.05608600000002</v>
      </c>
      <c r="AX242" s="583">
        <f t="shared" si="294"/>
        <v>113.05608600000002</v>
      </c>
      <c r="AY242" s="583">
        <f t="shared" si="294"/>
        <v>113.05608600000002</v>
      </c>
      <c r="AZ242" s="583">
        <f t="shared" si="294"/>
        <v>113.05608600000002</v>
      </c>
      <c r="BA242" s="583">
        <f t="shared" si="294"/>
        <v>113.05608600000002</v>
      </c>
      <c r="BB242" s="583">
        <f t="shared" si="294"/>
        <v>113.05608600000002</v>
      </c>
      <c r="BC242" s="583">
        <f t="shared" si="294"/>
        <v>113.05608600000002</v>
      </c>
      <c r="BD242" s="583">
        <f t="shared" si="294"/>
        <v>113.05608600000002</v>
      </c>
      <c r="BE242" s="583">
        <f t="shared" si="294"/>
        <v>113.05608600000002</v>
      </c>
      <c r="BF242" s="583">
        <f t="shared" si="294"/>
        <v>113.05608600000002</v>
      </c>
      <c r="BG242" s="583">
        <f t="shared" si="294"/>
        <v>113.05608600000002</v>
      </c>
      <c r="BH242" s="583">
        <f t="shared" si="294"/>
        <v>113.05608600000002</v>
      </c>
      <c r="BI242" s="583">
        <f t="shared" si="294"/>
        <v>113.05608600000002</v>
      </c>
      <c r="BJ242" s="583">
        <f t="shared" si="294"/>
        <v>113.05608600000002</v>
      </c>
      <c r="BK242" s="583">
        <f t="shared" si="294"/>
        <v>113.05608600000002</v>
      </c>
      <c r="BL242" s="583">
        <f t="shared" si="294"/>
        <v>113.05608600000002</v>
      </c>
      <c r="BM242" s="583">
        <f t="shared" si="294"/>
        <v>113.05608600000002</v>
      </c>
      <c r="BN242" s="583">
        <f t="shared" si="294"/>
        <v>113.05608600000002</v>
      </c>
      <c r="BO242" s="583">
        <f t="shared" si="294"/>
        <v>113.05608600000002</v>
      </c>
      <c r="BP242" s="583">
        <f t="shared" si="294"/>
        <v>113.05608600000002</v>
      </c>
      <c r="BQ242" s="583">
        <f t="shared" si="294"/>
        <v>113.05608600000002</v>
      </c>
      <c r="BR242" s="583">
        <f t="shared" si="294"/>
        <v>113.05608600000002</v>
      </c>
      <c r="BS242" s="583">
        <f t="shared" si="294"/>
        <v>113.05608600000002</v>
      </c>
      <c r="BT242" s="583">
        <f t="shared" ref="BT242" si="295">SUM(BT236:BT241)</f>
        <v>113.05608600000002</v>
      </c>
      <c r="BU242" s="583"/>
      <c r="BV242" s="583"/>
      <c r="BW242" s="583"/>
      <c r="BX242" s="583"/>
      <c r="BY242" s="583"/>
      <c r="BZ242" s="583"/>
      <c r="CA242" s="583"/>
      <c r="CB242" s="583"/>
      <c r="CC242" s="583"/>
      <c r="CD242" s="583"/>
      <c r="CE242" s="583"/>
      <c r="CF242" s="583"/>
      <c r="CG242" s="583"/>
      <c r="CH242" s="583"/>
      <c r="CI242" s="579"/>
      <c r="CK242" s="1348"/>
    </row>
    <row r="243" spans="1:89" s="1347" customFormat="1" ht="57.75" thickBot="1" x14ac:dyDescent="0.25">
      <c r="A243" s="1386"/>
      <c r="B243" s="890" t="s">
        <v>520</v>
      </c>
      <c r="C243" s="891" t="s">
        <v>521</v>
      </c>
      <c r="D243" s="892" t="s">
        <v>522</v>
      </c>
      <c r="E243" s="893" t="s">
        <v>523</v>
      </c>
      <c r="F243" s="871">
        <v>2</v>
      </c>
      <c r="G243" s="590" t="e">
        <f>(G242*1000000)/(G257*1000)</f>
        <v>#DIV/0!</v>
      </c>
      <c r="H243" s="590" t="e">
        <f t="shared" ref="H243:BS243" si="296">(H242*1000000)/(H257*1000)</f>
        <v>#DIV/0!</v>
      </c>
      <c r="I243" s="590">
        <f t="shared" si="296"/>
        <v>104.94474181346074</v>
      </c>
      <c r="J243" s="590">
        <f t="shared" si="296"/>
        <v>97.845405748836569</v>
      </c>
      <c r="K243" s="590">
        <f t="shared" si="296"/>
        <v>93.997659766347383</v>
      </c>
      <c r="L243" s="590">
        <f t="shared" si="296"/>
        <v>90.224831292166328</v>
      </c>
      <c r="M243" s="620">
        <f t="shared" si="296"/>
        <v>89.58884093767756</v>
      </c>
      <c r="N243" s="620">
        <f t="shared" si="296"/>
        <v>88.901261556585339</v>
      </c>
      <c r="O243" s="620">
        <f t="shared" si="296"/>
        <v>88.202763369699667</v>
      </c>
      <c r="P243" s="620">
        <f t="shared" si="296"/>
        <v>87.516603386968853</v>
      </c>
      <c r="Q243" s="620">
        <f t="shared" si="296"/>
        <v>86.926968128822907</v>
      </c>
      <c r="R243" s="620">
        <f t="shared" si="296"/>
        <v>86.457432438544132</v>
      </c>
      <c r="S243" s="620">
        <f t="shared" si="296"/>
        <v>85.990571293583059</v>
      </c>
      <c r="T243" s="620">
        <f t="shared" si="296"/>
        <v>85.537929205387272</v>
      </c>
      <c r="U243" s="620">
        <f t="shared" si="296"/>
        <v>85.084711819567573</v>
      </c>
      <c r="V243" s="620">
        <f t="shared" si="296"/>
        <v>84.644086251015992</v>
      </c>
      <c r="W243" s="620">
        <f t="shared" si="296"/>
        <v>84.221464327812001</v>
      </c>
      <c r="X243" s="620">
        <f t="shared" si="296"/>
        <v>83.824707894334267</v>
      </c>
      <c r="Y243" s="620">
        <f t="shared" si="296"/>
        <v>83.441160860193733</v>
      </c>
      <c r="Z243" s="620">
        <f t="shared" si="296"/>
        <v>83.073509599906373</v>
      </c>
      <c r="AA243" s="620">
        <f t="shared" si="296"/>
        <v>82.721510334497594</v>
      </c>
      <c r="AB243" s="620">
        <f t="shared" si="296"/>
        <v>82.383840066723749</v>
      </c>
      <c r="AC243" s="620">
        <f t="shared" si="296"/>
        <v>82.060706639114301</v>
      </c>
      <c r="AD243" s="620">
        <f t="shared" si="296"/>
        <v>81.751773137053206</v>
      </c>
      <c r="AE243" s="620">
        <f t="shared" si="296"/>
        <v>81.457246226670904</v>
      </c>
      <c r="AF243" s="620">
        <f t="shared" si="296"/>
        <v>81.176896589022988</v>
      </c>
      <c r="AG243" s="620">
        <f t="shared" si="296"/>
        <v>80.910537393603505</v>
      </c>
      <c r="AH243" s="620">
        <f t="shared" si="296"/>
        <v>80.657783387182235</v>
      </c>
      <c r="AI243" s="620">
        <f t="shared" si="296"/>
        <v>80.418468863591002</v>
      </c>
      <c r="AJ243" s="620">
        <f t="shared" si="296"/>
        <v>80.192315672322962</v>
      </c>
      <c r="AK243" s="620">
        <f t="shared" si="296"/>
        <v>79.97892311386768</v>
      </c>
      <c r="AL243" s="620">
        <f t="shared" si="296"/>
        <v>79.797097821639923</v>
      </c>
      <c r="AM243" s="620">
        <f t="shared" si="296"/>
        <v>79.685494481396972</v>
      </c>
      <c r="AN243" s="620">
        <f t="shared" si="296"/>
        <v>79.587409328677424</v>
      </c>
      <c r="AO243" s="620">
        <f t="shared" si="296"/>
        <v>79.488199627784795</v>
      </c>
      <c r="AP243" s="620">
        <f t="shared" si="296"/>
        <v>79.379640860563299</v>
      </c>
      <c r="AQ243" s="620">
        <f t="shared" si="296"/>
        <v>79.263397062836361</v>
      </c>
      <c r="AR243" s="620">
        <f t="shared" si="296"/>
        <v>79.144192138466664</v>
      </c>
      <c r="AS243" s="620">
        <f t="shared" si="296"/>
        <v>79.025034551743843</v>
      </c>
      <c r="AT243" s="620">
        <f t="shared" si="296"/>
        <v>78.90515115085212</v>
      </c>
      <c r="AU243" s="620">
        <f t="shared" si="296"/>
        <v>78.782657945383903</v>
      </c>
      <c r="AV243" s="620">
        <f t="shared" si="296"/>
        <v>78.646451733460296</v>
      </c>
      <c r="AW243" s="620">
        <f t="shared" si="296"/>
        <v>78.50235072489042</v>
      </c>
      <c r="AX243" s="620">
        <f t="shared" si="296"/>
        <v>78.34932566157913</v>
      </c>
      <c r="AY243" s="620">
        <f t="shared" si="296"/>
        <v>78.18090334401839</v>
      </c>
      <c r="AZ243" s="620">
        <f t="shared" si="296"/>
        <v>78.000852480182814</v>
      </c>
      <c r="BA243" s="620">
        <f t="shared" si="296"/>
        <v>77.809856739372592</v>
      </c>
      <c r="BB243" s="620">
        <f t="shared" si="296"/>
        <v>77.611482427590303</v>
      </c>
      <c r="BC243" s="620">
        <f t="shared" si="296"/>
        <v>77.413351876393833</v>
      </c>
      <c r="BD243" s="620">
        <f t="shared" si="296"/>
        <v>77.220516881857094</v>
      </c>
      <c r="BE243" s="620">
        <f t="shared" si="296"/>
        <v>77.030560751172004</v>
      </c>
      <c r="BF243" s="620">
        <f t="shared" si="296"/>
        <v>76.845762843073189</v>
      </c>
      <c r="BG243" s="620">
        <f t="shared" si="296"/>
        <v>76.665083860309238</v>
      </c>
      <c r="BH243" s="620">
        <f t="shared" si="296"/>
        <v>76.487320412667941</v>
      </c>
      <c r="BI243" s="620">
        <f t="shared" si="296"/>
        <v>76.312847192310429</v>
      </c>
      <c r="BJ243" s="620">
        <f t="shared" si="296"/>
        <v>76.142585799644536</v>
      </c>
      <c r="BK243" s="620">
        <f t="shared" si="296"/>
        <v>75.978869535847664</v>
      </c>
      <c r="BL243" s="620">
        <f t="shared" si="296"/>
        <v>75.820039008986356</v>
      </c>
      <c r="BM243" s="620">
        <f t="shared" si="296"/>
        <v>75.666708016975434</v>
      </c>
      <c r="BN243" s="620">
        <f t="shared" si="296"/>
        <v>75.512737947725114</v>
      </c>
      <c r="BO243" s="620">
        <f t="shared" si="296"/>
        <v>75.355885440220646</v>
      </c>
      <c r="BP243" s="620">
        <f t="shared" si="296"/>
        <v>75.197440506766412</v>
      </c>
      <c r="BQ243" s="620">
        <f t="shared" si="296"/>
        <v>75.033074399380865</v>
      </c>
      <c r="BR243" s="620">
        <f t="shared" si="296"/>
        <v>74.863146293096264</v>
      </c>
      <c r="BS243" s="620">
        <f t="shared" si="296"/>
        <v>74.689042630828169</v>
      </c>
      <c r="BT243" s="620">
        <f t="shared" ref="BT243" si="297">(BT242*1000000)/(BT257*1000)</f>
        <v>74.514789798909717</v>
      </c>
      <c r="BU243" s="620"/>
      <c r="BV243" s="620"/>
      <c r="BW243" s="620"/>
      <c r="BX243" s="620"/>
      <c r="BY243" s="620"/>
      <c r="BZ243" s="620"/>
      <c r="CA243" s="620"/>
      <c r="CB243" s="620"/>
      <c r="CC243" s="620"/>
      <c r="CD243" s="620"/>
      <c r="CE243" s="620"/>
      <c r="CF243" s="620"/>
      <c r="CG243" s="620"/>
      <c r="CH243" s="620"/>
      <c r="CI243" s="591"/>
      <c r="CK243" s="1348"/>
    </row>
    <row r="244" spans="1:89" s="1347" customFormat="1" x14ac:dyDescent="0.2">
      <c r="A244" s="1386"/>
      <c r="B244" s="872" t="s">
        <v>524</v>
      </c>
      <c r="C244" s="873" t="s">
        <v>525</v>
      </c>
      <c r="D244" s="894" t="s">
        <v>85</v>
      </c>
      <c r="E244" s="895" t="s">
        <v>339</v>
      </c>
      <c r="F244" s="896">
        <v>2</v>
      </c>
      <c r="G244" s="624"/>
      <c r="H244" s="624"/>
      <c r="I244" s="624">
        <v>44.815454859835299</v>
      </c>
      <c r="J244" s="624">
        <v>48.353175507329262</v>
      </c>
      <c r="K244" s="624">
        <v>48.589230501016132</v>
      </c>
      <c r="L244" s="624">
        <v>48.821436771979847</v>
      </c>
      <c r="M244" s="625">
        <v>50.44944797878663</v>
      </c>
      <c r="N244" s="625">
        <v>50.68431360181998</v>
      </c>
      <c r="O244" s="625">
        <v>50.919179224853337</v>
      </c>
      <c r="P244" s="625">
        <v>51.154044847886688</v>
      </c>
      <c r="Q244" s="625">
        <v>51.388910470920045</v>
      </c>
      <c r="R244" s="625">
        <v>51.624655740481614</v>
      </c>
      <c r="S244" s="625">
        <v>51.860401010043184</v>
      </c>
      <c r="T244" s="625">
        <v>52.096146279604753</v>
      </c>
      <c r="U244" s="625">
        <v>52.331891549166322</v>
      </c>
      <c r="V244" s="625">
        <v>52.567636818727891</v>
      </c>
      <c r="W244" s="625">
        <v>52.80338208828946</v>
      </c>
      <c r="X244" s="625">
        <v>53.039127357851029</v>
      </c>
      <c r="Y244" s="625">
        <v>53.274872627412591</v>
      </c>
      <c r="Z244" s="625">
        <v>53.510617896974168</v>
      </c>
      <c r="AA244" s="625">
        <v>53.746363166535737</v>
      </c>
      <c r="AB244" s="625">
        <v>53.982108436097306</v>
      </c>
      <c r="AC244" s="625">
        <v>54.217853705658875</v>
      </c>
      <c r="AD244" s="625">
        <v>54.453598975220444</v>
      </c>
      <c r="AE244" s="625">
        <v>54.689344244782014</v>
      </c>
      <c r="AF244" s="625">
        <v>54.925089514343583</v>
      </c>
      <c r="AG244" s="625">
        <v>55.160834783905152</v>
      </c>
      <c r="AH244" s="625">
        <v>55.396580053466721</v>
      </c>
      <c r="AI244" s="625">
        <v>55.632325323028283</v>
      </c>
      <c r="AJ244" s="625">
        <v>55.868070592589859</v>
      </c>
      <c r="AK244" s="625">
        <v>56.10293621562321</v>
      </c>
      <c r="AL244" s="625">
        <v>56.335602722336027</v>
      </c>
      <c r="AM244" s="625">
        <v>56.566070112728312</v>
      </c>
      <c r="AN244" s="625">
        <v>56.796537503120589</v>
      </c>
      <c r="AO244" s="625">
        <v>57.027004893512874</v>
      </c>
      <c r="AP244" s="625">
        <v>57.257472283905152</v>
      </c>
      <c r="AQ244" s="625">
        <v>57.487939674297436</v>
      </c>
      <c r="AR244" s="625">
        <v>57.718407064689707</v>
      </c>
      <c r="AS244" s="625">
        <v>57.948874455081992</v>
      </c>
      <c r="AT244" s="625">
        <v>58.179341845474269</v>
      </c>
      <c r="AU244" s="625">
        <v>58.409809235866554</v>
      </c>
      <c r="AV244" s="625">
        <v>58.640276626258832</v>
      </c>
      <c r="AW244" s="625">
        <v>58.870744016651116</v>
      </c>
      <c r="AX244" s="625">
        <v>59.101211407043394</v>
      </c>
      <c r="AY244" s="625">
        <v>59.331678797435671</v>
      </c>
      <c r="AZ244" s="625">
        <v>59.562146187827949</v>
      </c>
      <c r="BA244" s="625">
        <v>59.792613578220234</v>
      </c>
      <c r="BB244" s="625">
        <v>60.023080968612511</v>
      </c>
      <c r="BC244" s="625">
        <v>60.253548359004796</v>
      </c>
      <c r="BD244" s="625">
        <v>60.484015749397074</v>
      </c>
      <c r="BE244" s="625">
        <v>60.714483139789358</v>
      </c>
      <c r="BF244" s="625">
        <v>60.936154064899483</v>
      </c>
      <c r="BG244" s="625">
        <v>61.157824990009622</v>
      </c>
      <c r="BH244" s="625">
        <v>61.379495915119755</v>
      </c>
      <c r="BI244" s="625">
        <v>61.60116684022988</v>
      </c>
      <c r="BJ244" s="625">
        <v>61.822837765340019</v>
      </c>
      <c r="BK244" s="625">
        <v>62.044508690450151</v>
      </c>
      <c r="BL244" s="625">
        <v>62.266179615560276</v>
      </c>
      <c r="BM244" s="625">
        <v>62.487850540670415</v>
      </c>
      <c r="BN244" s="625">
        <v>62.709521465780547</v>
      </c>
      <c r="BO244" s="625">
        <v>62.931192390890672</v>
      </c>
      <c r="BP244" s="625">
        <v>63.152863316000811</v>
      </c>
      <c r="BQ244" s="625">
        <v>63.374534241110943</v>
      </c>
      <c r="BR244" s="625">
        <v>63.596205166221075</v>
      </c>
      <c r="BS244" s="625">
        <v>63.817876091331208</v>
      </c>
      <c r="BT244" s="625">
        <v>64.039547016441347</v>
      </c>
      <c r="BU244" s="625"/>
      <c r="BV244" s="625"/>
      <c r="BW244" s="625"/>
      <c r="BX244" s="625"/>
      <c r="BY244" s="625"/>
      <c r="BZ244" s="625"/>
      <c r="CA244" s="625"/>
      <c r="CB244" s="625"/>
      <c r="CC244" s="625"/>
      <c r="CD244" s="625"/>
      <c r="CE244" s="625"/>
      <c r="CF244" s="625"/>
      <c r="CG244" s="625"/>
      <c r="CH244" s="625"/>
      <c r="CI244" s="626"/>
      <c r="CK244" s="1348"/>
    </row>
    <row r="245" spans="1:89" s="1347" customFormat="1" x14ac:dyDescent="0.2">
      <c r="A245" s="1386"/>
      <c r="B245" s="876" t="s">
        <v>526</v>
      </c>
      <c r="C245" s="877" t="s">
        <v>527</v>
      </c>
      <c r="D245" s="897" t="s">
        <v>85</v>
      </c>
      <c r="E245" s="883" t="s">
        <v>339</v>
      </c>
      <c r="F245" s="884">
        <v>2</v>
      </c>
      <c r="G245" s="628"/>
      <c r="H245" s="628"/>
      <c r="I245" s="628">
        <v>5.2565451401646968</v>
      </c>
      <c r="J245" s="628">
        <v>6.008542333054411</v>
      </c>
      <c r="K245" s="628">
        <v>5.949484169595487</v>
      </c>
      <c r="L245" s="628">
        <v>5.8934328963411566</v>
      </c>
      <c r="M245" s="629">
        <v>7.011913912131754</v>
      </c>
      <c r="N245" s="629">
        <v>6.9679139121317544</v>
      </c>
      <c r="O245" s="629">
        <v>6.9239139121317539</v>
      </c>
      <c r="P245" s="629">
        <v>6.8799139121317543</v>
      </c>
      <c r="Q245" s="629">
        <v>6.8359139121317538</v>
      </c>
      <c r="R245" s="629">
        <v>6.8127139121317537</v>
      </c>
      <c r="S245" s="629">
        <v>6.7895139121317536</v>
      </c>
      <c r="T245" s="629">
        <v>6.7663139121317535</v>
      </c>
      <c r="U245" s="629">
        <v>6.7423139121317535</v>
      </c>
      <c r="V245" s="629">
        <v>6.7183139121317534</v>
      </c>
      <c r="W245" s="629">
        <v>6.6943139121317534</v>
      </c>
      <c r="X245" s="629">
        <v>6.6703139121317534</v>
      </c>
      <c r="Y245" s="629">
        <v>6.6463139121317534</v>
      </c>
      <c r="Z245" s="629">
        <v>6.6223139121317534</v>
      </c>
      <c r="AA245" s="629">
        <v>6.5983139121317533</v>
      </c>
      <c r="AB245" s="629">
        <v>6.5863139121317538</v>
      </c>
      <c r="AC245" s="629">
        <v>6.5743139121317533</v>
      </c>
      <c r="AD245" s="629">
        <v>6.5623139121317537</v>
      </c>
      <c r="AE245" s="629">
        <v>6.5503139121317533</v>
      </c>
      <c r="AF245" s="629">
        <v>6.5383139121317537</v>
      </c>
      <c r="AG245" s="629">
        <v>6.5263139121317533</v>
      </c>
      <c r="AH245" s="629">
        <v>6.5143139121317537</v>
      </c>
      <c r="AI245" s="629">
        <v>6.5023139121317532</v>
      </c>
      <c r="AJ245" s="629">
        <v>6.4903139121317537</v>
      </c>
      <c r="AK245" s="629">
        <v>6.4823139121317537</v>
      </c>
      <c r="AL245" s="629">
        <v>6.4763139121317534</v>
      </c>
      <c r="AM245" s="629">
        <v>6.4723139121317539</v>
      </c>
      <c r="AN245" s="629">
        <v>6.4683139121317534</v>
      </c>
      <c r="AO245" s="629">
        <v>6.4643139121317539</v>
      </c>
      <c r="AP245" s="629">
        <v>6.4603139121317534</v>
      </c>
      <c r="AQ245" s="629">
        <v>6.4563139121317539</v>
      </c>
      <c r="AR245" s="629">
        <v>6.4523139121317534</v>
      </c>
      <c r="AS245" s="629">
        <v>6.4483139121317539</v>
      </c>
      <c r="AT245" s="629">
        <v>6.4443139121317534</v>
      </c>
      <c r="AU245" s="629">
        <v>6.4403139121317539</v>
      </c>
      <c r="AV245" s="629">
        <v>6.4363139121317534</v>
      </c>
      <c r="AW245" s="629">
        <v>6.4323139121317539</v>
      </c>
      <c r="AX245" s="629">
        <v>6.4283139121317534</v>
      </c>
      <c r="AY245" s="629">
        <v>6.4243139121317538</v>
      </c>
      <c r="AZ245" s="629">
        <v>6.4203139121317534</v>
      </c>
      <c r="BA245" s="629">
        <v>6.4163139121317538</v>
      </c>
      <c r="BB245" s="629">
        <v>6.4123139121317534</v>
      </c>
      <c r="BC245" s="629">
        <v>6.4083139121317538</v>
      </c>
      <c r="BD245" s="629">
        <v>6.4043139121317534</v>
      </c>
      <c r="BE245" s="629">
        <v>6.4003139121317538</v>
      </c>
      <c r="BF245" s="629">
        <v>6.3963139121317534</v>
      </c>
      <c r="BG245" s="629">
        <v>6.3923139121317538</v>
      </c>
      <c r="BH245" s="629">
        <v>6.3883139121317534</v>
      </c>
      <c r="BI245" s="629">
        <v>6.3843139121317538</v>
      </c>
      <c r="BJ245" s="629">
        <v>6.3803139121317534</v>
      </c>
      <c r="BK245" s="629">
        <v>6.3763139121317538</v>
      </c>
      <c r="BL245" s="629">
        <v>6.3723139121317534</v>
      </c>
      <c r="BM245" s="629">
        <v>6.3683139121317538</v>
      </c>
      <c r="BN245" s="629">
        <v>6.3643139121317533</v>
      </c>
      <c r="BO245" s="629">
        <v>6.3603139121317538</v>
      </c>
      <c r="BP245" s="629">
        <v>6.3563139121317533</v>
      </c>
      <c r="BQ245" s="629">
        <v>6.3523139121317538</v>
      </c>
      <c r="BR245" s="629">
        <v>6.3483139121317533</v>
      </c>
      <c r="BS245" s="629">
        <v>6.3443139121317538</v>
      </c>
      <c r="BT245" s="629">
        <v>6.3403139121317533</v>
      </c>
      <c r="BU245" s="629"/>
      <c r="BV245" s="629"/>
      <c r="BW245" s="629"/>
      <c r="BX245" s="629"/>
      <c r="BY245" s="629"/>
      <c r="BZ245" s="629"/>
      <c r="CA245" s="629"/>
      <c r="CB245" s="629"/>
      <c r="CC245" s="629"/>
      <c r="CD245" s="629"/>
      <c r="CE245" s="629"/>
      <c r="CF245" s="629"/>
      <c r="CG245" s="629"/>
      <c r="CH245" s="629"/>
      <c r="CI245" s="630"/>
      <c r="CK245" s="1348"/>
    </row>
    <row r="246" spans="1:89" s="1347" customFormat="1" x14ac:dyDescent="0.2">
      <c r="A246" s="1386"/>
      <c r="B246" s="898" t="s">
        <v>528</v>
      </c>
      <c r="C246" s="899" t="s">
        <v>529</v>
      </c>
      <c r="D246" s="897" t="s">
        <v>85</v>
      </c>
      <c r="E246" s="883" t="s">
        <v>339</v>
      </c>
      <c r="F246" s="884">
        <v>2</v>
      </c>
      <c r="G246" s="628"/>
      <c r="H246" s="628"/>
      <c r="I246" s="628">
        <v>14.567</v>
      </c>
      <c r="J246" s="628">
        <v>11.165897909616328</v>
      </c>
      <c r="K246" s="628">
        <v>11.176516829388376</v>
      </c>
      <c r="L246" s="628">
        <v>11.187977581678988</v>
      </c>
      <c r="M246" s="629">
        <v>8.6554853590816094</v>
      </c>
      <c r="N246" s="629">
        <v>8.676619736048254</v>
      </c>
      <c r="O246" s="629">
        <v>8.6977541130149021</v>
      </c>
      <c r="P246" s="629">
        <v>8.7188884899815484</v>
      </c>
      <c r="Q246" s="629">
        <v>8.740022866948193</v>
      </c>
      <c r="R246" s="629">
        <v>8.7664775973866238</v>
      </c>
      <c r="S246" s="629">
        <v>8.7929323278250546</v>
      </c>
      <c r="T246" s="629">
        <v>8.8193870582634837</v>
      </c>
      <c r="U246" s="629">
        <v>8.8456417887019168</v>
      </c>
      <c r="V246" s="629">
        <v>8.871896519140348</v>
      </c>
      <c r="W246" s="629">
        <v>8.8981512495787776</v>
      </c>
      <c r="X246" s="629">
        <v>8.9244059800172089</v>
      </c>
      <c r="Y246" s="629">
        <v>8.9506607104556384</v>
      </c>
      <c r="Z246" s="629">
        <v>8.9769154408940697</v>
      </c>
      <c r="AA246" s="629">
        <v>9.0031701713325027</v>
      </c>
      <c r="AB246" s="629">
        <v>9.0324249017709342</v>
      </c>
      <c r="AC246" s="629">
        <v>9.0616796322093638</v>
      </c>
      <c r="AD246" s="629">
        <v>9.0909343626477934</v>
      </c>
      <c r="AE246" s="629">
        <v>9.1201890930862248</v>
      </c>
      <c r="AF246" s="629">
        <v>9.1494438235246562</v>
      </c>
      <c r="AG246" s="629">
        <v>9.1786985539630876</v>
      </c>
      <c r="AH246" s="629">
        <v>9.2079532844015173</v>
      </c>
      <c r="AI246" s="629">
        <v>9.2372080148399469</v>
      </c>
      <c r="AJ246" s="629">
        <v>9.2664627452783783</v>
      </c>
      <c r="AK246" s="629">
        <v>9.296597122245025</v>
      </c>
      <c r="AL246" s="629">
        <v>9.3269306155322091</v>
      </c>
      <c r="AM246" s="629">
        <v>9.3574632251399272</v>
      </c>
      <c r="AN246" s="629">
        <v>9.3879958347476453</v>
      </c>
      <c r="AO246" s="629">
        <v>9.4185284443553687</v>
      </c>
      <c r="AP246" s="629">
        <v>9.4490610539630868</v>
      </c>
      <c r="AQ246" s="629">
        <v>9.4795936635708067</v>
      </c>
      <c r="AR246" s="629">
        <v>9.5101262731785265</v>
      </c>
      <c r="AS246" s="629">
        <v>9.5406588827862464</v>
      </c>
      <c r="AT246" s="629">
        <v>9.5711914923939663</v>
      </c>
      <c r="AU246" s="629">
        <v>9.6017241020016844</v>
      </c>
      <c r="AV246" s="629">
        <v>9.6322567116094042</v>
      </c>
      <c r="AW246" s="629">
        <v>9.6627893212171259</v>
      </c>
      <c r="AX246" s="629">
        <v>9.6933219308248439</v>
      </c>
      <c r="AY246" s="629">
        <v>9.7238545404325638</v>
      </c>
      <c r="AZ246" s="629">
        <v>9.7543871500402837</v>
      </c>
      <c r="BA246" s="629">
        <v>9.7849197596480035</v>
      </c>
      <c r="BB246" s="629">
        <v>9.8154523692557234</v>
      </c>
      <c r="BC246" s="629">
        <v>9.8459849788634415</v>
      </c>
      <c r="BD246" s="629">
        <v>9.8765175884711649</v>
      </c>
      <c r="BE246" s="629">
        <v>9.907050198078883</v>
      </c>
      <c r="BF246" s="629">
        <v>9.9363792729687521</v>
      </c>
      <c r="BG246" s="629">
        <v>9.9657083478586177</v>
      </c>
      <c r="BH246" s="629">
        <v>9.9950374227484868</v>
      </c>
      <c r="BI246" s="629">
        <v>10.024366497638356</v>
      </c>
      <c r="BJ246" s="629">
        <v>10.05369557252822</v>
      </c>
      <c r="BK246" s="629">
        <v>10.083024647418089</v>
      </c>
      <c r="BL246" s="629">
        <v>10.112353722307958</v>
      </c>
      <c r="BM246" s="629">
        <v>10.141682797197827</v>
      </c>
      <c r="BN246" s="629">
        <v>10.171011872087693</v>
      </c>
      <c r="BO246" s="629">
        <v>10.200340946977562</v>
      </c>
      <c r="BP246" s="629">
        <v>10.229670021867431</v>
      </c>
      <c r="BQ246" s="629">
        <v>10.258999096757297</v>
      </c>
      <c r="BR246" s="629">
        <v>10.288328171647164</v>
      </c>
      <c r="BS246" s="629">
        <v>10.317657246537033</v>
      </c>
      <c r="BT246" s="629">
        <v>10.346986321426899</v>
      </c>
      <c r="BU246" s="629"/>
      <c r="BV246" s="629"/>
      <c r="BW246" s="629"/>
      <c r="BX246" s="629"/>
      <c r="BY246" s="629"/>
      <c r="BZ246" s="629"/>
      <c r="CA246" s="629"/>
      <c r="CB246" s="629"/>
      <c r="CC246" s="629"/>
      <c r="CD246" s="629"/>
      <c r="CE246" s="629"/>
      <c r="CF246" s="629"/>
      <c r="CG246" s="629"/>
      <c r="CH246" s="629"/>
      <c r="CI246" s="630"/>
      <c r="CK246" s="1348"/>
    </row>
    <row r="247" spans="1:89" s="1347" customFormat="1" ht="57" x14ac:dyDescent="0.2">
      <c r="A247" s="1386"/>
      <c r="B247" s="898" t="s">
        <v>530</v>
      </c>
      <c r="C247" s="899" t="s">
        <v>531</v>
      </c>
      <c r="D247" s="633" t="s">
        <v>532</v>
      </c>
      <c r="E247" s="634" t="s">
        <v>339</v>
      </c>
      <c r="F247" s="635">
        <v>2</v>
      </c>
      <c r="G247" s="628"/>
      <c r="H247" s="628"/>
      <c r="I247" s="584">
        <v>473.49200000000002</v>
      </c>
      <c r="J247" s="583">
        <f t="shared" ref="J247:L247" si="298">I247+SUM(J248:J253)</f>
        <v>490.69591570355288</v>
      </c>
      <c r="K247" s="583">
        <f t="shared" si="298"/>
        <v>512.93401826407228</v>
      </c>
      <c r="L247" s="583">
        <f t="shared" si="298"/>
        <v>536.48743075567199</v>
      </c>
      <c r="M247" s="583">
        <f t="shared" ref="M247" si="299">L247+SUM(M248:M253)</f>
        <v>559.8116277275567</v>
      </c>
      <c r="N247" s="583">
        <f t="shared" ref="N247" si="300">M247+SUM(N248:N253)</f>
        <v>582.75387772350689</v>
      </c>
      <c r="O247" s="583">
        <f t="shared" ref="O247" si="301">N247+SUM(O248:O253)</f>
        <v>605.99137848239684</v>
      </c>
      <c r="P247" s="583">
        <f t="shared" ref="P247" si="302">O247+SUM(P248:P253)</f>
        <v>629.20346462442615</v>
      </c>
      <c r="Q247" s="583">
        <f t="shared" ref="Q247" si="303">P247+SUM(Q248:Q253)</f>
        <v>651.17316670658283</v>
      </c>
      <c r="R247" s="583">
        <f t="shared" ref="R247" si="304">Q247+SUM(R248:R253)</f>
        <v>669.5423277692895</v>
      </c>
      <c r="S247" s="583">
        <f t="shared" ref="S247" si="305">R247+SUM(S248:S253)</f>
        <v>686.03160704365644</v>
      </c>
      <c r="T247" s="583">
        <f t="shared" ref="T247" si="306">S247+SUM(T248:T253)</f>
        <v>702.38357833093937</v>
      </c>
      <c r="U247" s="583">
        <f t="shared" ref="U247" si="307">T247+SUM(U248:U253)</f>
        <v>718.81664740949475</v>
      </c>
      <c r="V247" s="583">
        <f t="shared" ref="V247" si="308">U247+SUM(V248:V253)</f>
        <v>735.12109240109112</v>
      </c>
      <c r="W247" s="583">
        <f t="shared" ref="W247" si="309">V247+SUM(W248:W253)</f>
        <v>751.52042057550534</v>
      </c>
      <c r="X247" s="583">
        <f t="shared" ref="X247" si="310">W247+SUM(X248:X253)</f>
        <v>767.57355835285421</v>
      </c>
      <c r="Y247" s="583">
        <f t="shared" ref="Y247" si="311">X247+SUM(Y248:Y253)</f>
        <v>783.15671764114154</v>
      </c>
      <c r="Z247" s="583">
        <f t="shared" ref="Z247" si="312">Y247+SUM(Z248:Z253)</f>
        <v>798.5437171088588</v>
      </c>
      <c r="AA247" s="583">
        <f t="shared" ref="AA247" si="313">Z247+SUM(AA248:AA253)</f>
        <v>813.73249240776806</v>
      </c>
      <c r="AB247" s="583">
        <f t="shared" ref="AB247" si="314">AA247+SUM(AB248:AB253)</f>
        <v>828.48475133885222</v>
      </c>
      <c r="AC247" s="583">
        <f t="shared" ref="AC247" si="315">AB247+SUM(AC248:AC253)</f>
        <v>842.55758465363931</v>
      </c>
      <c r="AD247" s="583">
        <f t="shared" ref="AD247" si="316">AC247+SUM(AD248:AD253)</f>
        <v>855.95144496857301</v>
      </c>
      <c r="AE247" s="583">
        <f t="shared" ref="AE247" si="317">AD247+SUM(AE248:AE253)</f>
        <v>868.66770934777549</v>
      </c>
      <c r="AF247" s="583">
        <f t="shared" ref="AF247" si="318">AE247+SUM(AF248:AF253)</f>
        <v>880.70544111678294</v>
      </c>
      <c r="AG247" s="583">
        <f t="shared" ref="AG247" si="319">AF247+SUM(AG248:AG253)</f>
        <v>892.30260440821473</v>
      </c>
      <c r="AH247" s="583">
        <f t="shared" ref="AH247" si="320">AG247+SUM(AH248:AH253)</f>
        <v>903.70072453767784</v>
      </c>
      <c r="AI247" s="583">
        <f t="shared" ref="AI247" si="321">AH247+SUM(AI248:AI253)</f>
        <v>914.89857585158677</v>
      </c>
      <c r="AJ247" s="583">
        <f t="shared" ref="AJ247" si="322">AI247+SUM(AJ248:AJ253)</f>
        <v>925.89706147590164</v>
      </c>
      <c r="AK247" s="583">
        <f t="shared" ref="AK247" si="323">AJ247+SUM(AK248:AK253)</f>
        <v>936.6955760269866</v>
      </c>
      <c r="AL247" s="583">
        <f t="shared" ref="AL247" si="324">AK247+SUM(AL248:AL253)</f>
        <v>945.77545013851307</v>
      </c>
      <c r="AM247" s="583">
        <f t="shared" ref="AM247" si="325">AL247+SUM(AM248:AM253)</f>
        <v>952.46469394355017</v>
      </c>
      <c r="AN247" s="583">
        <f t="shared" ref="AN247" si="326">AM247+SUM(AN248:AN253)</f>
        <v>958.9263478320164</v>
      </c>
      <c r="AO247" s="583">
        <f t="shared" ref="AO247" si="327">AN247+SUM(AO248:AO253)</f>
        <v>965.41159193438511</v>
      </c>
      <c r="AP247" s="583">
        <f t="shared" ref="AP247" si="328">AO247+SUM(AP248:AP253)</f>
        <v>972.05345270038174</v>
      </c>
      <c r="AQ247" s="583">
        <f t="shared" ref="AQ247" si="329">AP247+SUM(AQ248:AQ253)</f>
        <v>976.91907388816264</v>
      </c>
      <c r="AR247" s="583">
        <f t="shared" ref="AR247" si="330">AQ247+SUM(AR248:AR253)</f>
        <v>979.92734002608438</v>
      </c>
      <c r="AS247" s="583">
        <f t="shared" ref="AS247" si="331">AR247+SUM(AS248:AS253)</f>
        <v>982.94103557491565</v>
      </c>
      <c r="AT247" s="583">
        <f t="shared" ref="AT247" si="332">AS247+SUM(AT248:AT253)</f>
        <v>985.97373432694519</v>
      </c>
      <c r="AU247" s="583">
        <f t="shared" ref="AU247" si="333">AT247+SUM(AU248:AU253)</f>
        <v>989.05870867746614</v>
      </c>
      <c r="AV247" s="583">
        <f t="shared" ref="AV247" si="334">AU247+SUM(AV248:AV253)</f>
        <v>992.39230692484489</v>
      </c>
      <c r="AW247" s="583">
        <f t="shared" ref="AW247" si="335">AV247+SUM(AW248:AW253)</f>
        <v>995.87403262852376</v>
      </c>
      <c r="AX247" s="583">
        <f t="shared" ref="AX247" si="336">AW247+SUM(AX248:AX253)</f>
        <v>999.5237723075245</v>
      </c>
      <c r="AY247" s="583">
        <f t="shared" ref="AY247" si="337">AX247+SUM(AY248:AY253)</f>
        <v>1003.4590175890157</v>
      </c>
      <c r="AZ247" s="583">
        <f t="shared" ref="AZ247" si="338">AY247+SUM(AZ248:AZ253)</f>
        <v>1007.6157871263646</v>
      </c>
      <c r="BA247" s="583">
        <f t="shared" ref="BA247" si="339">AZ247+SUM(BA248:BA253)</f>
        <v>1011.9847391439089</v>
      </c>
      <c r="BB247" s="583">
        <f t="shared" ref="BB247" si="340">BA247+SUM(BB248:BB253)</f>
        <v>1016.5042728335235</v>
      </c>
      <c r="BC247" s="583">
        <f t="shared" ref="BC247" si="341">BB247+SUM(BC248:BC253)</f>
        <v>1021.037741440195</v>
      </c>
      <c r="BD247" s="583">
        <f t="shared" ref="BD247" si="342">BC247+SUM(BD248:BD253)</f>
        <v>1025.4927499402424</v>
      </c>
      <c r="BE247" s="583">
        <f t="shared" ref="BE247" si="343">BD247+SUM(BE248:BE253)</f>
        <v>1029.9124323843844</v>
      </c>
      <c r="BF247" s="583">
        <f t="shared" ref="BF247" si="344">BE247+SUM(BF248:BF253)</f>
        <v>1034.2540864779619</v>
      </c>
      <c r="BG247" s="583">
        <f t="shared" ref="BG247" si="345">BF247+SUM(BG248:BG253)</f>
        <v>1038.5356788646423</v>
      </c>
      <c r="BH247" s="583">
        <f t="shared" ref="BH247" si="346">BG247+SUM(BH248:BH253)</f>
        <v>1042.7786925645366</v>
      </c>
      <c r="BI247" s="583">
        <f t="shared" ref="BI247" si="347">BH247+SUM(BI248:BI253)</f>
        <v>1046.975456699226</v>
      </c>
      <c r="BJ247" s="583">
        <f t="shared" ref="BJ247" si="348">BI247+SUM(BJ248:BJ253)</f>
        <v>1051.1078813501751</v>
      </c>
      <c r="BK247" s="583">
        <f t="shared" ref="BK247" si="349">BJ247+SUM(BK248:BK253)</f>
        <v>1055.1308875457735</v>
      </c>
      <c r="BL247" s="583">
        <f t="shared" ref="BL247" si="350">BK247+SUM(BL248:BL253)</f>
        <v>1059.0744699020029</v>
      </c>
      <c r="BM247" s="583">
        <f t="shared" ref="BM247" si="351">BL247+SUM(BM248:BM253)</f>
        <v>1062.9258449098056</v>
      </c>
      <c r="BN247" s="583">
        <f t="shared" ref="BN247" si="352">BM247+SUM(BN248:BN253)</f>
        <v>1066.8012974887804</v>
      </c>
      <c r="BO247" s="583">
        <f t="shared" ref="BO247" si="353">BN247+SUM(BO248:BO253)</f>
        <v>1070.744165753187</v>
      </c>
      <c r="BP247" s="583">
        <f t="shared" ref="BP247" si="354">BO247+SUM(BP248:BP253)</f>
        <v>1074.2516010995321</v>
      </c>
      <c r="BQ247" s="583">
        <f t="shared" ref="BQ247" si="355">BP247+SUM(BQ248:BQ253)</f>
        <v>1077.4079823292382</v>
      </c>
      <c r="BR247" s="583">
        <f t="shared" ref="BR247" si="356">BQ247+SUM(BR248:BR253)</f>
        <v>1080.6866278498405</v>
      </c>
      <c r="BS247" s="583">
        <f t="shared" ref="BS247" si="357">BR247+SUM(BS248:BS253)</f>
        <v>1084.0619841666366</v>
      </c>
      <c r="BT247" s="583">
        <f t="shared" ref="BT247" si="358">BS247+SUM(BT248:BT253)</f>
        <v>1087.4561529679615</v>
      </c>
      <c r="BU247" s="583"/>
      <c r="BV247" s="583"/>
      <c r="BW247" s="583"/>
      <c r="BX247" s="583"/>
      <c r="BY247" s="583"/>
      <c r="BZ247" s="583"/>
      <c r="CA247" s="583"/>
      <c r="CB247" s="583"/>
      <c r="CC247" s="583"/>
      <c r="CD247" s="583"/>
      <c r="CE247" s="583"/>
      <c r="CF247" s="583"/>
      <c r="CG247" s="583"/>
      <c r="CH247" s="583"/>
      <c r="CI247" s="579"/>
      <c r="CK247" s="1348"/>
    </row>
    <row r="248" spans="1:89" s="1347" customFormat="1" ht="42.75" x14ac:dyDescent="0.2">
      <c r="A248" s="1386"/>
      <c r="B248" s="898" t="s">
        <v>533</v>
      </c>
      <c r="C248" s="899" t="s">
        <v>534</v>
      </c>
      <c r="D248" s="633" t="s">
        <v>535</v>
      </c>
      <c r="E248" s="634" t="s">
        <v>339</v>
      </c>
      <c r="F248" s="635">
        <v>2</v>
      </c>
      <c r="G248" s="628"/>
      <c r="H248" s="628"/>
      <c r="I248" s="628">
        <v>8.3360000000000003</v>
      </c>
      <c r="J248" s="628">
        <v>7.1288490550065564</v>
      </c>
      <c r="K248" s="628">
        <v>8.4105186478963745</v>
      </c>
      <c r="L248" s="628">
        <v>8.0680246565744902</v>
      </c>
      <c r="M248" s="629">
        <v>9.0929723035099919</v>
      </c>
      <c r="N248" s="629">
        <v>9.9497902694074423</v>
      </c>
      <c r="O248" s="629">
        <v>10.255635248652657</v>
      </c>
      <c r="P248" s="629">
        <v>10.234267652062469</v>
      </c>
      <c r="Q248" s="629">
        <v>8.9522631977249407</v>
      </c>
      <c r="R248" s="629">
        <v>7.2209840687199041</v>
      </c>
      <c r="S248" s="629">
        <v>7.2572281810375863</v>
      </c>
      <c r="T248" s="629">
        <v>7.1149932955398691</v>
      </c>
      <c r="U248" s="629">
        <v>7.1990010455674494</v>
      </c>
      <c r="V248" s="629">
        <v>7.0657616567350923</v>
      </c>
      <c r="W248" s="629">
        <v>6.8412218020549043</v>
      </c>
      <c r="X248" s="629">
        <v>6.482609367827652</v>
      </c>
      <c r="Y248" s="629">
        <v>6.3185947103674991</v>
      </c>
      <c r="Z248" s="629">
        <v>6.1153962642275728</v>
      </c>
      <c r="AA248" s="629">
        <v>5.9100593967074531</v>
      </c>
      <c r="AB248" s="629">
        <v>5.7058274065400472</v>
      </c>
      <c r="AC248" s="629">
        <v>5.4979175748573619</v>
      </c>
      <c r="AD248" s="629">
        <v>5.2904766004451087</v>
      </c>
      <c r="AE248" s="629">
        <v>5.0844621021023482</v>
      </c>
      <c r="AF248" s="629">
        <v>4.8774773194526784</v>
      </c>
      <c r="AG248" s="629">
        <v>4.6690478213422466</v>
      </c>
      <c r="AH248" s="629">
        <v>4.4628625734702219</v>
      </c>
      <c r="AI248" s="629">
        <v>4.2554076929923612</v>
      </c>
      <c r="AJ248" s="629">
        <v>4.0488883445274553</v>
      </c>
      <c r="AK248" s="629">
        <v>3.8417418899927287</v>
      </c>
      <c r="AL248" s="629">
        <v>3.3011705286947546</v>
      </c>
      <c r="AM248" s="629">
        <v>2.0644968953549396</v>
      </c>
      <c r="AN248" s="629">
        <v>1.8287405754828361</v>
      </c>
      <c r="AO248" s="629">
        <v>1.8531772557122168</v>
      </c>
      <c r="AP248" s="629">
        <v>2.0154136535450817</v>
      </c>
      <c r="AQ248" s="629">
        <v>2.1590188757500144</v>
      </c>
      <c r="AR248" s="629">
        <v>2.2185980331476314</v>
      </c>
      <c r="AS248" s="629">
        <v>2.2242222627024164</v>
      </c>
      <c r="AT248" s="629">
        <v>2.2439073406674432</v>
      </c>
      <c r="AU248" s="629">
        <v>2.2980586972176096</v>
      </c>
      <c r="AV248" s="629">
        <v>2.55560374068236</v>
      </c>
      <c r="AW248" s="629">
        <v>2.7090463206325657</v>
      </c>
      <c r="AX248" s="629">
        <v>2.8830889895949512</v>
      </c>
      <c r="AY248" s="629">
        <v>3.1788391316053457</v>
      </c>
      <c r="AZ248" s="629">
        <v>3.4083121421420945</v>
      </c>
      <c r="BA248" s="629">
        <v>3.6281081745228732</v>
      </c>
      <c r="BB248" s="629">
        <v>3.7840930326499511</v>
      </c>
      <c r="BC248" s="629">
        <v>3.798527963742381</v>
      </c>
      <c r="BD248" s="629">
        <v>3.7172525440175086</v>
      </c>
      <c r="BE248" s="629">
        <v>3.6806589151725637</v>
      </c>
      <c r="BF248" s="629">
        <v>3.5998307438197079</v>
      </c>
      <c r="BG248" s="629">
        <v>3.5376138969724997</v>
      </c>
      <c r="BH248" s="629">
        <v>3.4976509260325694</v>
      </c>
      <c r="BI248" s="629">
        <v>3.4497418294753879</v>
      </c>
      <c r="BJ248" s="629">
        <v>3.3830937101845628</v>
      </c>
      <c r="BK248" s="629">
        <v>3.2697490912827196</v>
      </c>
      <c r="BL248" s="629">
        <v>3.1874753580621911</v>
      </c>
      <c r="BM248" s="629">
        <v>3.0919594166802709</v>
      </c>
      <c r="BN248" s="629">
        <v>3.1169009415798357</v>
      </c>
      <c r="BO248" s="629">
        <v>3.1867356431274674</v>
      </c>
      <c r="BP248" s="629">
        <v>3.2315734791727735</v>
      </c>
      <c r="BQ248" s="629">
        <v>3.3638178049172276</v>
      </c>
      <c r="BR248" s="629">
        <v>3.4904691948725377</v>
      </c>
      <c r="BS248" s="629">
        <v>3.5906501771674959</v>
      </c>
      <c r="BT248" s="629">
        <v>3.6101376930775588</v>
      </c>
      <c r="BU248" s="629"/>
      <c r="BV248" s="629"/>
      <c r="BW248" s="629"/>
      <c r="BX248" s="629"/>
      <c r="BY248" s="629"/>
      <c r="BZ248" s="629"/>
      <c r="CA248" s="629"/>
      <c r="CB248" s="629"/>
      <c r="CC248" s="629"/>
      <c r="CD248" s="629"/>
      <c r="CE248" s="629"/>
      <c r="CF248" s="629"/>
      <c r="CG248" s="629"/>
      <c r="CH248" s="629"/>
      <c r="CI248" s="630"/>
      <c r="CK248" s="1348"/>
    </row>
    <row r="249" spans="1:89" s="1347" customFormat="1" ht="42.75" x14ac:dyDescent="0.2">
      <c r="A249" s="1386"/>
      <c r="B249" s="898" t="s">
        <v>536</v>
      </c>
      <c r="C249" s="899" t="s">
        <v>537</v>
      </c>
      <c r="D249" s="633" t="s">
        <v>538</v>
      </c>
      <c r="E249" s="634" t="s">
        <v>339</v>
      </c>
      <c r="F249" s="635">
        <v>2</v>
      </c>
      <c r="G249" s="628"/>
      <c r="H249" s="628"/>
      <c r="I249" s="628">
        <v>0</v>
      </c>
      <c r="J249" s="628">
        <v>10.848731094787732</v>
      </c>
      <c r="K249" s="628">
        <v>14.685</v>
      </c>
      <c r="L249" s="628">
        <v>16.39</v>
      </c>
      <c r="M249" s="629">
        <v>15.137529999999998</v>
      </c>
      <c r="N249" s="629">
        <v>13.885059999999999</v>
      </c>
      <c r="O249" s="629">
        <v>13.885059999999999</v>
      </c>
      <c r="P249" s="629">
        <v>13.885059999999999</v>
      </c>
      <c r="Q249" s="629">
        <v>13.885059999999999</v>
      </c>
      <c r="R249" s="629">
        <v>11.901479999999999</v>
      </c>
      <c r="S249" s="629">
        <v>9.9178999999999995</v>
      </c>
      <c r="T249" s="629">
        <v>9.9178999999999995</v>
      </c>
      <c r="U249" s="629">
        <v>9.9178999999999995</v>
      </c>
      <c r="V249" s="629">
        <v>9.9178999999999995</v>
      </c>
      <c r="W249" s="629">
        <v>10.240727645000002</v>
      </c>
      <c r="X249" s="629">
        <v>10.240727645000002</v>
      </c>
      <c r="Y249" s="629">
        <v>9.9178999999999995</v>
      </c>
      <c r="Z249" s="629">
        <v>9.9178999999999995</v>
      </c>
      <c r="AA249" s="629">
        <v>9.9178999999999995</v>
      </c>
      <c r="AB249" s="629">
        <v>9.6699524999999991</v>
      </c>
      <c r="AC249" s="629">
        <v>9.1740574999999982</v>
      </c>
      <c r="AD249" s="629">
        <v>8.6781625000000009</v>
      </c>
      <c r="AE249" s="629">
        <v>8.1822675</v>
      </c>
      <c r="AF249" s="629">
        <v>7.6863724999999992</v>
      </c>
      <c r="AG249" s="629">
        <v>7.4384250000000005</v>
      </c>
      <c r="AH249" s="629">
        <v>7.4384250000000005</v>
      </c>
      <c r="AI249" s="629">
        <v>7.4384250000000005</v>
      </c>
      <c r="AJ249" s="629">
        <v>7.4384250000000005</v>
      </c>
      <c r="AK249" s="629">
        <v>7.4384250000000005</v>
      </c>
      <c r="AL249" s="629">
        <v>6.1986875000000001</v>
      </c>
      <c r="AM249" s="629">
        <v>4.9589499999999997</v>
      </c>
      <c r="AN249" s="629">
        <v>4.9589499999999997</v>
      </c>
      <c r="AO249" s="629">
        <v>4.9589499999999997</v>
      </c>
      <c r="AP249" s="629">
        <v>4.9589499999999997</v>
      </c>
      <c r="AQ249" s="629">
        <v>2.9753699999999998</v>
      </c>
      <c r="AR249" s="629">
        <v>0.99178999999999995</v>
      </c>
      <c r="AS249" s="629">
        <v>0.99178999999999995</v>
      </c>
      <c r="AT249" s="629">
        <v>0.99178999999999995</v>
      </c>
      <c r="AU249" s="629">
        <v>0.99178999999999995</v>
      </c>
      <c r="AV249" s="629">
        <v>0.99178999999999995</v>
      </c>
      <c r="AW249" s="629">
        <v>0.99178999999999995</v>
      </c>
      <c r="AX249" s="629">
        <v>0.99178999999999995</v>
      </c>
      <c r="AY249" s="629">
        <v>0.99178999999999995</v>
      </c>
      <c r="AZ249" s="629">
        <v>0.99178999999999995</v>
      </c>
      <c r="BA249" s="629">
        <v>0.99178999999999995</v>
      </c>
      <c r="BB249" s="629">
        <v>0.99178999999999995</v>
      </c>
      <c r="BC249" s="629">
        <v>0.99178999999999995</v>
      </c>
      <c r="BD249" s="629">
        <v>0.99178999999999995</v>
      </c>
      <c r="BE249" s="629">
        <v>0.99178999999999995</v>
      </c>
      <c r="BF249" s="629">
        <v>0.99178999999999995</v>
      </c>
      <c r="BG249" s="629">
        <v>0.99178999999999995</v>
      </c>
      <c r="BH249" s="629">
        <v>0.99178999999999995</v>
      </c>
      <c r="BI249" s="629">
        <v>0.99178999999999995</v>
      </c>
      <c r="BJ249" s="629">
        <v>0.99178999999999995</v>
      </c>
      <c r="BK249" s="629">
        <v>0.99178999999999995</v>
      </c>
      <c r="BL249" s="629">
        <v>0.99178999999999995</v>
      </c>
      <c r="BM249" s="629">
        <v>0.99178999999999995</v>
      </c>
      <c r="BN249" s="629">
        <v>0.99178999999999995</v>
      </c>
      <c r="BO249" s="629">
        <v>0.99178999999999995</v>
      </c>
      <c r="BP249" s="629">
        <v>0.49589499999999997</v>
      </c>
      <c r="BQ249" s="629">
        <v>0</v>
      </c>
      <c r="BR249" s="629">
        <v>0</v>
      </c>
      <c r="BS249" s="629">
        <v>0</v>
      </c>
      <c r="BT249" s="629">
        <v>0</v>
      </c>
      <c r="BU249" s="629"/>
      <c r="BV249" s="629"/>
      <c r="BW249" s="629"/>
      <c r="BX249" s="629"/>
      <c r="BY249" s="629"/>
      <c r="BZ249" s="629"/>
      <c r="CA249" s="629"/>
      <c r="CB249" s="629"/>
      <c r="CC249" s="629"/>
      <c r="CD249" s="629"/>
      <c r="CE249" s="629"/>
      <c r="CF249" s="629"/>
      <c r="CG249" s="629"/>
      <c r="CH249" s="629"/>
      <c r="CI249" s="630"/>
      <c r="CK249" s="1348"/>
    </row>
    <row r="250" spans="1:89" s="1347" customFormat="1" ht="57" x14ac:dyDescent="0.2">
      <c r="A250" s="1386"/>
      <c r="B250" s="898" t="s">
        <v>539</v>
      </c>
      <c r="C250" s="899" t="s">
        <v>540</v>
      </c>
      <c r="D250" s="633" t="s">
        <v>541</v>
      </c>
      <c r="E250" s="634" t="s">
        <v>339</v>
      </c>
      <c r="F250" s="635">
        <v>2</v>
      </c>
      <c r="G250" s="628"/>
      <c r="H250" s="628"/>
      <c r="I250" s="628">
        <v>0</v>
      </c>
      <c r="J250" s="628">
        <v>0</v>
      </c>
      <c r="K250" s="628">
        <v>0</v>
      </c>
      <c r="L250" s="628">
        <v>0</v>
      </c>
      <c r="M250" s="629">
        <v>0</v>
      </c>
      <c r="N250" s="629">
        <v>0</v>
      </c>
      <c r="O250" s="629">
        <v>0</v>
      </c>
      <c r="P250" s="629">
        <v>0</v>
      </c>
      <c r="Q250" s="629">
        <v>0</v>
      </c>
      <c r="R250" s="629">
        <v>0</v>
      </c>
      <c r="S250" s="629">
        <v>0</v>
      </c>
      <c r="T250" s="629">
        <v>0</v>
      </c>
      <c r="U250" s="629">
        <v>0</v>
      </c>
      <c r="V250" s="629">
        <v>0</v>
      </c>
      <c r="W250" s="629">
        <v>0</v>
      </c>
      <c r="X250" s="629">
        <v>0</v>
      </c>
      <c r="Y250" s="629">
        <v>0</v>
      </c>
      <c r="Z250" s="629">
        <v>0</v>
      </c>
      <c r="AA250" s="629">
        <v>0</v>
      </c>
      <c r="AB250" s="629">
        <v>0</v>
      </c>
      <c r="AC250" s="629">
        <v>0</v>
      </c>
      <c r="AD250" s="629">
        <v>0</v>
      </c>
      <c r="AE250" s="629">
        <v>0</v>
      </c>
      <c r="AF250" s="629">
        <v>0</v>
      </c>
      <c r="AG250" s="629">
        <v>0</v>
      </c>
      <c r="AH250" s="629">
        <v>0</v>
      </c>
      <c r="AI250" s="629">
        <v>0</v>
      </c>
      <c r="AJ250" s="629">
        <v>0</v>
      </c>
      <c r="AK250" s="629">
        <v>0</v>
      </c>
      <c r="AL250" s="629">
        <v>0</v>
      </c>
      <c r="AM250" s="629">
        <v>0</v>
      </c>
      <c r="AN250" s="629">
        <v>0</v>
      </c>
      <c r="AO250" s="629">
        <v>0</v>
      </c>
      <c r="AP250" s="629">
        <v>0</v>
      </c>
      <c r="AQ250" s="629">
        <v>0</v>
      </c>
      <c r="AR250" s="629">
        <v>0</v>
      </c>
      <c r="AS250" s="629">
        <v>0</v>
      </c>
      <c r="AT250" s="629">
        <v>0</v>
      </c>
      <c r="AU250" s="629">
        <v>0</v>
      </c>
      <c r="AV250" s="629">
        <v>0</v>
      </c>
      <c r="AW250" s="629">
        <v>0</v>
      </c>
      <c r="AX250" s="629">
        <v>0</v>
      </c>
      <c r="AY250" s="629">
        <v>0</v>
      </c>
      <c r="AZ250" s="629">
        <v>0</v>
      </c>
      <c r="BA250" s="629">
        <v>0</v>
      </c>
      <c r="BB250" s="629">
        <v>0</v>
      </c>
      <c r="BC250" s="629">
        <v>0</v>
      </c>
      <c r="BD250" s="629">
        <v>0</v>
      </c>
      <c r="BE250" s="629">
        <v>0</v>
      </c>
      <c r="BF250" s="629">
        <v>0</v>
      </c>
      <c r="BG250" s="629">
        <v>0</v>
      </c>
      <c r="BH250" s="629">
        <v>0</v>
      </c>
      <c r="BI250" s="629">
        <v>0</v>
      </c>
      <c r="BJ250" s="629">
        <v>0</v>
      </c>
      <c r="BK250" s="629">
        <v>0</v>
      </c>
      <c r="BL250" s="629">
        <v>0</v>
      </c>
      <c r="BM250" s="629">
        <v>0</v>
      </c>
      <c r="BN250" s="629">
        <v>0</v>
      </c>
      <c r="BO250" s="629">
        <v>0</v>
      </c>
      <c r="BP250" s="629">
        <v>0</v>
      </c>
      <c r="BQ250" s="629">
        <v>0</v>
      </c>
      <c r="BR250" s="629">
        <v>0</v>
      </c>
      <c r="BS250" s="629">
        <v>0</v>
      </c>
      <c r="BT250" s="629">
        <v>0</v>
      </c>
      <c r="BU250" s="629"/>
      <c r="BV250" s="629"/>
      <c r="BW250" s="629"/>
      <c r="BX250" s="629"/>
      <c r="BY250" s="629"/>
      <c r="BZ250" s="629"/>
      <c r="CA250" s="629"/>
      <c r="CB250" s="629"/>
      <c r="CC250" s="629"/>
      <c r="CD250" s="629"/>
      <c r="CE250" s="629"/>
      <c r="CF250" s="629"/>
      <c r="CG250" s="629"/>
      <c r="CH250" s="629"/>
      <c r="CI250" s="630"/>
      <c r="CK250" s="1348"/>
    </row>
    <row r="251" spans="1:89" s="1347" customFormat="1" ht="71.25" x14ac:dyDescent="0.2">
      <c r="A251" s="1386"/>
      <c r="B251" s="898" t="s">
        <v>542</v>
      </c>
      <c r="C251" s="899" t="s">
        <v>543</v>
      </c>
      <c r="D251" s="633" t="s">
        <v>544</v>
      </c>
      <c r="E251" s="634" t="s">
        <v>339</v>
      </c>
      <c r="F251" s="635">
        <v>2</v>
      </c>
      <c r="G251" s="628"/>
      <c r="H251" s="628"/>
      <c r="I251" s="628">
        <v>0</v>
      </c>
      <c r="J251" s="628">
        <v>0</v>
      </c>
      <c r="K251" s="628">
        <v>0</v>
      </c>
      <c r="L251" s="628">
        <v>0</v>
      </c>
      <c r="M251" s="629">
        <v>0</v>
      </c>
      <c r="N251" s="629">
        <v>0</v>
      </c>
      <c r="O251" s="629">
        <v>0</v>
      </c>
      <c r="P251" s="629">
        <v>0</v>
      </c>
      <c r="Q251" s="629">
        <v>0</v>
      </c>
      <c r="R251" s="629">
        <v>0</v>
      </c>
      <c r="S251" s="629">
        <v>0</v>
      </c>
      <c r="T251" s="629">
        <v>0</v>
      </c>
      <c r="U251" s="629">
        <v>0</v>
      </c>
      <c r="V251" s="629">
        <v>0</v>
      </c>
      <c r="W251" s="629">
        <v>0</v>
      </c>
      <c r="X251" s="629">
        <v>0</v>
      </c>
      <c r="Y251" s="629">
        <v>0</v>
      </c>
      <c r="Z251" s="629">
        <v>0</v>
      </c>
      <c r="AA251" s="629">
        <v>0</v>
      </c>
      <c r="AB251" s="629">
        <v>0</v>
      </c>
      <c r="AC251" s="629">
        <v>0</v>
      </c>
      <c r="AD251" s="629">
        <v>0</v>
      </c>
      <c r="AE251" s="629">
        <v>0</v>
      </c>
      <c r="AF251" s="629">
        <v>0</v>
      </c>
      <c r="AG251" s="629">
        <v>0</v>
      </c>
      <c r="AH251" s="629">
        <v>0</v>
      </c>
      <c r="AI251" s="629">
        <v>0</v>
      </c>
      <c r="AJ251" s="629">
        <v>0</v>
      </c>
      <c r="AK251" s="629">
        <v>0</v>
      </c>
      <c r="AL251" s="629">
        <v>0</v>
      </c>
      <c r="AM251" s="629">
        <v>0</v>
      </c>
      <c r="AN251" s="629">
        <v>0</v>
      </c>
      <c r="AO251" s="629">
        <v>0</v>
      </c>
      <c r="AP251" s="629">
        <v>0</v>
      </c>
      <c r="AQ251" s="629">
        <v>0</v>
      </c>
      <c r="AR251" s="629">
        <v>0</v>
      </c>
      <c r="AS251" s="629">
        <v>0</v>
      </c>
      <c r="AT251" s="629">
        <v>0</v>
      </c>
      <c r="AU251" s="629">
        <v>0</v>
      </c>
      <c r="AV251" s="629">
        <v>0</v>
      </c>
      <c r="AW251" s="629">
        <v>0</v>
      </c>
      <c r="AX251" s="629">
        <v>0</v>
      </c>
      <c r="AY251" s="629">
        <v>0</v>
      </c>
      <c r="AZ251" s="629">
        <v>0</v>
      </c>
      <c r="BA251" s="629">
        <v>0</v>
      </c>
      <c r="BB251" s="629">
        <v>0</v>
      </c>
      <c r="BC251" s="629">
        <v>0</v>
      </c>
      <c r="BD251" s="629">
        <v>0</v>
      </c>
      <c r="BE251" s="629">
        <v>0</v>
      </c>
      <c r="BF251" s="629">
        <v>0</v>
      </c>
      <c r="BG251" s="629">
        <v>0</v>
      </c>
      <c r="BH251" s="629">
        <v>0</v>
      </c>
      <c r="BI251" s="629">
        <v>0</v>
      </c>
      <c r="BJ251" s="629">
        <v>0</v>
      </c>
      <c r="BK251" s="629">
        <v>0</v>
      </c>
      <c r="BL251" s="629">
        <v>0</v>
      </c>
      <c r="BM251" s="629">
        <v>0</v>
      </c>
      <c r="BN251" s="629">
        <v>0</v>
      </c>
      <c r="BO251" s="629">
        <v>0</v>
      </c>
      <c r="BP251" s="629">
        <v>0</v>
      </c>
      <c r="BQ251" s="629">
        <v>0</v>
      </c>
      <c r="BR251" s="629">
        <v>0</v>
      </c>
      <c r="BS251" s="629">
        <v>0</v>
      </c>
      <c r="BT251" s="629">
        <v>0</v>
      </c>
      <c r="BU251" s="629"/>
      <c r="BV251" s="629"/>
      <c r="BW251" s="629"/>
      <c r="BX251" s="629"/>
      <c r="BY251" s="629"/>
      <c r="BZ251" s="629"/>
      <c r="CA251" s="629"/>
      <c r="CB251" s="629"/>
      <c r="CC251" s="629"/>
      <c r="CD251" s="629"/>
      <c r="CE251" s="629"/>
      <c r="CF251" s="629"/>
      <c r="CG251" s="629"/>
      <c r="CH251" s="629"/>
      <c r="CI251" s="630"/>
      <c r="CK251" s="1348"/>
    </row>
    <row r="252" spans="1:89" s="1347" customFormat="1" ht="57" x14ac:dyDescent="0.2">
      <c r="A252" s="1386"/>
      <c r="B252" s="898" t="s">
        <v>545</v>
      </c>
      <c r="C252" s="899" t="s">
        <v>546</v>
      </c>
      <c r="D252" s="633" t="s">
        <v>547</v>
      </c>
      <c r="E252" s="634" t="s">
        <v>339</v>
      </c>
      <c r="F252" s="635">
        <v>2</v>
      </c>
      <c r="G252" s="628"/>
      <c r="H252" s="628"/>
      <c r="I252" s="628">
        <v>5.0000000000000001E-3</v>
      </c>
      <c r="J252" s="628">
        <v>5.0000000000000001E-3</v>
      </c>
      <c r="K252" s="628">
        <v>5.0000000000000001E-3</v>
      </c>
      <c r="L252" s="628">
        <v>5.0000000000000001E-3</v>
      </c>
      <c r="M252" s="629">
        <v>5.0000000000000001E-3</v>
      </c>
      <c r="N252" s="629">
        <v>5.0000000000000001E-3</v>
      </c>
      <c r="O252" s="629">
        <v>5.0000000000000001E-3</v>
      </c>
      <c r="P252" s="629">
        <v>5.0000000000000001E-3</v>
      </c>
      <c r="Q252" s="629">
        <v>5.0000000000000001E-3</v>
      </c>
      <c r="R252" s="629">
        <v>5.0000000000000001E-3</v>
      </c>
      <c r="S252" s="629">
        <v>5.0000000000000001E-3</v>
      </c>
      <c r="T252" s="629">
        <v>5.0000000000000001E-3</v>
      </c>
      <c r="U252" s="629">
        <v>5.0000000000000001E-3</v>
      </c>
      <c r="V252" s="629">
        <v>5.0000000000000001E-3</v>
      </c>
      <c r="W252" s="629">
        <v>5.0000000000000001E-3</v>
      </c>
      <c r="X252" s="629">
        <v>5.0000000000000001E-3</v>
      </c>
      <c r="Y252" s="629">
        <v>5.0000000000000001E-3</v>
      </c>
      <c r="Z252" s="629">
        <v>5.0000000000000001E-3</v>
      </c>
      <c r="AA252" s="629">
        <v>5.0000000000000001E-3</v>
      </c>
      <c r="AB252" s="629">
        <v>5.0000000000000001E-3</v>
      </c>
      <c r="AC252" s="629">
        <v>5.0000000000000001E-3</v>
      </c>
      <c r="AD252" s="629">
        <v>5.0000000000000001E-3</v>
      </c>
      <c r="AE252" s="629">
        <v>5.0000000000000001E-3</v>
      </c>
      <c r="AF252" s="629">
        <v>5.0000000000000001E-3</v>
      </c>
      <c r="AG252" s="629">
        <v>5.0000000000000001E-3</v>
      </c>
      <c r="AH252" s="629">
        <v>5.0000000000000001E-3</v>
      </c>
      <c r="AI252" s="629">
        <v>5.0000000000000001E-3</v>
      </c>
      <c r="AJ252" s="629">
        <v>5.0000000000000001E-3</v>
      </c>
      <c r="AK252" s="629">
        <v>5.0000000000000001E-3</v>
      </c>
      <c r="AL252" s="629">
        <v>5.0000000000000001E-3</v>
      </c>
      <c r="AM252" s="629">
        <v>5.0000000000000001E-3</v>
      </c>
      <c r="AN252" s="629">
        <v>5.0000000000000001E-3</v>
      </c>
      <c r="AO252" s="629">
        <v>5.0000000000000001E-3</v>
      </c>
      <c r="AP252" s="629">
        <v>5.0000000000000001E-3</v>
      </c>
      <c r="AQ252" s="629">
        <v>5.0000000000000001E-3</v>
      </c>
      <c r="AR252" s="629">
        <v>5.0000000000000001E-3</v>
      </c>
      <c r="AS252" s="629">
        <v>5.0000000000000001E-3</v>
      </c>
      <c r="AT252" s="629">
        <v>5.0000000000000001E-3</v>
      </c>
      <c r="AU252" s="629">
        <v>5.0000000000000001E-3</v>
      </c>
      <c r="AV252" s="629">
        <v>5.0000000000000001E-3</v>
      </c>
      <c r="AW252" s="629">
        <v>5.0000000000000001E-3</v>
      </c>
      <c r="AX252" s="629">
        <v>5.0000000000000001E-3</v>
      </c>
      <c r="AY252" s="629">
        <v>5.0000000000000001E-3</v>
      </c>
      <c r="AZ252" s="629">
        <v>5.0000000000000001E-3</v>
      </c>
      <c r="BA252" s="629">
        <v>5.0000000000000001E-3</v>
      </c>
      <c r="BB252" s="629">
        <v>5.0000000000000001E-3</v>
      </c>
      <c r="BC252" s="629">
        <v>5.0000000000000001E-3</v>
      </c>
      <c r="BD252" s="629">
        <v>5.0000000000000001E-3</v>
      </c>
      <c r="BE252" s="629">
        <v>5.0000000000000001E-3</v>
      </c>
      <c r="BF252" s="629">
        <v>5.0000000000000001E-3</v>
      </c>
      <c r="BG252" s="629">
        <v>5.0000000000000001E-3</v>
      </c>
      <c r="BH252" s="629">
        <v>5.0000000000000001E-3</v>
      </c>
      <c r="BI252" s="629">
        <v>5.0000000000000001E-3</v>
      </c>
      <c r="BJ252" s="629">
        <v>5.0000000000000001E-3</v>
      </c>
      <c r="BK252" s="629">
        <v>5.0000000000000001E-3</v>
      </c>
      <c r="BL252" s="629">
        <v>5.0000000000000001E-3</v>
      </c>
      <c r="BM252" s="629">
        <v>5.0000000000000001E-3</v>
      </c>
      <c r="BN252" s="629">
        <v>5.0000000000000001E-3</v>
      </c>
      <c r="BO252" s="629">
        <v>5.0000000000000001E-3</v>
      </c>
      <c r="BP252" s="629">
        <v>5.0000000000000001E-3</v>
      </c>
      <c r="BQ252" s="629">
        <v>5.0000000000000001E-3</v>
      </c>
      <c r="BR252" s="629">
        <v>5.0000000000000001E-3</v>
      </c>
      <c r="BS252" s="629">
        <v>5.0000000000000001E-3</v>
      </c>
      <c r="BT252" s="629">
        <v>5.0000000000000001E-3</v>
      </c>
      <c r="BU252" s="629"/>
      <c r="BV252" s="629"/>
      <c r="BW252" s="629"/>
      <c r="BX252" s="629"/>
      <c r="BY252" s="629"/>
      <c r="BZ252" s="629"/>
      <c r="CA252" s="629"/>
      <c r="CB252" s="629"/>
      <c r="CC252" s="629"/>
      <c r="CD252" s="629"/>
      <c r="CE252" s="629"/>
      <c r="CF252" s="629"/>
      <c r="CG252" s="629"/>
      <c r="CH252" s="629"/>
      <c r="CI252" s="630"/>
      <c r="CK252" s="1348"/>
    </row>
    <row r="253" spans="1:89" s="1347" customFormat="1" ht="57" x14ac:dyDescent="0.2">
      <c r="A253" s="1386"/>
      <c r="B253" s="898" t="s">
        <v>548</v>
      </c>
      <c r="C253" s="899" t="s">
        <v>549</v>
      </c>
      <c r="D253" s="633" t="s">
        <v>550</v>
      </c>
      <c r="E253" s="634" t="s">
        <v>339</v>
      </c>
      <c r="F253" s="635">
        <v>2</v>
      </c>
      <c r="G253" s="628"/>
      <c r="H253" s="628"/>
      <c r="I253" s="628">
        <v>0</v>
      </c>
      <c r="J253" s="628">
        <v>-0.7786644462414074</v>
      </c>
      <c r="K253" s="628">
        <v>-0.86241608737702791</v>
      </c>
      <c r="L253" s="628">
        <v>-0.90961216497476016</v>
      </c>
      <c r="M253" s="629">
        <v>-0.91130533162527172</v>
      </c>
      <c r="N253" s="629">
        <v>-0.89760027345721483</v>
      </c>
      <c r="O253" s="629">
        <v>-0.90819448976264994</v>
      </c>
      <c r="P253" s="629">
        <v>-0.91224151003314091</v>
      </c>
      <c r="Q253" s="629">
        <v>-0.87262111556822219</v>
      </c>
      <c r="R253" s="629">
        <v>-0.75830300601319323</v>
      </c>
      <c r="S253" s="629">
        <v>-0.69084890667068066</v>
      </c>
      <c r="T253" s="629">
        <v>-0.68592200825696636</v>
      </c>
      <c r="U253" s="629">
        <v>-0.68883196701210636</v>
      </c>
      <c r="V253" s="629">
        <v>-0.68421666513870605</v>
      </c>
      <c r="W253" s="629">
        <v>-0.68762127264074024</v>
      </c>
      <c r="X253" s="629">
        <v>-0.6751992354787717</v>
      </c>
      <c r="Y253" s="629">
        <v>-0.65833542208019935</v>
      </c>
      <c r="Z253" s="629">
        <v>-0.65129679651033712</v>
      </c>
      <c r="AA253" s="629">
        <v>-0.6441840977981883</v>
      </c>
      <c r="AB253" s="629">
        <v>-0.62852097545589913</v>
      </c>
      <c r="AC253" s="629">
        <v>-0.60414176007031983</v>
      </c>
      <c r="AD253" s="629">
        <v>-0.57977878551139383</v>
      </c>
      <c r="AE253" s="629">
        <v>-0.55546522289989753</v>
      </c>
      <c r="AF253" s="629">
        <v>-0.53111805044522953</v>
      </c>
      <c r="AG253" s="629">
        <v>-0.51530952991049617</v>
      </c>
      <c r="AH253" s="629">
        <v>-0.50816744400708558</v>
      </c>
      <c r="AI253" s="629">
        <v>-0.50098137908344142</v>
      </c>
      <c r="AJ253" s="629">
        <v>-0.49382772021260735</v>
      </c>
      <c r="AK253" s="629">
        <v>-0.48665233890778836</v>
      </c>
      <c r="AL253" s="629">
        <v>-0.42498391716833339</v>
      </c>
      <c r="AM253" s="629">
        <v>-0.33920309031782381</v>
      </c>
      <c r="AN253" s="629">
        <v>-0.33103668701664901</v>
      </c>
      <c r="AO253" s="629">
        <v>-0.33188315334348317</v>
      </c>
      <c r="AP253" s="629">
        <v>-0.33750288754845315</v>
      </c>
      <c r="AQ253" s="629">
        <v>-0.27376768796909801</v>
      </c>
      <c r="AR253" s="629">
        <v>-0.20712189522589597</v>
      </c>
      <c r="AS253" s="629">
        <v>-0.20731671387113693</v>
      </c>
      <c r="AT253" s="629">
        <v>-0.20799858863790632</v>
      </c>
      <c r="AU253" s="629">
        <v>-0.20987434669666527</v>
      </c>
      <c r="AV253" s="629">
        <v>-0.21879549330355985</v>
      </c>
      <c r="AW253" s="629">
        <v>-0.22411061695368062</v>
      </c>
      <c r="AX253" s="629">
        <v>-0.23013931059426795</v>
      </c>
      <c r="AY253" s="629">
        <v>-0.24038385011408536</v>
      </c>
      <c r="AZ253" s="629">
        <v>-0.24833260479329056</v>
      </c>
      <c r="BA253" s="629">
        <v>-0.25594615697855261</v>
      </c>
      <c r="BB253" s="629">
        <v>-0.26134934303536284</v>
      </c>
      <c r="BC253" s="629">
        <v>-0.26184935707090062</v>
      </c>
      <c r="BD253" s="629">
        <v>-0.25903404397013219</v>
      </c>
      <c r="BE253" s="629">
        <v>-0.25776647103066352</v>
      </c>
      <c r="BF253" s="629">
        <v>-0.25496665024229515</v>
      </c>
      <c r="BG253" s="629">
        <v>-0.25281151029207649</v>
      </c>
      <c r="BH253" s="629">
        <v>-0.25142722613827573</v>
      </c>
      <c r="BI253" s="629">
        <v>-0.24976769478598726</v>
      </c>
      <c r="BJ253" s="629">
        <v>-0.24745905923532518</v>
      </c>
      <c r="BK253" s="629">
        <v>-0.2435328956844387</v>
      </c>
      <c r="BL253" s="629">
        <v>-0.24068300183284919</v>
      </c>
      <c r="BM253" s="629">
        <v>-0.23737440887748562</v>
      </c>
      <c r="BN253" s="629">
        <v>-0.23823836260498865</v>
      </c>
      <c r="BO253" s="629">
        <v>-0.24065737872092541</v>
      </c>
      <c r="BP253" s="629">
        <v>-0.22503313282754789</v>
      </c>
      <c r="BQ253" s="629">
        <v>-0.21243657521108616</v>
      </c>
      <c r="BR253" s="629">
        <v>-0.21682367427024474</v>
      </c>
      <c r="BS253" s="629">
        <v>-0.22029386037138465</v>
      </c>
      <c r="BT253" s="629">
        <v>-0.22096889175259093</v>
      </c>
      <c r="BU253" s="629"/>
      <c r="BV253" s="629"/>
      <c r="BW253" s="629"/>
      <c r="BX253" s="629"/>
      <c r="BY253" s="629"/>
      <c r="BZ253" s="629"/>
      <c r="CA253" s="629"/>
      <c r="CB253" s="629"/>
      <c r="CC253" s="629"/>
      <c r="CD253" s="629"/>
      <c r="CE253" s="629"/>
      <c r="CF253" s="629"/>
      <c r="CG253" s="629"/>
      <c r="CH253" s="629"/>
      <c r="CI253" s="630"/>
      <c r="CK253" s="1348"/>
    </row>
    <row r="254" spans="1:89" s="1347" customFormat="1" x14ac:dyDescent="0.2">
      <c r="A254" s="1386"/>
      <c r="B254" s="898" t="s">
        <v>551</v>
      </c>
      <c r="C254" s="899" t="s">
        <v>552</v>
      </c>
      <c r="D254" s="897" t="s">
        <v>85</v>
      </c>
      <c r="E254" s="883" t="s">
        <v>339</v>
      </c>
      <c r="F254" s="884">
        <v>2</v>
      </c>
      <c r="G254" s="628"/>
      <c r="H254" s="628"/>
      <c r="I254" s="628">
        <v>16.893000000000001</v>
      </c>
      <c r="J254" s="628">
        <v>17.607198096241412</v>
      </c>
      <c r="K254" s="628">
        <v>18.405147833618376</v>
      </c>
      <c r="L254" s="628">
        <v>19.250293648593171</v>
      </c>
      <c r="M254" s="629">
        <v>20.087214730218456</v>
      </c>
      <c r="N254" s="629">
        <v>20.910430753675701</v>
      </c>
      <c r="O254" s="629">
        <v>21.744240993438357</v>
      </c>
      <c r="P254" s="629">
        <v>22.57713930347165</v>
      </c>
      <c r="Q254" s="629">
        <v>23.365458269039802</v>
      </c>
      <c r="R254" s="629">
        <v>24.024582275053</v>
      </c>
      <c r="S254" s="629">
        <v>24.61625218172372</v>
      </c>
      <c r="T254" s="629">
        <v>25.202995189980555</v>
      </c>
      <c r="U254" s="629">
        <v>25.792648156992701</v>
      </c>
      <c r="V254" s="629">
        <v>26.377685822131415</v>
      </c>
      <c r="W254" s="629">
        <v>26.966128094772262</v>
      </c>
      <c r="X254" s="629">
        <v>27.542148330251045</v>
      </c>
      <c r="Y254" s="629">
        <v>28.101304752331234</v>
      </c>
      <c r="Z254" s="629">
        <v>28.653422548841554</v>
      </c>
      <c r="AA254" s="629">
        <v>29.198427646639757</v>
      </c>
      <c r="AB254" s="629">
        <v>29.727769622095629</v>
      </c>
      <c r="AC254" s="629">
        <v>30.232732382165832</v>
      </c>
      <c r="AD254" s="629">
        <v>30.713332167677184</v>
      </c>
      <c r="AE254" s="629">
        <v>31.16961839057711</v>
      </c>
      <c r="AF254" s="629">
        <v>31.601557441022319</v>
      </c>
      <c r="AG254" s="629">
        <v>32.01768797093294</v>
      </c>
      <c r="AH254" s="629">
        <v>32.426676414939998</v>
      </c>
      <c r="AI254" s="629">
        <v>32.828478794023511</v>
      </c>
      <c r="AJ254" s="629">
        <v>33.223127514236147</v>
      </c>
      <c r="AK254" s="629">
        <v>33.610600853143993</v>
      </c>
      <c r="AL254" s="629">
        <v>33.936405770312213</v>
      </c>
      <c r="AM254" s="629">
        <v>34.176429860629895</v>
      </c>
      <c r="AN254" s="629">
        <v>34.408287547646609</v>
      </c>
      <c r="AO254" s="629">
        <v>34.640991700990057</v>
      </c>
      <c r="AP254" s="629">
        <v>34.87931558853839</v>
      </c>
      <c r="AQ254" s="629">
        <v>35.053904276507588</v>
      </c>
      <c r="AR254" s="629">
        <v>35.161847171733555</v>
      </c>
      <c r="AS254" s="629">
        <v>35.269984885604593</v>
      </c>
      <c r="AT254" s="629">
        <v>35.378804474242592</v>
      </c>
      <c r="AU254" s="629">
        <v>35.489499820939265</v>
      </c>
      <c r="AV254" s="629">
        <v>35.609116314242911</v>
      </c>
      <c r="AW254" s="629">
        <v>35.73404793119667</v>
      </c>
      <c r="AX254" s="629">
        <v>35.865008241790946</v>
      </c>
      <c r="AY254" s="629">
        <v>36.006213091905032</v>
      </c>
      <c r="AZ254" s="629">
        <v>36.155366696698309</v>
      </c>
      <c r="BA254" s="629">
        <v>36.312133853676947</v>
      </c>
      <c r="BB254" s="629">
        <v>36.474304196712275</v>
      </c>
      <c r="BC254" s="629">
        <v>36.636974553783233</v>
      </c>
      <c r="BD254" s="629">
        <v>36.796829597753401</v>
      </c>
      <c r="BE254" s="629">
        <v>36.955417068784037</v>
      </c>
      <c r="BF254" s="629">
        <v>37.111204719026382</v>
      </c>
      <c r="BG254" s="629">
        <v>37.26483722931853</v>
      </c>
      <c r="BH254" s="629">
        <v>37.4170854554567</v>
      </c>
      <c r="BI254" s="629">
        <v>37.567674150242809</v>
      </c>
      <c r="BJ254" s="629">
        <v>37.715954209478134</v>
      </c>
      <c r="BK254" s="629">
        <v>37.860308105162687</v>
      </c>
      <c r="BL254" s="629">
        <v>38.00181210699531</v>
      </c>
      <c r="BM254" s="629">
        <v>38.140007515873052</v>
      </c>
      <c r="BN254" s="629">
        <v>38.279066878478027</v>
      </c>
      <c r="BO254" s="629">
        <v>38.420545257199095</v>
      </c>
      <c r="BP254" s="629">
        <v>38.546399390026586</v>
      </c>
      <c r="BQ254" s="629">
        <v>38.659656965237922</v>
      </c>
      <c r="BR254" s="629">
        <v>38.777301639507996</v>
      </c>
      <c r="BS254" s="629">
        <v>38.898416499879346</v>
      </c>
      <c r="BT254" s="629">
        <v>39.020206391632009</v>
      </c>
      <c r="BU254" s="629"/>
      <c r="BV254" s="629"/>
      <c r="BW254" s="629"/>
      <c r="BX254" s="629"/>
      <c r="BY254" s="629"/>
      <c r="BZ254" s="629"/>
      <c r="CA254" s="629"/>
      <c r="CB254" s="629"/>
      <c r="CC254" s="629"/>
      <c r="CD254" s="629"/>
      <c r="CE254" s="629"/>
      <c r="CF254" s="629"/>
      <c r="CG254" s="629"/>
      <c r="CH254" s="629"/>
      <c r="CI254" s="630"/>
      <c r="CK254" s="1348"/>
    </row>
    <row r="255" spans="1:89" s="1347" customFormat="1" ht="28.5" x14ac:dyDescent="0.2">
      <c r="A255" s="1386"/>
      <c r="B255" s="898" t="s">
        <v>553</v>
      </c>
      <c r="C255" s="899" t="s">
        <v>554</v>
      </c>
      <c r="D255" s="897" t="s">
        <v>85</v>
      </c>
      <c r="E255" s="883" t="s">
        <v>339</v>
      </c>
      <c r="F255" s="884">
        <v>2</v>
      </c>
      <c r="G255" s="628"/>
      <c r="H255" s="628"/>
      <c r="I255" s="628">
        <v>646.79899999999998</v>
      </c>
      <c r="J255" s="628">
        <v>636.17721049971294</v>
      </c>
      <c r="K255" s="628">
        <v>621.75250806050883</v>
      </c>
      <c r="L255" s="628">
        <v>605.69224595112155</v>
      </c>
      <c r="M255" s="629">
        <v>590.84295788124587</v>
      </c>
      <c r="N255" s="629">
        <v>577.20464385088167</v>
      </c>
      <c r="O255" s="629">
        <v>563.57108680504916</v>
      </c>
      <c r="P255" s="629">
        <v>549.94228674374824</v>
      </c>
      <c r="Q255" s="629">
        <v>536.31348668244766</v>
      </c>
      <c r="R255" s="629">
        <v>524.60650837193123</v>
      </c>
      <c r="S255" s="629">
        <v>514.80232387407307</v>
      </c>
      <c r="T255" s="629">
        <v>504.99813937621491</v>
      </c>
      <c r="U255" s="629">
        <v>495.19395487835664</v>
      </c>
      <c r="V255" s="629">
        <v>485.39928434956175</v>
      </c>
      <c r="W255" s="629">
        <v>475.30444809682001</v>
      </c>
      <c r="X255" s="629">
        <v>465.2191258131416</v>
      </c>
      <c r="Y255" s="629">
        <v>455.45299719153655</v>
      </c>
      <c r="Z255" s="629">
        <v>445.68686856993151</v>
      </c>
      <c r="AA255" s="629">
        <v>435.92073994832646</v>
      </c>
      <c r="AB255" s="629">
        <v>426.39246055330364</v>
      </c>
      <c r="AC255" s="629">
        <v>417.34939358050866</v>
      </c>
      <c r="AD255" s="629">
        <v>408.79153902994153</v>
      </c>
      <c r="AE255" s="629">
        <v>400.70938293253892</v>
      </c>
      <c r="AF255" s="629">
        <v>393.10292528830075</v>
      </c>
      <c r="AG255" s="629">
        <v>385.73431687064482</v>
      </c>
      <c r="AH255" s="629">
        <v>378.36570845298888</v>
      </c>
      <c r="AI255" s="629">
        <v>370.99710003533295</v>
      </c>
      <c r="AJ255" s="629">
        <v>363.62849161767701</v>
      </c>
      <c r="AK255" s="629">
        <v>356.25988320002114</v>
      </c>
      <c r="AL255" s="629">
        <v>350.08052091527657</v>
      </c>
      <c r="AM255" s="629">
        <v>345.0904047634433</v>
      </c>
      <c r="AN255" s="629">
        <v>340.10028861161004</v>
      </c>
      <c r="AO255" s="629">
        <v>335.11017245977678</v>
      </c>
      <c r="AP255" s="629">
        <v>330.12957027700685</v>
      </c>
      <c r="AQ255" s="629">
        <v>327.05176190689491</v>
      </c>
      <c r="AR255" s="629">
        <v>325.87674734944102</v>
      </c>
      <c r="AS255" s="629">
        <v>324.70173279198707</v>
      </c>
      <c r="AT255" s="629">
        <v>323.52671823453318</v>
      </c>
      <c r="AU255" s="629">
        <v>322.35170367707923</v>
      </c>
      <c r="AV255" s="629">
        <v>321.17668911962534</v>
      </c>
      <c r="AW255" s="629">
        <v>320.00167456217139</v>
      </c>
      <c r="AX255" s="629">
        <v>318.8266600047175</v>
      </c>
      <c r="AY255" s="629">
        <v>317.6516454472636</v>
      </c>
      <c r="AZ255" s="629">
        <v>316.47663088980971</v>
      </c>
      <c r="BA255" s="629">
        <v>315.30161633235576</v>
      </c>
      <c r="BB255" s="629">
        <v>314.12660177490187</v>
      </c>
      <c r="BC255" s="629">
        <v>312.95158721744792</v>
      </c>
      <c r="BD255" s="629">
        <v>311.77657265999403</v>
      </c>
      <c r="BE255" s="629">
        <v>310.60155810254008</v>
      </c>
      <c r="BF255" s="629">
        <v>309.43605751414947</v>
      </c>
      <c r="BG255" s="629">
        <v>308.27055692575891</v>
      </c>
      <c r="BH255" s="629">
        <v>307.10505633736824</v>
      </c>
      <c r="BI255" s="629">
        <v>305.93955574897763</v>
      </c>
      <c r="BJ255" s="629">
        <v>304.77405516058701</v>
      </c>
      <c r="BK255" s="629">
        <v>303.6085545721964</v>
      </c>
      <c r="BL255" s="629">
        <v>302.44305398380578</v>
      </c>
      <c r="BM255" s="629">
        <v>301.27755339541511</v>
      </c>
      <c r="BN255" s="629">
        <v>300.1120528070245</v>
      </c>
      <c r="BO255" s="629">
        <v>298.94655221863388</v>
      </c>
      <c r="BP255" s="629">
        <v>298.25675008340778</v>
      </c>
      <c r="BQ255" s="629">
        <v>298.04264640134625</v>
      </c>
      <c r="BR255" s="629">
        <v>297.82854271928471</v>
      </c>
      <c r="BS255" s="629">
        <v>297.61443903722318</v>
      </c>
      <c r="BT255" s="629">
        <v>297.40033535516159</v>
      </c>
      <c r="BU255" s="629"/>
      <c r="BV255" s="629"/>
      <c r="BW255" s="629"/>
      <c r="BX255" s="629"/>
      <c r="BY255" s="629"/>
      <c r="BZ255" s="629"/>
      <c r="CA255" s="629"/>
      <c r="CB255" s="629"/>
      <c r="CC255" s="629"/>
      <c r="CD255" s="629"/>
      <c r="CE255" s="629"/>
      <c r="CF255" s="629"/>
      <c r="CG255" s="629"/>
      <c r="CH255" s="629"/>
      <c r="CI255" s="630"/>
      <c r="CK255" s="1348"/>
    </row>
    <row r="256" spans="1:89" s="1347" customFormat="1" x14ac:dyDescent="0.2">
      <c r="A256" s="1386"/>
      <c r="B256" s="898" t="s">
        <v>555</v>
      </c>
      <c r="C256" s="899" t="s">
        <v>556</v>
      </c>
      <c r="D256" s="897" t="s">
        <v>85</v>
      </c>
      <c r="E256" s="883" t="s">
        <v>339</v>
      </c>
      <c r="F256" s="884">
        <v>2</v>
      </c>
      <c r="G256" s="628"/>
      <c r="H256" s="628"/>
      <c r="I256" s="628">
        <v>27.588999999999999</v>
      </c>
      <c r="J256" s="628">
        <v>27.009931905499439</v>
      </c>
      <c r="K256" s="628">
        <v>26.397507844703615</v>
      </c>
      <c r="L256" s="628">
        <v>25.715643454090994</v>
      </c>
      <c r="M256" s="629">
        <v>25.085192923966776</v>
      </c>
      <c r="N256" s="629">
        <v>24.506156254330971</v>
      </c>
      <c r="O256" s="629">
        <v>23.927321550163512</v>
      </c>
      <c r="P256" s="629">
        <v>23.34868881146441</v>
      </c>
      <c r="Q256" s="629">
        <v>22.770056072765314</v>
      </c>
      <c r="R256" s="629">
        <v>22.273017383281566</v>
      </c>
      <c r="S256" s="629">
        <v>21.856764881139757</v>
      </c>
      <c r="T256" s="629">
        <v>21.440512378997944</v>
      </c>
      <c r="U256" s="629">
        <v>21.024259876856132</v>
      </c>
      <c r="V256" s="629">
        <v>20.608411305651028</v>
      </c>
      <c r="W256" s="629">
        <v>20.179818713392738</v>
      </c>
      <c r="X256" s="629">
        <v>19.75163005207116</v>
      </c>
      <c r="Y256" s="629">
        <v>19.336993273676185</v>
      </c>
      <c r="Z256" s="629">
        <v>18.92235649528121</v>
      </c>
      <c r="AA256" s="629">
        <v>18.507719716886239</v>
      </c>
      <c r="AB256" s="629">
        <v>18.103181211909007</v>
      </c>
      <c r="AC256" s="629">
        <v>17.71924318470397</v>
      </c>
      <c r="AD256" s="629">
        <v>17.355905635271132</v>
      </c>
      <c r="AE256" s="629">
        <v>17.012764632673772</v>
      </c>
      <c r="AF256" s="629">
        <v>16.689820176911894</v>
      </c>
      <c r="AG256" s="629">
        <v>16.376973994567759</v>
      </c>
      <c r="AH256" s="629">
        <v>16.064127812223624</v>
      </c>
      <c r="AI256" s="629">
        <v>15.75128162987949</v>
      </c>
      <c r="AJ256" s="629">
        <v>15.438435447535355</v>
      </c>
      <c r="AK256" s="629">
        <v>15.12558926519122</v>
      </c>
      <c r="AL256" s="629">
        <v>14.863234449935797</v>
      </c>
      <c r="AM256" s="629">
        <v>14.651371001769085</v>
      </c>
      <c r="AN256" s="629">
        <v>14.439507553602374</v>
      </c>
      <c r="AO256" s="629">
        <v>14.227644105435662</v>
      </c>
      <c r="AP256" s="629">
        <v>14.016184588205661</v>
      </c>
      <c r="AQ256" s="629">
        <v>13.885511258317592</v>
      </c>
      <c r="AR256" s="629">
        <v>13.835624115771459</v>
      </c>
      <c r="AS256" s="629">
        <v>13.785736973225326</v>
      </c>
      <c r="AT256" s="629">
        <v>13.735849830679191</v>
      </c>
      <c r="AU256" s="629">
        <v>13.685962688133058</v>
      </c>
      <c r="AV256" s="629">
        <v>13.636075545586925</v>
      </c>
      <c r="AW256" s="629">
        <v>13.586188403040794</v>
      </c>
      <c r="AX256" s="629">
        <v>13.536301260494659</v>
      </c>
      <c r="AY256" s="629">
        <v>13.486414117948526</v>
      </c>
      <c r="AZ256" s="629">
        <v>13.436526975402392</v>
      </c>
      <c r="BA256" s="629">
        <v>13.386639832856257</v>
      </c>
      <c r="BB256" s="629">
        <v>13.336752690310124</v>
      </c>
      <c r="BC256" s="629">
        <v>13.286865547763991</v>
      </c>
      <c r="BD256" s="629">
        <v>13.236978405217858</v>
      </c>
      <c r="BE256" s="629">
        <v>13.187091262671723</v>
      </c>
      <c r="BF256" s="629">
        <v>13.137608051062301</v>
      </c>
      <c r="BG256" s="629">
        <v>13.088124839452878</v>
      </c>
      <c r="BH256" s="629">
        <v>13.038641627843454</v>
      </c>
      <c r="BI256" s="629">
        <v>12.98915841623403</v>
      </c>
      <c r="BJ256" s="629">
        <v>12.939675204624606</v>
      </c>
      <c r="BK256" s="629">
        <v>12.890191993015181</v>
      </c>
      <c r="BL256" s="629">
        <v>12.840708781405757</v>
      </c>
      <c r="BM256" s="629">
        <v>12.791225569796334</v>
      </c>
      <c r="BN256" s="629">
        <v>12.74174235818691</v>
      </c>
      <c r="BO256" s="629">
        <v>12.692259146577488</v>
      </c>
      <c r="BP256" s="629">
        <v>12.662972481803548</v>
      </c>
      <c r="BQ256" s="629">
        <v>12.653882363865094</v>
      </c>
      <c r="BR256" s="629">
        <v>12.64479224592664</v>
      </c>
      <c r="BS256" s="629">
        <v>12.635702127988184</v>
      </c>
      <c r="BT256" s="629">
        <v>12.62661201004973</v>
      </c>
      <c r="BU256" s="629"/>
      <c r="BV256" s="629"/>
      <c r="BW256" s="629"/>
      <c r="BX256" s="629"/>
      <c r="BY256" s="629"/>
      <c r="BZ256" s="629"/>
      <c r="CA256" s="629"/>
      <c r="CB256" s="629"/>
      <c r="CC256" s="629"/>
      <c r="CD256" s="629"/>
      <c r="CE256" s="629"/>
      <c r="CF256" s="629"/>
      <c r="CG256" s="629"/>
      <c r="CH256" s="629"/>
      <c r="CI256" s="630"/>
      <c r="CK256" s="1348"/>
    </row>
    <row r="257" spans="1:89" s="1347" customFormat="1" ht="72" thickBot="1" x14ac:dyDescent="0.25">
      <c r="A257" s="1386"/>
      <c r="B257" s="900" t="s">
        <v>557</v>
      </c>
      <c r="C257" s="901" t="s">
        <v>558</v>
      </c>
      <c r="D257" s="902" t="s">
        <v>559</v>
      </c>
      <c r="E257" s="903" t="s">
        <v>339</v>
      </c>
      <c r="F257" s="904">
        <v>2</v>
      </c>
      <c r="G257" s="590">
        <f>SUM(G244:G247)+G254+G255+G256</f>
        <v>0</v>
      </c>
      <c r="H257" s="590">
        <f t="shared" ref="H257:BS257" si="359">SUM(H244:H247)+H254+H255+H256</f>
        <v>0</v>
      </c>
      <c r="I257" s="590">
        <f t="shared" si="359"/>
        <v>1229.4119999999998</v>
      </c>
      <c r="J257" s="590">
        <f t="shared" si="359"/>
        <v>1237.0178719550067</v>
      </c>
      <c r="K257" s="590">
        <f t="shared" si="359"/>
        <v>1245.204413502903</v>
      </c>
      <c r="L257" s="590">
        <f t="shared" si="359"/>
        <v>1253.0484610594776</v>
      </c>
      <c r="M257" s="590">
        <f t="shared" si="359"/>
        <v>1261.9438405129879</v>
      </c>
      <c r="N257" s="590">
        <f t="shared" si="359"/>
        <v>1271.7039558323952</v>
      </c>
      <c r="O257" s="590">
        <f t="shared" si="359"/>
        <v>1281.7748750810479</v>
      </c>
      <c r="P257" s="590">
        <f t="shared" si="359"/>
        <v>1291.8244267331104</v>
      </c>
      <c r="Q257" s="590">
        <f t="shared" si="359"/>
        <v>1300.5870149808356</v>
      </c>
      <c r="R257" s="590">
        <f t="shared" si="359"/>
        <v>1307.6502830495551</v>
      </c>
      <c r="S257" s="590">
        <f t="shared" si="359"/>
        <v>1314.7497952305928</v>
      </c>
      <c r="T257" s="590">
        <f t="shared" si="359"/>
        <v>1321.7070725261328</v>
      </c>
      <c r="U257" s="590">
        <f t="shared" si="359"/>
        <v>1328.7473575717001</v>
      </c>
      <c r="V257" s="590">
        <f t="shared" si="359"/>
        <v>1335.6643211284354</v>
      </c>
      <c r="W257" s="590">
        <f t="shared" si="359"/>
        <v>1342.3666627304901</v>
      </c>
      <c r="X257" s="590">
        <f t="shared" si="359"/>
        <v>1348.7203097983179</v>
      </c>
      <c r="Y257" s="590">
        <f t="shared" si="359"/>
        <v>1354.9198601086855</v>
      </c>
      <c r="Z257" s="590">
        <f t="shared" si="359"/>
        <v>1360.9162119729133</v>
      </c>
      <c r="AA257" s="590">
        <f t="shared" si="359"/>
        <v>1366.7072269696205</v>
      </c>
      <c r="AB257" s="590">
        <f t="shared" si="359"/>
        <v>1372.3090099761605</v>
      </c>
      <c r="AC257" s="590">
        <f t="shared" si="359"/>
        <v>1377.7128010510178</v>
      </c>
      <c r="AD257" s="590">
        <f t="shared" si="359"/>
        <v>1382.9190690514629</v>
      </c>
      <c r="AE257" s="590">
        <f t="shared" si="359"/>
        <v>1387.9193225535651</v>
      </c>
      <c r="AF257" s="590">
        <f t="shared" si="359"/>
        <v>1392.712591273018</v>
      </c>
      <c r="AG257" s="590">
        <f t="shared" si="359"/>
        <v>1397.2974304943602</v>
      </c>
      <c r="AH257" s="590">
        <f t="shared" si="359"/>
        <v>1401.6760844678304</v>
      </c>
      <c r="AI257" s="590">
        <f t="shared" si="359"/>
        <v>1405.8472835608227</v>
      </c>
      <c r="AJ257" s="590">
        <f t="shared" si="359"/>
        <v>1409.81196330535</v>
      </c>
      <c r="AK257" s="590">
        <f t="shared" si="359"/>
        <v>1413.5734965953429</v>
      </c>
      <c r="AL257" s="590">
        <f t="shared" si="359"/>
        <v>1416.7944585240377</v>
      </c>
      <c r="AM257" s="590">
        <f t="shared" si="359"/>
        <v>1418.7787468193926</v>
      </c>
      <c r="AN257" s="590">
        <f t="shared" si="359"/>
        <v>1420.5272787948754</v>
      </c>
      <c r="AO257" s="590">
        <f t="shared" si="359"/>
        <v>1422.3002474505877</v>
      </c>
      <c r="AP257" s="590">
        <f t="shared" si="359"/>
        <v>1424.2453704041329</v>
      </c>
      <c r="AQ257" s="590">
        <f t="shared" si="359"/>
        <v>1426.3340985798827</v>
      </c>
      <c r="AR257" s="590">
        <f t="shared" si="359"/>
        <v>1428.4824059130306</v>
      </c>
      <c r="AS257" s="590">
        <f t="shared" si="359"/>
        <v>1430.6363374757325</v>
      </c>
      <c r="AT257" s="590">
        <f t="shared" si="359"/>
        <v>1432.8099541163999</v>
      </c>
      <c r="AU257" s="590">
        <f t="shared" si="359"/>
        <v>1435.0377221136177</v>
      </c>
      <c r="AV257" s="590">
        <f t="shared" si="359"/>
        <v>1437.5230351543</v>
      </c>
      <c r="AW257" s="590">
        <f t="shared" si="359"/>
        <v>1440.1617907749326</v>
      </c>
      <c r="AX257" s="590">
        <f t="shared" si="359"/>
        <v>1442.9745890645277</v>
      </c>
      <c r="AY257" s="590">
        <f t="shared" si="359"/>
        <v>1446.0831374961328</v>
      </c>
      <c r="AZ257" s="590">
        <f t="shared" si="359"/>
        <v>1449.4211589382751</v>
      </c>
      <c r="BA257" s="590">
        <f t="shared" si="359"/>
        <v>1452.9789764127977</v>
      </c>
      <c r="BB257" s="590">
        <f t="shared" si="359"/>
        <v>1456.6927787454476</v>
      </c>
      <c r="BC257" s="590">
        <f t="shared" si="359"/>
        <v>1460.42101600919</v>
      </c>
      <c r="BD257" s="590">
        <f t="shared" si="359"/>
        <v>1464.0679778532078</v>
      </c>
      <c r="BE257" s="590">
        <f t="shared" si="359"/>
        <v>1467.6783460683803</v>
      </c>
      <c r="BF257" s="590">
        <f t="shared" si="359"/>
        <v>1471.2078040121999</v>
      </c>
      <c r="BG257" s="590">
        <f t="shared" si="359"/>
        <v>1474.6750451091725</v>
      </c>
      <c r="BH257" s="590">
        <f t="shared" si="359"/>
        <v>1478.1023232352052</v>
      </c>
      <c r="BI257" s="590">
        <f t="shared" si="359"/>
        <v>1481.4816922646803</v>
      </c>
      <c r="BJ257" s="590">
        <f t="shared" si="359"/>
        <v>1484.794413174865</v>
      </c>
      <c r="BK257" s="590">
        <f t="shared" si="359"/>
        <v>1487.9937894661477</v>
      </c>
      <c r="BL257" s="590">
        <f t="shared" si="359"/>
        <v>1491.1108920242095</v>
      </c>
      <c r="BM257" s="590">
        <f t="shared" si="359"/>
        <v>1494.1324786408902</v>
      </c>
      <c r="BN257" s="590">
        <f t="shared" si="359"/>
        <v>1497.17900678247</v>
      </c>
      <c r="BO257" s="590">
        <f t="shared" si="359"/>
        <v>1500.2953696255975</v>
      </c>
      <c r="BP257" s="590">
        <f t="shared" si="359"/>
        <v>1503.4565703047699</v>
      </c>
      <c r="BQ257" s="590">
        <f t="shared" si="359"/>
        <v>1506.7500153096873</v>
      </c>
      <c r="BR257" s="590">
        <f t="shared" si="359"/>
        <v>1510.1701117045602</v>
      </c>
      <c r="BS257" s="590">
        <f t="shared" si="359"/>
        <v>1513.6903890817275</v>
      </c>
      <c r="BT257" s="590">
        <f t="shared" ref="BT257" si="360">SUM(BT244:BT247)+BT254+BT255+BT256</f>
        <v>1517.2301539748048</v>
      </c>
      <c r="BU257" s="590"/>
      <c r="BV257" s="590"/>
      <c r="BW257" s="590"/>
      <c r="BX257" s="590"/>
      <c r="BY257" s="590"/>
      <c r="BZ257" s="590"/>
      <c r="CA257" s="590"/>
      <c r="CB257" s="590"/>
      <c r="CC257" s="590"/>
      <c r="CD257" s="590"/>
      <c r="CE257" s="590"/>
      <c r="CF257" s="590"/>
      <c r="CG257" s="590"/>
      <c r="CH257" s="590"/>
      <c r="CI257" s="590"/>
      <c r="CK257" s="1348"/>
    </row>
    <row r="258" spans="1:89" s="1347" customFormat="1" x14ac:dyDescent="0.2">
      <c r="A258" s="1386"/>
      <c r="B258" s="853" t="s">
        <v>560</v>
      </c>
      <c r="C258" s="854" t="s">
        <v>561</v>
      </c>
      <c r="D258" s="855" t="s">
        <v>85</v>
      </c>
      <c r="E258" s="905" t="s">
        <v>339</v>
      </c>
      <c r="F258" s="906">
        <v>2</v>
      </c>
      <c r="G258" s="624"/>
      <c r="H258" s="624"/>
      <c r="I258" s="624">
        <v>39.20979430945718</v>
      </c>
      <c r="J258" s="624">
        <v>39.592816079004898</v>
      </c>
      <c r="K258" s="624">
        <v>39.945510763210606</v>
      </c>
      <c r="L258" s="624">
        <v>40.275875391166061</v>
      </c>
      <c r="M258" s="625">
        <v>40.55828366739825</v>
      </c>
      <c r="N258" s="625">
        <v>40.825076135227491</v>
      </c>
      <c r="O258" s="625">
        <v>41.229663990977762</v>
      </c>
      <c r="P258" s="625">
        <v>41.653022740676988</v>
      </c>
      <c r="Q258" s="625">
        <v>42.099916955925138</v>
      </c>
      <c r="R258" s="625">
        <v>42.520099981699758</v>
      </c>
      <c r="S258" s="625">
        <v>43.034285959939993</v>
      </c>
      <c r="T258" s="625">
        <v>43.783522173647881</v>
      </c>
      <c r="U258" s="625">
        <v>44.395150223427898</v>
      </c>
      <c r="V258" s="625">
        <v>44.90325727887037</v>
      </c>
      <c r="W258" s="625">
        <v>45.344374783540495</v>
      </c>
      <c r="X258" s="625">
        <v>45.761432308657149</v>
      </c>
      <c r="Y258" s="625">
        <v>46.189185469411917</v>
      </c>
      <c r="Z258" s="625">
        <v>46.646445227422944</v>
      </c>
      <c r="AA258" s="625">
        <v>47.092752368614356</v>
      </c>
      <c r="AB258" s="625">
        <v>47.529168437558404</v>
      </c>
      <c r="AC258" s="625">
        <v>48.001979638953095</v>
      </c>
      <c r="AD258" s="625">
        <v>48.514227986371537</v>
      </c>
      <c r="AE258" s="625">
        <v>49.051354251917168</v>
      </c>
      <c r="AF258" s="625">
        <v>49.583372037103722</v>
      </c>
      <c r="AG258" s="625">
        <v>50.098177805020732</v>
      </c>
      <c r="AH258" s="625">
        <v>50.63989271493864</v>
      </c>
      <c r="AI258" s="625">
        <v>51.170733852191347</v>
      </c>
      <c r="AJ258" s="625">
        <v>51.650964001938874</v>
      </c>
      <c r="AK258" s="625">
        <v>52.081735339033827</v>
      </c>
      <c r="AL258" s="625">
        <v>52.483662547182675</v>
      </c>
      <c r="AM258" s="625">
        <v>52.847833627585914</v>
      </c>
      <c r="AN258" s="625">
        <v>53.12358181098152</v>
      </c>
      <c r="AO258" s="625">
        <v>53.344966340245669</v>
      </c>
      <c r="AP258" s="625">
        <v>53.540277347765091</v>
      </c>
      <c r="AQ258" s="625">
        <v>53.721787258290881</v>
      </c>
      <c r="AR258" s="625">
        <v>53.906287239416237</v>
      </c>
      <c r="AS258" s="625">
        <v>53.99331457897086</v>
      </c>
      <c r="AT258" s="625">
        <v>54.028338659290299</v>
      </c>
      <c r="AU258" s="625">
        <v>54.061372970247177</v>
      </c>
      <c r="AV258" s="625">
        <v>54.116062602297028</v>
      </c>
      <c r="AW258" s="625">
        <v>54.160519306432221</v>
      </c>
      <c r="AX258" s="625">
        <v>54.193796373895943</v>
      </c>
      <c r="AY258" s="625">
        <v>54.32541255049307</v>
      </c>
      <c r="AZ258" s="625">
        <v>54.581320305811381</v>
      </c>
      <c r="BA258" s="625">
        <v>54.920949562957944</v>
      </c>
      <c r="BB258" s="625">
        <v>55.28466431126482</v>
      </c>
      <c r="BC258" s="625">
        <v>55.646747577316184</v>
      </c>
      <c r="BD258" s="625">
        <v>56.00937619570351</v>
      </c>
      <c r="BE258" s="625">
        <v>56.366153801767119</v>
      </c>
      <c r="BF258" s="625">
        <v>56.753079507165047</v>
      </c>
      <c r="BG258" s="625">
        <v>57.150127385645185</v>
      </c>
      <c r="BH258" s="625">
        <v>57.53411617440505</v>
      </c>
      <c r="BI258" s="625">
        <v>57.901789668656022</v>
      </c>
      <c r="BJ258" s="625">
        <v>58.233168661735874</v>
      </c>
      <c r="BK258" s="625">
        <v>58.54961118456756</v>
      </c>
      <c r="BL258" s="625">
        <v>58.870957921340157</v>
      </c>
      <c r="BM258" s="625">
        <v>59.150148561787461</v>
      </c>
      <c r="BN258" s="625">
        <v>59.375599689172617</v>
      </c>
      <c r="BO258" s="625">
        <v>59.584905796030888</v>
      </c>
      <c r="BP258" s="625">
        <v>59.75779125724781</v>
      </c>
      <c r="BQ258" s="625">
        <v>59.935726240633208</v>
      </c>
      <c r="BR258" s="625">
        <v>60.119099085745418</v>
      </c>
      <c r="BS258" s="625">
        <v>60.302790121633684</v>
      </c>
      <c r="BT258" s="625">
        <v>60.488393162560804</v>
      </c>
      <c r="BU258" s="625"/>
      <c r="BV258" s="625"/>
      <c r="BW258" s="625"/>
      <c r="BX258" s="625"/>
      <c r="BY258" s="625"/>
      <c r="BZ258" s="625"/>
      <c r="CA258" s="625"/>
      <c r="CB258" s="625"/>
      <c r="CC258" s="625"/>
      <c r="CD258" s="625"/>
      <c r="CE258" s="625"/>
      <c r="CF258" s="625"/>
      <c r="CG258" s="625"/>
      <c r="CH258" s="625"/>
      <c r="CI258" s="626"/>
      <c r="CK258" s="1348"/>
    </row>
    <row r="259" spans="1:89" s="1347" customFormat="1" x14ac:dyDescent="0.2">
      <c r="A259" s="1386"/>
      <c r="B259" s="863" t="s">
        <v>562</v>
      </c>
      <c r="C259" s="864" t="s">
        <v>563</v>
      </c>
      <c r="D259" s="860" t="s">
        <v>85</v>
      </c>
      <c r="E259" s="907" t="s">
        <v>339</v>
      </c>
      <c r="F259" s="908">
        <v>2</v>
      </c>
      <c r="G259" s="628"/>
      <c r="H259" s="628"/>
      <c r="I259" s="628">
        <v>7.462975967244617</v>
      </c>
      <c r="J259" s="628">
        <v>7.5358782181084223</v>
      </c>
      <c r="K259" s="628">
        <v>7.6030081788327308</v>
      </c>
      <c r="L259" s="628">
        <v>7.6658879598231806</v>
      </c>
      <c r="M259" s="629">
        <v>7.7196399933543418</v>
      </c>
      <c r="N259" s="629">
        <v>7.7704198000510374</v>
      </c>
      <c r="O259" s="629">
        <v>7.8474268208038893</v>
      </c>
      <c r="P259" s="629">
        <v>7.9280065899705434</v>
      </c>
      <c r="Q259" s="629">
        <v>8.0130659698279132</v>
      </c>
      <c r="R259" s="629">
        <v>8.0930412892200891</v>
      </c>
      <c r="S259" s="629">
        <v>8.1909086120633319</v>
      </c>
      <c r="T259" s="629">
        <v>8.3335141001860435</v>
      </c>
      <c r="U259" s="629">
        <v>8.4499280094347355</v>
      </c>
      <c r="V259" s="629">
        <v>8.546638303644059</v>
      </c>
      <c r="W259" s="629">
        <v>8.630598176274404</v>
      </c>
      <c r="X259" s="629">
        <v>8.7099786051116297</v>
      </c>
      <c r="Y259" s="629">
        <v>8.7913947822389815</v>
      </c>
      <c r="Z259" s="629">
        <v>8.8784270823294023</v>
      </c>
      <c r="AA259" s="629">
        <v>8.9633747217491191</v>
      </c>
      <c r="AB259" s="629">
        <v>9.04643974903653</v>
      </c>
      <c r="AC259" s="629">
        <v>9.1364320250786832</v>
      </c>
      <c r="AD259" s="629">
        <v>9.2339305499593038</v>
      </c>
      <c r="AE259" s="629">
        <v>9.3361642005494119</v>
      </c>
      <c r="AF259" s="629">
        <v>9.4374255311663902</v>
      </c>
      <c r="AG259" s="629">
        <v>9.5354108213579565</v>
      </c>
      <c r="AH259" s="629">
        <v>9.6385178492068704</v>
      </c>
      <c r="AI259" s="629">
        <v>9.7395552231465317</v>
      </c>
      <c r="AJ259" s="629">
        <v>9.8309595808951613</v>
      </c>
      <c r="AK259" s="629">
        <v>9.9129502210588143</v>
      </c>
      <c r="AL259" s="629">
        <v>9.9894508288233652</v>
      </c>
      <c r="AM259" s="629">
        <v>10.058765143495997</v>
      </c>
      <c r="AN259" s="629">
        <v>10.111249531693787</v>
      </c>
      <c r="AO259" s="629">
        <v>10.153386641834643</v>
      </c>
      <c r="AP259" s="629">
        <v>10.190561061668419</v>
      </c>
      <c r="AQ259" s="629">
        <v>10.225108656827416</v>
      </c>
      <c r="AR259" s="629">
        <v>10.260225365531078</v>
      </c>
      <c r="AS259" s="629">
        <v>10.276789669298232</v>
      </c>
      <c r="AT259" s="629">
        <v>10.283455959553052</v>
      </c>
      <c r="AU259" s="629">
        <v>10.289743528082994</v>
      </c>
      <c r="AV259" s="629">
        <v>10.300152850978812</v>
      </c>
      <c r="AW259" s="629">
        <v>10.308614494820276</v>
      </c>
      <c r="AX259" s="629">
        <v>10.314948268284688</v>
      </c>
      <c r="AY259" s="629">
        <v>10.339999365342038</v>
      </c>
      <c r="AZ259" s="629">
        <v>10.388707435899583</v>
      </c>
      <c r="BA259" s="629">
        <v>10.453350595306489</v>
      </c>
      <c r="BB259" s="629">
        <v>10.522578054245031</v>
      </c>
      <c r="BC259" s="629">
        <v>10.591494985850325</v>
      </c>
      <c r="BD259" s="629">
        <v>10.660515716811091</v>
      </c>
      <c r="BE259" s="629">
        <v>10.728422798360391</v>
      </c>
      <c r="BF259" s="629">
        <v>10.802068102839776</v>
      </c>
      <c r="BG259" s="629">
        <v>10.877640005909619</v>
      </c>
      <c r="BH259" s="629">
        <v>10.950726313876167</v>
      </c>
      <c r="BI259" s="629">
        <v>11.020707258681227</v>
      </c>
      <c r="BJ259" s="629">
        <v>11.08378010833421</v>
      </c>
      <c r="BK259" s="629">
        <v>11.144010032629872</v>
      </c>
      <c r="BL259" s="629">
        <v>11.205173397955356</v>
      </c>
      <c r="BM259" s="629">
        <v>11.258313004439728</v>
      </c>
      <c r="BN259" s="629">
        <v>11.30122412843555</v>
      </c>
      <c r="BO259" s="629">
        <v>11.34106229828037</v>
      </c>
      <c r="BP259" s="629">
        <v>11.373968363330469</v>
      </c>
      <c r="BQ259" s="629">
        <v>11.407835526576896</v>
      </c>
      <c r="BR259" s="629">
        <v>11.442737702429113</v>
      </c>
      <c r="BS259" s="629">
        <v>11.477700440958493</v>
      </c>
      <c r="BT259" s="629">
        <v>11.513027099980327</v>
      </c>
      <c r="BU259" s="629"/>
      <c r="BV259" s="629"/>
      <c r="BW259" s="629"/>
      <c r="BX259" s="629"/>
      <c r="BY259" s="629"/>
      <c r="BZ259" s="629"/>
      <c r="CA259" s="629"/>
      <c r="CB259" s="629"/>
      <c r="CC259" s="629"/>
      <c r="CD259" s="629"/>
      <c r="CE259" s="629"/>
      <c r="CF259" s="629"/>
      <c r="CG259" s="629"/>
      <c r="CH259" s="629"/>
      <c r="CI259" s="630"/>
      <c r="CK259" s="1348"/>
    </row>
    <row r="260" spans="1:89" s="1347" customFormat="1" x14ac:dyDescent="0.2">
      <c r="A260" s="1386"/>
      <c r="B260" s="858" t="s">
        <v>564</v>
      </c>
      <c r="C260" s="909" t="s">
        <v>565</v>
      </c>
      <c r="D260" s="860" t="s">
        <v>85</v>
      </c>
      <c r="E260" s="907" t="s">
        <v>339</v>
      </c>
      <c r="F260" s="908">
        <v>2</v>
      </c>
      <c r="G260" s="628"/>
      <c r="H260" s="628"/>
      <c r="I260" s="628">
        <v>920.62950060597245</v>
      </c>
      <c r="J260" s="628">
        <v>956.98374970525151</v>
      </c>
      <c r="K260" s="628">
        <v>1004.1385712395168</v>
      </c>
      <c r="L260" s="628">
        <v>1053.2853316469684</v>
      </c>
      <c r="M260" s="629">
        <v>1102.2921168002897</v>
      </c>
      <c r="N260" s="629">
        <v>1149.5102081877235</v>
      </c>
      <c r="O260" s="629">
        <v>1197.2260132079991</v>
      </c>
      <c r="P260" s="629">
        <v>1244.8299724029316</v>
      </c>
      <c r="Q260" s="629">
        <v>1289.7933265089957</v>
      </c>
      <c r="R260" s="629">
        <v>1326.4932312625447</v>
      </c>
      <c r="S260" s="629">
        <v>1359.8474273320048</v>
      </c>
      <c r="T260" s="629">
        <v>1393.5163809068354</v>
      </c>
      <c r="U260" s="629">
        <v>1428.4768590621593</v>
      </c>
      <c r="V260" s="629">
        <v>1464.0066877489626</v>
      </c>
      <c r="W260" s="629">
        <v>1500.0029241364239</v>
      </c>
      <c r="X260" s="629">
        <v>1534.812316561497</v>
      </c>
      <c r="Y260" s="629">
        <v>1568.4921693307715</v>
      </c>
      <c r="Z260" s="629">
        <v>1602.1367309141929</v>
      </c>
      <c r="AA260" s="629">
        <v>1636.08881222019</v>
      </c>
      <c r="AB260" s="629">
        <v>1669.4095476568821</v>
      </c>
      <c r="AC260" s="629">
        <v>1701.0479540652202</v>
      </c>
      <c r="AD260" s="629">
        <v>1731.6440251657398</v>
      </c>
      <c r="AE260" s="629">
        <v>1761.3688773509632</v>
      </c>
      <c r="AF260" s="629">
        <v>1790.4479999789617</v>
      </c>
      <c r="AG260" s="629">
        <v>1818.5794917468311</v>
      </c>
      <c r="AH260" s="629">
        <v>1845.6545286653791</v>
      </c>
      <c r="AI260" s="629">
        <v>1872.5081322018564</v>
      </c>
      <c r="AJ260" s="629">
        <v>1899.735380743824</v>
      </c>
      <c r="AK260" s="629">
        <v>1926.7982291081044</v>
      </c>
      <c r="AL260" s="629">
        <v>1950.2144318120431</v>
      </c>
      <c r="AM260" s="629">
        <v>1968.6036568650345</v>
      </c>
      <c r="AN260" s="629">
        <v>1986.8473991948749</v>
      </c>
      <c r="AO260" s="629">
        <v>2004.9193951251959</v>
      </c>
      <c r="AP260" s="629">
        <v>2022.8036833678989</v>
      </c>
      <c r="AQ260" s="629">
        <v>2036.6225121573216</v>
      </c>
      <c r="AR260" s="629">
        <v>2046.358664395078</v>
      </c>
      <c r="AS260" s="629">
        <v>2056.2594476606087</v>
      </c>
      <c r="AT260" s="629">
        <v>2066.2699278937562</v>
      </c>
      <c r="AU260" s="629">
        <v>2076.3208341520067</v>
      </c>
      <c r="AV260" s="629">
        <v>2086.3890692947089</v>
      </c>
      <c r="AW260" s="629">
        <v>2096.5680491703097</v>
      </c>
      <c r="AX260" s="629">
        <v>2106.9311612083311</v>
      </c>
      <c r="AY260" s="629">
        <v>2117.2270081028569</v>
      </c>
      <c r="AZ260" s="629">
        <v>2127.3755137075614</v>
      </c>
      <c r="BA260" s="629">
        <v>2137.4783193839735</v>
      </c>
      <c r="BB260" s="629">
        <v>2147.6652132720687</v>
      </c>
      <c r="BC260" s="629">
        <v>2158.0020083644645</v>
      </c>
      <c r="BD260" s="629">
        <v>2168.4013681436627</v>
      </c>
      <c r="BE260" s="629">
        <v>2178.8221707604762</v>
      </c>
      <c r="BF260" s="629">
        <v>2189.1450598424426</v>
      </c>
      <c r="BG260" s="629">
        <v>2199.4127053616903</v>
      </c>
      <c r="BH260" s="629">
        <v>2209.6911271672743</v>
      </c>
      <c r="BI260" s="629">
        <v>2219.9334482809536</v>
      </c>
      <c r="BJ260" s="629">
        <v>2230.1816567403393</v>
      </c>
      <c r="BK260" s="629">
        <v>2240.3535326157062</v>
      </c>
      <c r="BL260" s="629">
        <v>2250.3931170861774</v>
      </c>
      <c r="BM260" s="629">
        <v>2260.4320492174529</v>
      </c>
      <c r="BN260" s="629">
        <v>2270.4872934343825</v>
      </c>
      <c r="BO260" s="629">
        <v>2280.4835989417406</v>
      </c>
      <c r="BP260" s="629">
        <v>2289.4344010254154</v>
      </c>
      <c r="BQ260" s="629">
        <v>2297.2433803461558</v>
      </c>
      <c r="BR260" s="629">
        <v>2304.9741149546376</v>
      </c>
      <c r="BS260" s="629">
        <v>2312.6651815911423</v>
      </c>
      <c r="BT260" s="629">
        <v>2320.3210854417875</v>
      </c>
      <c r="BU260" s="629"/>
      <c r="BV260" s="629"/>
      <c r="BW260" s="629"/>
      <c r="BX260" s="629"/>
      <c r="BY260" s="629"/>
      <c r="BZ260" s="629"/>
      <c r="CA260" s="629"/>
      <c r="CB260" s="629"/>
      <c r="CC260" s="629"/>
      <c r="CD260" s="629"/>
      <c r="CE260" s="629"/>
      <c r="CF260" s="629"/>
      <c r="CG260" s="629"/>
      <c r="CH260" s="629"/>
      <c r="CI260" s="630"/>
      <c r="CK260" s="1348"/>
    </row>
    <row r="261" spans="1:89" s="1347" customFormat="1" x14ac:dyDescent="0.2">
      <c r="A261" s="1386"/>
      <c r="B261" s="858" t="s">
        <v>566</v>
      </c>
      <c r="C261" s="909" t="s">
        <v>567</v>
      </c>
      <c r="D261" s="860" t="s">
        <v>85</v>
      </c>
      <c r="E261" s="907" t="s">
        <v>339</v>
      </c>
      <c r="F261" s="908">
        <v>2</v>
      </c>
      <c r="G261" s="628"/>
      <c r="H261" s="628"/>
      <c r="I261" s="628">
        <v>1715.4093781558433</v>
      </c>
      <c r="J261" s="628">
        <v>1690.4850043306203</v>
      </c>
      <c r="K261" s="628">
        <v>1658.366768873298</v>
      </c>
      <c r="L261" s="628">
        <v>1622.9561204530476</v>
      </c>
      <c r="M261" s="629">
        <v>1589.7194621605065</v>
      </c>
      <c r="N261" s="629">
        <v>1558.6784809580101</v>
      </c>
      <c r="O261" s="629">
        <v>1527.5051778467141</v>
      </c>
      <c r="P261" s="629">
        <v>1496.2028828379173</v>
      </c>
      <c r="Q261" s="629">
        <v>1464.7768879531025</v>
      </c>
      <c r="R261" s="629">
        <v>1436.9515572833157</v>
      </c>
      <c r="S261" s="629">
        <v>1412.7563704639156</v>
      </c>
      <c r="T261" s="629">
        <v>1388.5014134502076</v>
      </c>
      <c r="U261" s="629">
        <v>1364.1974509397335</v>
      </c>
      <c r="V261" s="629">
        <v>1339.8588332623228</v>
      </c>
      <c r="W261" s="629">
        <v>1314.8867148545039</v>
      </c>
      <c r="X261" s="629">
        <v>1289.8920828674859</v>
      </c>
      <c r="Y261" s="629">
        <v>1265.4846856938609</v>
      </c>
      <c r="Z261" s="629">
        <v>1241.0569016103875</v>
      </c>
      <c r="AA261" s="629">
        <v>1216.6139640346428</v>
      </c>
      <c r="AB261" s="629">
        <v>1192.6359158972837</v>
      </c>
      <c r="AC261" s="629">
        <v>1169.6026357850726</v>
      </c>
      <c r="AD261" s="629">
        <v>1147.5198297189611</v>
      </c>
      <c r="AE261" s="629">
        <v>1126.398408820683</v>
      </c>
      <c r="AF261" s="629">
        <v>1106.2497549619368</v>
      </c>
      <c r="AG261" s="629">
        <v>1086.6090658767828</v>
      </c>
      <c r="AH261" s="629">
        <v>1067.0005431030622</v>
      </c>
      <c r="AI261" s="629">
        <v>1047.4189939829646</v>
      </c>
      <c r="AJ261" s="629">
        <v>1027.8656184446422</v>
      </c>
      <c r="AK261" s="629">
        <v>1008.3453808702718</v>
      </c>
      <c r="AL261" s="629">
        <v>991.27285121682291</v>
      </c>
      <c r="AM261" s="629">
        <v>976.66538856565205</v>
      </c>
      <c r="AN261" s="629">
        <v>962.11583985839286</v>
      </c>
      <c r="AO261" s="629">
        <v>947.62518620466551</v>
      </c>
      <c r="AP261" s="629">
        <v>933.19051346465244</v>
      </c>
      <c r="AQ261" s="629">
        <v>922.71752893375162</v>
      </c>
      <c r="AR261" s="629">
        <v>916.2323359611529</v>
      </c>
      <c r="AS261" s="629">
        <v>909.83213329044668</v>
      </c>
      <c r="AT261" s="629">
        <v>903.51635352789458</v>
      </c>
      <c r="AU261" s="629">
        <v>897.28388461995257</v>
      </c>
      <c r="AV261" s="629">
        <v>891.13273623977193</v>
      </c>
      <c r="AW261" s="629">
        <v>885.05812100975675</v>
      </c>
      <c r="AX261" s="629">
        <v>879.05735195681928</v>
      </c>
      <c r="AY261" s="629">
        <v>873.12798836209913</v>
      </c>
      <c r="AZ261" s="629">
        <v>867.26457507845191</v>
      </c>
      <c r="BA261" s="629">
        <v>861.46224986389007</v>
      </c>
      <c r="BB261" s="629">
        <v>855.71706181924219</v>
      </c>
      <c r="BC261" s="629">
        <v>850.02678531702179</v>
      </c>
      <c r="BD261" s="629">
        <v>844.39144281196332</v>
      </c>
      <c r="BE261" s="629">
        <v>838.81172127256207</v>
      </c>
      <c r="BF261" s="629">
        <v>833.28744692840132</v>
      </c>
      <c r="BG261" s="629">
        <v>827.81869934716042</v>
      </c>
      <c r="BH261" s="629">
        <v>822.4051321649174</v>
      </c>
      <c r="BI261" s="629">
        <v>817.04648050413516</v>
      </c>
      <c r="BJ261" s="629">
        <v>811.74229199831746</v>
      </c>
      <c r="BK261" s="629">
        <v>806.49256118237531</v>
      </c>
      <c r="BL261" s="629">
        <v>801.29735379511669</v>
      </c>
      <c r="BM261" s="629">
        <v>796.15602108513133</v>
      </c>
      <c r="BN261" s="629">
        <v>791.06878723549141</v>
      </c>
      <c r="BO261" s="629">
        <v>786.03450933050567</v>
      </c>
      <c r="BP261" s="629">
        <v>782.07723512091547</v>
      </c>
      <c r="BQ261" s="629">
        <v>779.19926918689282</v>
      </c>
      <c r="BR261" s="629">
        <v>776.37234694422375</v>
      </c>
      <c r="BS261" s="629">
        <v>773.59361987033901</v>
      </c>
      <c r="BT261" s="629">
        <v>770.86082711559629</v>
      </c>
      <c r="BU261" s="629"/>
      <c r="BV261" s="629"/>
      <c r="BW261" s="629"/>
      <c r="BX261" s="629"/>
      <c r="BY261" s="629"/>
      <c r="BZ261" s="629"/>
      <c r="CA261" s="629"/>
      <c r="CB261" s="629"/>
      <c r="CC261" s="629"/>
      <c r="CD261" s="629"/>
      <c r="CE261" s="629"/>
      <c r="CF261" s="629"/>
      <c r="CG261" s="629"/>
      <c r="CH261" s="629"/>
      <c r="CI261" s="630"/>
      <c r="CK261" s="1348"/>
    </row>
    <row r="262" spans="1:89" s="1347" customFormat="1" ht="28.5" x14ac:dyDescent="0.2">
      <c r="A262" s="1386"/>
      <c r="B262" s="910" t="s">
        <v>568</v>
      </c>
      <c r="C262" s="909" t="s">
        <v>569</v>
      </c>
      <c r="D262" s="911" t="s">
        <v>570</v>
      </c>
      <c r="E262" s="907" t="s">
        <v>339</v>
      </c>
      <c r="F262" s="908">
        <v>2</v>
      </c>
      <c r="G262" s="578">
        <f>SUM(G258:G261)</f>
        <v>0</v>
      </c>
      <c r="H262" s="578">
        <f t="shared" ref="H262:BS262" si="361">SUM(H258:H261)</f>
        <v>0</v>
      </c>
      <c r="I262" s="578">
        <f t="shared" si="361"/>
        <v>2682.7116490385179</v>
      </c>
      <c r="J262" s="578">
        <f t="shared" si="361"/>
        <v>2694.5974483329851</v>
      </c>
      <c r="K262" s="578">
        <f t="shared" si="361"/>
        <v>2710.0538590548581</v>
      </c>
      <c r="L262" s="578">
        <f t="shared" si="361"/>
        <v>2724.1832154510053</v>
      </c>
      <c r="M262" s="583">
        <f t="shared" si="361"/>
        <v>2740.2895026215488</v>
      </c>
      <c r="N262" s="583">
        <f t="shared" si="361"/>
        <v>2756.7841850810119</v>
      </c>
      <c r="O262" s="583">
        <f t="shared" si="361"/>
        <v>2773.8082818664948</v>
      </c>
      <c r="P262" s="583">
        <f t="shared" si="361"/>
        <v>2790.6138845714963</v>
      </c>
      <c r="Q262" s="583">
        <f t="shared" si="361"/>
        <v>2804.6831973878516</v>
      </c>
      <c r="R262" s="583">
        <f t="shared" si="361"/>
        <v>2814.0579298167804</v>
      </c>
      <c r="S262" s="583">
        <f t="shared" si="361"/>
        <v>2823.828992367924</v>
      </c>
      <c r="T262" s="583">
        <f t="shared" si="361"/>
        <v>2834.1348306308769</v>
      </c>
      <c r="U262" s="583">
        <f t="shared" si="361"/>
        <v>2845.5193882347553</v>
      </c>
      <c r="V262" s="583">
        <f t="shared" si="361"/>
        <v>2857.3154165937999</v>
      </c>
      <c r="W262" s="583">
        <f t="shared" si="361"/>
        <v>2868.864611950743</v>
      </c>
      <c r="X262" s="583">
        <f t="shared" si="361"/>
        <v>2879.1758103427519</v>
      </c>
      <c r="Y262" s="583">
        <f t="shared" si="361"/>
        <v>2888.9574352762834</v>
      </c>
      <c r="Z262" s="583">
        <f t="shared" si="361"/>
        <v>2898.7185048343326</v>
      </c>
      <c r="AA262" s="583">
        <f t="shared" si="361"/>
        <v>2908.7589033451964</v>
      </c>
      <c r="AB262" s="583">
        <f t="shared" si="361"/>
        <v>2918.6210717407607</v>
      </c>
      <c r="AC262" s="583">
        <f t="shared" si="361"/>
        <v>2927.7890015143248</v>
      </c>
      <c r="AD262" s="583">
        <f t="shared" si="361"/>
        <v>2936.9120134210316</v>
      </c>
      <c r="AE262" s="583">
        <f t="shared" si="361"/>
        <v>2946.1548046241128</v>
      </c>
      <c r="AF262" s="583">
        <f t="shared" si="361"/>
        <v>2955.7185525091686</v>
      </c>
      <c r="AG262" s="583">
        <f t="shared" si="361"/>
        <v>2964.8221462499923</v>
      </c>
      <c r="AH262" s="583">
        <f t="shared" si="361"/>
        <v>2972.9334823325871</v>
      </c>
      <c r="AI262" s="583">
        <f t="shared" si="361"/>
        <v>2980.8374152601591</v>
      </c>
      <c r="AJ262" s="583">
        <f t="shared" si="361"/>
        <v>2989.0829227713002</v>
      </c>
      <c r="AK262" s="583">
        <f t="shared" si="361"/>
        <v>2997.1382955384688</v>
      </c>
      <c r="AL262" s="583">
        <f t="shared" si="361"/>
        <v>3003.960396404872</v>
      </c>
      <c r="AM262" s="583">
        <f t="shared" si="361"/>
        <v>3008.1756442017686</v>
      </c>
      <c r="AN262" s="583">
        <f t="shared" si="361"/>
        <v>3012.1980703959434</v>
      </c>
      <c r="AO262" s="583">
        <f t="shared" si="361"/>
        <v>3016.0429343119417</v>
      </c>
      <c r="AP262" s="583">
        <f t="shared" si="361"/>
        <v>3019.7250352419851</v>
      </c>
      <c r="AQ262" s="583">
        <f t="shared" si="361"/>
        <v>3023.2869370061912</v>
      </c>
      <c r="AR262" s="583">
        <f t="shared" si="361"/>
        <v>3026.7575129611782</v>
      </c>
      <c r="AS262" s="583">
        <f t="shared" si="361"/>
        <v>3030.3616851993243</v>
      </c>
      <c r="AT262" s="583">
        <f t="shared" si="361"/>
        <v>3034.0980760404937</v>
      </c>
      <c r="AU262" s="583">
        <f t="shared" si="361"/>
        <v>3037.9558352702893</v>
      </c>
      <c r="AV262" s="583">
        <f t="shared" si="361"/>
        <v>3041.9380209877568</v>
      </c>
      <c r="AW262" s="583">
        <f t="shared" si="361"/>
        <v>3046.0953039813189</v>
      </c>
      <c r="AX262" s="583">
        <f t="shared" si="361"/>
        <v>3050.4972578073312</v>
      </c>
      <c r="AY262" s="583">
        <f t="shared" si="361"/>
        <v>3055.0204083807912</v>
      </c>
      <c r="AZ262" s="583">
        <f t="shared" si="361"/>
        <v>3059.6101165277241</v>
      </c>
      <c r="BA262" s="583">
        <f t="shared" si="361"/>
        <v>3064.3148694061279</v>
      </c>
      <c r="BB262" s="583">
        <f t="shared" si="361"/>
        <v>3069.1895174568208</v>
      </c>
      <c r="BC262" s="583">
        <f t="shared" si="361"/>
        <v>3074.2670362446524</v>
      </c>
      <c r="BD262" s="583">
        <f t="shared" si="361"/>
        <v>3079.4627028681407</v>
      </c>
      <c r="BE262" s="583">
        <f t="shared" si="361"/>
        <v>3084.7284686331654</v>
      </c>
      <c r="BF262" s="583">
        <f t="shared" si="361"/>
        <v>3089.9876543808487</v>
      </c>
      <c r="BG262" s="583">
        <f t="shared" si="361"/>
        <v>3095.2591721004055</v>
      </c>
      <c r="BH262" s="583">
        <f t="shared" si="361"/>
        <v>3100.5811018204731</v>
      </c>
      <c r="BI262" s="583">
        <f t="shared" si="361"/>
        <v>3105.9024257124261</v>
      </c>
      <c r="BJ262" s="583">
        <f t="shared" si="361"/>
        <v>3111.2408975087269</v>
      </c>
      <c r="BK262" s="583">
        <f t="shared" si="361"/>
        <v>3116.5397150152785</v>
      </c>
      <c r="BL262" s="583">
        <f t="shared" si="361"/>
        <v>3121.7666022005897</v>
      </c>
      <c r="BM262" s="583">
        <f t="shared" si="361"/>
        <v>3126.9965318688114</v>
      </c>
      <c r="BN262" s="583">
        <f t="shared" si="361"/>
        <v>3132.2329044874823</v>
      </c>
      <c r="BO262" s="583">
        <f t="shared" si="361"/>
        <v>3137.444076366558</v>
      </c>
      <c r="BP262" s="583">
        <f t="shared" si="361"/>
        <v>3142.6433957669087</v>
      </c>
      <c r="BQ262" s="583">
        <f t="shared" si="361"/>
        <v>3147.7862113002589</v>
      </c>
      <c r="BR262" s="583">
        <f t="shared" si="361"/>
        <v>3152.9082986870358</v>
      </c>
      <c r="BS262" s="583">
        <f t="shared" si="361"/>
        <v>3158.0392920240733</v>
      </c>
      <c r="BT262" s="583">
        <f t="shared" ref="BT262" si="362">SUM(BT258:BT261)</f>
        <v>3163.183332819925</v>
      </c>
      <c r="BU262" s="583"/>
      <c r="BV262" s="583"/>
      <c r="BW262" s="583"/>
      <c r="BX262" s="583"/>
      <c r="BY262" s="583"/>
      <c r="BZ262" s="583"/>
      <c r="CA262" s="583"/>
      <c r="CB262" s="583"/>
      <c r="CC262" s="583"/>
      <c r="CD262" s="583"/>
      <c r="CE262" s="583"/>
      <c r="CF262" s="583"/>
      <c r="CG262" s="583"/>
      <c r="CH262" s="583"/>
      <c r="CI262" s="579"/>
      <c r="CK262" s="1348"/>
    </row>
    <row r="263" spans="1:89" s="1347" customFormat="1" ht="57" x14ac:dyDescent="0.2">
      <c r="A263" s="1386"/>
      <c r="B263" s="910" t="s">
        <v>571</v>
      </c>
      <c r="C263" s="909" t="s">
        <v>572</v>
      </c>
      <c r="D263" s="911" t="s">
        <v>573</v>
      </c>
      <c r="E263" s="907" t="s">
        <v>574</v>
      </c>
      <c r="F263" s="908">
        <v>1</v>
      </c>
      <c r="G263" s="606" t="e">
        <f>(G261+G260)/(G247+G255)</f>
        <v>#DIV/0!</v>
      </c>
      <c r="H263" s="606" t="e">
        <f t="shared" ref="H263:BS263" si="363">(H261+H260)/(H247+H255)</f>
        <v>#DIV/0!</v>
      </c>
      <c r="I263" s="606">
        <f t="shared" si="363"/>
        <v>2.3529947832856069</v>
      </c>
      <c r="J263" s="606">
        <f t="shared" si="363"/>
        <v>2.3493938159266388</v>
      </c>
      <c r="K263" s="606">
        <f t="shared" si="363"/>
        <v>2.3464677497643924</v>
      </c>
      <c r="L263" s="606">
        <f t="shared" si="363"/>
        <v>2.3431002202878699</v>
      </c>
      <c r="M263" s="606">
        <f t="shared" si="363"/>
        <v>2.3395479517743141</v>
      </c>
      <c r="N263" s="606">
        <f t="shared" si="363"/>
        <v>2.3347289051939226</v>
      </c>
      <c r="O263" s="606">
        <f t="shared" si="363"/>
        <v>2.3297012959329622</v>
      </c>
      <c r="P263" s="606">
        <f t="shared" si="363"/>
        <v>2.3245920634157411</v>
      </c>
      <c r="Q263" s="606">
        <f t="shared" si="363"/>
        <v>2.3196641466248784</v>
      </c>
      <c r="R263" s="606">
        <f t="shared" si="363"/>
        <v>2.3141544042999458</v>
      </c>
      <c r="S263" s="606">
        <f t="shared" si="363"/>
        <v>2.3088986132137155</v>
      </c>
      <c r="T263" s="606">
        <f t="shared" si="363"/>
        <v>2.3041741924336563</v>
      </c>
      <c r="U263" s="606">
        <f t="shared" si="363"/>
        <v>2.3003706102228327</v>
      </c>
      <c r="V263" s="606">
        <f t="shared" si="363"/>
        <v>2.2972705531356348</v>
      </c>
      <c r="W263" s="606">
        <f t="shared" si="363"/>
        <v>2.2944510751866418</v>
      </c>
      <c r="X263" s="606">
        <f t="shared" si="363"/>
        <v>2.2913052905890186</v>
      </c>
      <c r="Y263" s="606">
        <f t="shared" si="363"/>
        <v>2.2880305402799705</v>
      </c>
      <c r="Z263" s="606">
        <f t="shared" si="363"/>
        <v>2.2851018655625444</v>
      </c>
      <c r="AA263" s="606">
        <f t="shared" si="363"/>
        <v>2.2827955006977021</v>
      </c>
      <c r="AB263" s="606">
        <f t="shared" si="363"/>
        <v>2.2807374589571636</v>
      </c>
      <c r="AC263" s="606">
        <f t="shared" si="363"/>
        <v>2.2784623305077014</v>
      </c>
      <c r="AD263" s="606">
        <f t="shared" si="363"/>
        <v>2.2764813810487858</v>
      </c>
      <c r="AE263" s="606">
        <f t="shared" si="363"/>
        <v>2.2749483220813831</v>
      </c>
      <c r="AF263" s="606">
        <f t="shared" si="363"/>
        <v>2.2740451635718961</v>
      </c>
      <c r="AG263" s="606">
        <f t="shared" si="363"/>
        <v>2.2731648117931953</v>
      </c>
      <c r="AH263" s="606">
        <f t="shared" si="363"/>
        <v>2.2718441079329352</v>
      </c>
      <c r="AI263" s="606">
        <f t="shared" si="363"/>
        <v>2.2707340734860639</v>
      </c>
      <c r="AJ263" s="606">
        <f t="shared" si="363"/>
        <v>2.2702931261541393</v>
      </c>
      <c r="AK263" s="606">
        <f t="shared" si="363"/>
        <v>2.270104193483315</v>
      </c>
      <c r="AL263" s="606">
        <f t="shared" si="363"/>
        <v>2.2699183772999474</v>
      </c>
      <c r="AM263" s="606">
        <f t="shared" si="363"/>
        <v>2.2698604848192043</v>
      </c>
      <c r="AN263" s="606">
        <f t="shared" si="363"/>
        <v>2.2701330029126336</v>
      </c>
      <c r="AO263" s="606">
        <f t="shared" si="363"/>
        <v>2.2702769474260061</v>
      </c>
      <c r="AP263" s="606">
        <f t="shared" si="363"/>
        <v>2.2700297459521397</v>
      </c>
      <c r="AQ263" s="606">
        <f t="shared" si="363"/>
        <v>2.2694833042693805</v>
      </c>
      <c r="AR263" s="606">
        <f t="shared" si="363"/>
        <v>2.2687867414403673</v>
      </c>
      <c r="AS263" s="606">
        <f t="shared" si="363"/>
        <v>2.2682736085906452</v>
      </c>
      <c r="AT263" s="606">
        <f t="shared" si="363"/>
        <v>2.2678772470926085</v>
      </c>
      <c r="AU263" s="606">
        <f t="shared" si="363"/>
        <v>2.2674859759829578</v>
      </c>
      <c r="AV263" s="606">
        <f t="shared" si="363"/>
        <v>2.2667418418831793</v>
      </c>
      <c r="AW263" s="606">
        <f t="shared" si="363"/>
        <v>2.2658873888215738</v>
      </c>
      <c r="AX263" s="606">
        <f t="shared" si="363"/>
        <v>2.2649429468673623</v>
      </c>
      <c r="AY263" s="606">
        <f t="shared" si="363"/>
        <v>2.2635159038019492</v>
      </c>
      <c r="AZ263" s="606">
        <f t="shared" si="363"/>
        <v>2.2616548875589384</v>
      </c>
      <c r="BA263" s="606">
        <f t="shared" si="363"/>
        <v>2.2594525716884704</v>
      </c>
      <c r="BB263" s="606">
        <f t="shared" si="363"/>
        <v>2.2571115193574167</v>
      </c>
      <c r="BC263" s="606">
        <f t="shared" si="363"/>
        <v>2.2549121863728723</v>
      </c>
      <c r="BD263" s="606">
        <f t="shared" si="363"/>
        <v>2.2529439358538776</v>
      </c>
      <c r="BE263" s="606">
        <f t="shared" si="363"/>
        <v>2.251102124593956</v>
      </c>
      <c r="BF263" s="606">
        <f t="shared" si="363"/>
        <v>2.2493522932237777</v>
      </c>
      <c r="BG263" s="606">
        <f t="shared" si="363"/>
        <v>2.2477111586376473</v>
      </c>
      <c r="BH263" s="606">
        <f t="shared" si="363"/>
        <v>2.2461906529349087</v>
      </c>
      <c r="BI263" s="606">
        <f t="shared" si="363"/>
        <v>2.2447677059103959</v>
      </c>
      <c r="BJ263" s="606">
        <f t="shared" si="363"/>
        <v>2.2435020829075789</v>
      </c>
      <c r="BK263" s="606">
        <f t="shared" si="363"/>
        <v>2.2424064536234645</v>
      </c>
      <c r="BL263" s="606">
        <f t="shared" si="363"/>
        <v>2.2413890510727215</v>
      </c>
      <c r="BM263" s="606">
        <f t="shared" si="363"/>
        <v>2.240566233818102</v>
      </c>
      <c r="BN263" s="606">
        <f t="shared" si="363"/>
        <v>2.2397587089242657</v>
      </c>
      <c r="BO263" s="606">
        <f t="shared" si="363"/>
        <v>2.2388398110874363</v>
      </c>
      <c r="BP263" s="606">
        <f t="shared" si="363"/>
        <v>2.2378819287322012</v>
      </c>
      <c r="BQ263" s="606">
        <f t="shared" si="363"/>
        <v>2.2366798089818207</v>
      </c>
      <c r="BR263" s="606">
        <f t="shared" si="363"/>
        <v>2.2352648180336785</v>
      </c>
      <c r="BS263" s="606">
        <f t="shared" si="363"/>
        <v>2.2337059166899587</v>
      </c>
      <c r="BT263" s="606">
        <f t="shared" ref="BT263" si="364">(BT261+BT260)/(BT247+BT255)</f>
        <v>2.2321315880899641</v>
      </c>
      <c r="BU263" s="606"/>
      <c r="BV263" s="606"/>
      <c r="BW263" s="606"/>
      <c r="BX263" s="606"/>
      <c r="BY263" s="606"/>
      <c r="BZ263" s="606"/>
      <c r="CA263" s="606"/>
      <c r="CB263" s="606"/>
      <c r="CC263" s="606"/>
      <c r="CD263" s="606"/>
      <c r="CE263" s="606"/>
      <c r="CF263" s="606"/>
      <c r="CG263" s="606"/>
      <c r="CH263" s="606"/>
      <c r="CI263" s="606"/>
      <c r="CK263" s="1348"/>
    </row>
    <row r="264" spans="1:89" s="1347" customFormat="1" ht="28.5" x14ac:dyDescent="0.2">
      <c r="A264" s="1386"/>
      <c r="B264" s="910" t="s">
        <v>575</v>
      </c>
      <c r="C264" s="909" t="s">
        <v>576</v>
      </c>
      <c r="D264" s="911" t="s">
        <v>577</v>
      </c>
      <c r="E264" s="907" t="s">
        <v>370</v>
      </c>
      <c r="F264" s="908">
        <v>1</v>
      </c>
      <c r="G264" s="648" t="e">
        <f>G247/(G247+G255)</f>
        <v>#DIV/0!</v>
      </c>
      <c r="H264" s="648" t="e">
        <f t="shared" ref="H264:BS264" si="365">H247/(H247+H255)</f>
        <v>#DIV/0!</v>
      </c>
      <c r="I264" s="648">
        <f t="shared" si="365"/>
        <v>0.42265090052495291</v>
      </c>
      <c r="J264" s="648">
        <f t="shared" si="365"/>
        <v>0.43544912403478592</v>
      </c>
      <c r="K264" s="648">
        <f t="shared" si="365"/>
        <v>0.45204909581991959</v>
      </c>
      <c r="L264" s="648">
        <f t="shared" si="365"/>
        <v>0.46970493495603716</v>
      </c>
      <c r="M264" s="649">
        <f t="shared" si="365"/>
        <v>0.48651579260109984</v>
      </c>
      <c r="N264" s="649">
        <f t="shared" si="365"/>
        <v>0.50239199668324919</v>
      </c>
      <c r="O264" s="649">
        <f t="shared" si="365"/>
        <v>0.51813511160642534</v>
      </c>
      <c r="P264" s="649">
        <f t="shared" si="365"/>
        <v>0.53360957616507987</v>
      </c>
      <c r="Q264" s="649">
        <f t="shared" si="365"/>
        <v>0.54836251409492953</v>
      </c>
      <c r="R264" s="649">
        <f t="shared" si="365"/>
        <v>0.56068582701370151</v>
      </c>
      <c r="S264" s="649">
        <f t="shared" si="365"/>
        <v>0.57129598804670789</v>
      </c>
      <c r="T264" s="649">
        <f t="shared" si="365"/>
        <v>0.58174110807705626</v>
      </c>
      <c r="U264" s="649">
        <f t="shared" si="365"/>
        <v>0.59210079883557543</v>
      </c>
      <c r="V264" s="649">
        <f t="shared" si="365"/>
        <v>0.60230136784621113</v>
      </c>
      <c r="W264" s="649">
        <f t="shared" si="365"/>
        <v>0.61257351376387048</v>
      </c>
      <c r="X264" s="649">
        <f t="shared" si="365"/>
        <v>0.62262987784692292</v>
      </c>
      <c r="Y264" s="649">
        <f t="shared" si="365"/>
        <v>0.63228691674434112</v>
      </c>
      <c r="Z264" s="649">
        <f t="shared" si="365"/>
        <v>0.64179720889373015</v>
      </c>
      <c r="AA264" s="649">
        <f t="shared" si="365"/>
        <v>0.65116663674254482</v>
      </c>
      <c r="AB264" s="649">
        <f t="shared" si="365"/>
        <v>0.66021180677082225</v>
      </c>
      <c r="AC264" s="649">
        <f t="shared" si="365"/>
        <v>0.66874586712309947</v>
      </c>
      <c r="AD264" s="649">
        <f t="shared" si="365"/>
        <v>0.67677896283912364</v>
      </c>
      <c r="AE264" s="649">
        <f t="shared" si="365"/>
        <v>0.68432596950942071</v>
      </c>
      <c r="AF264" s="649">
        <f t="shared" si="365"/>
        <v>0.69139555394999652</v>
      </c>
      <c r="AG264" s="649">
        <f t="shared" si="365"/>
        <v>0.6981821804610604</v>
      </c>
      <c r="AH264" s="649">
        <f t="shared" si="365"/>
        <v>0.70487823507680636</v>
      </c>
      <c r="AI264" s="649">
        <f t="shared" si="365"/>
        <v>0.71148740368891483</v>
      </c>
      <c r="AJ264" s="649">
        <f t="shared" si="365"/>
        <v>0.71801373711026473</v>
      </c>
      <c r="AK264" s="649">
        <f t="shared" si="365"/>
        <v>0.72446082294821601</v>
      </c>
      <c r="AL264" s="649">
        <f t="shared" si="365"/>
        <v>0.72984611813719447</v>
      </c>
      <c r="AM264" s="649">
        <f t="shared" si="365"/>
        <v>0.73404566395113091</v>
      </c>
      <c r="AN264" s="649">
        <f t="shared" si="365"/>
        <v>0.73818836421806555</v>
      </c>
      <c r="AO264" s="649">
        <f t="shared" si="365"/>
        <v>0.74232636343776581</v>
      </c>
      <c r="AP264" s="649">
        <f t="shared" si="365"/>
        <v>0.746479899943574</v>
      </c>
      <c r="AQ264" s="649">
        <f t="shared" si="365"/>
        <v>0.74918782465906542</v>
      </c>
      <c r="AR264" s="649">
        <f t="shared" si="365"/>
        <v>0.75043978610573547</v>
      </c>
      <c r="AS264" s="649">
        <f t="shared" si="365"/>
        <v>0.75168926816495718</v>
      </c>
      <c r="AT264" s="649">
        <f t="shared" si="365"/>
        <v>0.75293882670930634</v>
      </c>
      <c r="AU264" s="649">
        <f t="shared" si="365"/>
        <v>0.7541946436902851</v>
      </c>
      <c r="AV264" s="649">
        <f t="shared" si="365"/>
        <v>0.75549309546222576</v>
      </c>
      <c r="AW264" s="649">
        <f t="shared" si="365"/>
        <v>0.75681466508310791</v>
      </c>
      <c r="AX264" s="649">
        <f t="shared" si="365"/>
        <v>0.75816243375782078</v>
      </c>
      <c r="AY264" s="649">
        <f t="shared" si="365"/>
        <v>0.75955712542868148</v>
      </c>
      <c r="AZ264" s="649">
        <f t="shared" si="365"/>
        <v>0.76098599570264758</v>
      </c>
      <c r="BA264" s="649">
        <f t="shared" si="365"/>
        <v>0.76244642685321862</v>
      </c>
      <c r="BB264" s="649">
        <f t="shared" si="365"/>
        <v>0.76392656463247766</v>
      </c>
      <c r="BC264" s="649">
        <f t="shared" si="365"/>
        <v>0.76540173111252496</v>
      </c>
      <c r="BD264" s="649">
        <f t="shared" si="365"/>
        <v>0.76685581027629934</v>
      </c>
      <c r="BE264" s="649">
        <f t="shared" si="365"/>
        <v>0.76829666806407737</v>
      </c>
      <c r="BF264" s="649">
        <f t="shared" si="365"/>
        <v>0.7697117457490511</v>
      </c>
      <c r="BG264" s="649">
        <f t="shared" si="365"/>
        <v>0.77110994237055641</v>
      </c>
      <c r="BH264" s="649">
        <f t="shared" si="365"/>
        <v>0.77249518220573421</v>
      </c>
      <c r="BI264" s="649">
        <f t="shared" si="365"/>
        <v>0.77386639002892244</v>
      </c>
      <c r="BJ264" s="649">
        <f t="shared" si="365"/>
        <v>0.77522080134433002</v>
      </c>
      <c r="BK264" s="649">
        <f t="shared" si="365"/>
        <v>0.77655130545195716</v>
      </c>
      <c r="BL264" s="649">
        <f t="shared" si="365"/>
        <v>0.77786326751004642</v>
      </c>
      <c r="BM264" s="649">
        <f t="shared" si="365"/>
        <v>0.7791549604921828</v>
      </c>
      <c r="BN264" s="649">
        <f t="shared" si="365"/>
        <v>0.78044544466400956</v>
      </c>
      <c r="BO264" s="649">
        <f t="shared" si="365"/>
        <v>0.78174156523357241</v>
      </c>
      <c r="BP264" s="649">
        <f t="shared" si="365"/>
        <v>0.78269221471305028</v>
      </c>
      <c r="BQ264" s="649">
        <f t="shared" si="365"/>
        <v>0.78331272662515528</v>
      </c>
      <c r="BR264" s="649">
        <f t="shared" si="365"/>
        <v>0.78394975327233785</v>
      </c>
      <c r="BS264" s="649">
        <f t="shared" si="365"/>
        <v>0.78459903198817793</v>
      </c>
      <c r="BT264" s="649">
        <f t="shared" ref="BT264" si="366">BT247/(BT247+BT255)</f>
        <v>0.78524826372783663</v>
      </c>
      <c r="BU264" s="649"/>
      <c r="BV264" s="649"/>
      <c r="BW264" s="649"/>
      <c r="BX264" s="649"/>
      <c r="BY264" s="649"/>
      <c r="BZ264" s="649"/>
      <c r="CA264" s="649"/>
      <c r="CB264" s="649"/>
      <c r="CC264" s="649"/>
      <c r="CD264" s="649"/>
      <c r="CE264" s="649"/>
      <c r="CF264" s="649"/>
      <c r="CG264" s="649"/>
      <c r="CH264" s="649"/>
      <c r="CI264" s="650"/>
      <c r="CK264" s="1348"/>
    </row>
    <row r="265" spans="1:89" s="1347" customFormat="1" ht="72" thickBot="1" x14ac:dyDescent="0.25">
      <c r="A265" s="1386"/>
      <c r="B265" s="912" t="s">
        <v>578</v>
      </c>
      <c r="C265" s="913" t="s">
        <v>579</v>
      </c>
      <c r="D265" s="914" t="s">
        <v>580</v>
      </c>
      <c r="E265" s="915" t="s">
        <v>370</v>
      </c>
      <c r="F265" s="916">
        <v>1</v>
      </c>
      <c r="G265" s="656" t="e">
        <f>(G247)/(G247+G256+G255+G254)</f>
        <v>#DIV/0!</v>
      </c>
      <c r="H265" s="656" t="e">
        <f t="shared" ref="H265:BS265" si="367">(H247)/(H247+H256+H255+H254)</f>
        <v>#DIV/0!</v>
      </c>
      <c r="I265" s="656">
        <f t="shared" si="367"/>
        <v>0.4065101096951938</v>
      </c>
      <c r="J265" s="656">
        <f t="shared" si="367"/>
        <v>0.41886470084108218</v>
      </c>
      <c r="K265" s="656">
        <f t="shared" si="367"/>
        <v>0.43487810324216247</v>
      </c>
      <c r="L265" s="656">
        <f t="shared" si="367"/>
        <v>0.45191375389419713</v>
      </c>
      <c r="M265" s="656">
        <f t="shared" si="367"/>
        <v>0.46813764104791555</v>
      </c>
      <c r="N265" s="656">
        <f t="shared" si="367"/>
        <v>0.48346267777909058</v>
      </c>
      <c r="O265" s="656">
        <f t="shared" si="367"/>
        <v>0.49866228611452851</v>
      </c>
      <c r="P265" s="656">
        <f t="shared" si="367"/>
        <v>0.51360547021252712</v>
      </c>
      <c r="Q265" s="656">
        <f t="shared" si="367"/>
        <v>0.52785462497352142</v>
      </c>
      <c r="R265" s="656">
        <f t="shared" si="367"/>
        <v>0.5397591612552961</v>
      </c>
      <c r="S265" s="656">
        <f t="shared" si="367"/>
        <v>0.55001025060780029</v>
      </c>
      <c r="T265" s="656">
        <f t="shared" si="367"/>
        <v>0.56010322932401668</v>
      </c>
      <c r="U265" s="656">
        <f t="shared" si="367"/>
        <v>0.57011497728669369</v>
      </c>
      <c r="V265" s="656">
        <f t="shared" si="367"/>
        <v>0.57997423094155764</v>
      </c>
      <c r="W265" s="656">
        <f t="shared" si="367"/>
        <v>0.58990395340576318</v>
      </c>
      <c r="X265" s="656">
        <f t="shared" si="367"/>
        <v>0.59962633838406165</v>
      </c>
      <c r="Y265" s="656">
        <f t="shared" si="367"/>
        <v>0.60896382546426508</v>
      </c>
      <c r="Z265" s="656">
        <f t="shared" si="367"/>
        <v>0.61816053776770408</v>
      </c>
      <c r="AA265" s="656">
        <f t="shared" si="367"/>
        <v>0.62722211372428527</v>
      </c>
      <c r="AB265" s="656">
        <f t="shared" si="367"/>
        <v>0.63597110622619646</v>
      </c>
      <c r="AC265" s="656">
        <f t="shared" si="367"/>
        <v>0.64422664401610163</v>
      </c>
      <c r="AD265" s="656">
        <f t="shared" si="367"/>
        <v>0.65199838236882202</v>
      </c>
      <c r="AE265" s="656">
        <f t="shared" si="367"/>
        <v>0.65930056716994467</v>
      </c>
      <c r="AF265" s="656">
        <f t="shared" si="367"/>
        <v>0.66614145044524709</v>
      </c>
      <c r="AG265" s="656">
        <f t="shared" si="367"/>
        <v>0.6727091059048097</v>
      </c>
      <c r="AH265" s="656">
        <f t="shared" si="367"/>
        <v>0.67918966524679447</v>
      </c>
      <c r="AI265" s="656">
        <f t="shared" si="367"/>
        <v>0.68558667395245398</v>
      </c>
      <c r="AJ265" s="656">
        <f t="shared" si="367"/>
        <v>0.69190403222923025</v>
      </c>
      <c r="AK265" s="656">
        <f t="shared" si="367"/>
        <v>0.69814519340865855</v>
      </c>
      <c r="AL265" s="656">
        <f t="shared" si="367"/>
        <v>0.70335886914747447</v>
      </c>
      <c r="AM265" s="656">
        <f t="shared" si="367"/>
        <v>0.70742483007484169</v>
      </c>
      <c r="AN265" s="656">
        <f t="shared" si="367"/>
        <v>0.71143596568779521</v>
      </c>
      <c r="AO265" s="656">
        <f t="shared" si="367"/>
        <v>0.71544275977573002</v>
      </c>
      <c r="AP265" s="656">
        <f t="shared" si="367"/>
        <v>0.71946480981067951</v>
      </c>
      <c r="AQ265" s="656">
        <f t="shared" si="367"/>
        <v>0.72208712509042738</v>
      </c>
      <c r="AR265" s="656">
        <f t="shared" si="367"/>
        <v>0.72329953693964888</v>
      </c>
      <c r="AS265" s="656">
        <f t="shared" si="367"/>
        <v>0.72450956690559165</v>
      </c>
      <c r="AT265" s="656">
        <f t="shared" si="367"/>
        <v>0.72571969010491899</v>
      </c>
      <c r="AU265" s="656">
        <f t="shared" si="367"/>
        <v>0.72693589353675114</v>
      </c>
      <c r="AV265" s="656">
        <f t="shared" si="367"/>
        <v>0.72819340723985249</v>
      </c>
      <c r="AW265" s="656">
        <f t="shared" si="367"/>
        <v>0.72947333117411661</v>
      </c>
      <c r="AX265" s="656">
        <f t="shared" si="367"/>
        <v>0.7307786506500854</v>
      </c>
      <c r="AY265" s="656">
        <f t="shared" si="367"/>
        <v>0.73212943871513292</v>
      </c>
      <c r="AZ265" s="656">
        <f t="shared" si="367"/>
        <v>0.73351335423492769</v>
      </c>
      <c r="BA265" s="656">
        <f t="shared" si="367"/>
        <v>0.73492786357046003</v>
      </c>
      <c r="BB265" s="656">
        <f t="shared" si="367"/>
        <v>0.73636148659461054</v>
      </c>
      <c r="BC265" s="656">
        <f t="shared" si="367"/>
        <v>0.73779032130726274</v>
      </c>
      <c r="BD265" s="656">
        <f t="shared" si="367"/>
        <v>0.73919875715580063</v>
      </c>
      <c r="BE265" s="656">
        <f t="shared" si="367"/>
        <v>0.7405944122502468</v>
      </c>
      <c r="BF265" s="656">
        <f t="shared" si="367"/>
        <v>0.74196512082587651</v>
      </c>
      <c r="BG265" s="656">
        <f t="shared" si="367"/>
        <v>0.74331950178330508</v>
      </c>
      <c r="BH265" s="656">
        <f t="shared" si="367"/>
        <v>0.74466135565512959</v>
      </c>
      <c r="BI265" s="656">
        <f t="shared" si="367"/>
        <v>0.74598964020419989</v>
      </c>
      <c r="BJ265" s="656">
        <f t="shared" si="367"/>
        <v>0.74730167669501379</v>
      </c>
      <c r="BK265" s="656">
        <f t="shared" si="367"/>
        <v>0.7485905758836322</v>
      </c>
      <c r="BL265" s="656">
        <f t="shared" si="367"/>
        <v>0.74986153411845802</v>
      </c>
      <c r="BM265" s="656">
        <f t="shared" si="367"/>
        <v>0.75111287741229971</v>
      </c>
      <c r="BN265" s="656">
        <f t="shared" si="367"/>
        <v>0.75236307011641002</v>
      </c>
      <c r="BO265" s="656">
        <f t="shared" si="367"/>
        <v>0.75361874382384153</v>
      </c>
      <c r="BP265" s="656">
        <f t="shared" si="367"/>
        <v>0.75453974035989857</v>
      </c>
      <c r="BQ265" s="656">
        <f t="shared" si="367"/>
        <v>0.75514090306490356</v>
      </c>
      <c r="BR265" s="656">
        <f t="shared" si="367"/>
        <v>0.75575807045077681</v>
      </c>
      <c r="BS265" s="656">
        <f t="shared" si="367"/>
        <v>0.75638711307631157</v>
      </c>
      <c r="BT265" s="656">
        <f t="shared" ref="BT265" si="368">(BT247)/(BT247+BT256+BT255+BT254)</f>
        <v>0.75701611536651248</v>
      </c>
      <c r="BU265" s="656"/>
      <c r="BV265" s="656"/>
      <c r="BW265" s="656"/>
      <c r="BX265" s="656"/>
      <c r="BY265" s="656"/>
      <c r="BZ265" s="656"/>
      <c r="CA265" s="656"/>
      <c r="CB265" s="656"/>
      <c r="CC265" s="656"/>
      <c r="CD265" s="656"/>
      <c r="CE265" s="656"/>
      <c r="CF265" s="656"/>
      <c r="CG265" s="656"/>
      <c r="CH265" s="656"/>
      <c r="CI265" s="656"/>
      <c r="CK265" s="1348"/>
    </row>
    <row r="266" spans="1:89" s="1347" customFormat="1" ht="72" thickBot="1" x14ac:dyDescent="0.25">
      <c r="A266" s="1386"/>
      <c r="B266" s="917" t="s">
        <v>581</v>
      </c>
      <c r="C266" s="918" t="s">
        <v>240</v>
      </c>
      <c r="D266" s="918" t="s">
        <v>582</v>
      </c>
      <c r="E266" s="918" t="s">
        <v>231</v>
      </c>
      <c r="F266" s="919">
        <v>2</v>
      </c>
      <c r="G266" s="660">
        <f>SUM(G226:G228)+G224+G235+G240+G241+G234</f>
        <v>0</v>
      </c>
      <c r="H266" s="660">
        <f t="shared" ref="H266:BS266" si="369">SUM(H226:H228)+H224+H235+H240+H241+H234</f>
        <v>0</v>
      </c>
      <c r="I266" s="660">
        <f t="shared" si="369"/>
        <v>800.87019089678427</v>
      </c>
      <c r="J266" s="660">
        <f t="shared" si="369"/>
        <v>771.49248817885405</v>
      </c>
      <c r="K266" s="660">
        <f t="shared" si="369"/>
        <v>773.39069035834427</v>
      </c>
      <c r="L266" s="660">
        <f t="shared" si="369"/>
        <v>772.69960392110386</v>
      </c>
      <c r="M266" s="660">
        <f t="shared" si="369"/>
        <v>779.98590522119014</v>
      </c>
      <c r="N266" s="660">
        <f t="shared" si="369"/>
        <v>795.11027494292091</v>
      </c>
      <c r="O266" s="660">
        <f t="shared" si="369"/>
        <v>798.12736202403357</v>
      </c>
      <c r="P266" s="660">
        <f t="shared" si="369"/>
        <v>803.86895761464473</v>
      </c>
      <c r="Q266" s="660">
        <f t="shared" si="369"/>
        <v>812.33475881637537</v>
      </c>
      <c r="R266" s="660">
        <f t="shared" si="369"/>
        <v>812.61988947597365</v>
      </c>
      <c r="S266" s="660">
        <f t="shared" si="369"/>
        <v>813.025839086161</v>
      </c>
      <c r="T266" s="660">
        <f t="shared" si="369"/>
        <v>813.32318018618503</v>
      </c>
      <c r="U266" s="660">
        <f t="shared" si="369"/>
        <v>813.78102229753915</v>
      </c>
      <c r="V266" s="660">
        <f t="shared" si="369"/>
        <v>814.37546204006082</v>
      </c>
      <c r="W266" s="660">
        <f t="shared" si="369"/>
        <v>814.64847764136118</v>
      </c>
      <c r="X266" s="660">
        <f t="shared" si="369"/>
        <v>814.8455453904262</v>
      </c>
      <c r="Y266" s="660">
        <f t="shared" si="369"/>
        <v>814.69903947668968</v>
      </c>
      <c r="Z266" s="660">
        <f t="shared" si="369"/>
        <v>814.61197290111272</v>
      </c>
      <c r="AA266" s="660">
        <f t="shared" si="369"/>
        <v>814.51650133627572</v>
      </c>
      <c r="AB266" s="660">
        <f t="shared" si="369"/>
        <v>814.2205779502425</v>
      </c>
      <c r="AC266" s="660">
        <f t="shared" si="369"/>
        <v>814.25569258408325</v>
      </c>
      <c r="AD266" s="660">
        <f t="shared" si="369"/>
        <v>814.34566915806829</v>
      </c>
      <c r="AE266" s="660">
        <f t="shared" si="369"/>
        <v>814.444658973066</v>
      </c>
      <c r="AF266" s="660">
        <f t="shared" si="369"/>
        <v>814.62045036688846</v>
      </c>
      <c r="AG266" s="660">
        <f t="shared" si="369"/>
        <v>814.89764134931534</v>
      </c>
      <c r="AH266" s="660">
        <f t="shared" si="369"/>
        <v>815.25547843682637</v>
      </c>
      <c r="AI266" s="660">
        <f t="shared" si="369"/>
        <v>814.63011656025856</v>
      </c>
      <c r="AJ266" s="660">
        <f t="shared" si="369"/>
        <v>814.88851325461849</v>
      </c>
      <c r="AK266" s="660">
        <f t="shared" si="369"/>
        <v>815.02244911285516</v>
      </c>
      <c r="AL266" s="660">
        <f t="shared" si="369"/>
        <v>811.33634447398697</v>
      </c>
      <c r="AM266" s="660">
        <f t="shared" si="369"/>
        <v>811.10860264551286</v>
      </c>
      <c r="AN266" s="660">
        <f t="shared" si="369"/>
        <v>810.76887775535567</v>
      </c>
      <c r="AO266" s="660">
        <f t="shared" si="369"/>
        <v>810.34679218141878</v>
      </c>
      <c r="AP266" s="660">
        <f t="shared" si="369"/>
        <v>810.00114821273723</v>
      </c>
      <c r="AQ266" s="660">
        <f t="shared" si="369"/>
        <v>809.78269179955714</v>
      </c>
      <c r="AR266" s="660">
        <f t="shared" si="369"/>
        <v>809.89583295790896</v>
      </c>
      <c r="AS266" s="660">
        <f t="shared" si="369"/>
        <v>810.00211630114131</v>
      </c>
      <c r="AT266" s="660">
        <f t="shared" si="369"/>
        <v>810.22358198318545</v>
      </c>
      <c r="AU266" s="660">
        <f t="shared" si="369"/>
        <v>810.44128869416022</v>
      </c>
      <c r="AV266" s="660">
        <f t="shared" si="369"/>
        <v>810.69829737248074</v>
      </c>
      <c r="AW266" s="660">
        <f t="shared" si="369"/>
        <v>810.93406789077687</v>
      </c>
      <c r="AX266" s="660">
        <f t="shared" si="369"/>
        <v>811.25123457037796</v>
      </c>
      <c r="AY266" s="660">
        <f t="shared" si="369"/>
        <v>811.60601380165076</v>
      </c>
      <c r="AZ266" s="660">
        <f t="shared" si="369"/>
        <v>811.97711231584196</v>
      </c>
      <c r="BA266" s="660">
        <f t="shared" si="369"/>
        <v>812.36898673407654</v>
      </c>
      <c r="BB266" s="660">
        <f t="shared" si="369"/>
        <v>812.79035257385794</v>
      </c>
      <c r="BC266" s="660">
        <f t="shared" si="369"/>
        <v>813.24380687561722</v>
      </c>
      <c r="BD266" s="660">
        <f t="shared" si="369"/>
        <v>813.6919298847198</v>
      </c>
      <c r="BE266" s="660">
        <f t="shared" si="369"/>
        <v>814.18622353172634</v>
      </c>
      <c r="BF266" s="660">
        <f t="shared" si="369"/>
        <v>814.65797196082178</v>
      </c>
      <c r="BG266" s="660">
        <f t="shared" si="369"/>
        <v>815.09830099906492</v>
      </c>
      <c r="BH266" s="660">
        <f t="shared" si="369"/>
        <v>815.49592749238764</v>
      </c>
      <c r="BI266" s="660">
        <f t="shared" si="369"/>
        <v>815.94474532874347</v>
      </c>
      <c r="BJ266" s="660">
        <f t="shared" si="369"/>
        <v>816.42337745165128</v>
      </c>
      <c r="BK266" s="660">
        <f t="shared" si="369"/>
        <v>816.90350976024115</v>
      </c>
      <c r="BL266" s="660">
        <f t="shared" si="369"/>
        <v>817.37505625060282</v>
      </c>
      <c r="BM266" s="660">
        <f t="shared" si="369"/>
        <v>817.84789463130869</v>
      </c>
      <c r="BN266" s="660">
        <f t="shared" si="369"/>
        <v>818.33723588220562</v>
      </c>
      <c r="BO266" s="660">
        <f t="shared" si="369"/>
        <v>818.83831547911063</v>
      </c>
      <c r="BP266" s="660">
        <f t="shared" si="369"/>
        <v>819.39880135959027</v>
      </c>
      <c r="BQ266" s="660">
        <f t="shared" si="369"/>
        <v>819.95328901652658</v>
      </c>
      <c r="BR266" s="660">
        <f t="shared" si="369"/>
        <v>820.63936775269417</v>
      </c>
      <c r="BS266" s="660">
        <f t="shared" si="369"/>
        <v>821.27285173833423</v>
      </c>
      <c r="BT266" s="660">
        <f t="shared" ref="BT266" si="370">SUM(BT226:BT228)+BT224+BT235+BT240+BT241+BT234</f>
        <v>821.91127810269495</v>
      </c>
      <c r="BU266" s="660"/>
      <c r="BV266" s="660"/>
      <c r="BW266" s="660"/>
      <c r="BX266" s="660"/>
      <c r="BY266" s="660"/>
      <c r="BZ266" s="660"/>
      <c r="CA266" s="660"/>
      <c r="CB266" s="660"/>
      <c r="CC266" s="660"/>
      <c r="CD266" s="660"/>
      <c r="CE266" s="660"/>
      <c r="CF266" s="660"/>
      <c r="CG266" s="660"/>
      <c r="CH266" s="660"/>
      <c r="CI266" s="660"/>
      <c r="CK266" s="1348"/>
    </row>
    <row r="267" spans="1:89" s="1347" customFormat="1" ht="28.5" x14ac:dyDescent="0.2">
      <c r="A267" s="1386"/>
      <c r="B267" s="920" t="s">
        <v>583</v>
      </c>
      <c r="C267" s="921" t="s">
        <v>584</v>
      </c>
      <c r="D267" s="855" t="s">
        <v>85</v>
      </c>
      <c r="E267" s="921" t="s">
        <v>231</v>
      </c>
      <c r="F267" s="922">
        <v>2</v>
      </c>
      <c r="G267" s="664"/>
      <c r="H267" s="664">
        <v>0</v>
      </c>
      <c r="I267" s="664">
        <v>0</v>
      </c>
      <c r="J267" s="664">
        <v>0</v>
      </c>
      <c r="K267" s="664">
        <v>0</v>
      </c>
      <c r="L267" s="664">
        <v>0</v>
      </c>
      <c r="M267" s="665">
        <v>0</v>
      </c>
      <c r="N267" s="665">
        <v>0</v>
      </c>
      <c r="O267" s="665">
        <v>0</v>
      </c>
      <c r="P267" s="665">
        <v>0</v>
      </c>
      <c r="Q267" s="665">
        <v>0</v>
      </c>
      <c r="R267" s="665">
        <v>0</v>
      </c>
      <c r="S267" s="665">
        <v>0</v>
      </c>
      <c r="T267" s="665">
        <v>0</v>
      </c>
      <c r="U267" s="665">
        <v>0</v>
      </c>
      <c r="V267" s="665">
        <v>0</v>
      </c>
      <c r="W267" s="665">
        <v>0</v>
      </c>
      <c r="X267" s="665">
        <v>0</v>
      </c>
      <c r="Y267" s="665">
        <v>0</v>
      </c>
      <c r="Z267" s="665">
        <v>0</v>
      </c>
      <c r="AA267" s="665">
        <v>0</v>
      </c>
      <c r="AB267" s="665">
        <v>0</v>
      </c>
      <c r="AC267" s="665">
        <v>0</v>
      </c>
      <c r="AD267" s="665">
        <v>0</v>
      </c>
      <c r="AE267" s="665">
        <v>0</v>
      </c>
      <c r="AF267" s="665">
        <v>0</v>
      </c>
      <c r="AG267" s="665">
        <v>0</v>
      </c>
      <c r="AH267" s="665">
        <v>0</v>
      </c>
      <c r="AI267" s="665">
        <v>0</v>
      </c>
      <c r="AJ267" s="665">
        <v>0</v>
      </c>
      <c r="AK267" s="665">
        <v>0</v>
      </c>
      <c r="AL267" s="665">
        <v>0</v>
      </c>
      <c r="AM267" s="665">
        <v>0</v>
      </c>
      <c r="AN267" s="665">
        <v>0</v>
      </c>
      <c r="AO267" s="665">
        <v>0</v>
      </c>
      <c r="AP267" s="665">
        <v>0</v>
      </c>
      <c r="AQ267" s="665">
        <v>0</v>
      </c>
      <c r="AR267" s="665">
        <v>0</v>
      </c>
      <c r="AS267" s="665">
        <v>0</v>
      </c>
      <c r="AT267" s="665">
        <v>0</v>
      </c>
      <c r="AU267" s="665">
        <v>0</v>
      </c>
      <c r="AV267" s="665">
        <v>0</v>
      </c>
      <c r="AW267" s="665">
        <v>0</v>
      </c>
      <c r="AX267" s="665">
        <v>0</v>
      </c>
      <c r="AY267" s="665">
        <v>0</v>
      </c>
      <c r="AZ267" s="665">
        <v>0</v>
      </c>
      <c r="BA267" s="665">
        <v>0</v>
      </c>
      <c r="BB267" s="665">
        <v>0</v>
      </c>
      <c r="BC267" s="665">
        <v>0</v>
      </c>
      <c r="BD267" s="665">
        <v>0</v>
      </c>
      <c r="BE267" s="665">
        <v>0</v>
      </c>
      <c r="BF267" s="665">
        <v>0</v>
      </c>
      <c r="BG267" s="665">
        <v>0</v>
      </c>
      <c r="BH267" s="665">
        <v>0</v>
      </c>
      <c r="BI267" s="665">
        <v>0</v>
      </c>
      <c r="BJ267" s="665">
        <v>0</v>
      </c>
      <c r="BK267" s="665">
        <v>0</v>
      </c>
      <c r="BL267" s="665">
        <v>0</v>
      </c>
      <c r="BM267" s="665">
        <v>0</v>
      </c>
      <c r="BN267" s="665">
        <v>0</v>
      </c>
      <c r="BO267" s="665">
        <v>0</v>
      </c>
      <c r="BP267" s="665">
        <v>0</v>
      </c>
      <c r="BQ267" s="665">
        <v>0</v>
      </c>
      <c r="BR267" s="665">
        <v>0</v>
      </c>
      <c r="BS267" s="665">
        <v>0</v>
      </c>
      <c r="BT267" s="665">
        <v>0</v>
      </c>
      <c r="BU267" s="665"/>
      <c r="BV267" s="665"/>
      <c r="BW267" s="665"/>
      <c r="BX267" s="665"/>
      <c r="BY267" s="665"/>
      <c r="BZ267" s="665"/>
      <c r="CA267" s="665"/>
      <c r="CB267" s="665"/>
      <c r="CC267" s="665"/>
      <c r="CD267" s="665"/>
      <c r="CE267" s="665"/>
      <c r="CF267" s="665"/>
      <c r="CG267" s="665"/>
      <c r="CH267" s="665"/>
      <c r="CI267" s="666"/>
    </row>
    <row r="268" spans="1:89" s="1347" customFormat="1" x14ac:dyDescent="0.2">
      <c r="A268" s="1386"/>
      <c r="B268" s="923" t="s">
        <v>585</v>
      </c>
      <c r="C268" s="924" t="s">
        <v>586</v>
      </c>
      <c r="D268" s="860" t="s">
        <v>85</v>
      </c>
      <c r="E268" s="924" t="s">
        <v>231</v>
      </c>
      <c r="F268" s="925">
        <v>2</v>
      </c>
      <c r="G268" s="670"/>
      <c r="H268" s="670">
        <v>12.624313692079861</v>
      </c>
      <c r="I268" s="670">
        <v>12.624313692079861</v>
      </c>
      <c r="J268" s="670">
        <v>12.703937723827133</v>
      </c>
      <c r="K268" s="670">
        <v>12.690767901570005</v>
      </c>
      <c r="L268" s="670">
        <v>12.766389944782121</v>
      </c>
      <c r="M268" s="671">
        <v>12.432173682410616</v>
      </c>
      <c r="N268" s="671">
        <v>11.93275310019888</v>
      </c>
      <c r="O268" s="671">
        <v>11.620232622410795</v>
      </c>
      <c r="P268" s="671">
        <v>11.229492883705541</v>
      </c>
      <c r="Q268" s="671">
        <v>10.784330597850627</v>
      </c>
      <c r="R268" s="671">
        <v>10.463055580879971</v>
      </c>
      <c r="S268" s="671">
        <v>10.132452026474216</v>
      </c>
      <c r="T268" s="671">
        <v>9.8473244340889288</v>
      </c>
      <c r="U268" s="671">
        <v>9.5697202825820646</v>
      </c>
      <c r="V268" s="671">
        <v>9.2499661357192</v>
      </c>
      <c r="W268" s="671">
        <v>8.9569574487996562</v>
      </c>
      <c r="X268" s="671">
        <v>8.6450668463555722</v>
      </c>
      <c r="Y268" s="671">
        <v>8.387990309455855</v>
      </c>
      <c r="Z268" s="671">
        <v>8.0081531763339839</v>
      </c>
      <c r="AA268" s="671">
        <v>7.8664738499869884</v>
      </c>
      <c r="AB268" s="671">
        <v>7.5449771924487612</v>
      </c>
      <c r="AC268" s="671">
        <v>7.2904900119494798</v>
      </c>
      <c r="AD268" s="671">
        <v>7.0183384399051842</v>
      </c>
      <c r="AE268" s="671">
        <v>6.7634721901495531</v>
      </c>
      <c r="AF268" s="671">
        <v>6.4772044836812768</v>
      </c>
      <c r="AG268" s="671">
        <v>6.3215733623927264</v>
      </c>
      <c r="AH268" s="671">
        <v>5.8697479110971216</v>
      </c>
      <c r="AI268" s="671">
        <v>5.8062694489116939</v>
      </c>
      <c r="AJ268" s="671">
        <v>5.5877621738434966</v>
      </c>
      <c r="AK268" s="671">
        <v>5.3893663673945644</v>
      </c>
      <c r="AL268" s="671">
        <v>5.3893663673945644</v>
      </c>
      <c r="AM268" s="671">
        <v>5.3893663673945644</v>
      </c>
      <c r="AN268" s="671">
        <v>5.3893663673945644</v>
      </c>
      <c r="AO268" s="671">
        <v>5.3893663673945644</v>
      </c>
      <c r="AP268" s="671">
        <v>5.3893663673945644</v>
      </c>
      <c r="AQ268" s="671">
        <v>5.3893663673945644</v>
      </c>
      <c r="AR268" s="671">
        <v>5.3893663673945644</v>
      </c>
      <c r="AS268" s="671">
        <v>5.3893663673945644</v>
      </c>
      <c r="AT268" s="671">
        <v>5.3893663673945644</v>
      </c>
      <c r="AU268" s="671">
        <v>5.3893663673945644</v>
      </c>
      <c r="AV268" s="671">
        <v>5.3893663673945644</v>
      </c>
      <c r="AW268" s="671">
        <v>5.3893663673945644</v>
      </c>
      <c r="AX268" s="671">
        <v>5.3893663673945644</v>
      </c>
      <c r="AY268" s="671">
        <v>5.3893663673945644</v>
      </c>
      <c r="AZ268" s="671">
        <v>5.3893663673945644</v>
      </c>
      <c r="BA268" s="671">
        <v>5.3893663673945644</v>
      </c>
      <c r="BB268" s="671">
        <v>5.3893663673945644</v>
      </c>
      <c r="BC268" s="671">
        <v>5.3893663673945644</v>
      </c>
      <c r="BD268" s="671">
        <v>5.3893663673945644</v>
      </c>
      <c r="BE268" s="671">
        <v>5.3893663673945644</v>
      </c>
      <c r="BF268" s="671">
        <v>5.3893663673945644</v>
      </c>
      <c r="BG268" s="671">
        <v>5.3893663673945644</v>
      </c>
      <c r="BH268" s="671">
        <v>5.3893663673945644</v>
      </c>
      <c r="BI268" s="671">
        <v>5.3893663673945644</v>
      </c>
      <c r="BJ268" s="671">
        <v>5.3893663673945644</v>
      </c>
      <c r="BK268" s="671">
        <v>5.3893663673945644</v>
      </c>
      <c r="BL268" s="671">
        <v>5.3893663673945644</v>
      </c>
      <c r="BM268" s="671">
        <v>5.3893663673945644</v>
      </c>
      <c r="BN268" s="671">
        <v>5.3893663673945644</v>
      </c>
      <c r="BO268" s="671">
        <v>5.3893663673945644</v>
      </c>
      <c r="BP268" s="671">
        <v>5.3893663673945644</v>
      </c>
      <c r="BQ268" s="671">
        <v>5.3893663673945644</v>
      </c>
      <c r="BR268" s="671">
        <v>5.3893663673945644</v>
      </c>
      <c r="BS268" s="671">
        <v>5.3893663673945644</v>
      </c>
      <c r="BT268" s="671">
        <v>5.3893663673945644</v>
      </c>
      <c r="BU268" s="671"/>
      <c r="BV268" s="671"/>
      <c r="BW268" s="671"/>
      <c r="BX268" s="671"/>
      <c r="BY268" s="671"/>
      <c r="BZ268" s="671"/>
      <c r="CA268" s="671"/>
      <c r="CB268" s="671"/>
      <c r="CC268" s="671"/>
      <c r="CD268" s="671"/>
      <c r="CE268" s="671"/>
      <c r="CF268" s="671"/>
      <c r="CG268" s="671"/>
      <c r="CH268" s="671"/>
      <c r="CI268" s="672"/>
    </row>
    <row r="269" spans="1:89" s="1347" customFormat="1" x14ac:dyDescent="0.2">
      <c r="A269" s="1386"/>
      <c r="B269" s="923" t="s">
        <v>587</v>
      </c>
      <c r="C269" s="924" t="s">
        <v>379</v>
      </c>
      <c r="D269" s="860" t="s">
        <v>588</v>
      </c>
      <c r="E269" s="924" t="s">
        <v>231</v>
      </c>
      <c r="F269" s="925">
        <v>2</v>
      </c>
      <c r="G269" s="673">
        <f>G267+G268</f>
        <v>0</v>
      </c>
      <c r="H269" s="673">
        <f t="shared" ref="H269:BS269" si="371">H267+H268</f>
        <v>12.624313692079861</v>
      </c>
      <c r="I269" s="673">
        <f t="shared" si="371"/>
        <v>12.624313692079861</v>
      </c>
      <c r="J269" s="673">
        <f t="shared" si="371"/>
        <v>12.703937723827133</v>
      </c>
      <c r="K269" s="673">
        <f t="shared" si="371"/>
        <v>12.690767901570005</v>
      </c>
      <c r="L269" s="673">
        <f t="shared" si="371"/>
        <v>12.766389944782121</v>
      </c>
      <c r="M269" s="674">
        <f t="shared" si="371"/>
        <v>12.432173682410616</v>
      </c>
      <c r="N269" s="674">
        <f t="shared" si="371"/>
        <v>11.93275310019888</v>
      </c>
      <c r="O269" s="674">
        <f t="shared" si="371"/>
        <v>11.620232622410795</v>
      </c>
      <c r="P269" s="674">
        <f t="shared" si="371"/>
        <v>11.229492883705541</v>
      </c>
      <c r="Q269" s="674">
        <f t="shared" si="371"/>
        <v>10.784330597850627</v>
      </c>
      <c r="R269" s="674">
        <f t="shared" si="371"/>
        <v>10.463055580879971</v>
      </c>
      <c r="S269" s="674">
        <f t="shared" si="371"/>
        <v>10.132452026474216</v>
      </c>
      <c r="T269" s="674">
        <f t="shared" si="371"/>
        <v>9.8473244340889288</v>
      </c>
      <c r="U269" s="674">
        <f t="shared" si="371"/>
        <v>9.5697202825820646</v>
      </c>
      <c r="V269" s="674">
        <f t="shared" si="371"/>
        <v>9.2499661357192</v>
      </c>
      <c r="W269" s="674">
        <f t="shared" si="371"/>
        <v>8.9569574487996562</v>
      </c>
      <c r="X269" s="674">
        <f t="shared" si="371"/>
        <v>8.6450668463555722</v>
      </c>
      <c r="Y269" s="674">
        <f t="shared" si="371"/>
        <v>8.387990309455855</v>
      </c>
      <c r="Z269" s="674">
        <f t="shared" si="371"/>
        <v>8.0081531763339839</v>
      </c>
      <c r="AA269" s="674">
        <f t="shared" si="371"/>
        <v>7.8664738499869884</v>
      </c>
      <c r="AB269" s="674">
        <f t="shared" si="371"/>
        <v>7.5449771924487612</v>
      </c>
      <c r="AC269" s="674">
        <f t="shared" si="371"/>
        <v>7.2904900119494798</v>
      </c>
      <c r="AD269" s="674">
        <f t="shared" si="371"/>
        <v>7.0183384399051842</v>
      </c>
      <c r="AE269" s="674">
        <f t="shared" si="371"/>
        <v>6.7634721901495531</v>
      </c>
      <c r="AF269" s="674">
        <f t="shared" si="371"/>
        <v>6.4772044836812768</v>
      </c>
      <c r="AG269" s="674">
        <f t="shared" si="371"/>
        <v>6.3215733623927264</v>
      </c>
      <c r="AH269" s="674">
        <f t="shared" si="371"/>
        <v>5.8697479110971216</v>
      </c>
      <c r="AI269" s="674">
        <f t="shared" si="371"/>
        <v>5.8062694489116939</v>
      </c>
      <c r="AJ269" s="674">
        <f t="shared" si="371"/>
        <v>5.5877621738434966</v>
      </c>
      <c r="AK269" s="674">
        <f t="shared" si="371"/>
        <v>5.3893663673945644</v>
      </c>
      <c r="AL269" s="674">
        <f t="shared" si="371"/>
        <v>5.3893663673945644</v>
      </c>
      <c r="AM269" s="674">
        <f t="shared" si="371"/>
        <v>5.3893663673945644</v>
      </c>
      <c r="AN269" s="674">
        <f t="shared" si="371"/>
        <v>5.3893663673945644</v>
      </c>
      <c r="AO269" s="674">
        <f t="shared" si="371"/>
        <v>5.3893663673945644</v>
      </c>
      <c r="AP269" s="674">
        <f t="shared" si="371"/>
        <v>5.3893663673945644</v>
      </c>
      <c r="AQ269" s="674">
        <f t="shared" si="371"/>
        <v>5.3893663673945644</v>
      </c>
      <c r="AR269" s="674">
        <f t="shared" si="371"/>
        <v>5.3893663673945644</v>
      </c>
      <c r="AS269" s="674">
        <f t="shared" si="371"/>
        <v>5.3893663673945644</v>
      </c>
      <c r="AT269" s="674">
        <f t="shared" si="371"/>
        <v>5.3893663673945644</v>
      </c>
      <c r="AU269" s="674">
        <f t="shared" si="371"/>
        <v>5.3893663673945644</v>
      </c>
      <c r="AV269" s="674">
        <f t="shared" si="371"/>
        <v>5.3893663673945644</v>
      </c>
      <c r="AW269" s="674">
        <f t="shared" si="371"/>
        <v>5.3893663673945644</v>
      </c>
      <c r="AX269" s="674">
        <f t="shared" si="371"/>
        <v>5.3893663673945644</v>
      </c>
      <c r="AY269" s="674">
        <f t="shared" si="371"/>
        <v>5.3893663673945644</v>
      </c>
      <c r="AZ269" s="674">
        <f t="shared" si="371"/>
        <v>5.3893663673945644</v>
      </c>
      <c r="BA269" s="674">
        <f t="shared" si="371"/>
        <v>5.3893663673945644</v>
      </c>
      <c r="BB269" s="674">
        <f t="shared" si="371"/>
        <v>5.3893663673945644</v>
      </c>
      <c r="BC269" s="674">
        <f t="shared" si="371"/>
        <v>5.3893663673945644</v>
      </c>
      <c r="BD269" s="674">
        <f t="shared" si="371"/>
        <v>5.3893663673945644</v>
      </c>
      <c r="BE269" s="674">
        <f t="shared" si="371"/>
        <v>5.3893663673945644</v>
      </c>
      <c r="BF269" s="674">
        <f t="shared" si="371"/>
        <v>5.3893663673945644</v>
      </c>
      <c r="BG269" s="674">
        <f t="shared" si="371"/>
        <v>5.3893663673945644</v>
      </c>
      <c r="BH269" s="674">
        <f t="shared" si="371"/>
        <v>5.3893663673945644</v>
      </c>
      <c r="BI269" s="674">
        <f t="shared" si="371"/>
        <v>5.3893663673945644</v>
      </c>
      <c r="BJ269" s="674">
        <f t="shared" si="371"/>
        <v>5.3893663673945644</v>
      </c>
      <c r="BK269" s="674">
        <f t="shared" si="371"/>
        <v>5.3893663673945644</v>
      </c>
      <c r="BL269" s="674">
        <f t="shared" si="371"/>
        <v>5.3893663673945644</v>
      </c>
      <c r="BM269" s="674">
        <f t="shared" si="371"/>
        <v>5.3893663673945644</v>
      </c>
      <c r="BN269" s="674">
        <f t="shared" si="371"/>
        <v>5.3893663673945644</v>
      </c>
      <c r="BO269" s="674">
        <f t="shared" si="371"/>
        <v>5.3893663673945644</v>
      </c>
      <c r="BP269" s="674">
        <f t="shared" si="371"/>
        <v>5.3893663673945644</v>
      </c>
      <c r="BQ269" s="674">
        <f t="shared" si="371"/>
        <v>5.3893663673945644</v>
      </c>
      <c r="BR269" s="674">
        <f t="shared" si="371"/>
        <v>5.3893663673945644</v>
      </c>
      <c r="BS269" s="674">
        <f t="shared" si="371"/>
        <v>5.3893663673945644</v>
      </c>
      <c r="BT269" s="674">
        <f t="shared" ref="BT269" si="372">BT267+BT268</f>
        <v>5.3893663673945644</v>
      </c>
      <c r="BU269" s="674"/>
      <c r="BV269" s="674"/>
      <c r="BW269" s="674"/>
      <c r="BX269" s="674"/>
      <c r="BY269" s="674"/>
      <c r="BZ269" s="674"/>
      <c r="CA269" s="674"/>
      <c r="CB269" s="674"/>
      <c r="CC269" s="674"/>
      <c r="CD269" s="674"/>
      <c r="CE269" s="674"/>
      <c r="CF269" s="674"/>
      <c r="CG269" s="674"/>
      <c r="CH269" s="674"/>
      <c r="CI269" s="675"/>
    </row>
    <row r="270" spans="1:89" s="1347" customFormat="1" x14ac:dyDescent="0.2">
      <c r="A270" s="1386"/>
      <c r="B270" s="1102" t="s">
        <v>589</v>
      </c>
      <c r="C270" s="1103" t="s">
        <v>590</v>
      </c>
      <c r="D270" s="1104" t="s">
        <v>591</v>
      </c>
      <c r="E270" s="1103" t="s">
        <v>231</v>
      </c>
      <c r="F270" s="1105">
        <v>2</v>
      </c>
      <c r="G270" s="1111">
        <f>G223-G266</f>
        <v>0</v>
      </c>
      <c r="H270" s="673">
        <f t="shared" ref="H270:BS270" si="373">H223-H266</f>
        <v>0</v>
      </c>
      <c r="I270" s="673">
        <f t="shared" si="373"/>
        <v>-12.79180789130487</v>
      </c>
      <c r="J270" s="673">
        <f t="shared" si="373"/>
        <v>16.485734826625389</v>
      </c>
      <c r="K270" s="673">
        <f t="shared" si="373"/>
        <v>14.587532647135163</v>
      </c>
      <c r="L270" s="673">
        <f t="shared" si="373"/>
        <v>15.278619084375578</v>
      </c>
      <c r="M270" s="674">
        <f t="shared" si="373"/>
        <v>7.9923177842892983</v>
      </c>
      <c r="N270" s="674">
        <f t="shared" si="373"/>
        <v>-7.1320519374414744</v>
      </c>
      <c r="O270" s="674">
        <f t="shared" si="373"/>
        <v>-10.149139018554138</v>
      </c>
      <c r="P270" s="674">
        <f t="shared" si="373"/>
        <v>-15.890734609165293</v>
      </c>
      <c r="Q270" s="674">
        <f t="shared" si="373"/>
        <v>-24.356535810895934</v>
      </c>
      <c r="R270" s="674">
        <f t="shared" si="373"/>
        <v>-24.641666470494215</v>
      </c>
      <c r="S270" s="674">
        <f t="shared" si="373"/>
        <v>-25.047616080681564</v>
      </c>
      <c r="T270" s="674">
        <f t="shared" si="373"/>
        <v>-25.344957180705592</v>
      </c>
      <c r="U270" s="674">
        <f t="shared" si="373"/>
        <v>-25.802799292059717</v>
      </c>
      <c r="V270" s="674">
        <f t="shared" si="373"/>
        <v>-26.397239034581389</v>
      </c>
      <c r="W270" s="674">
        <f t="shared" si="373"/>
        <v>-26.670254635881747</v>
      </c>
      <c r="X270" s="674">
        <f t="shared" si="373"/>
        <v>-26.86732238494676</v>
      </c>
      <c r="Y270" s="674">
        <f t="shared" si="373"/>
        <v>-26.720816471210242</v>
      </c>
      <c r="Z270" s="674">
        <f t="shared" si="373"/>
        <v>-26.633749895633287</v>
      </c>
      <c r="AA270" s="674">
        <f t="shared" si="373"/>
        <v>-26.538278330796288</v>
      </c>
      <c r="AB270" s="674">
        <f t="shared" si="373"/>
        <v>-26.242354944763065</v>
      </c>
      <c r="AC270" s="674">
        <f t="shared" si="373"/>
        <v>-26.277469578603814</v>
      </c>
      <c r="AD270" s="674">
        <f t="shared" si="373"/>
        <v>-26.367446152588855</v>
      </c>
      <c r="AE270" s="674">
        <f t="shared" si="373"/>
        <v>-26.466435967586563</v>
      </c>
      <c r="AF270" s="674">
        <f t="shared" si="373"/>
        <v>-26.642227361409027</v>
      </c>
      <c r="AG270" s="674">
        <f t="shared" si="373"/>
        <v>-26.9194183438359</v>
      </c>
      <c r="AH270" s="674">
        <f t="shared" si="373"/>
        <v>-27.27725543134693</v>
      </c>
      <c r="AI270" s="674">
        <f t="shared" si="373"/>
        <v>-26.651893554779122</v>
      </c>
      <c r="AJ270" s="674">
        <f t="shared" si="373"/>
        <v>-26.910290249139052</v>
      </c>
      <c r="AK270" s="674">
        <f t="shared" si="373"/>
        <v>-27.044226107375721</v>
      </c>
      <c r="AL270" s="674">
        <f t="shared" si="373"/>
        <v>-23.358121468507534</v>
      </c>
      <c r="AM270" s="674">
        <f t="shared" si="373"/>
        <v>-23.130379640033425</v>
      </c>
      <c r="AN270" s="674">
        <f t="shared" si="373"/>
        <v>-22.790654749876239</v>
      </c>
      <c r="AO270" s="674">
        <f t="shared" si="373"/>
        <v>-22.368569175939342</v>
      </c>
      <c r="AP270" s="674">
        <f t="shared" si="373"/>
        <v>-22.022925207257799</v>
      </c>
      <c r="AQ270" s="674">
        <f t="shared" si="373"/>
        <v>-21.804468794077707</v>
      </c>
      <c r="AR270" s="674">
        <f t="shared" si="373"/>
        <v>-21.91760995242953</v>
      </c>
      <c r="AS270" s="674">
        <f t="shared" si="373"/>
        <v>-22.023893295661878</v>
      </c>
      <c r="AT270" s="674">
        <f t="shared" si="373"/>
        <v>-22.245358977706019</v>
      </c>
      <c r="AU270" s="674">
        <f t="shared" si="373"/>
        <v>-22.463065688680786</v>
      </c>
      <c r="AV270" s="674">
        <f t="shared" si="373"/>
        <v>-22.720074367001303</v>
      </c>
      <c r="AW270" s="674">
        <f t="shared" si="373"/>
        <v>-22.955844885297438</v>
      </c>
      <c r="AX270" s="674">
        <f t="shared" si="373"/>
        <v>-23.273011564898525</v>
      </c>
      <c r="AY270" s="674">
        <f t="shared" si="373"/>
        <v>-23.627790796171325</v>
      </c>
      <c r="AZ270" s="674">
        <f t="shared" si="373"/>
        <v>-23.998889310362529</v>
      </c>
      <c r="BA270" s="674">
        <f t="shared" si="373"/>
        <v>-24.390763728597108</v>
      </c>
      <c r="BB270" s="674">
        <f t="shared" si="373"/>
        <v>-24.812129568378509</v>
      </c>
      <c r="BC270" s="674">
        <f t="shared" si="373"/>
        <v>-25.265583870137789</v>
      </c>
      <c r="BD270" s="674">
        <f t="shared" si="373"/>
        <v>-25.713706879240362</v>
      </c>
      <c r="BE270" s="674">
        <f t="shared" si="373"/>
        <v>-26.208000526246906</v>
      </c>
      <c r="BF270" s="674">
        <f t="shared" si="373"/>
        <v>-26.679748955342347</v>
      </c>
      <c r="BG270" s="674">
        <f t="shared" si="373"/>
        <v>-27.120077993585483</v>
      </c>
      <c r="BH270" s="674">
        <f t="shared" si="373"/>
        <v>-27.517704486908201</v>
      </c>
      <c r="BI270" s="674">
        <f t="shared" si="373"/>
        <v>-27.96652232326403</v>
      </c>
      <c r="BJ270" s="674">
        <f t="shared" si="373"/>
        <v>-28.445154446171841</v>
      </c>
      <c r="BK270" s="674">
        <f t="shared" si="373"/>
        <v>-28.925286754761714</v>
      </c>
      <c r="BL270" s="674">
        <f t="shared" si="373"/>
        <v>-29.396833245123389</v>
      </c>
      <c r="BM270" s="674">
        <f t="shared" si="373"/>
        <v>-29.869671625829255</v>
      </c>
      <c r="BN270" s="674">
        <f t="shared" si="373"/>
        <v>-30.359012876726183</v>
      </c>
      <c r="BO270" s="674">
        <f t="shared" si="373"/>
        <v>-30.860092473631198</v>
      </c>
      <c r="BP270" s="674">
        <f t="shared" si="373"/>
        <v>-31.42057835411083</v>
      </c>
      <c r="BQ270" s="674">
        <f t="shared" si="373"/>
        <v>-31.975066011047147</v>
      </c>
      <c r="BR270" s="674">
        <f t="shared" si="373"/>
        <v>-32.661144747214735</v>
      </c>
      <c r="BS270" s="674">
        <f t="shared" si="373"/>
        <v>-33.29462873285479</v>
      </c>
      <c r="BT270" s="674">
        <f t="shared" ref="BT270" si="374">BT223-BT266</f>
        <v>-33.933055097215515</v>
      </c>
      <c r="BU270" s="674"/>
      <c r="BV270" s="674"/>
      <c r="BW270" s="674"/>
      <c r="BX270" s="674"/>
      <c r="BY270" s="674"/>
      <c r="BZ270" s="674"/>
      <c r="CA270" s="674"/>
      <c r="CB270" s="674"/>
      <c r="CC270" s="674"/>
      <c r="CD270" s="674"/>
      <c r="CE270" s="674"/>
      <c r="CF270" s="674"/>
      <c r="CG270" s="674"/>
      <c r="CH270" s="674"/>
      <c r="CI270" s="675"/>
    </row>
    <row r="271" spans="1:89" s="1347" customFormat="1" ht="29.25" thickBot="1" x14ac:dyDescent="0.25">
      <c r="A271" s="1386"/>
      <c r="B271" s="1102" t="s">
        <v>592</v>
      </c>
      <c r="C271" s="1103" t="s">
        <v>593</v>
      </c>
      <c r="D271" s="1104" t="s">
        <v>594</v>
      </c>
      <c r="E271" s="1103" t="s">
        <v>231</v>
      </c>
      <c r="F271" s="1105">
        <v>2</v>
      </c>
      <c r="G271" s="1112">
        <f>G206-G225</f>
        <v>0</v>
      </c>
      <c r="H271" s="1113">
        <f t="shared" ref="H271:BS271" si="375">H206-H225</f>
        <v>-67.305790723105829</v>
      </c>
      <c r="I271" s="1113">
        <f t="shared" si="375"/>
        <v>22.694209276894171</v>
      </c>
      <c r="J271" s="1113">
        <f t="shared" si="375"/>
        <v>22.694209276894171</v>
      </c>
      <c r="K271" s="1113">
        <f t="shared" si="375"/>
        <v>20.344209276894176</v>
      </c>
      <c r="L271" s="1113">
        <f t="shared" si="375"/>
        <v>-6.8157907231058346</v>
      </c>
      <c r="M271" s="1113">
        <f t="shared" si="375"/>
        <v>11.184209276894165</v>
      </c>
      <c r="N271" s="1113">
        <f t="shared" si="375"/>
        <v>-0.79079072310582887</v>
      </c>
      <c r="O271" s="1113">
        <f t="shared" si="375"/>
        <v>-9.7907907231058289</v>
      </c>
      <c r="P271" s="1113">
        <f t="shared" si="375"/>
        <v>11.2092092768942</v>
      </c>
      <c r="Q271" s="1113">
        <f t="shared" si="375"/>
        <v>11.2092092768942</v>
      </c>
      <c r="R271" s="1113">
        <f t="shared" si="375"/>
        <v>11.2092092768942</v>
      </c>
      <c r="S271" s="1113">
        <f t="shared" si="375"/>
        <v>11.2092092768942</v>
      </c>
      <c r="T271" s="1113">
        <f t="shared" si="375"/>
        <v>11.2092092768942</v>
      </c>
      <c r="U271" s="1113">
        <f t="shared" si="375"/>
        <v>11.2092092768942</v>
      </c>
      <c r="V271" s="1113">
        <f t="shared" si="375"/>
        <v>11.2092092768942</v>
      </c>
      <c r="W271" s="1113">
        <f t="shared" si="375"/>
        <v>11.2092092768942</v>
      </c>
      <c r="X271" s="1113">
        <f t="shared" si="375"/>
        <v>11.2092092768942</v>
      </c>
      <c r="Y271" s="1113">
        <f t="shared" si="375"/>
        <v>11.2092092768942</v>
      </c>
      <c r="Z271" s="1113">
        <f t="shared" si="375"/>
        <v>11.2092092768942</v>
      </c>
      <c r="AA271" s="1113">
        <f t="shared" si="375"/>
        <v>11.2092092768942</v>
      </c>
      <c r="AB271" s="1113">
        <f t="shared" si="375"/>
        <v>151.2092092768942</v>
      </c>
      <c r="AC271" s="1113">
        <f t="shared" si="375"/>
        <v>151.2092092768942</v>
      </c>
      <c r="AD271" s="1113">
        <f t="shared" si="375"/>
        <v>151.2092092768942</v>
      </c>
      <c r="AE271" s="1113">
        <f t="shared" si="375"/>
        <v>151.2092092768942</v>
      </c>
      <c r="AF271" s="1113">
        <f t="shared" si="375"/>
        <v>151.2092092768942</v>
      </c>
      <c r="AG271" s="1113">
        <f t="shared" si="375"/>
        <v>151.2092092768942</v>
      </c>
      <c r="AH271" s="1113">
        <f t="shared" si="375"/>
        <v>151.2092092768942</v>
      </c>
      <c r="AI271" s="1113">
        <f t="shared" si="375"/>
        <v>151.2092092768942</v>
      </c>
      <c r="AJ271" s="1113">
        <f t="shared" si="375"/>
        <v>151.2092092768942</v>
      </c>
      <c r="AK271" s="1113">
        <f t="shared" si="375"/>
        <v>151.2092092768942</v>
      </c>
      <c r="AL271" s="1113">
        <f t="shared" si="375"/>
        <v>151.2092092768942</v>
      </c>
      <c r="AM271" s="1113">
        <f t="shared" si="375"/>
        <v>151.2092092768942</v>
      </c>
      <c r="AN271" s="1113">
        <f t="shared" si="375"/>
        <v>151.2092092768942</v>
      </c>
      <c r="AO271" s="1113">
        <f t="shared" si="375"/>
        <v>151.2092092768942</v>
      </c>
      <c r="AP271" s="1113">
        <f t="shared" si="375"/>
        <v>151.2092092768942</v>
      </c>
      <c r="AQ271" s="1113">
        <f t="shared" si="375"/>
        <v>151.2092092768942</v>
      </c>
      <c r="AR271" s="1113">
        <f t="shared" si="375"/>
        <v>151.2092092768942</v>
      </c>
      <c r="AS271" s="1113">
        <f t="shared" si="375"/>
        <v>151.2092092768942</v>
      </c>
      <c r="AT271" s="1113">
        <f t="shared" si="375"/>
        <v>151.2092092768942</v>
      </c>
      <c r="AU271" s="1113">
        <f t="shared" si="375"/>
        <v>151.2092092768942</v>
      </c>
      <c r="AV271" s="1113">
        <f t="shared" si="375"/>
        <v>151.2092092768942</v>
      </c>
      <c r="AW271" s="1113">
        <f t="shared" si="375"/>
        <v>151.2092092768942</v>
      </c>
      <c r="AX271" s="1113">
        <f t="shared" si="375"/>
        <v>151.2092092768942</v>
      </c>
      <c r="AY271" s="1113">
        <f t="shared" si="375"/>
        <v>151.2092092768942</v>
      </c>
      <c r="AZ271" s="1113">
        <f t="shared" si="375"/>
        <v>151.2092092768942</v>
      </c>
      <c r="BA271" s="1113">
        <f t="shared" si="375"/>
        <v>151.2092092768942</v>
      </c>
      <c r="BB271" s="1113">
        <f t="shared" si="375"/>
        <v>151.2092092768942</v>
      </c>
      <c r="BC271" s="1113">
        <f t="shared" si="375"/>
        <v>151.2092092768942</v>
      </c>
      <c r="BD271" s="1113">
        <f t="shared" si="375"/>
        <v>151.2092092768942</v>
      </c>
      <c r="BE271" s="1113">
        <f t="shared" si="375"/>
        <v>151.2092092768942</v>
      </c>
      <c r="BF271" s="1113">
        <f t="shared" si="375"/>
        <v>151.2092092768942</v>
      </c>
      <c r="BG271" s="1113">
        <f t="shared" si="375"/>
        <v>151.2092092768942</v>
      </c>
      <c r="BH271" s="1113">
        <f t="shared" si="375"/>
        <v>151.2092092768942</v>
      </c>
      <c r="BI271" s="1113">
        <f t="shared" si="375"/>
        <v>151.2092092768942</v>
      </c>
      <c r="BJ271" s="1113">
        <f t="shared" si="375"/>
        <v>151.2092092768942</v>
      </c>
      <c r="BK271" s="1113">
        <f t="shared" si="375"/>
        <v>151.2092092768942</v>
      </c>
      <c r="BL271" s="1113">
        <f t="shared" si="375"/>
        <v>151.2092092768942</v>
      </c>
      <c r="BM271" s="1113">
        <f t="shared" si="375"/>
        <v>151.2092092768942</v>
      </c>
      <c r="BN271" s="1113">
        <f t="shared" si="375"/>
        <v>151.2092092768942</v>
      </c>
      <c r="BO271" s="1113">
        <f t="shared" si="375"/>
        <v>151.2092092768942</v>
      </c>
      <c r="BP271" s="1113">
        <f t="shared" si="375"/>
        <v>151.2092092768942</v>
      </c>
      <c r="BQ271" s="1113">
        <f t="shared" si="375"/>
        <v>151.2092092768942</v>
      </c>
      <c r="BR271" s="1113">
        <f t="shared" si="375"/>
        <v>151.2092092768942</v>
      </c>
      <c r="BS271" s="1113">
        <f t="shared" si="375"/>
        <v>151.2092092768942</v>
      </c>
      <c r="BT271" s="1113">
        <f t="shared" ref="BT271" si="376">BT206-BT225</f>
        <v>151.2092092768942</v>
      </c>
      <c r="BU271" s="1113"/>
      <c r="BV271" s="1113"/>
      <c r="BW271" s="1113"/>
      <c r="BX271" s="1113"/>
      <c r="BY271" s="1113"/>
      <c r="BZ271" s="1113"/>
      <c r="CA271" s="1113"/>
      <c r="CB271" s="1113"/>
      <c r="CC271" s="1113"/>
      <c r="CD271" s="1113"/>
      <c r="CE271" s="1113"/>
      <c r="CF271" s="1113"/>
      <c r="CG271" s="1113"/>
      <c r="CH271" s="1113"/>
      <c r="CI271" s="1113"/>
    </row>
    <row r="272" spans="1:89" s="1347" customFormat="1" ht="15" thickBot="1" x14ac:dyDescent="0.25">
      <c r="A272" s="1386"/>
      <c r="B272" s="926" t="s">
        <v>595</v>
      </c>
      <c r="C272" s="927" t="s">
        <v>388</v>
      </c>
      <c r="D272" s="928" t="s">
        <v>777</v>
      </c>
      <c r="E272" s="927" t="s">
        <v>231</v>
      </c>
      <c r="F272" s="929">
        <v>2</v>
      </c>
      <c r="G272" s="683">
        <f>G270-G269</f>
        <v>0</v>
      </c>
      <c r="H272" s="683">
        <f t="shared" ref="H272:BS272" si="377">H270-H269</f>
        <v>-12.624313692079861</v>
      </c>
      <c r="I272" s="683">
        <f t="shared" si="377"/>
        <v>-25.416121583384729</v>
      </c>
      <c r="J272" s="683">
        <f t="shared" si="377"/>
        <v>3.7817971027982562</v>
      </c>
      <c r="K272" s="683">
        <f t="shared" si="377"/>
        <v>1.8967647455651573</v>
      </c>
      <c r="L272" s="683">
        <f t="shared" si="377"/>
        <v>2.5122291395934564</v>
      </c>
      <c r="M272" s="684">
        <f t="shared" si="377"/>
        <v>-4.4398558981213174</v>
      </c>
      <c r="N272" s="684">
        <f t="shared" si="377"/>
        <v>-19.064805037640355</v>
      </c>
      <c r="O272" s="684">
        <f t="shared" si="377"/>
        <v>-21.769371640964934</v>
      </c>
      <c r="P272" s="684">
        <f t="shared" si="377"/>
        <v>-27.120227492870832</v>
      </c>
      <c r="Q272" s="684">
        <f t="shared" si="377"/>
        <v>-35.140866408746561</v>
      </c>
      <c r="R272" s="684">
        <f t="shared" si="377"/>
        <v>-35.104722051374182</v>
      </c>
      <c r="S272" s="684">
        <f t="shared" si="377"/>
        <v>-35.180068107155776</v>
      </c>
      <c r="T272" s="684">
        <f t="shared" si="377"/>
        <v>-35.192281614794524</v>
      </c>
      <c r="U272" s="684">
        <f t="shared" si="377"/>
        <v>-35.372519574641785</v>
      </c>
      <c r="V272" s="684">
        <f t="shared" si="377"/>
        <v>-35.647205170300587</v>
      </c>
      <c r="W272" s="684">
        <f t="shared" si="377"/>
        <v>-35.627212084681403</v>
      </c>
      <c r="X272" s="684">
        <f t="shared" si="377"/>
        <v>-35.512389231302336</v>
      </c>
      <c r="Y272" s="684">
        <f t="shared" si="377"/>
        <v>-35.1088067806661</v>
      </c>
      <c r="Z272" s="684">
        <f t="shared" si="377"/>
        <v>-34.64190307196727</v>
      </c>
      <c r="AA272" s="684">
        <f t="shared" si="377"/>
        <v>-34.404752180783277</v>
      </c>
      <c r="AB272" s="684">
        <f t="shared" si="377"/>
        <v>-33.787332137211827</v>
      </c>
      <c r="AC272" s="684">
        <f t="shared" si="377"/>
        <v>-33.567959590553293</v>
      </c>
      <c r="AD272" s="684">
        <f t="shared" si="377"/>
        <v>-33.385784592494041</v>
      </c>
      <c r="AE272" s="684">
        <f t="shared" si="377"/>
        <v>-33.229908157736119</v>
      </c>
      <c r="AF272" s="684">
        <f t="shared" si="377"/>
        <v>-33.119431845090304</v>
      </c>
      <c r="AG272" s="684">
        <f t="shared" si="377"/>
        <v>-33.240991706228627</v>
      </c>
      <c r="AH272" s="684">
        <f t="shared" si="377"/>
        <v>-33.147003342444052</v>
      </c>
      <c r="AI272" s="684">
        <f t="shared" si="377"/>
        <v>-32.458163003690814</v>
      </c>
      <c r="AJ272" s="684">
        <f t="shared" si="377"/>
        <v>-32.498052422982546</v>
      </c>
      <c r="AK272" s="684">
        <f t="shared" si="377"/>
        <v>-32.433592474770286</v>
      </c>
      <c r="AL272" s="684">
        <f t="shared" si="377"/>
        <v>-28.747487835902099</v>
      </c>
      <c r="AM272" s="684">
        <f t="shared" si="377"/>
        <v>-28.51974600742799</v>
      </c>
      <c r="AN272" s="684">
        <f t="shared" si="377"/>
        <v>-28.180021117270805</v>
      </c>
      <c r="AO272" s="684">
        <f t="shared" si="377"/>
        <v>-27.757935543333907</v>
      </c>
      <c r="AP272" s="684">
        <f t="shared" si="377"/>
        <v>-27.412291574652365</v>
      </c>
      <c r="AQ272" s="684">
        <f t="shared" si="377"/>
        <v>-27.193835161472272</v>
      </c>
      <c r="AR272" s="684">
        <f t="shared" si="377"/>
        <v>-27.306976319824095</v>
      </c>
      <c r="AS272" s="684">
        <f t="shared" si="377"/>
        <v>-27.413259663056444</v>
      </c>
      <c r="AT272" s="684">
        <f t="shared" si="377"/>
        <v>-27.634725345100584</v>
      </c>
      <c r="AU272" s="684">
        <f t="shared" si="377"/>
        <v>-27.852432056075351</v>
      </c>
      <c r="AV272" s="684">
        <f t="shared" si="377"/>
        <v>-28.109440734395868</v>
      </c>
      <c r="AW272" s="684">
        <f t="shared" si="377"/>
        <v>-28.345211252692003</v>
      </c>
      <c r="AX272" s="684">
        <f t="shared" si="377"/>
        <v>-28.66237793229309</v>
      </c>
      <c r="AY272" s="684">
        <f t="shared" si="377"/>
        <v>-29.017157163565891</v>
      </c>
      <c r="AZ272" s="684">
        <f t="shared" si="377"/>
        <v>-29.388255677757094</v>
      </c>
      <c r="BA272" s="684">
        <f t="shared" si="377"/>
        <v>-29.780130095991673</v>
      </c>
      <c r="BB272" s="684">
        <f t="shared" si="377"/>
        <v>-30.201495935773075</v>
      </c>
      <c r="BC272" s="684">
        <f t="shared" si="377"/>
        <v>-30.654950237532354</v>
      </c>
      <c r="BD272" s="684">
        <f t="shared" si="377"/>
        <v>-31.103073246634928</v>
      </c>
      <c r="BE272" s="684">
        <f t="shared" si="377"/>
        <v>-31.597366893641471</v>
      </c>
      <c r="BF272" s="684">
        <f t="shared" si="377"/>
        <v>-32.069115322736913</v>
      </c>
      <c r="BG272" s="684">
        <f t="shared" si="377"/>
        <v>-32.509444360980048</v>
      </c>
      <c r="BH272" s="684">
        <f t="shared" si="377"/>
        <v>-32.907070854302766</v>
      </c>
      <c r="BI272" s="684">
        <f t="shared" si="377"/>
        <v>-33.355888690658595</v>
      </c>
      <c r="BJ272" s="684">
        <f t="shared" si="377"/>
        <v>-33.834520813566407</v>
      </c>
      <c r="BK272" s="684">
        <f t="shared" si="377"/>
        <v>-34.31465312215628</v>
      </c>
      <c r="BL272" s="684">
        <f t="shared" si="377"/>
        <v>-34.786199612517954</v>
      </c>
      <c r="BM272" s="684">
        <f t="shared" si="377"/>
        <v>-35.259037993223821</v>
      </c>
      <c r="BN272" s="684">
        <f t="shared" si="377"/>
        <v>-35.748379244120748</v>
      </c>
      <c r="BO272" s="684">
        <f t="shared" si="377"/>
        <v>-36.249458841025763</v>
      </c>
      <c r="BP272" s="684">
        <f t="shared" si="377"/>
        <v>-36.809944721505396</v>
      </c>
      <c r="BQ272" s="684">
        <f t="shared" si="377"/>
        <v>-37.364432378441713</v>
      </c>
      <c r="BR272" s="684">
        <f t="shared" si="377"/>
        <v>-38.0505111146093</v>
      </c>
      <c r="BS272" s="684">
        <f t="shared" si="377"/>
        <v>-38.683995100249355</v>
      </c>
      <c r="BT272" s="684">
        <f t="shared" ref="BT272" si="378">BT270-BT269</f>
        <v>-39.32242146461008</v>
      </c>
      <c r="BU272" s="684"/>
      <c r="BV272" s="684"/>
      <c r="BW272" s="684"/>
      <c r="BX272" s="684"/>
      <c r="BY272" s="684"/>
      <c r="BZ272" s="684"/>
      <c r="CA272" s="684"/>
      <c r="CB272" s="684"/>
      <c r="CC272" s="684"/>
      <c r="CD272" s="684"/>
      <c r="CE272" s="684"/>
      <c r="CF272" s="684"/>
      <c r="CG272" s="684"/>
      <c r="CH272" s="684"/>
      <c r="CI272" s="685"/>
    </row>
    <row r="273" spans="2:87" ht="15" thickBot="1" x14ac:dyDescent="0.25">
      <c r="B273" s="686"/>
      <c r="C273" s="687"/>
      <c r="D273" s="52"/>
      <c r="E273" s="687"/>
      <c r="F273" s="688"/>
      <c r="G273" s="689"/>
      <c r="H273" s="689"/>
      <c r="I273" s="689"/>
      <c r="J273" s="689"/>
      <c r="K273" s="689"/>
      <c r="L273" s="689"/>
      <c r="M273" s="689"/>
      <c r="N273" s="689"/>
      <c r="O273" s="689"/>
      <c r="P273" s="689"/>
      <c r="Q273" s="689"/>
      <c r="R273" s="689"/>
      <c r="S273" s="689"/>
      <c r="T273" s="689"/>
      <c r="U273" s="689"/>
      <c r="V273" s="689"/>
      <c r="W273" s="689"/>
      <c r="X273" s="689"/>
      <c r="Y273" s="689"/>
      <c r="Z273" s="689"/>
      <c r="AA273" s="689"/>
      <c r="AB273" s="689"/>
      <c r="AC273" s="689"/>
      <c r="AD273" s="689"/>
      <c r="AE273" s="689"/>
      <c r="AF273" s="689"/>
      <c r="AG273" s="689"/>
      <c r="AH273" s="689"/>
      <c r="AI273" s="689"/>
      <c r="AJ273" s="689"/>
      <c r="AK273" s="689"/>
      <c r="AL273" s="689"/>
      <c r="AM273" s="689"/>
      <c r="AN273" s="689"/>
      <c r="AO273" s="689"/>
      <c r="AP273" s="689"/>
      <c r="AQ273" s="689"/>
      <c r="AR273" s="689"/>
      <c r="AS273" s="689"/>
      <c r="AT273" s="689"/>
      <c r="AU273" s="689"/>
      <c r="AV273" s="689"/>
      <c r="AW273" s="689"/>
      <c r="AX273" s="689"/>
      <c r="AY273" s="689"/>
      <c r="AZ273" s="689"/>
      <c r="BA273" s="689"/>
      <c r="BB273" s="689"/>
      <c r="BC273" s="689"/>
      <c r="BD273" s="689"/>
      <c r="BE273" s="689"/>
      <c r="BF273" s="689"/>
      <c r="BG273" s="689"/>
      <c r="BH273" s="689"/>
      <c r="BI273" s="689"/>
      <c r="BJ273" s="689"/>
      <c r="BK273" s="689"/>
      <c r="BL273" s="689"/>
      <c r="BM273" s="689"/>
      <c r="BN273" s="689"/>
      <c r="BO273" s="689"/>
      <c r="BP273" s="689"/>
      <c r="BQ273" s="689"/>
      <c r="BR273" s="689"/>
      <c r="BS273" s="689"/>
      <c r="BT273" s="689"/>
      <c r="BU273" s="689"/>
      <c r="BV273" s="689"/>
      <c r="BW273" s="689"/>
      <c r="BX273" s="689"/>
      <c r="BY273" s="689"/>
      <c r="BZ273" s="689"/>
      <c r="CA273" s="689"/>
      <c r="CB273" s="689"/>
      <c r="CC273" s="689"/>
      <c r="CD273" s="689"/>
      <c r="CE273" s="689"/>
      <c r="CF273" s="689"/>
      <c r="CG273" s="689"/>
      <c r="CH273" s="689"/>
      <c r="CI273" s="689"/>
    </row>
    <row r="274" spans="2:87" ht="15.75" thickBot="1" x14ac:dyDescent="0.25">
      <c r="B274" s="930" t="s">
        <v>437</v>
      </c>
      <c r="C274" s="1363" t="s">
        <v>196</v>
      </c>
      <c r="D274" s="52"/>
      <c r="E274" s="687"/>
      <c r="F274" s="688"/>
      <c r="G274" s="689"/>
      <c r="H274" s="689"/>
      <c r="I274" s="689"/>
      <c r="J274" s="689"/>
      <c r="K274" s="689"/>
      <c r="L274" s="689"/>
      <c r="M274" s="689"/>
      <c r="N274" s="689"/>
      <c r="O274" s="689"/>
      <c r="P274" s="689"/>
      <c r="Q274" s="689"/>
      <c r="R274" s="689"/>
      <c r="S274" s="689"/>
      <c r="T274" s="689"/>
      <c r="U274" s="689"/>
      <c r="V274" s="689"/>
      <c r="W274" s="689"/>
      <c r="X274" s="689"/>
      <c r="Y274" s="689"/>
      <c r="Z274" s="689"/>
      <c r="AA274" s="689"/>
      <c r="AB274" s="689"/>
      <c r="AC274" s="689"/>
      <c r="AD274" s="689"/>
      <c r="AE274" s="689"/>
      <c r="AF274" s="689"/>
      <c r="AG274" s="689"/>
      <c r="AH274" s="689"/>
      <c r="AI274" s="689"/>
      <c r="AJ274" s="689"/>
      <c r="AK274" s="689"/>
      <c r="AL274" s="689"/>
      <c r="AM274" s="689"/>
      <c r="AN274" s="689"/>
      <c r="AO274" s="689"/>
      <c r="AP274" s="689"/>
      <c r="AQ274" s="689"/>
      <c r="AR274" s="689"/>
      <c r="AS274" s="689"/>
      <c r="AT274" s="689"/>
      <c r="AU274" s="689"/>
      <c r="AV274" s="689"/>
      <c r="AW274" s="689"/>
      <c r="AX274" s="689"/>
      <c r="AY274" s="689"/>
      <c r="AZ274" s="689"/>
      <c r="BA274" s="689"/>
      <c r="BB274" s="689"/>
      <c r="BC274" s="689"/>
      <c r="BD274" s="689"/>
      <c r="BE274" s="689"/>
      <c r="BF274" s="689"/>
      <c r="BG274" s="689"/>
      <c r="BH274" s="689"/>
      <c r="BI274" s="689"/>
      <c r="BJ274" s="689"/>
      <c r="BK274" s="689"/>
      <c r="BL274" s="689"/>
      <c r="BM274" s="689"/>
      <c r="BN274" s="689"/>
      <c r="BO274" s="689"/>
      <c r="BP274" s="689"/>
      <c r="BQ274" s="689"/>
      <c r="BR274" s="689"/>
      <c r="BS274" s="689"/>
      <c r="BT274" s="689"/>
      <c r="BU274" s="689"/>
      <c r="BV274" s="689"/>
      <c r="BW274" s="689"/>
      <c r="BX274" s="689"/>
      <c r="BY274" s="689"/>
      <c r="BZ274" s="689"/>
      <c r="CA274" s="689"/>
      <c r="CB274" s="689"/>
      <c r="CC274" s="689"/>
      <c r="CD274" s="689"/>
      <c r="CE274" s="689"/>
      <c r="CF274" s="689"/>
      <c r="CG274" s="689"/>
      <c r="CH274" s="689"/>
      <c r="CI274" s="689"/>
    </row>
    <row r="275" spans="2:87" ht="60.75" thickBot="1" x14ac:dyDescent="0.25">
      <c r="B275" s="931" t="s">
        <v>440</v>
      </c>
      <c r="C275" s="932" t="s">
        <v>597</v>
      </c>
      <c r="D275" s="932" t="s">
        <v>598</v>
      </c>
      <c r="E275" s="932" t="s">
        <v>198</v>
      </c>
      <c r="F275" s="933" t="s">
        <v>199</v>
      </c>
      <c r="G275" s="934" t="s">
        <v>200</v>
      </c>
      <c r="H275" s="934" t="s">
        <v>201</v>
      </c>
      <c r="I275" s="934" t="s">
        <v>202</v>
      </c>
      <c r="J275" s="934" t="s">
        <v>203</v>
      </c>
      <c r="K275" s="934" t="s">
        <v>204</v>
      </c>
      <c r="L275" s="934" t="s">
        <v>205</v>
      </c>
      <c r="M275" s="932" t="s">
        <v>206</v>
      </c>
      <c r="N275" s="932" t="s">
        <v>207</v>
      </c>
      <c r="O275" s="932" t="s">
        <v>208</v>
      </c>
      <c r="P275" s="932" t="s">
        <v>209</v>
      </c>
      <c r="Q275" s="932" t="s">
        <v>210</v>
      </c>
      <c r="R275" s="932" t="s">
        <v>242</v>
      </c>
      <c r="S275" s="932" t="s">
        <v>243</v>
      </c>
      <c r="T275" s="932" t="s">
        <v>244</v>
      </c>
      <c r="U275" s="932" t="s">
        <v>245</v>
      </c>
      <c r="V275" s="932" t="s">
        <v>211</v>
      </c>
      <c r="W275" s="932" t="s">
        <v>246</v>
      </c>
      <c r="X275" s="932" t="s">
        <v>247</v>
      </c>
      <c r="Y275" s="932" t="s">
        <v>248</v>
      </c>
      <c r="Z275" s="932" t="s">
        <v>249</v>
      </c>
      <c r="AA275" s="932" t="s">
        <v>212</v>
      </c>
      <c r="AB275" s="932" t="s">
        <v>250</v>
      </c>
      <c r="AC275" s="932" t="s">
        <v>251</v>
      </c>
      <c r="AD275" s="932" t="s">
        <v>252</v>
      </c>
      <c r="AE275" s="932" t="s">
        <v>253</v>
      </c>
      <c r="AF275" s="932" t="s">
        <v>213</v>
      </c>
      <c r="AG275" s="932" t="s">
        <v>254</v>
      </c>
      <c r="AH275" s="932" t="s">
        <v>255</v>
      </c>
      <c r="AI275" s="932" t="s">
        <v>256</v>
      </c>
      <c r="AJ275" s="932" t="s">
        <v>257</v>
      </c>
      <c r="AK275" s="932" t="s">
        <v>214</v>
      </c>
      <c r="AL275" s="932" t="s">
        <v>258</v>
      </c>
      <c r="AM275" s="932" t="s">
        <v>259</v>
      </c>
      <c r="AN275" s="932" t="s">
        <v>260</v>
      </c>
      <c r="AO275" s="932" t="s">
        <v>261</v>
      </c>
      <c r="AP275" s="932" t="s">
        <v>215</v>
      </c>
      <c r="AQ275" s="932" t="s">
        <v>262</v>
      </c>
      <c r="AR275" s="932" t="s">
        <v>263</v>
      </c>
      <c r="AS275" s="932" t="s">
        <v>264</v>
      </c>
      <c r="AT275" s="932" t="s">
        <v>265</v>
      </c>
      <c r="AU275" s="932" t="s">
        <v>216</v>
      </c>
      <c r="AV275" s="932" t="s">
        <v>266</v>
      </c>
      <c r="AW275" s="932" t="s">
        <v>267</v>
      </c>
      <c r="AX275" s="932" t="s">
        <v>268</v>
      </c>
      <c r="AY275" s="932" t="s">
        <v>269</v>
      </c>
      <c r="AZ275" s="932" t="s">
        <v>217</v>
      </c>
      <c r="BA275" s="932" t="s">
        <v>270</v>
      </c>
      <c r="BB275" s="932" t="s">
        <v>271</v>
      </c>
      <c r="BC275" s="932" t="s">
        <v>272</v>
      </c>
      <c r="BD275" s="932" t="s">
        <v>273</v>
      </c>
      <c r="BE275" s="932" t="s">
        <v>218</v>
      </c>
      <c r="BF275" s="932" t="s">
        <v>274</v>
      </c>
      <c r="BG275" s="932" t="s">
        <v>275</v>
      </c>
      <c r="BH275" s="932" t="s">
        <v>276</v>
      </c>
      <c r="BI275" s="932" t="s">
        <v>277</v>
      </c>
      <c r="BJ275" s="932" t="s">
        <v>219</v>
      </c>
      <c r="BK275" s="932" t="s">
        <v>278</v>
      </c>
      <c r="BL275" s="932" t="s">
        <v>279</v>
      </c>
      <c r="BM275" s="932" t="s">
        <v>280</v>
      </c>
      <c r="BN275" s="932" t="s">
        <v>281</v>
      </c>
      <c r="BO275" s="932" t="s">
        <v>220</v>
      </c>
      <c r="BP275" s="932" t="s">
        <v>282</v>
      </c>
      <c r="BQ275" s="932" t="s">
        <v>283</v>
      </c>
      <c r="BR275" s="932" t="s">
        <v>284</v>
      </c>
      <c r="BS275" s="932" t="s">
        <v>285</v>
      </c>
      <c r="BT275" s="932" t="s">
        <v>221</v>
      </c>
      <c r="BU275" s="932" t="s">
        <v>286</v>
      </c>
      <c r="BV275" s="932" t="s">
        <v>287</v>
      </c>
      <c r="BW275" s="932" t="s">
        <v>288</v>
      </c>
      <c r="BX275" s="932" t="s">
        <v>289</v>
      </c>
      <c r="BY275" s="932" t="s">
        <v>222</v>
      </c>
      <c r="BZ275" s="932" t="s">
        <v>290</v>
      </c>
      <c r="CA275" s="932" t="s">
        <v>291</v>
      </c>
      <c r="CB275" s="932" t="s">
        <v>292</v>
      </c>
      <c r="CC275" s="932" t="s">
        <v>293</v>
      </c>
      <c r="CD275" s="932" t="s">
        <v>223</v>
      </c>
      <c r="CE275" s="932" t="s">
        <v>294</v>
      </c>
      <c r="CF275" s="932" t="s">
        <v>295</v>
      </c>
      <c r="CG275" s="932" t="s">
        <v>296</v>
      </c>
      <c r="CH275" s="932" t="s">
        <v>297</v>
      </c>
      <c r="CI275" s="935" t="s">
        <v>224</v>
      </c>
    </row>
    <row r="276" spans="2:87" ht="28.5" x14ac:dyDescent="0.2">
      <c r="B276" s="939" t="s">
        <v>599</v>
      </c>
      <c r="C276" s="940" t="s">
        <v>600</v>
      </c>
      <c r="D276" s="940" t="s">
        <v>601</v>
      </c>
      <c r="E276" s="940" t="s">
        <v>231</v>
      </c>
      <c r="F276" s="941">
        <v>2</v>
      </c>
      <c r="G276" s="706"/>
      <c r="H276" s="707"/>
      <c r="I276" s="707">
        <v>0</v>
      </c>
      <c r="J276" s="707">
        <v>0</v>
      </c>
      <c r="K276" s="707">
        <v>0</v>
      </c>
      <c r="L276" s="707">
        <v>0</v>
      </c>
      <c r="M276" s="701">
        <v>0</v>
      </c>
      <c r="N276" s="701">
        <v>0</v>
      </c>
      <c r="O276" s="701">
        <v>0</v>
      </c>
      <c r="P276" s="701">
        <v>0</v>
      </c>
      <c r="Q276" s="701">
        <v>0</v>
      </c>
      <c r="R276" s="701">
        <v>0</v>
      </c>
      <c r="S276" s="701">
        <v>0</v>
      </c>
      <c r="T276" s="701">
        <v>0</v>
      </c>
      <c r="U276" s="701">
        <v>0</v>
      </c>
      <c r="V276" s="701">
        <v>0</v>
      </c>
      <c r="W276" s="701">
        <v>0</v>
      </c>
      <c r="X276" s="701">
        <v>0</v>
      </c>
      <c r="Y276" s="701">
        <v>0</v>
      </c>
      <c r="Z276" s="701">
        <v>0</v>
      </c>
      <c r="AA276" s="701">
        <v>0</v>
      </c>
      <c r="AB276" s="701">
        <v>-140</v>
      </c>
      <c r="AC276" s="701">
        <v>-140</v>
      </c>
      <c r="AD276" s="701">
        <v>-140</v>
      </c>
      <c r="AE276" s="701">
        <v>-140</v>
      </c>
      <c r="AF276" s="701">
        <v>-140</v>
      </c>
      <c r="AG276" s="701">
        <v>-140</v>
      </c>
      <c r="AH276" s="701">
        <v>-140</v>
      </c>
      <c r="AI276" s="701">
        <v>-140</v>
      </c>
      <c r="AJ276" s="701">
        <v>-140</v>
      </c>
      <c r="AK276" s="701">
        <v>-140</v>
      </c>
      <c r="AL276" s="701">
        <v>-140</v>
      </c>
      <c r="AM276" s="701">
        <v>-140</v>
      </c>
      <c r="AN276" s="701">
        <v>-140</v>
      </c>
      <c r="AO276" s="701">
        <v>-140</v>
      </c>
      <c r="AP276" s="701">
        <v>-140</v>
      </c>
      <c r="AQ276" s="701">
        <v>-140</v>
      </c>
      <c r="AR276" s="701">
        <v>-140</v>
      </c>
      <c r="AS276" s="701">
        <v>-140</v>
      </c>
      <c r="AT276" s="701">
        <v>-140</v>
      </c>
      <c r="AU276" s="701">
        <v>-140</v>
      </c>
      <c r="AV276" s="701">
        <v>-140</v>
      </c>
      <c r="AW276" s="701">
        <v>-140</v>
      </c>
      <c r="AX276" s="701">
        <v>-140</v>
      </c>
      <c r="AY276" s="701">
        <v>-140</v>
      </c>
      <c r="AZ276" s="701">
        <v>-140</v>
      </c>
      <c r="BA276" s="701">
        <v>-140</v>
      </c>
      <c r="BB276" s="701">
        <v>-140</v>
      </c>
      <c r="BC276" s="701">
        <v>-140</v>
      </c>
      <c r="BD276" s="701">
        <v>-140</v>
      </c>
      <c r="BE276" s="701">
        <v>-140</v>
      </c>
      <c r="BF276" s="701">
        <v>-140</v>
      </c>
      <c r="BG276" s="701">
        <v>-140</v>
      </c>
      <c r="BH276" s="701">
        <v>-140</v>
      </c>
      <c r="BI276" s="701">
        <v>-140</v>
      </c>
      <c r="BJ276" s="701">
        <v>-140</v>
      </c>
      <c r="BK276" s="701">
        <v>-140</v>
      </c>
      <c r="BL276" s="701">
        <v>-140</v>
      </c>
      <c r="BM276" s="701">
        <v>-140</v>
      </c>
      <c r="BN276" s="701">
        <v>-140</v>
      </c>
      <c r="BO276" s="701">
        <v>-140</v>
      </c>
      <c r="BP276" s="701">
        <v>-140</v>
      </c>
      <c r="BQ276" s="701">
        <v>-140</v>
      </c>
      <c r="BR276" s="701">
        <v>-140</v>
      </c>
      <c r="BS276" s="701">
        <v>-140</v>
      </c>
      <c r="BT276" s="701">
        <v>-140</v>
      </c>
      <c r="BU276" s="701"/>
      <c r="BV276" s="701"/>
      <c r="BW276" s="701"/>
      <c r="BX276" s="701"/>
      <c r="BY276" s="701"/>
      <c r="BZ276" s="701"/>
      <c r="CA276" s="701"/>
      <c r="CB276" s="701"/>
      <c r="CC276" s="701"/>
      <c r="CD276" s="701"/>
      <c r="CE276" s="701"/>
      <c r="CF276" s="701"/>
      <c r="CG276" s="701"/>
      <c r="CH276" s="701"/>
      <c r="CI276" s="702"/>
    </row>
    <row r="277" spans="2:87" x14ac:dyDescent="0.2">
      <c r="B277" s="936" t="s">
        <v>602</v>
      </c>
      <c r="C277" s="937" t="s">
        <v>778</v>
      </c>
      <c r="D277" s="937" t="s">
        <v>604</v>
      </c>
      <c r="E277" s="937" t="s">
        <v>231</v>
      </c>
      <c r="F277" s="938">
        <v>2</v>
      </c>
      <c r="G277" s="706"/>
      <c r="H277" s="707"/>
      <c r="I277" s="707">
        <v>0</v>
      </c>
      <c r="J277" s="707">
        <v>0</v>
      </c>
      <c r="K277" s="707">
        <v>0</v>
      </c>
      <c r="L277" s="707">
        <v>0</v>
      </c>
      <c r="M277" s="701">
        <v>0</v>
      </c>
      <c r="N277" s="701">
        <v>0</v>
      </c>
      <c r="O277" s="701">
        <v>0</v>
      </c>
      <c r="P277" s="701">
        <v>0</v>
      </c>
      <c r="Q277" s="701">
        <v>0</v>
      </c>
      <c r="R277" s="701">
        <v>0</v>
      </c>
      <c r="S277" s="701">
        <v>0</v>
      </c>
      <c r="T277" s="701">
        <v>0</v>
      </c>
      <c r="U277" s="701">
        <v>0</v>
      </c>
      <c r="V277" s="701">
        <v>0</v>
      </c>
      <c r="W277" s="701">
        <v>0</v>
      </c>
      <c r="X277" s="701">
        <v>0</v>
      </c>
      <c r="Y277" s="701">
        <v>0</v>
      </c>
      <c r="Z277" s="701">
        <v>0</v>
      </c>
      <c r="AA277" s="701">
        <v>0</v>
      </c>
      <c r="AB277" s="701">
        <v>0</v>
      </c>
      <c r="AC277" s="701">
        <v>0</v>
      </c>
      <c r="AD277" s="701">
        <v>0</v>
      </c>
      <c r="AE277" s="701">
        <v>0</v>
      </c>
      <c r="AF277" s="701">
        <v>0</v>
      </c>
      <c r="AG277" s="701">
        <v>0</v>
      </c>
      <c r="AH277" s="701">
        <v>0</v>
      </c>
      <c r="AI277" s="701">
        <v>0</v>
      </c>
      <c r="AJ277" s="701">
        <v>0</v>
      </c>
      <c r="AK277" s="701">
        <v>0</v>
      </c>
      <c r="AL277" s="701">
        <v>0</v>
      </c>
      <c r="AM277" s="701">
        <v>0</v>
      </c>
      <c r="AN277" s="701">
        <v>0</v>
      </c>
      <c r="AO277" s="701">
        <v>0</v>
      </c>
      <c r="AP277" s="701">
        <v>0</v>
      </c>
      <c r="AQ277" s="701">
        <v>0</v>
      </c>
      <c r="AR277" s="701">
        <v>0</v>
      </c>
      <c r="AS277" s="701">
        <v>0</v>
      </c>
      <c r="AT277" s="701">
        <v>0</v>
      </c>
      <c r="AU277" s="701">
        <v>0</v>
      </c>
      <c r="AV277" s="701">
        <v>0</v>
      </c>
      <c r="AW277" s="701">
        <v>0</v>
      </c>
      <c r="AX277" s="701">
        <v>0</v>
      </c>
      <c r="AY277" s="701">
        <v>0</v>
      </c>
      <c r="AZ277" s="701">
        <v>0</v>
      </c>
      <c r="BA277" s="701">
        <v>0</v>
      </c>
      <c r="BB277" s="701">
        <v>0</v>
      </c>
      <c r="BC277" s="701">
        <v>0</v>
      </c>
      <c r="BD277" s="701">
        <v>0</v>
      </c>
      <c r="BE277" s="701">
        <v>0</v>
      </c>
      <c r="BF277" s="701">
        <v>0</v>
      </c>
      <c r="BG277" s="701">
        <v>0</v>
      </c>
      <c r="BH277" s="701">
        <v>0</v>
      </c>
      <c r="BI277" s="701">
        <v>0</v>
      </c>
      <c r="BJ277" s="701">
        <v>0</v>
      </c>
      <c r="BK277" s="701">
        <v>0</v>
      </c>
      <c r="BL277" s="701">
        <v>0</v>
      </c>
      <c r="BM277" s="701">
        <v>0</v>
      </c>
      <c r="BN277" s="701">
        <v>0</v>
      </c>
      <c r="BO277" s="701">
        <v>0</v>
      </c>
      <c r="BP277" s="701">
        <v>0</v>
      </c>
      <c r="BQ277" s="701">
        <v>0</v>
      </c>
      <c r="BR277" s="701">
        <v>0</v>
      </c>
      <c r="BS277" s="701">
        <v>0</v>
      </c>
      <c r="BT277" s="701">
        <v>0</v>
      </c>
      <c r="BU277" s="701"/>
      <c r="BV277" s="701"/>
      <c r="BW277" s="701"/>
      <c r="BX277" s="701"/>
      <c r="BY277" s="701"/>
      <c r="BZ277" s="701"/>
      <c r="CA277" s="701"/>
      <c r="CB277" s="701"/>
      <c r="CC277" s="701"/>
      <c r="CD277" s="701"/>
      <c r="CE277" s="701"/>
      <c r="CF277" s="701"/>
      <c r="CG277" s="701"/>
      <c r="CH277" s="701"/>
      <c r="CI277" s="702"/>
    </row>
    <row r="278" spans="2:87" x14ac:dyDescent="0.2">
      <c r="B278" s="939" t="s">
        <v>605</v>
      </c>
      <c r="C278" s="940" t="s">
        <v>606</v>
      </c>
      <c r="D278" s="940" t="s">
        <v>607</v>
      </c>
      <c r="E278" s="940" t="s">
        <v>231</v>
      </c>
      <c r="F278" s="941">
        <v>2</v>
      </c>
      <c r="G278" s="706"/>
      <c r="H278" s="707"/>
      <c r="I278" s="707">
        <v>0</v>
      </c>
      <c r="J278" s="707">
        <v>0</v>
      </c>
      <c r="K278" s="707">
        <v>0</v>
      </c>
      <c r="L278" s="707">
        <v>0</v>
      </c>
      <c r="M278" s="701">
        <v>0</v>
      </c>
      <c r="N278" s="701">
        <v>0</v>
      </c>
      <c r="O278" s="701">
        <v>0</v>
      </c>
      <c r="P278" s="701">
        <v>0</v>
      </c>
      <c r="Q278" s="701">
        <v>0</v>
      </c>
      <c r="R278" s="701">
        <v>0</v>
      </c>
      <c r="S278" s="701">
        <v>0</v>
      </c>
      <c r="T278" s="701">
        <v>0</v>
      </c>
      <c r="U278" s="701">
        <v>0</v>
      </c>
      <c r="V278" s="701">
        <v>0</v>
      </c>
      <c r="W278" s="701">
        <v>0</v>
      </c>
      <c r="X278" s="701">
        <v>0</v>
      </c>
      <c r="Y278" s="701">
        <v>0</v>
      </c>
      <c r="Z278" s="701">
        <v>0</v>
      </c>
      <c r="AA278" s="701">
        <v>0</v>
      </c>
      <c r="AB278" s="701">
        <v>0</v>
      </c>
      <c r="AC278" s="701">
        <v>0</v>
      </c>
      <c r="AD278" s="701">
        <v>0</v>
      </c>
      <c r="AE278" s="701">
        <v>0</v>
      </c>
      <c r="AF278" s="701">
        <v>0</v>
      </c>
      <c r="AG278" s="701">
        <v>0</v>
      </c>
      <c r="AH278" s="701">
        <v>0</v>
      </c>
      <c r="AI278" s="701">
        <v>0</v>
      </c>
      <c r="AJ278" s="701">
        <v>0</v>
      </c>
      <c r="AK278" s="701">
        <v>0</v>
      </c>
      <c r="AL278" s="701">
        <v>0</v>
      </c>
      <c r="AM278" s="701">
        <v>0</v>
      </c>
      <c r="AN278" s="701">
        <v>0</v>
      </c>
      <c r="AO278" s="701">
        <v>0</v>
      </c>
      <c r="AP278" s="701">
        <v>0</v>
      </c>
      <c r="AQ278" s="701">
        <v>0</v>
      </c>
      <c r="AR278" s="701">
        <v>0</v>
      </c>
      <c r="AS278" s="701">
        <v>0</v>
      </c>
      <c r="AT278" s="701">
        <v>0</v>
      </c>
      <c r="AU278" s="701">
        <v>0</v>
      </c>
      <c r="AV278" s="701">
        <v>0</v>
      </c>
      <c r="AW278" s="701">
        <v>0</v>
      </c>
      <c r="AX278" s="701">
        <v>0</v>
      </c>
      <c r="AY278" s="701">
        <v>0</v>
      </c>
      <c r="AZ278" s="701">
        <v>0</v>
      </c>
      <c r="BA278" s="701">
        <v>0</v>
      </c>
      <c r="BB278" s="701">
        <v>0</v>
      </c>
      <c r="BC278" s="701">
        <v>0</v>
      </c>
      <c r="BD278" s="701">
        <v>0</v>
      </c>
      <c r="BE278" s="701">
        <v>0</v>
      </c>
      <c r="BF278" s="701">
        <v>0</v>
      </c>
      <c r="BG278" s="701">
        <v>0</v>
      </c>
      <c r="BH278" s="701">
        <v>0</v>
      </c>
      <c r="BI278" s="701">
        <v>0</v>
      </c>
      <c r="BJ278" s="701">
        <v>0</v>
      </c>
      <c r="BK278" s="701">
        <v>0</v>
      </c>
      <c r="BL278" s="701">
        <v>0</v>
      </c>
      <c r="BM278" s="701">
        <v>0</v>
      </c>
      <c r="BN278" s="701">
        <v>0</v>
      </c>
      <c r="BO278" s="701">
        <v>0</v>
      </c>
      <c r="BP278" s="701">
        <v>0</v>
      </c>
      <c r="BQ278" s="701">
        <v>0</v>
      </c>
      <c r="BR278" s="701">
        <v>0</v>
      </c>
      <c r="BS278" s="701">
        <v>0</v>
      </c>
      <c r="BT278" s="701">
        <v>0</v>
      </c>
      <c r="BU278" s="701"/>
      <c r="BV278" s="701"/>
      <c r="BW278" s="701"/>
      <c r="BX278" s="701"/>
      <c r="BY278" s="701"/>
      <c r="BZ278" s="701"/>
      <c r="CA278" s="701"/>
      <c r="CB278" s="701"/>
      <c r="CC278" s="701"/>
      <c r="CD278" s="701"/>
      <c r="CE278" s="701"/>
      <c r="CF278" s="701"/>
      <c r="CG278" s="701"/>
      <c r="CH278" s="701"/>
      <c r="CI278" s="701"/>
    </row>
    <row r="279" spans="2:87" ht="28.5" x14ac:dyDescent="0.2">
      <c r="B279" s="939" t="s">
        <v>608</v>
      </c>
      <c r="C279" s="940" t="s">
        <v>609</v>
      </c>
      <c r="D279" s="940" t="s">
        <v>610</v>
      </c>
      <c r="E279" s="940" t="s">
        <v>231</v>
      </c>
      <c r="F279" s="941">
        <v>2</v>
      </c>
      <c r="G279" s="706"/>
      <c r="H279" s="707"/>
      <c r="I279" s="707">
        <v>0</v>
      </c>
      <c r="J279" s="707">
        <v>0</v>
      </c>
      <c r="K279" s="707">
        <v>0</v>
      </c>
      <c r="L279" s="707">
        <v>0</v>
      </c>
      <c r="M279" s="701">
        <v>0</v>
      </c>
      <c r="N279" s="701">
        <v>0</v>
      </c>
      <c r="O279" s="701">
        <v>0</v>
      </c>
      <c r="P279" s="701">
        <v>0</v>
      </c>
      <c r="Q279" s="701">
        <v>0</v>
      </c>
      <c r="R279" s="701">
        <v>0</v>
      </c>
      <c r="S279" s="701">
        <v>0</v>
      </c>
      <c r="T279" s="701">
        <v>0</v>
      </c>
      <c r="U279" s="701">
        <v>0</v>
      </c>
      <c r="V279" s="701">
        <v>0</v>
      </c>
      <c r="W279" s="701">
        <v>0</v>
      </c>
      <c r="X279" s="701">
        <v>0</v>
      </c>
      <c r="Y279" s="701">
        <v>0</v>
      </c>
      <c r="Z279" s="701">
        <v>0</v>
      </c>
      <c r="AA279" s="701">
        <v>0</v>
      </c>
      <c r="AB279" s="701">
        <v>0</v>
      </c>
      <c r="AC279" s="701">
        <v>0</v>
      </c>
      <c r="AD279" s="701">
        <v>0</v>
      </c>
      <c r="AE279" s="701">
        <v>0</v>
      </c>
      <c r="AF279" s="701">
        <v>0</v>
      </c>
      <c r="AG279" s="701">
        <v>0</v>
      </c>
      <c r="AH279" s="701">
        <v>0</v>
      </c>
      <c r="AI279" s="701">
        <v>0</v>
      </c>
      <c r="AJ279" s="701">
        <v>0</v>
      </c>
      <c r="AK279" s="701">
        <v>0</v>
      </c>
      <c r="AL279" s="701">
        <v>0</v>
      </c>
      <c r="AM279" s="701">
        <v>0</v>
      </c>
      <c r="AN279" s="701">
        <v>0</v>
      </c>
      <c r="AO279" s="701">
        <v>0</v>
      </c>
      <c r="AP279" s="701">
        <v>0</v>
      </c>
      <c r="AQ279" s="701">
        <v>0</v>
      </c>
      <c r="AR279" s="701">
        <v>0</v>
      </c>
      <c r="AS279" s="701">
        <v>0</v>
      </c>
      <c r="AT279" s="701">
        <v>0</v>
      </c>
      <c r="AU279" s="701">
        <v>0</v>
      </c>
      <c r="AV279" s="701">
        <v>0</v>
      </c>
      <c r="AW279" s="701">
        <v>0</v>
      </c>
      <c r="AX279" s="701">
        <v>0</v>
      </c>
      <c r="AY279" s="701">
        <v>0</v>
      </c>
      <c r="AZ279" s="701">
        <v>0</v>
      </c>
      <c r="BA279" s="701">
        <v>0</v>
      </c>
      <c r="BB279" s="701">
        <v>0</v>
      </c>
      <c r="BC279" s="701">
        <v>0</v>
      </c>
      <c r="BD279" s="701">
        <v>0</v>
      </c>
      <c r="BE279" s="701">
        <v>0</v>
      </c>
      <c r="BF279" s="701">
        <v>0</v>
      </c>
      <c r="BG279" s="701">
        <v>0</v>
      </c>
      <c r="BH279" s="701">
        <v>0</v>
      </c>
      <c r="BI279" s="701">
        <v>0</v>
      </c>
      <c r="BJ279" s="701">
        <v>0</v>
      </c>
      <c r="BK279" s="701">
        <v>0</v>
      </c>
      <c r="BL279" s="701">
        <v>0</v>
      </c>
      <c r="BM279" s="701">
        <v>0</v>
      </c>
      <c r="BN279" s="701">
        <v>0</v>
      </c>
      <c r="BO279" s="701">
        <v>0</v>
      </c>
      <c r="BP279" s="701">
        <v>0</v>
      </c>
      <c r="BQ279" s="701">
        <v>0</v>
      </c>
      <c r="BR279" s="701">
        <v>0</v>
      </c>
      <c r="BS279" s="701">
        <v>0</v>
      </c>
      <c r="BT279" s="701">
        <v>0</v>
      </c>
      <c r="BU279" s="701"/>
      <c r="BV279" s="701"/>
      <c r="BW279" s="701"/>
      <c r="BX279" s="701"/>
      <c r="BY279" s="701"/>
      <c r="BZ279" s="701"/>
      <c r="CA279" s="701"/>
      <c r="CB279" s="701"/>
      <c r="CC279" s="701"/>
      <c r="CD279" s="701"/>
      <c r="CE279" s="701"/>
      <c r="CF279" s="701"/>
      <c r="CG279" s="701"/>
      <c r="CH279" s="701"/>
      <c r="CI279" s="701"/>
    </row>
    <row r="280" spans="2:87" ht="28.5" x14ac:dyDescent="0.2">
      <c r="B280" s="939" t="s">
        <v>611</v>
      </c>
      <c r="C280" s="940" t="s">
        <v>612</v>
      </c>
      <c r="D280" s="940" t="s">
        <v>613</v>
      </c>
      <c r="E280" s="940" t="s">
        <v>231</v>
      </c>
      <c r="F280" s="941">
        <v>2</v>
      </c>
      <c r="G280" s="706"/>
      <c r="H280" s="707"/>
      <c r="I280" s="707">
        <v>0</v>
      </c>
      <c r="J280" s="707">
        <v>0</v>
      </c>
      <c r="K280" s="707">
        <v>0</v>
      </c>
      <c r="L280" s="707">
        <v>0</v>
      </c>
      <c r="M280" s="701">
        <v>0</v>
      </c>
      <c r="N280" s="701">
        <v>0</v>
      </c>
      <c r="O280" s="701">
        <v>0</v>
      </c>
      <c r="P280" s="701">
        <v>0</v>
      </c>
      <c r="Q280" s="701">
        <v>0</v>
      </c>
      <c r="R280" s="701">
        <v>0</v>
      </c>
      <c r="S280" s="701">
        <v>0</v>
      </c>
      <c r="T280" s="701">
        <v>0</v>
      </c>
      <c r="U280" s="701">
        <v>0</v>
      </c>
      <c r="V280" s="701">
        <v>0</v>
      </c>
      <c r="W280" s="701">
        <v>0</v>
      </c>
      <c r="X280" s="701">
        <v>0</v>
      </c>
      <c r="Y280" s="701">
        <v>0</v>
      </c>
      <c r="Z280" s="701">
        <v>0</v>
      </c>
      <c r="AA280" s="701">
        <v>0</v>
      </c>
      <c r="AB280" s="701">
        <v>0</v>
      </c>
      <c r="AC280" s="701">
        <v>0</v>
      </c>
      <c r="AD280" s="701">
        <v>0</v>
      </c>
      <c r="AE280" s="701">
        <v>0</v>
      </c>
      <c r="AF280" s="701">
        <v>0</v>
      </c>
      <c r="AG280" s="701">
        <v>0</v>
      </c>
      <c r="AH280" s="701">
        <v>0</v>
      </c>
      <c r="AI280" s="701">
        <v>0</v>
      </c>
      <c r="AJ280" s="701">
        <v>0</v>
      </c>
      <c r="AK280" s="701">
        <v>0</v>
      </c>
      <c r="AL280" s="701">
        <v>0</v>
      </c>
      <c r="AM280" s="701">
        <v>0</v>
      </c>
      <c r="AN280" s="701">
        <v>0</v>
      </c>
      <c r="AO280" s="701">
        <v>0</v>
      </c>
      <c r="AP280" s="701">
        <v>0</v>
      </c>
      <c r="AQ280" s="701">
        <v>0</v>
      </c>
      <c r="AR280" s="701">
        <v>0</v>
      </c>
      <c r="AS280" s="701">
        <v>0</v>
      </c>
      <c r="AT280" s="701">
        <v>0</v>
      </c>
      <c r="AU280" s="701">
        <v>0</v>
      </c>
      <c r="AV280" s="701">
        <v>0</v>
      </c>
      <c r="AW280" s="701">
        <v>0</v>
      </c>
      <c r="AX280" s="701">
        <v>0</v>
      </c>
      <c r="AY280" s="701">
        <v>0</v>
      </c>
      <c r="AZ280" s="701">
        <v>0</v>
      </c>
      <c r="BA280" s="701">
        <v>0</v>
      </c>
      <c r="BB280" s="701">
        <v>0</v>
      </c>
      <c r="BC280" s="701">
        <v>0</v>
      </c>
      <c r="BD280" s="701">
        <v>0</v>
      </c>
      <c r="BE280" s="701">
        <v>0</v>
      </c>
      <c r="BF280" s="701">
        <v>0</v>
      </c>
      <c r="BG280" s="701">
        <v>0</v>
      </c>
      <c r="BH280" s="701">
        <v>0</v>
      </c>
      <c r="BI280" s="701">
        <v>0</v>
      </c>
      <c r="BJ280" s="701">
        <v>0</v>
      </c>
      <c r="BK280" s="701">
        <v>0</v>
      </c>
      <c r="BL280" s="701">
        <v>0</v>
      </c>
      <c r="BM280" s="701">
        <v>0</v>
      </c>
      <c r="BN280" s="701">
        <v>0</v>
      </c>
      <c r="BO280" s="701">
        <v>0</v>
      </c>
      <c r="BP280" s="701">
        <v>0</v>
      </c>
      <c r="BQ280" s="701">
        <v>0</v>
      </c>
      <c r="BR280" s="701">
        <v>0</v>
      </c>
      <c r="BS280" s="701">
        <v>0</v>
      </c>
      <c r="BT280" s="701">
        <v>0</v>
      </c>
      <c r="BU280" s="701"/>
      <c r="BV280" s="701"/>
      <c r="BW280" s="701"/>
      <c r="BX280" s="701"/>
      <c r="BY280" s="701"/>
      <c r="BZ280" s="701"/>
      <c r="CA280" s="701"/>
      <c r="CB280" s="701"/>
      <c r="CC280" s="701"/>
      <c r="CD280" s="701"/>
      <c r="CE280" s="701"/>
      <c r="CF280" s="701"/>
      <c r="CG280" s="701"/>
      <c r="CH280" s="701"/>
      <c r="CI280" s="701"/>
    </row>
    <row r="281" spans="2:87" ht="28.5" x14ac:dyDescent="0.2">
      <c r="B281" s="942" t="s">
        <v>614</v>
      </c>
      <c r="C281" s="943" t="s">
        <v>615</v>
      </c>
      <c r="D281" s="943" t="s">
        <v>616</v>
      </c>
      <c r="E281" s="943" t="s">
        <v>231</v>
      </c>
      <c r="F281" s="941">
        <v>2</v>
      </c>
      <c r="G281" s="706"/>
      <c r="H281" s="707"/>
      <c r="I281" s="707">
        <v>0</v>
      </c>
      <c r="J281" s="707">
        <v>0</v>
      </c>
      <c r="K281" s="707">
        <v>0</v>
      </c>
      <c r="L281" s="707">
        <v>0</v>
      </c>
      <c r="M281" s="701">
        <v>0</v>
      </c>
      <c r="N281" s="701">
        <v>0</v>
      </c>
      <c r="O281" s="701">
        <v>0</v>
      </c>
      <c r="P281" s="701">
        <v>0</v>
      </c>
      <c r="Q281" s="701">
        <v>0</v>
      </c>
      <c r="R281" s="701">
        <v>0</v>
      </c>
      <c r="S281" s="701">
        <v>0</v>
      </c>
      <c r="T281" s="701">
        <v>0</v>
      </c>
      <c r="U281" s="701">
        <v>0</v>
      </c>
      <c r="V281" s="701">
        <v>0</v>
      </c>
      <c r="W281" s="701">
        <v>0</v>
      </c>
      <c r="X281" s="701">
        <v>0</v>
      </c>
      <c r="Y281" s="701">
        <v>0</v>
      </c>
      <c r="Z281" s="701">
        <v>0</v>
      </c>
      <c r="AA281" s="701">
        <v>0</v>
      </c>
      <c r="AB281" s="701">
        <v>0</v>
      </c>
      <c r="AC281" s="701">
        <v>0</v>
      </c>
      <c r="AD281" s="701">
        <v>0</v>
      </c>
      <c r="AE281" s="701">
        <v>0</v>
      </c>
      <c r="AF281" s="701">
        <v>0</v>
      </c>
      <c r="AG281" s="701">
        <v>0</v>
      </c>
      <c r="AH281" s="701">
        <v>0</v>
      </c>
      <c r="AI281" s="701">
        <v>0</v>
      </c>
      <c r="AJ281" s="701">
        <v>0</v>
      </c>
      <c r="AK281" s="701">
        <v>0</v>
      </c>
      <c r="AL281" s="701">
        <v>0</v>
      </c>
      <c r="AM281" s="701">
        <v>0</v>
      </c>
      <c r="AN281" s="701">
        <v>0</v>
      </c>
      <c r="AO281" s="701">
        <v>0</v>
      </c>
      <c r="AP281" s="701">
        <v>0</v>
      </c>
      <c r="AQ281" s="701">
        <v>0</v>
      </c>
      <c r="AR281" s="701">
        <v>0</v>
      </c>
      <c r="AS281" s="701">
        <v>0</v>
      </c>
      <c r="AT281" s="701">
        <v>0</v>
      </c>
      <c r="AU281" s="701">
        <v>0</v>
      </c>
      <c r="AV281" s="701">
        <v>0</v>
      </c>
      <c r="AW281" s="701">
        <v>0</v>
      </c>
      <c r="AX281" s="701">
        <v>0</v>
      </c>
      <c r="AY281" s="701">
        <v>0</v>
      </c>
      <c r="AZ281" s="701">
        <v>0</v>
      </c>
      <c r="BA281" s="701">
        <v>0</v>
      </c>
      <c r="BB281" s="701">
        <v>0</v>
      </c>
      <c r="BC281" s="701">
        <v>0</v>
      </c>
      <c r="BD281" s="701">
        <v>0</v>
      </c>
      <c r="BE281" s="701">
        <v>0</v>
      </c>
      <c r="BF281" s="701">
        <v>0</v>
      </c>
      <c r="BG281" s="701">
        <v>0</v>
      </c>
      <c r="BH281" s="701">
        <v>0</v>
      </c>
      <c r="BI281" s="701">
        <v>0</v>
      </c>
      <c r="BJ281" s="701">
        <v>0</v>
      </c>
      <c r="BK281" s="701">
        <v>0</v>
      </c>
      <c r="BL281" s="701">
        <v>0</v>
      </c>
      <c r="BM281" s="701">
        <v>0</v>
      </c>
      <c r="BN281" s="701">
        <v>0</v>
      </c>
      <c r="BO281" s="701">
        <v>0</v>
      </c>
      <c r="BP281" s="701">
        <v>0</v>
      </c>
      <c r="BQ281" s="701">
        <v>0</v>
      </c>
      <c r="BR281" s="701">
        <v>0</v>
      </c>
      <c r="BS281" s="701">
        <v>0</v>
      </c>
      <c r="BT281" s="701">
        <v>0</v>
      </c>
      <c r="BU281" s="701"/>
      <c r="BV281" s="701"/>
      <c r="BW281" s="701"/>
      <c r="BX281" s="701"/>
      <c r="BY281" s="701"/>
      <c r="BZ281" s="701"/>
      <c r="CA281" s="701"/>
      <c r="CB281" s="701"/>
      <c r="CC281" s="701"/>
      <c r="CD281" s="701"/>
      <c r="CE281" s="701"/>
      <c r="CF281" s="701"/>
      <c r="CG281" s="701"/>
      <c r="CH281" s="701"/>
      <c r="CI281" s="702"/>
    </row>
    <row r="282" spans="2:87" x14ac:dyDescent="0.2">
      <c r="B282" s="939" t="s">
        <v>617</v>
      </c>
      <c r="C282" s="940" t="s">
        <v>618</v>
      </c>
      <c r="D282" s="940" t="s">
        <v>619</v>
      </c>
      <c r="E282" s="940" t="s">
        <v>231</v>
      </c>
      <c r="F282" s="941">
        <v>2</v>
      </c>
      <c r="G282" s="706"/>
      <c r="H282" s="707"/>
      <c r="I282" s="707">
        <v>0</v>
      </c>
      <c r="J282" s="707">
        <v>0</v>
      </c>
      <c r="K282" s="707">
        <v>0</v>
      </c>
      <c r="L282" s="707">
        <v>0</v>
      </c>
      <c r="M282" s="701">
        <v>0</v>
      </c>
      <c r="N282" s="701">
        <v>0</v>
      </c>
      <c r="O282" s="701">
        <v>0</v>
      </c>
      <c r="P282" s="701">
        <v>0</v>
      </c>
      <c r="Q282" s="701">
        <v>0</v>
      </c>
      <c r="R282" s="701">
        <v>0</v>
      </c>
      <c r="S282" s="701">
        <v>0</v>
      </c>
      <c r="T282" s="701">
        <v>0</v>
      </c>
      <c r="U282" s="701">
        <v>0</v>
      </c>
      <c r="V282" s="701">
        <v>0</v>
      </c>
      <c r="W282" s="701">
        <v>0</v>
      </c>
      <c r="X282" s="701">
        <v>0</v>
      </c>
      <c r="Y282" s="701">
        <v>0</v>
      </c>
      <c r="Z282" s="701">
        <v>0</v>
      </c>
      <c r="AA282" s="701">
        <v>0</v>
      </c>
      <c r="AB282" s="701">
        <v>0</v>
      </c>
      <c r="AC282" s="701">
        <v>0</v>
      </c>
      <c r="AD282" s="701">
        <v>0</v>
      </c>
      <c r="AE282" s="701">
        <v>0</v>
      </c>
      <c r="AF282" s="701">
        <v>0</v>
      </c>
      <c r="AG282" s="701">
        <v>0</v>
      </c>
      <c r="AH282" s="701">
        <v>0</v>
      </c>
      <c r="AI282" s="701">
        <v>0</v>
      </c>
      <c r="AJ282" s="701">
        <v>0</v>
      </c>
      <c r="AK282" s="701">
        <v>0</v>
      </c>
      <c r="AL282" s="701">
        <v>0</v>
      </c>
      <c r="AM282" s="701">
        <v>0</v>
      </c>
      <c r="AN282" s="701">
        <v>0</v>
      </c>
      <c r="AO282" s="701">
        <v>0</v>
      </c>
      <c r="AP282" s="701">
        <v>0</v>
      </c>
      <c r="AQ282" s="701">
        <v>0</v>
      </c>
      <c r="AR282" s="701">
        <v>0</v>
      </c>
      <c r="AS282" s="701">
        <v>0</v>
      </c>
      <c r="AT282" s="701">
        <v>0</v>
      </c>
      <c r="AU282" s="701">
        <v>0</v>
      </c>
      <c r="AV282" s="701">
        <v>0</v>
      </c>
      <c r="AW282" s="701">
        <v>0</v>
      </c>
      <c r="AX282" s="701">
        <v>0</v>
      </c>
      <c r="AY282" s="701">
        <v>0</v>
      </c>
      <c r="AZ282" s="701">
        <v>0</v>
      </c>
      <c r="BA282" s="701">
        <v>0</v>
      </c>
      <c r="BB282" s="701">
        <v>0</v>
      </c>
      <c r="BC282" s="701">
        <v>0</v>
      </c>
      <c r="BD282" s="701">
        <v>0</v>
      </c>
      <c r="BE282" s="701">
        <v>0</v>
      </c>
      <c r="BF282" s="701">
        <v>0</v>
      </c>
      <c r="BG282" s="701">
        <v>0</v>
      </c>
      <c r="BH282" s="701">
        <v>0</v>
      </c>
      <c r="BI282" s="701">
        <v>0</v>
      </c>
      <c r="BJ282" s="701">
        <v>0</v>
      </c>
      <c r="BK282" s="701">
        <v>0</v>
      </c>
      <c r="BL282" s="701">
        <v>0</v>
      </c>
      <c r="BM282" s="701">
        <v>0</v>
      </c>
      <c r="BN282" s="701">
        <v>0</v>
      </c>
      <c r="BO282" s="701">
        <v>0</v>
      </c>
      <c r="BP282" s="701">
        <v>0</v>
      </c>
      <c r="BQ282" s="701">
        <v>0</v>
      </c>
      <c r="BR282" s="701">
        <v>0</v>
      </c>
      <c r="BS282" s="701">
        <v>0</v>
      </c>
      <c r="BT282" s="701">
        <v>0</v>
      </c>
      <c r="BU282" s="701"/>
      <c r="BV282" s="701"/>
      <c r="BW282" s="701"/>
      <c r="BX282" s="701"/>
      <c r="BY282" s="701"/>
      <c r="BZ282" s="701"/>
      <c r="CA282" s="701"/>
      <c r="CB282" s="701"/>
      <c r="CC282" s="701"/>
      <c r="CD282" s="701"/>
      <c r="CE282" s="701"/>
      <c r="CF282" s="701"/>
      <c r="CG282" s="701"/>
      <c r="CH282" s="701"/>
      <c r="CI282" s="702"/>
    </row>
    <row r="283" spans="2:87" ht="30.6" customHeight="1" x14ac:dyDescent="0.2">
      <c r="B283" s="944" t="s">
        <v>620</v>
      </c>
      <c r="C283" s="945" t="s">
        <v>621</v>
      </c>
      <c r="D283" s="946" t="s">
        <v>622</v>
      </c>
      <c r="E283" s="945" t="s">
        <v>231</v>
      </c>
      <c r="F283" s="947">
        <v>2</v>
      </c>
      <c r="G283" s="706"/>
      <c r="H283" s="707"/>
      <c r="I283" s="707">
        <v>0</v>
      </c>
      <c r="J283" s="707">
        <v>0</v>
      </c>
      <c r="K283" s="707">
        <v>0</v>
      </c>
      <c r="L283" s="707">
        <v>0</v>
      </c>
      <c r="M283" s="701">
        <v>0</v>
      </c>
      <c r="N283" s="701">
        <v>0</v>
      </c>
      <c r="O283" s="701">
        <v>0</v>
      </c>
      <c r="P283" s="701">
        <v>0</v>
      </c>
      <c r="Q283" s="701">
        <v>0</v>
      </c>
      <c r="R283" s="701">
        <v>0</v>
      </c>
      <c r="S283" s="701">
        <v>0</v>
      </c>
      <c r="T283" s="701">
        <v>0</v>
      </c>
      <c r="U283" s="701">
        <v>0</v>
      </c>
      <c r="V283" s="701">
        <v>0</v>
      </c>
      <c r="W283" s="701">
        <v>0</v>
      </c>
      <c r="X283" s="701">
        <v>0</v>
      </c>
      <c r="Y283" s="701">
        <v>0</v>
      </c>
      <c r="Z283" s="701">
        <v>0</v>
      </c>
      <c r="AA283" s="701">
        <v>0</v>
      </c>
      <c r="AB283" s="701">
        <v>0</v>
      </c>
      <c r="AC283" s="701">
        <v>0</v>
      </c>
      <c r="AD283" s="701">
        <v>0</v>
      </c>
      <c r="AE283" s="701">
        <v>0</v>
      </c>
      <c r="AF283" s="701">
        <v>0</v>
      </c>
      <c r="AG283" s="701">
        <v>0</v>
      </c>
      <c r="AH283" s="701">
        <v>0</v>
      </c>
      <c r="AI283" s="701">
        <v>0</v>
      </c>
      <c r="AJ283" s="701">
        <v>0</v>
      </c>
      <c r="AK283" s="701">
        <v>0</v>
      </c>
      <c r="AL283" s="701">
        <v>0</v>
      </c>
      <c r="AM283" s="701">
        <v>0</v>
      </c>
      <c r="AN283" s="701">
        <v>0</v>
      </c>
      <c r="AO283" s="701">
        <v>0</v>
      </c>
      <c r="AP283" s="701">
        <v>0</v>
      </c>
      <c r="AQ283" s="701">
        <v>0</v>
      </c>
      <c r="AR283" s="701">
        <v>0</v>
      </c>
      <c r="AS283" s="701">
        <v>0</v>
      </c>
      <c r="AT283" s="701">
        <v>0</v>
      </c>
      <c r="AU283" s="701">
        <v>0</v>
      </c>
      <c r="AV283" s="701">
        <v>0</v>
      </c>
      <c r="AW283" s="701">
        <v>0</v>
      </c>
      <c r="AX283" s="701">
        <v>0</v>
      </c>
      <c r="AY283" s="701">
        <v>0</v>
      </c>
      <c r="AZ283" s="701">
        <v>0</v>
      </c>
      <c r="BA283" s="701">
        <v>0</v>
      </c>
      <c r="BB283" s="701">
        <v>0</v>
      </c>
      <c r="BC283" s="701">
        <v>0</v>
      </c>
      <c r="BD283" s="701">
        <v>0</v>
      </c>
      <c r="BE283" s="701">
        <v>0</v>
      </c>
      <c r="BF283" s="701">
        <v>0</v>
      </c>
      <c r="BG283" s="701">
        <v>0</v>
      </c>
      <c r="BH283" s="701">
        <v>0</v>
      </c>
      <c r="BI283" s="701">
        <v>0</v>
      </c>
      <c r="BJ283" s="701">
        <v>0</v>
      </c>
      <c r="BK283" s="701">
        <v>0</v>
      </c>
      <c r="BL283" s="701">
        <v>0</v>
      </c>
      <c r="BM283" s="701">
        <v>0</v>
      </c>
      <c r="BN283" s="701">
        <v>0</v>
      </c>
      <c r="BO283" s="701">
        <v>0</v>
      </c>
      <c r="BP283" s="701">
        <v>0</v>
      </c>
      <c r="BQ283" s="701">
        <v>0</v>
      </c>
      <c r="BR283" s="701">
        <v>0</v>
      </c>
      <c r="BS283" s="701">
        <v>0</v>
      </c>
      <c r="BT283" s="701">
        <v>0</v>
      </c>
      <c r="BU283" s="701"/>
      <c r="BV283" s="701"/>
      <c r="BW283" s="701"/>
      <c r="BX283" s="701"/>
      <c r="BY283" s="701"/>
      <c r="BZ283" s="701"/>
      <c r="CA283" s="701"/>
      <c r="CB283" s="701"/>
      <c r="CC283" s="701"/>
      <c r="CD283" s="701"/>
      <c r="CE283" s="701"/>
      <c r="CF283" s="701"/>
      <c r="CG283" s="701"/>
      <c r="CH283" s="701"/>
      <c r="CI283" s="702"/>
    </row>
    <row r="284" spans="2:87" ht="30.6" customHeight="1" x14ac:dyDescent="0.2">
      <c r="B284" s="944" t="s">
        <v>623</v>
      </c>
      <c r="C284" s="945" t="s">
        <v>779</v>
      </c>
      <c r="D284" s="946" t="s">
        <v>625</v>
      </c>
      <c r="E284" s="945" t="s">
        <v>231</v>
      </c>
      <c r="F284" s="947">
        <v>2</v>
      </c>
      <c r="G284" s="706"/>
      <c r="H284" s="707"/>
      <c r="I284" s="707">
        <v>0</v>
      </c>
      <c r="J284" s="707">
        <v>0</v>
      </c>
      <c r="K284" s="707">
        <v>0</v>
      </c>
      <c r="L284" s="707">
        <v>0</v>
      </c>
      <c r="M284" s="701">
        <v>0</v>
      </c>
      <c r="N284" s="701">
        <v>0</v>
      </c>
      <c r="O284" s="701">
        <v>0</v>
      </c>
      <c r="P284" s="701">
        <v>0</v>
      </c>
      <c r="Q284" s="701">
        <v>0</v>
      </c>
      <c r="R284" s="701">
        <v>0</v>
      </c>
      <c r="S284" s="701">
        <v>0</v>
      </c>
      <c r="T284" s="701">
        <v>0</v>
      </c>
      <c r="U284" s="701">
        <v>0</v>
      </c>
      <c r="V284" s="701">
        <v>0</v>
      </c>
      <c r="W284" s="701">
        <v>0</v>
      </c>
      <c r="X284" s="701">
        <v>0</v>
      </c>
      <c r="Y284" s="701">
        <v>0</v>
      </c>
      <c r="Z284" s="701">
        <v>0</v>
      </c>
      <c r="AA284" s="701">
        <v>0</v>
      </c>
      <c r="AB284" s="701">
        <v>0</v>
      </c>
      <c r="AC284" s="701">
        <v>0</v>
      </c>
      <c r="AD284" s="701">
        <v>0</v>
      </c>
      <c r="AE284" s="701">
        <v>0</v>
      </c>
      <c r="AF284" s="701">
        <v>0</v>
      </c>
      <c r="AG284" s="701">
        <v>0</v>
      </c>
      <c r="AH284" s="701">
        <v>0</v>
      </c>
      <c r="AI284" s="701">
        <v>0</v>
      </c>
      <c r="AJ284" s="701">
        <v>0</v>
      </c>
      <c r="AK284" s="701">
        <v>0</v>
      </c>
      <c r="AL284" s="701">
        <v>0</v>
      </c>
      <c r="AM284" s="701">
        <v>0</v>
      </c>
      <c r="AN284" s="701">
        <v>0</v>
      </c>
      <c r="AO284" s="701">
        <v>0</v>
      </c>
      <c r="AP284" s="701">
        <v>0</v>
      </c>
      <c r="AQ284" s="701">
        <v>0</v>
      </c>
      <c r="AR284" s="701">
        <v>0</v>
      </c>
      <c r="AS284" s="701">
        <v>0</v>
      </c>
      <c r="AT284" s="701">
        <v>0</v>
      </c>
      <c r="AU284" s="701">
        <v>0</v>
      </c>
      <c r="AV284" s="701">
        <v>0</v>
      </c>
      <c r="AW284" s="701">
        <v>0</v>
      </c>
      <c r="AX284" s="701">
        <v>0</v>
      </c>
      <c r="AY284" s="701">
        <v>0</v>
      </c>
      <c r="AZ284" s="701">
        <v>0</v>
      </c>
      <c r="BA284" s="701">
        <v>0</v>
      </c>
      <c r="BB284" s="701">
        <v>0</v>
      </c>
      <c r="BC284" s="701">
        <v>0</v>
      </c>
      <c r="BD284" s="701">
        <v>0</v>
      </c>
      <c r="BE284" s="701">
        <v>0</v>
      </c>
      <c r="BF284" s="701">
        <v>0</v>
      </c>
      <c r="BG284" s="701">
        <v>0</v>
      </c>
      <c r="BH284" s="701">
        <v>0</v>
      </c>
      <c r="BI284" s="701">
        <v>0</v>
      </c>
      <c r="BJ284" s="701">
        <v>0</v>
      </c>
      <c r="BK284" s="701">
        <v>0</v>
      </c>
      <c r="BL284" s="701">
        <v>0</v>
      </c>
      <c r="BM284" s="701">
        <v>0</v>
      </c>
      <c r="BN284" s="701">
        <v>0</v>
      </c>
      <c r="BO284" s="701">
        <v>0</v>
      </c>
      <c r="BP284" s="701">
        <v>0</v>
      </c>
      <c r="BQ284" s="701">
        <v>0</v>
      </c>
      <c r="BR284" s="701">
        <v>0</v>
      </c>
      <c r="BS284" s="701">
        <v>0</v>
      </c>
      <c r="BT284" s="701">
        <v>0</v>
      </c>
      <c r="BU284" s="701"/>
      <c r="BV284" s="701"/>
      <c r="BW284" s="701"/>
      <c r="BX284" s="701"/>
      <c r="BY284" s="701"/>
      <c r="BZ284" s="701"/>
      <c r="CA284" s="701"/>
      <c r="CB284" s="701"/>
      <c r="CC284" s="701"/>
      <c r="CD284" s="701"/>
      <c r="CE284" s="701"/>
      <c r="CF284" s="701"/>
      <c r="CG284" s="701"/>
      <c r="CH284" s="701"/>
      <c r="CI284" s="702"/>
    </row>
    <row r="285" spans="2:87" ht="28.5" x14ac:dyDescent="0.2">
      <c r="B285" s="939" t="s">
        <v>626</v>
      </c>
      <c r="C285" s="940" t="s">
        <v>627</v>
      </c>
      <c r="D285" s="940" t="s">
        <v>628</v>
      </c>
      <c r="E285" s="940" t="s">
        <v>231</v>
      </c>
      <c r="F285" s="941">
        <v>2</v>
      </c>
      <c r="G285" s="706"/>
      <c r="H285" s="707"/>
      <c r="I285" s="707">
        <v>0</v>
      </c>
      <c r="J285" s="707">
        <v>0</v>
      </c>
      <c r="K285" s="707">
        <v>0</v>
      </c>
      <c r="L285" s="707">
        <v>0</v>
      </c>
      <c r="M285" s="701">
        <v>0</v>
      </c>
      <c r="N285" s="701">
        <v>0</v>
      </c>
      <c r="O285" s="701">
        <v>0</v>
      </c>
      <c r="P285" s="701">
        <v>0</v>
      </c>
      <c r="Q285" s="701">
        <v>0</v>
      </c>
      <c r="R285" s="701">
        <v>0</v>
      </c>
      <c r="S285" s="701">
        <v>0</v>
      </c>
      <c r="T285" s="701">
        <v>0</v>
      </c>
      <c r="U285" s="701">
        <v>0</v>
      </c>
      <c r="V285" s="701">
        <v>0</v>
      </c>
      <c r="W285" s="701">
        <v>0</v>
      </c>
      <c r="X285" s="701">
        <v>0</v>
      </c>
      <c r="Y285" s="701">
        <v>0</v>
      </c>
      <c r="Z285" s="701">
        <v>0</v>
      </c>
      <c r="AA285" s="701">
        <v>0</v>
      </c>
      <c r="AB285" s="701">
        <v>0</v>
      </c>
      <c r="AC285" s="701">
        <v>0</v>
      </c>
      <c r="AD285" s="701">
        <v>0</v>
      </c>
      <c r="AE285" s="701">
        <v>0</v>
      </c>
      <c r="AF285" s="701">
        <v>0</v>
      </c>
      <c r="AG285" s="701">
        <v>0</v>
      </c>
      <c r="AH285" s="701">
        <v>0</v>
      </c>
      <c r="AI285" s="701">
        <v>0</v>
      </c>
      <c r="AJ285" s="701">
        <v>0</v>
      </c>
      <c r="AK285" s="701">
        <v>0</v>
      </c>
      <c r="AL285" s="701">
        <v>0</v>
      </c>
      <c r="AM285" s="701">
        <v>0</v>
      </c>
      <c r="AN285" s="701">
        <v>0</v>
      </c>
      <c r="AO285" s="701">
        <v>0</v>
      </c>
      <c r="AP285" s="701">
        <v>0</v>
      </c>
      <c r="AQ285" s="701">
        <v>0</v>
      </c>
      <c r="AR285" s="701">
        <v>0</v>
      </c>
      <c r="AS285" s="701">
        <v>0</v>
      </c>
      <c r="AT285" s="701">
        <v>0</v>
      </c>
      <c r="AU285" s="701">
        <v>0</v>
      </c>
      <c r="AV285" s="701">
        <v>0</v>
      </c>
      <c r="AW285" s="701">
        <v>0</v>
      </c>
      <c r="AX285" s="701">
        <v>0</v>
      </c>
      <c r="AY285" s="701">
        <v>0</v>
      </c>
      <c r="AZ285" s="701">
        <v>0</v>
      </c>
      <c r="BA285" s="701">
        <v>0</v>
      </c>
      <c r="BB285" s="701">
        <v>0</v>
      </c>
      <c r="BC285" s="701">
        <v>0</v>
      </c>
      <c r="BD285" s="701">
        <v>0</v>
      </c>
      <c r="BE285" s="701">
        <v>0</v>
      </c>
      <c r="BF285" s="701">
        <v>0</v>
      </c>
      <c r="BG285" s="701">
        <v>0</v>
      </c>
      <c r="BH285" s="701">
        <v>0</v>
      </c>
      <c r="BI285" s="701">
        <v>0</v>
      </c>
      <c r="BJ285" s="701">
        <v>0</v>
      </c>
      <c r="BK285" s="701">
        <v>0</v>
      </c>
      <c r="BL285" s="701">
        <v>0</v>
      </c>
      <c r="BM285" s="701">
        <v>0</v>
      </c>
      <c r="BN285" s="701">
        <v>0</v>
      </c>
      <c r="BO285" s="701">
        <v>0</v>
      </c>
      <c r="BP285" s="701">
        <v>0</v>
      </c>
      <c r="BQ285" s="701">
        <v>0</v>
      </c>
      <c r="BR285" s="701">
        <v>0</v>
      </c>
      <c r="BS285" s="701">
        <v>0</v>
      </c>
      <c r="BT285" s="701">
        <v>0</v>
      </c>
      <c r="BU285" s="701"/>
      <c r="BV285" s="701"/>
      <c r="BW285" s="701"/>
      <c r="BX285" s="701"/>
      <c r="BY285" s="701"/>
      <c r="BZ285" s="701"/>
      <c r="CA285" s="701"/>
      <c r="CB285" s="701"/>
      <c r="CC285" s="701"/>
      <c r="CD285" s="701"/>
      <c r="CE285" s="701"/>
      <c r="CF285" s="701"/>
      <c r="CG285" s="701"/>
      <c r="CH285" s="701"/>
      <c r="CI285" s="702"/>
    </row>
    <row r="286" spans="2:87" x14ac:dyDescent="0.2">
      <c r="B286" s="939" t="s">
        <v>629</v>
      </c>
      <c r="C286" s="940" t="s">
        <v>630</v>
      </c>
      <c r="D286" s="940" t="s">
        <v>631</v>
      </c>
      <c r="E286" s="940" t="s">
        <v>231</v>
      </c>
      <c r="F286" s="941">
        <v>2</v>
      </c>
      <c r="G286" s="706"/>
      <c r="H286" s="707"/>
      <c r="I286" s="707">
        <v>0</v>
      </c>
      <c r="J286" s="707">
        <v>0</v>
      </c>
      <c r="K286" s="707">
        <v>0</v>
      </c>
      <c r="L286" s="707">
        <v>0</v>
      </c>
      <c r="M286" s="701">
        <v>0</v>
      </c>
      <c r="N286" s="701">
        <v>0</v>
      </c>
      <c r="O286" s="701">
        <v>0</v>
      </c>
      <c r="P286" s="701">
        <v>0</v>
      </c>
      <c r="Q286" s="701">
        <v>0</v>
      </c>
      <c r="R286" s="701">
        <v>0</v>
      </c>
      <c r="S286" s="701">
        <v>0</v>
      </c>
      <c r="T286" s="701">
        <v>0</v>
      </c>
      <c r="U286" s="701">
        <v>0</v>
      </c>
      <c r="V286" s="701">
        <v>0</v>
      </c>
      <c r="W286" s="701">
        <v>0</v>
      </c>
      <c r="X286" s="701">
        <v>0</v>
      </c>
      <c r="Y286" s="701">
        <v>0</v>
      </c>
      <c r="Z286" s="701">
        <v>0</v>
      </c>
      <c r="AA286" s="701">
        <v>0</v>
      </c>
      <c r="AB286" s="701">
        <v>0</v>
      </c>
      <c r="AC286" s="701">
        <v>0</v>
      </c>
      <c r="AD286" s="701">
        <v>0</v>
      </c>
      <c r="AE286" s="701">
        <v>0</v>
      </c>
      <c r="AF286" s="701">
        <v>0</v>
      </c>
      <c r="AG286" s="701">
        <v>0</v>
      </c>
      <c r="AH286" s="701">
        <v>0</v>
      </c>
      <c r="AI286" s="701">
        <v>0</v>
      </c>
      <c r="AJ286" s="701">
        <v>0</v>
      </c>
      <c r="AK286" s="701">
        <v>0</v>
      </c>
      <c r="AL286" s="701">
        <v>0</v>
      </c>
      <c r="AM286" s="701">
        <v>0</v>
      </c>
      <c r="AN286" s="701">
        <v>0</v>
      </c>
      <c r="AO286" s="701">
        <v>0</v>
      </c>
      <c r="AP286" s="701">
        <v>0</v>
      </c>
      <c r="AQ286" s="701">
        <v>0</v>
      </c>
      <c r="AR286" s="701">
        <v>0</v>
      </c>
      <c r="AS286" s="701">
        <v>0</v>
      </c>
      <c r="AT286" s="701">
        <v>0</v>
      </c>
      <c r="AU286" s="701">
        <v>0</v>
      </c>
      <c r="AV286" s="701">
        <v>0</v>
      </c>
      <c r="AW286" s="701">
        <v>0</v>
      </c>
      <c r="AX286" s="701">
        <v>0</v>
      </c>
      <c r="AY286" s="701">
        <v>0</v>
      </c>
      <c r="AZ286" s="701">
        <v>0</v>
      </c>
      <c r="BA286" s="701">
        <v>0</v>
      </c>
      <c r="BB286" s="701">
        <v>0</v>
      </c>
      <c r="BC286" s="701">
        <v>0</v>
      </c>
      <c r="BD286" s="701">
        <v>0</v>
      </c>
      <c r="BE286" s="701">
        <v>0</v>
      </c>
      <c r="BF286" s="701">
        <v>0</v>
      </c>
      <c r="BG286" s="701">
        <v>0</v>
      </c>
      <c r="BH286" s="701">
        <v>0</v>
      </c>
      <c r="BI286" s="701">
        <v>0</v>
      </c>
      <c r="BJ286" s="701">
        <v>0</v>
      </c>
      <c r="BK286" s="701">
        <v>0</v>
      </c>
      <c r="BL286" s="701">
        <v>0</v>
      </c>
      <c r="BM286" s="701">
        <v>0</v>
      </c>
      <c r="BN286" s="701">
        <v>0</v>
      </c>
      <c r="BO286" s="701">
        <v>0</v>
      </c>
      <c r="BP286" s="701">
        <v>0</v>
      </c>
      <c r="BQ286" s="701">
        <v>0</v>
      </c>
      <c r="BR286" s="701">
        <v>0</v>
      </c>
      <c r="BS286" s="701">
        <v>0</v>
      </c>
      <c r="BT286" s="701">
        <v>0</v>
      </c>
      <c r="BU286" s="701"/>
      <c r="BV286" s="701"/>
      <c r="BW286" s="701"/>
      <c r="BX286" s="701"/>
      <c r="BY286" s="701"/>
      <c r="BZ286" s="701"/>
      <c r="CA286" s="701"/>
      <c r="CB286" s="701"/>
      <c r="CC286" s="701"/>
      <c r="CD286" s="701"/>
      <c r="CE286" s="701"/>
      <c r="CF286" s="701"/>
      <c r="CG286" s="701"/>
      <c r="CH286" s="701"/>
      <c r="CI286" s="702"/>
    </row>
    <row r="287" spans="2:87" ht="15" thickBot="1" x14ac:dyDescent="0.25">
      <c r="B287" s="948" t="s">
        <v>632</v>
      </c>
      <c r="C287" s="949" t="s">
        <v>633</v>
      </c>
      <c r="D287" s="949" t="s">
        <v>634</v>
      </c>
      <c r="E287" s="949" t="s">
        <v>231</v>
      </c>
      <c r="F287" s="950">
        <v>2</v>
      </c>
      <c r="G287" s="717"/>
      <c r="H287" s="718"/>
      <c r="I287" s="718">
        <v>0</v>
      </c>
      <c r="J287" s="718">
        <v>0</v>
      </c>
      <c r="K287" s="718">
        <v>0</v>
      </c>
      <c r="L287" s="718">
        <v>0</v>
      </c>
      <c r="M287" s="719">
        <v>0</v>
      </c>
      <c r="N287" s="719">
        <v>0</v>
      </c>
      <c r="O287" s="719">
        <v>0</v>
      </c>
      <c r="P287" s="719">
        <v>0</v>
      </c>
      <c r="Q287" s="719">
        <v>0</v>
      </c>
      <c r="R287" s="719">
        <v>0</v>
      </c>
      <c r="S287" s="719">
        <v>0</v>
      </c>
      <c r="T287" s="719">
        <v>0</v>
      </c>
      <c r="U287" s="719">
        <v>0</v>
      </c>
      <c r="V287" s="719">
        <v>0</v>
      </c>
      <c r="W287" s="719">
        <v>0</v>
      </c>
      <c r="X287" s="719">
        <v>0</v>
      </c>
      <c r="Y287" s="719">
        <v>0</v>
      </c>
      <c r="Z287" s="719">
        <v>0</v>
      </c>
      <c r="AA287" s="719">
        <v>0</v>
      </c>
      <c r="AB287" s="719">
        <v>0</v>
      </c>
      <c r="AC287" s="719">
        <v>0</v>
      </c>
      <c r="AD287" s="719">
        <v>0</v>
      </c>
      <c r="AE287" s="719">
        <v>0</v>
      </c>
      <c r="AF287" s="719">
        <v>0</v>
      </c>
      <c r="AG287" s="719">
        <v>0</v>
      </c>
      <c r="AH287" s="719">
        <v>0</v>
      </c>
      <c r="AI287" s="719">
        <v>0</v>
      </c>
      <c r="AJ287" s="719">
        <v>0</v>
      </c>
      <c r="AK287" s="719">
        <v>0</v>
      </c>
      <c r="AL287" s="719">
        <v>0</v>
      </c>
      <c r="AM287" s="719">
        <v>0</v>
      </c>
      <c r="AN287" s="719">
        <v>0</v>
      </c>
      <c r="AO287" s="719">
        <v>0</v>
      </c>
      <c r="AP287" s="719">
        <v>0</v>
      </c>
      <c r="AQ287" s="719">
        <v>0</v>
      </c>
      <c r="AR287" s="719">
        <v>0</v>
      </c>
      <c r="AS287" s="719">
        <v>0</v>
      </c>
      <c r="AT287" s="719">
        <v>0</v>
      </c>
      <c r="AU287" s="719">
        <v>0</v>
      </c>
      <c r="AV287" s="719">
        <v>0</v>
      </c>
      <c r="AW287" s="719">
        <v>0</v>
      </c>
      <c r="AX287" s="719">
        <v>0</v>
      </c>
      <c r="AY287" s="719">
        <v>0</v>
      </c>
      <c r="AZ287" s="719">
        <v>0</v>
      </c>
      <c r="BA287" s="719">
        <v>0</v>
      </c>
      <c r="BB287" s="719">
        <v>0</v>
      </c>
      <c r="BC287" s="719">
        <v>0</v>
      </c>
      <c r="BD287" s="719">
        <v>0</v>
      </c>
      <c r="BE287" s="719">
        <v>0</v>
      </c>
      <c r="BF287" s="719">
        <v>0</v>
      </c>
      <c r="BG287" s="719">
        <v>0</v>
      </c>
      <c r="BH287" s="719">
        <v>0</v>
      </c>
      <c r="BI287" s="719">
        <v>0</v>
      </c>
      <c r="BJ287" s="719">
        <v>0</v>
      </c>
      <c r="BK287" s="719">
        <v>0</v>
      </c>
      <c r="BL287" s="719">
        <v>0</v>
      </c>
      <c r="BM287" s="719">
        <v>0</v>
      </c>
      <c r="BN287" s="719">
        <v>0</v>
      </c>
      <c r="BO287" s="719">
        <v>0</v>
      </c>
      <c r="BP287" s="719">
        <v>0</v>
      </c>
      <c r="BQ287" s="719">
        <v>0</v>
      </c>
      <c r="BR287" s="719">
        <v>0</v>
      </c>
      <c r="BS287" s="719">
        <v>0</v>
      </c>
      <c r="BT287" s="719">
        <v>0</v>
      </c>
      <c r="BU287" s="719"/>
      <c r="BV287" s="719"/>
      <c r="BW287" s="719"/>
      <c r="BX287" s="719"/>
      <c r="BY287" s="719"/>
      <c r="BZ287" s="719"/>
      <c r="CA287" s="719"/>
      <c r="CB287" s="719"/>
      <c r="CC287" s="719"/>
      <c r="CD287" s="719"/>
      <c r="CE287" s="719"/>
      <c r="CF287" s="719"/>
      <c r="CG287" s="719"/>
      <c r="CH287" s="719"/>
      <c r="CI287" s="720"/>
    </row>
    <row r="288" spans="2:87" ht="57" x14ac:dyDescent="0.2">
      <c r="B288" s="951" t="s">
        <v>635</v>
      </c>
      <c r="C288" s="952" t="s">
        <v>636</v>
      </c>
      <c r="D288" s="953" t="s">
        <v>637</v>
      </c>
      <c r="E288" s="952" t="s">
        <v>231</v>
      </c>
      <c r="F288" s="954">
        <v>2</v>
      </c>
      <c r="G288" s="699"/>
      <c r="H288" s="707"/>
      <c r="I288" s="707">
        <v>0</v>
      </c>
      <c r="J288" s="707">
        <v>0</v>
      </c>
      <c r="K288" s="707">
        <v>0</v>
      </c>
      <c r="L288" s="707">
        <v>0</v>
      </c>
      <c r="M288" s="700">
        <v>-0.76668669779704146</v>
      </c>
      <c r="N288" s="700">
        <v>-1.5292725399666836</v>
      </c>
      <c r="O288" s="700">
        <v>-2.2913556874900394</v>
      </c>
      <c r="P288" s="700">
        <v>-3.0538456359741701</v>
      </c>
      <c r="Q288" s="700">
        <v>-3.8167423854191043</v>
      </c>
      <c r="R288" s="700">
        <v>-4.87611377114888</v>
      </c>
      <c r="S288" s="700">
        <v>-5.9358923883167165</v>
      </c>
      <c r="T288" s="700">
        <v>-6.9960782369225001</v>
      </c>
      <c r="U288" s="700">
        <v>-8.0566713169662876</v>
      </c>
      <c r="V288" s="700">
        <v>-9.117671628448079</v>
      </c>
      <c r="W288" s="700">
        <v>-10.413322547837112</v>
      </c>
      <c r="X288" s="700">
        <v>-11.71286218616649</v>
      </c>
      <c r="Y288" s="700">
        <v>-13.012515040001375</v>
      </c>
      <c r="Z288" s="700">
        <v>-13.027835783622038</v>
      </c>
      <c r="AA288" s="700">
        <v>-13.04326974274818</v>
      </c>
      <c r="AB288" s="700">
        <v>-13.064137793740713</v>
      </c>
      <c r="AC288" s="700">
        <v>-13.085160230615969</v>
      </c>
      <c r="AD288" s="700">
        <v>-13.106337053373835</v>
      </c>
      <c r="AE288" s="700">
        <v>-13.127668262014339</v>
      </c>
      <c r="AF288" s="700">
        <v>-13.149153856537453</v>
      </c>
      <c r="AG288" s="700">
        <v>-13.170793836943261</v>
      </c>
      <c r="AH288" s="700">
        <v>-13.192588203231708</v>
      </c>
      <c r="AI288" s="700">
        <v>-13.214536955402764</v>
      </c>
      <c r="AJ288" s="700">
        <v>-13.236640093456515</v>
      </c>
      <c r="AK288" s="700">
        <v>-13.25889145372102</v>
      </c>
      <c r="AL288" s="700">
        <v>-13.260539355836016</v>
      </c>
      <c r="AM288" s="700">
        <v>-13.262154237868515</v>
      </c>
      <c r="AN288" s="700">
        <v>-13.263769119901013</v>
      </c>
      <c r="AO288" s="700">
        <v>-13.265384001933512</v>
      </c>
      <c r="AP288" s="700">
        <v>-13.266998883966068</v>
      </c>
      <c r="AQ288" s="700">
        <v>-13.268613765998538</v>
      </c>
      <c r="AR288" s="700">
        <v>-13.270228648031065</v>
      </c>
      <c r="AS288" s="700">
        <v>-13.271843530063592</v>
      </c>
      <c r="AT288" s="700">
        <v>-13.273458412096119</v>
      </c>
      <c r="AU288" s="700">
        <v>-13.275073294128589</v>
      </c>
      <c r="AV288" s="700">
        <v>-13.276688176161116</v>
      </c>
      <c r="AW288" s="700">
        <v>-13.278303058193643</v>
      </c>
      <c r="AX288" s="700">
        <v>-13.27991794022617</v>
      </c>
      <c r="AY288" s="700">
        <v>-13.28153282225864</v>
      </c>
      <c r="AZ288" s="700">
        <v>-13.283147704291167</v>
      </c>
      <c r="BA288" s="700">
        <v>-13.284762586323723</v>
      </c>
      <c r="BB288" s="700">
        <v>-13.286377468356193</v>
      </c>
      <c r="BC288" s="700">
        <v>-13.28799235038872</v>
      </c>
      <c r="BD288" s="700">
        <v>-13.289607232421218</v>
      </c>
      <c r="BE288" s="700">
        <v>-13.291222114453774</v>
      </c>
      <c r="BF288" s="700">
        <v>-13.292775359767461</v>
      </c>
      <c r="BG288" s="700">
        <v>-13.294328605081176</v>
      </c>
      <c r="BH288" s="700">
        <v>-13.295881850394892</v>
      </c>
      <c r="BI288" s="700">
        <v>-13.297435095708579</v>
      </c>
      <c r="BJ288" s="700">
        <v>-13.298988341022323</v>
      </c>
      <c r="BK288" s="700">
        <v>-13.300541586336038</v>
      </c>
      <c r="BL288" s="700">
        <v>-13.302094831649754</v>
      </c>
      <c r="BM288" s="700">
        <v>-13.303648076963441</v>
      </c>
      <c r="BN288" s="700">
        <v>-13.305201322277156</v>
      </c>
      <c r="BO288" s="700">
        <v>-13.306754567590843</v>
      </c>
      <c r="BP288" s="700">
        <v>-13.308307812904616</v>
      </c>
      <c r="BQ288" s="700">
        <v>-13.309861058218303</v>
      </c>
      <c r="BR288" s="700">
        <v>-13.311414303532018</v>
      </c>
      <c r="BS288" s="700">
        <v>-13.312967548845734</v>
      </c>
      <c r="BT288" s="700">
        <v>-13.314520794159421</v>
      </c>
      <c r="BU288" s="700"/>
      <c r="BV288" s="700"/>
      <c r="BW288" s="700"/>
      <c r="BX288" s="700"/>
      <c r="BY288" s="700"/>
      <c r="BZ288" s="700"/>
      <c r="CA288" s="700"/>
      <c r="CB288" s="700"/>
      <c r="CC288" s="700"/>
      <c r="CD288" s="700"/>
      <c r="CE288" s="700"/>
      <c r="CF288" s="700"/>
      <c r="CG288" s="700"/>
      <c r="CH288" s="700"/>
      <c r="CI288" s="700"/>
    </row>
    <row r="289" spans="2:89" ht="57" x14ac:dyDescent="0.2">
      <c r="B289" s="955" t="s">
        <v>638</v>
      </c>
      <c r="C289" s="956" t="s">
        <v>639</v>
      </c>
      <c r="D289" s="957" t="s">
        <v>640</v>
      </c>
      <c r="E289" s="956" t="s">
        <v>231</v>
      </c>
      <c r="F289" s="958">
        <v>2</v>
      </c>
      <c r="G289" s="706"/>
      <c r="H289" s="707"/>
      <c r="I289" s="707">
        <v>0</v>
      </c>
      <c r="J289" s="707">
        <v>0</v>
      </c>
      <c r="K289" s="707">
        <v>0</v>
      </c>
      <c r="L289" s="707">
        <v>0</v>
      </c>
      <c r="M289" s="701">
        <v>-0.14796198164416019</v>
      </c>
      <c r="N289" s="701">
        <v>-0.47849959659675534</v>
      </c>
      <c r="O289" s="701">
        <v>-0.8463292019661699</v>
      </c>
      <c r="P289" s="701">
        <v>-1.2136849362754325</v>
      </c>
      <c r="Q289" s="701">
        <v>-1.5805667995245427</v>
      </c>
      <c r="R289" s="701">
        <v>-1.9470252172833389</v>
      </c>
      <c r="S289" s="701">
        <v>-2.3130265725052617</v>
      </c>
      <c r="T289" s="701">
        <v>-2.678570865190312</v>
      </c>
      <c r="U289" s="701">
        <v>-3.0436551861709984</v>
      </c>
      <c r="V289" s="701">
        <v>-3.4082817981331477</v>
      </c>
      <c r="W289" s="701">
        <v>-3.5893111157421176</v>
      </c>
      <c r="X289" s="701">
        <v>-3.5870742992305997</v>
      </c>
      <c r="Y289" s="701">
        <v>-3.5848213206774666</v>
      </c>
      <c r="Z289" s="701">
        <v>-3.5825521800827187</v>
      </c>
      <c r="AA289" s="701">
        <v>-3.5802668774463555</v>
      </c>
      <c r="AB289" s="701">
        <v>-3.5782334600265244</v>
      </c>
      <c r="AC289" s="701">
        <v>-3.5761912268846783</v>
      </c>
      <c r="AD289" s="701">
        <v>-3.5741401780208197</v>
      </c>
      <c r="AE289" s="701">
        <v>-3.5720803134349457</v>
      </c>
      <c r="AF289" s="701">
        <v>-3.5700116331270597</v>
      </c>
      <c r="AG289" s="701">
        <v>-3.5679341370971582</v>
      </c>
      <c r="AH289" s="701">
        <v>-3.5658478253452448</v>
      </c>
      <c r="AI289" s="701">
        <v>-3.5637526978713159</v>
      </c>
      <c r="AJ289" s="701">
        <v>-3.561648754675375</v>
      </c>
      <c r="AK289" s="701">
        <v>-3.5595822781248754</v>
      </c>
      <c r="AL289" s="701">
        <v>-3.558186406888304</v>
      </c>
      <c r="AM289" s="701">
        <v>-3.5581401245208468</v>
      </c>
      <c r="AN289" s="701">
        <v>-3.5580938421533892</v>
      </c>
      <c r="AO289" s="701">
        <v>-3.5580475597859333</v>
      </c>
      <c r="AP289" s="701">
        <v>-3.5580012774184762</v>
      </c>
      <c r="AQ289" s="701">
        <v>-3.557954995051019</v>
      </c>
      <c r="AR289" s="701">
        <v>-3.5579087126835622</v>
      </c>
      <c r="AS289" s="701">
        <v>-3.5578624303161055</v>
      </c>
      <c r="AT289" s="701">
        <v>-3.5578161479486488</v>
      </c>
      <c r="AU289" s="701">
        <v>-3.5577698655811916</v>
      </c>
      <c r="AV289" s="701">
        <v>-3.5577235832137344</v>
      </c>
      <c r="AW289" s="701">
        <v>-3.5576773008462776</v>
      </c>
      <c r="AX289" s="701">
        <v>-3.5576310184788209</v>
      </c>
      <c r="AY289" s="701">
        <v>-3.5575847361113633</v>
      </c>
      <c r="AZ289" s="701">
        <v>-3.557538453743907</v>
      </c>
      <c r="BA289" s="701">
        <v>-3.5574921713764502</v>
      </c>
      <c r="BB289" s="701">
        <v>-3.5574458890089931</v>
      </c>
      <c r="BC289" s="701">
        <v>-3.5573996066415363</v>
      </c>
      <c r="BD289" s="701">
        <v>-3.5573533242740796</v>
      </c>
      <c r="BE289" s="701">
        <v>-3.5573070419066215</v>
      </c>
      <c r="BF289" s="701">
        <v>-3.5572607595391657</v>
      </c>
      <c r="BG289" s="701">
        <v>-3.5572144771717085</v>
      </c>
      <c r="BH289" s="701">
        <v>-3.5571681948042517</v>
      </c>
      <c r="BI289" s="701">
        <v>-3.557121912436795</v>
      </c>
      <c r="BJ289" s="701">
        <v>-3.5570756300693378</v>
      </c>
      <c r="BK289" s="701">
        <v>-3.5570293477018811</v>
      </c>
      <c r="BL289" s="701">
        <v>-3.5569830653344239</v>
      </c>
      <c r="BM289" s="701">
        <v>-3.5569367829669671</v>
      </c>
      <c r="BN289" s="701">
        <v>-3.5568905005995104</v>
      </c>
      <c r="BO289" s="701">
        <v>-3.5568442182320532</v>
      </c>
      <c r="BP289" s="701">
        <v>-3.5567979358645965</v>
      </c>
      <c r="BQ289" s="701">
        <v>-3.5567516534971393</v>
      </c>
      <c r="BR289" s="701">
        <v>-3.5567053711296825</v>
      </c>
      <c r="BS289" s="701">
        <v>-3.5566590887622258</v>
      </c>
      <c r="BT289" s="701">
        <v>-3.5566128063947686</v>
      </c>
      <c r="BU289" s="701"/>
      <c r="BV289" s="701"/>
      <c r="BW289" s="701"/>
      <c r="BX289" s="701"/>
      <c r="BY289" s="701"/>
      <c r="BZ289" s="701"/>
      <c r="CA289" s="701"/>
      <c r="CB289" s="701"/>
      <c r="CC289" s="701"/>
      <c r="CD289" s="701"/>
      <c r="CE289" s="701"/>
      <c r="CF289" s="701"/>
      <c r="CG289" s="701"/>
      <c r="CH289" s="701"/>
      <c r="CI289" s="701"/>
    </row>
    <row r="290" spans="2:89" ht="57" x14ac:dyDescent="0.2">
      <c r="B290" s="955" t="s">
        <v>641</v>
      </c>
      <c r="C290" s="956" t="s">
        <v>642</v>
      </c>
      <c r="D290" s="957" t="s">
        <v>643</v>
      </c>
      <c r="E290" s="956" t="s">
        <v>231</v>
      </c>
      <c r="F290" s="958">
        <v>2</v>
      </c>
      <c r="G290" s="706"/>
      <c r="H290" s="707"/>
      <c r="I290" s="707">
        <v>0</v>
      </c>
      <c r="J290" s="707">
        <v>0</v>
      </c>
      <c r="K290" s="707">
        <v>0</v>
      </c>
      <c r="L290" s="707">
        <v>0</v>
      </c>
      <c r="M290" s="701">
        <v>-1.6180687803631599</v>
      </c>
      <c r="N290" s="701">
        <v>-4.0664012632799427</v>
      </c>
      <c r="O290" s="701">
        <v>-6.1544199947834102</v>
      </c>
      <c r="P290" s="701">
        <v>-8.284286974764143</v>
      </c>
      <c r="Q290" s="701">
        <v>-10.504555089391289</v>
      </c>
      <c r="R290" s="701">
        <v>-12.324751368218102</v>
      </c>
      <c r="S290" s="701">
        <v>-13.891408632775807</v>
      </c>
      <c r="T290" s="701">
        <v>-15.558556419625063</v>
      </c>
      <c r="U290" s="701">
        <v>-17.833195403853836</v>
      </c>
      <c r="V290" s="701">
        <v>-20.226973235377159</v>
      </c>
      <c r="W290" s="701">
        <v>-22.575052107895061</v>
      </c>
      <c r="X290" s="701">
        <v>-25.662348219467532</v>
      </c>
      <c r="Y290" s="701">
        <v>-28.84812422595283</v>
      </c>
      <c r="Z290" s="701">
        <v>-32.11708717612359</v>
      </c>
      <c r="AA290" s="701">
        <v>-35.480569617331867</v>
      </c>
      <c r="AB290" s="701">
        <v>-38.929966484737577</v>
      </c>
      <c r="AC290" s="701">
        <v>-42.399523076262795</v>
      </c>
      <c r="AD290" s="701">
        <v>-45.890454584400914</v>
      </c>
      <c r="AE290" s="701">
        <v>-48.697284080982683</v>
      </c>
      <c r="AF290" s="701">
        <v>-50.032486411936901</v>
      </c>
      <c r="AG290" s="701">
        <v>-51.370604130519354</v>
      </c>
      <c r="AH290" s="701">
        <v>-52.704040439885006</v>
      </c>
      <c r="AI290" s="701">
        <v>-54.056019282220433</v>
      </c>
      <c r="AJ290" s="701">
        <v>-55.449000062818016</v>
      </c>
      <c r="AK290" s="701">
        <v>-56.865985904598972</v>
      </c>
      <c r="AL290" s="701">
        <v>-56.193060793861406</v>
      </c>
      <c r="AM290" s="701">
        <v>-56.702529506452066</v>
      </c>
      <c r="AN290" s="701">
        <v>-57.219452928660502</v>
      </c>
      <c r="AO290" s="701">
        <v>-57.728119671977112</v>
      </c>
      <c r="AP290" s="701">
        <v>-58.214898754506862</v>
      </c>
      <c r="AQ290" s="701">
        <v>-58.534145453224482</v>
      </c>
      <c r="AR290" s="701">
        <v>-58.685911887576935</v>
      </c>
      <c r="AS290" s="701">
        <v>-58.844250579465495</v>
      </c>
      <c r="AT290" s="701">
        <v>-59.00399705571806</v>
      </c>
      <c r="AU290" s="701">
        <v>-59.161416103037027</v>
      </c>
      <c r="AV290" s="701">
        <v>-59.299547864706199</v>
      </c>
      <c r="AW290" s="701">
        <v>-59.430084315278862</v>
      </c>
      <c r="AX290" s="701">
        <v>-59.555392945406709</v>
      </c>
      <c r="AY290" s="701">
        <v>-59.655528590784684</v>
      </c>
      <c r="AZ290" s="701">
        <v>-59.732769857437859</v>
      </c>
      <c r="BA290" s="701">
        <v>-59.7922015311118</v>
      </c>
      <c r="BB290" s="701">
        <v>-59.844095127986293</v>
      </c>
      <c r="BC290" s="701">
        <v>-59.902013460324554</v>
      </c>
      <c r="BD290" s="701">
        <v>-59.970747096821526</v>
      </c>
      <c r="BE290" s="701">
        <v>-60.042847231207361</v>
      </c>
      <c r="BF290" s="701">
        <v>-60.118928025112211</v>
      </c>
      <c r="BG290" s="701">
        <v>-60.197970520750516</v>
      </c>
      <c r="BH290" s="701">
        <v>-60.284912061687066</v>
      </c>
      <c r="BI290" s="701">
        <v>-60.376098904188609</v>
      </c>
      <c r="BJ290" s="701">
        <v>-60.473905787767308</v>
      </c>
      <c r="BK290" s="701">
        <v>-60.578026546096453</v>
      </c>
      <c r="BL290" s="701">
        <v>-60.683612269192054</v>
      </c>
      <c r="BM290" s="701">
        <v>-60.79683977524877</v>
      </c>
      <c r="BN290" s="701">
        <v>-60.908893804537058</v>
      </c>
      <c r="BO290" s="701">
        <v>-61.013343649900264</v>
      </c>
      <c r="BP290" s="701">
        <v>-61.074274421459961</v>
      </c>
      <c r="BQ290" s="701">
        <v>-61.083433576701282</v>
      </c>
      <c r="BR290" s="701">
        <v>-61.075975791179019</v>
      </c>
      <c r="BS290" s="701">
        <v>-61.062279364557696</v>
      </c>
      <c r="BT290" s="701">
        <v>-61.046738840940236</v>
      </c>
      <c r="BU290" s="701"/>
      <c r="BV290" s="701"/>
      <c r="BW290" s="701"/>
      <c r="BX290" s="701"/>
      <c r="BY290" s="701"/>
      <c r="BZ290" s="701"/>
      <c r="CA290" s="701"/>
      <c r="CB290" s="701"/>
      <c r="CC290" s="701"/>
      <c r="CD290" s="701"/>
      <c r="CE290" s="701"/>
      <c r="CF290" s="701"/>
      <c r="CG290" s="701"/>
      <c r="CH290" s="701"/>
      <c r="CI290" s="701"/>
    </row>
    <row r="291" spans="2:89" ht="57" x14ac:dyDescent="0.2">
      <c r="B291" s="955" t="s">
        <v>644</v>
      </c>
      <c r="C291" s="956" t="s">
        <v>645</v>
      </c>
      <c r="D291" s="957" t="s">
        <v>646</v>
      </c>
      <c r="E291" s="956" t="s">
        <v>231</v>
      </c>
      <c r="F291" s="958">
        <v>2</v>
      </c>
      <c r="G291" s="706"/>
      <c r="H291" s="707"/>
      <c r="I291" s="707">
        <v>0</v>
      </c>
      <c r="J291" s="707">
        <v>0</v>
      </c>
      <c r="K291" s="707">
        <v>0</v>
      </c>
      <c r="L291" s="707">
        <v>0</v>
      </c>
      <c r="M291" s="701">
        <v>-2.9310456937044478</v>
      </c>
      <c r="N291" s="701">
        <v>-13.473838754545397</v>
      </c>
      <c r="O291" s="701">
        <v>-17.479739551911337</v>
      </c>
      <c r="P291" s="701">
        <v>-21.435930169575101</v>
      </c>
      <c r="Q291" s="701">
        <v>-25.236985324787724</v>
      </c>
      <c r="R291" s="701">
        <v>-29.163871595053763</v>
      </c>
      <c r="S291" s="701">
        <v>-33.377755360153742</v>
      </c>
      <c r="T291" s="701">
        <v>-37.457666177395254</v>
      </c>
      <c r="U291" s="701">
        <v>-41.969267611033331</v>
      </c>
      <c r="V291" s="701">
        <v>-46.32057025259212</v>
      </c>
      <c r="W291" s="701">
        <v>-49.236403582803376</v>
      </c>
      <c r="X291" s="701">
        <v>-51.203349293395917</v>
      </c>
      <c r="Y291" s="701">
        <v>-53.033129473243548</v>
      </c>
      <c r="Z291" s="701">
        <v>-54.742725303218123</v>
      </c>
      <c r="AA291" s="701">
        <v>-56.34419300954599</v>
      </c>
      <c r="AB291" s="701">
        <v>-57.882218608068172</v>
      </c>
      <c r="AC291" s="701">
        <v>-59.375408476847724</v>
      </c>
      <c r="AD291" s="701">
        <v>-60.829811787837059</v>
      </c>
      <c r="AE291" s="701">
        <v>-61.648541755208072</v>
      </c>
      <c r="AF291" s="701">
        <v>-61.317171812970741</v>
      </c>
      <c r="AG291" s="701">
        <v>-60.978630419720275</v>
      </c>
      <c r="AH291" s="701">
        <v>-60.617045701107457</v>
      </c>
      <c r="AI291" s="701">
        <v>-60.234685436928771</v>
      </c>
      <c r="AJ291" s="701">
        <v>-59.833419964662937</v>
      </c>
      <c r="AK291" s="701">
        <v>-59.404694598201246</v>
      </c>
      <c r="AL291" s="701">
        <v>-58.905748726441175</v>
      </c>
      <c r="AM291" s="701">
        <v>-58.26104348725147</v>
      </c>
      <c r="AN291" s="701">
        <v>-57.625125447659087</v>
      </c>
      <c r="AO291" s="701">
        <v>-56.987046441697885</v>
      </c>
      <c r="AP291" s="701">
        <v>-56.354308723454636</v>
      </c>
      <c r="AQ291" s="701">
        <v>-55.911513058065367</v>
      </c>
      <c r="AR291" s="701">
        <v>-55.672725648290765</v>
      </c>
      <c r="AS291" s="701">
        <v>-55.435293073631613</v>
      </c>
      <c r="AT291" s="701">
        <v>-55.204635504336778</v>
      </c>
      <c r="AU291" s="701">
        <v>-54.975305183825014</v>
      </c>
      <c r="AV291" s="701">
        <v>-54.749030767902269</v>
      </c>
      <c r="AW291" s="701">
        <v>-54.523751566617278</v>
      </c>
      <c r="AX291" s="701">
        <v>-54.301176964961641</v>
      </c>
      <c r="AY291" s="701">
        <v>-54.081201826424731</v>
      </c>
      <c r="AZ291" s="701">
        <v>-53.863553670780036</v>
      </c>
      <c r="BA291" s="701">
        <v>-53.647991183715007</v>
      </c>
      <c r="BB291" s="701">
        <v>-53.434322009289971</v>
      </c>
      <c r="BC291" s="701">
        <v>-53.222448163146737</v>
      </c>
      <c r="BD291" s="701">
        <v>-53.010472730317474</v>
      </c>
      <c r="BE291" s="701">
        <v>-52.802720330989445</v>
      </c>
      <c r="BF291" s="701">
        <v>-52.595453694090622</v>
      </c>
      <c r="BG291" s="701">
        <v>-52.389637827388967</v>
      </c>
      <c r="BH291" s="701">
        <v>-52.180263902717471</v>
      </c>
      <c r="BI291" s="701">
        <v>-51.972784746337311</v>
      </c>
      <c r="BJ291" s="701">
        <v>-51.767200378523953</v>
      </c>
      <c r="BK291" s="701">
        <v>-51.563536468566866</v>
      </c>
      <c r="BL291" s="701">
        <v>-51.361822737785531</v>
      </c>
      <c r="BM291" s="701">
        <v>-51.162047317507643</v>
      </c>
      <c r="BN291" s="701">
        <v>-50.964248794119598</v>
      </c>
      <c r="BO291" s="701">
        <v>-50.768386096639489</v>
      </c>
      <c r="BP291" s="701">
        <v>-50.624370609381657</v>
      </c>
      <c r="BQ291" s="701">
        <v>-50.527969182748834</v>
      </c>
      <c r="BR291" s="701">
        <v>-50.442072277283316</v>
      </c>
      <c r="BS291" s="701">
        <v>-50.353535896616194</v>
      </c>
      <c r="BT291" s="701">
        <v>-50.26658945229471</v>
      </c>
      <c r="BU291" s="701"/>
      <c r="BV291" s="701"/>
      <c r="BW291" s="701"/>
      <c r="BX291" s="701"/>
      <c r="BY291" s="701"/>
      <c r="BZ291" s="701"/>
      <c r="CA291" s="701"/>
      <c r="CB291" s="701"/>
      <c r="CC291" s="701"/>
      <c r="CD291" s="701"/>
      <c r="CE291" s="701"/>
      <c r="CF291" s="701"/>
      <c r="CG291" s="701"/>
      <c r="CH291" s="701"/>
      <c r="CI291" s="701"/>
    </row>
    <row r="292" spans="2:89" ht="28.5" x14ac:dyDescent="0.2">
      <c r="B292" s="955" t="s">
        <v>647</v>
      </c>
      <c r="C292" s="956" t="s">
        <v>648</v>
      </c>
      <c r="D292" s="957" t="s">
        <v>649</v>
      </c>
      <c r="E292" s="956" t="s">
        <v>231</v>
      </c>
      <c r="F292" s="958">
        <v>2</v>
      </c>
      <c r="G292" s="706"/>
      <c r="H292" s="707"/>
      <c r="I292" s="707">
        <v>0</v>
      </c>
      <c r="J292" s="707">
        <v>0</v>
      </c>
      <c r="K292" s="707">
        <v>0</v>
      </c>
      <c r="L292" s="707">
        <v>0</v>
      </c>
      <c r="M292" s="701">
        <v>7.5147833155497779E-4</v>
      </c>
      <c r="N292" s="701">
        <v>2.4526010246930241E-3</v>
      </c>
      <c r="O292" s="701">
        <v>4.3942389388789138E-3</v>
      </c>
      <c r="P292" s="701">
        <v>6.3783095137885937E-3</v>
      </c>
      <c r="Q292" s="701">
        <v>8.362547028113454E-3</v>
      </c>
      <c r="R292" s="701">
        <v>1.051465548024666E-2</v>
      </c>
      <c r="S292" s="701">
        <v>1.2834083970115984E-2</v>
      </c>
      <c r="T292" s="701">
        <v>1.5153045029620671E-2</v>
      </c>
      <c r="U292" s="701">
        <v>1.7472006089128911E-2</v>
      </c>
      <c r="V292" s="701">
        <v>1.9790967148633598E-2</v>
      </c>
      <c r="W292" s="701">
        <v>2.0957508812443848E-2</v>
      </c>
      <c r="X292" s="701">
        <v>2.0964916384109245E-2</v>
      </c>
      <c r="Y292" s="701">
        <v>2.0959385757901572E-2</v>
      </c>
      <c r="Z292" s="701">
        <v>2.0947631630271246E-2</v>
      </c>
      <c r="AA292" s="701">
        <v>2.0935877502640921E-2</v>
      </c>
      <c r="AB292" s="701">
        <v>2.0924123375010595E-2</v>
      </c>
      <c r="AC292" s="701">
        <v>2.0918592748802922E-2</v>
      </c>
      <c r="AD292" s="701">
        <v>2.0919285624017903E-2</v>
      </c>
      <c r="AE292" s="701">
        <v>2.0919978499236436E-2</v>
      </c>
      <c r="AF292" s="701">
        <v>2.0920671374454969E-2</v>
      </c>
      <c r="AG292" s="701">
        <v>2.0915140748250849E-2</v>
      </c>
      <c r="AH292" s="701">
        <v>2.0903386620616971E-2</v>
      </c>
      <c r="AI292" s="701">
        <v>2.0891632492986645E-2</v>
      </c>
      <c r="AJ292" s="701">
        <v>2.0879878365356319E-2</v>
      </c>
      <c r="AK292" s="701">
        <v>2.0868124237725993E-2</v>
      </c>
      <c r="AL292" s="701">
        <v>2.0861829825371103E-2</v>
      </c>
      <c r="AM292" s="701">
        <v>2.0860995128291648E-2</v>
      </c>
      <c r="AN292" s="701">
        <v>2.0860160431215746E-2</v>
      </c>
      <c r="AO292" s="701">
        <v>2.0859325734136291E-2</v>
      </c>
      <c r="AP292" s="701">
        <v>2.0858491037053284E-2</v>
      </c>
      <c r="AQ292" s="701">
        <v>2.0857656339977382E-2</v>
      </c>
      <c r="AR292" s="701">
        <v>2.0856821642894374E-2</v>
      </c>
      <c r="AS292" s="701">
        <v>2.0855986945814919E-2</v>
      </c>
      <c r="AT292" s="701">
        <v>2.0855152248735465E-2</v>
      </c>
      <c r="AU292" s="701">
        <v>2.085431755165601E-2</v>
      </c>
      <c r="AV292" s="701">
        <v>2.0853482854576555E-2</v>
      </c>
      <c r="AW292" s="701">
        <v>2.0852648157500653E-2</v>
      </c>
      <c r="AX292" s="701">
        <v>2.0851813460421198E-2</v>
      </c>
      <c r="AY292" s="701">
        <v>2.0850978763341743E-2</v>
      </c>
      <c r="AZ292" s="701">
        <v>2.0850144066262288E-2</v>
      </c>
      <c r="BA292" s="701">
        <v>2.0849309369179281E-2</v>
      </c>
      <c r="BB292" s="701">
        <v>2.0848474672099826E-2</v>
      </c>
      <c r="BC292" s="701">
        <v>2.0847639975023924E-2</v>
      </c>
      <c r="BD292" s="701">
        <v>2.0846805277940916E-2</v>
      </c>
      <c r="BE292" s="701">
        <v>2.0845970580865014E-2</v>
      </c>
      <c r="BF292" s="701">
        <v>2.0845135883785559E-2</v>
      </c>
      <c r="BG292" s="701">
        <v>2.0844301186706105E-2</v>
      </c>
      <c r="BH292" s="701">
        <v>2.0843466489623097E-2</v>
      </c>
      <c r="BI292" s="701">
        <v>2.0842631792543642E-2</v>
      </c>
      <c r="BJ292" s="701">
        <v>2.0841797095464187E-2</v>
      </c>
      <c r="BK292" s="701">
        <v>2.0840962398388285E-2</v>
      </c>
      <c r="BL292" s="701">
        <v>2.084012770130883E-2</v>
      </c>
      <c r="BM292" s="701">
        <v>2.0839293004229376E-2</v>
      </c>
      <c r="BN292" s="701">
        <v>2.0838458307149921E-2</v>
      </c>
      <c r="BO292" s="701">
        <v>2.0837623610070466E-2</v>
      </c>
      <c r="BP292" s="701">
        <v>2.0836788912991011E-2</v>
      </c>
      <c r="BQ292" s="701">
        <v>2.0835954215911556E-2</v>
      </c>
      <c r="BR292" s="701">
        <v>2.0835119518835654E-2</v>
      </c>
      <c r="BS292" s="701">
        <v>2.0834284821752647E-2</v>
      </c>
      <c r="BT292" s="701">
        <v>2.0833450124673192E-2</v>
      </c>
      <c r="BU292" s="701"/>
      <c r="BV292" s="701"/>
      <c r="BW292" s="701"/>
      <c r="BX292" s="701"/>
      <c r="BY292" s="701"/>
      <c r="BZ292" s="701"/>
      <c r="CA292" s="701"/>
      <c r="CB292" s="701"/>
      <c r="CC292" s="701"/>
      <c r="CD292" s="701"/>
      <c r="CE292" s="701"/>
      <c r="CF292" s="701"/>
      <c r="CG292" s="701"/>
      <c r="CH292" s="701"/>
      <c r="CI292" s="701"/>
    </row>
    <row r="293" spans="2:89" ht="29.25" thickBot="1" x14ac:dyDescent="0.25">
      <c r="B293" s="959" t="s">
        <v>650</v>
      </c>
      <c r="C293" s="960" t="s">
        <v>651</v>
      </c>
      <c r="D293" s="960" t="s">
        <v>652</v>
      </c>
      <c r="E293" s="960" t="s">
        <v>231</v>
      </c>
      <c r="F293" s="961">
        <v>2</v>
      </c>
      <c r="G293" s="732"/>
      <c r="H293" s="718"/>
      <c r="I293" s="718">
        <v>0</v>
      </c>
      <c r="J293" s="718">
        <v>0</v>
      </c>
      <c r="K293" s="718">
        <v>0</v>
      </c>
      <c r="L293" s="718">
        <v>0</v>
      </c>
      <c r="M293" s="733">
        <v>0</v>
      </c>
      <c r="N293" s="733">
        <v>0</v>
      </c>
      <c r="O293" s="733">
        <v>0</v>
      </c>
      <c r="P293" s="733">
        <v>0</v>
      </c>
      <c r="Q293" s="733">
        <v>0</v>
      </c>
      <c r="R293" s="733">
        <v>0</v>
      </c>
      <c r="S293" s="733">
        <v>0</v>
      </c>
      <c r="T293" s="733">
        <v>0</v>
      </c>
      <c r="U293" s="733">
        <v>0</v>
      </c>
      <c r="V293" s="733">
        <v>0</v>
      </c>
      <c r="W293" s="733">
        <v>0</v>
      </c>
      <c r="X293" s="733">
        <v>0</v>
      </c>
      <c r="Y293" s="733">
        <v>0</v>
      </c>
      <c r="Z293" s="733">
        <v>0</v>
      </c>
      <c r="AA293" s="733">
        <v>0</v>
      </c>
      <c r="AB293" s="733">
        <v>0</v>
      </c>
      <c r="AC293" s="733">
        <v>0</v>
      </c>
      <c r="AD293" s="733">
        <v>0</v>
      </c>
      <c r="AE293" s="733">
        <v>0</v>
      </c>
      <c r="AF293" s="733">
        <v>0</v>
      </c>
      <c r="AG293" s="733">
        <v>0</v>
      </c>
      <c r="AH293" s="733">
        <v>0</v>
      </c>
      <c r="AI293" s="733">
        <v>0</v>
      </c>
      <c r="AJ293" s="733">
        <v>0</v>
      </c>
      <c r="AK293" s="733">
        <v>0</v>
      </c>
      <c r="AL293" s="733">
        <v>0</v>
      </c>
      <c r="AM293" s="733">
        <v>0</v>
      </c>
      <c r="AN293" s="733">
        <v>0</v>
      </c>
      <c r="AO293" s="733">
        <v>0</v>
      </c>
      <c r="AP293" s="733">
        <v>0</v>
      </c>
      <c r="AQ293" s="733">
        <v>0</v>
      </c>
      <c r="AR293" s="733">
        <v>0</v>
      </c>
      <c r="AS293" s="733">
        <v>0</v>
      </c>
      <c r="AT293" s="733">
        <v>0</v>
      </c>
      <c r="AU293" s="733">
        <v>0</v>
      </c>
      <c r="AV293" s="733">
        <v>0</v>
      </c>
      <c r="AW293" s="733">
        <v>0</v>
      </c>
      <c r="AX293" s="733">
        <v>0</v>
      </c>
      <c r="AY293" s="733">
        <v>0</v>
      </c>
      <c r="AZ293" s="733">
        <v>0</v>
      </c>
      <c r="BA293" s="733">
        <v>0</v>
      </c>
      <c r="BB293" s="733">
        <v>0</v>
      </c>
      <c r="BC293" s="733">
        <v>0</v>
      </c>
      <c r="BD293" s="733">
        <v>0</v>
      </c>
      <c r="BE293" s="733">
        <v>0</v>
      </c>
      <c r="BF293" s="733">
        <v>0</v>
      </c>
      <c r="BG293" s="733">
        <v>0</v>
      </c>
      <c r="BH293" s="733">
        <v>0</v>
      </c>
      <c r="BI293" s="733">
        <v>0</v>
      </c>
      <c r="BJ293" s="733">
        <v>0</v>
      </c>
      <c r="BK293" s="733">
        <v>0</v>
      </c>
      <c r="BL293" s="733">
        <v>0</v>
      </c>
      <c r="BM293" s="733">
        <v>0</v>
      </c>
      <c r="BN293" s="733">
        <v>0</v>
      </c>
      <c r="BO293" s="733">
        <v>0</v>
      </c>
      <c r="BP293" s="733">
        <v>0</v>
      </c>
      <c r="BQ293" s="733">
        <v>0</v>
      </c>
      <c r="BR293" s="733">
        <v>0</v>
      </c>
      <c r="BS293" s="733">
        <v>0</v>
      </c>
      <c r="BT293" s="733">
        <v>0</v>
      </c>
      <c r="BU293" s="733"/>
      <c r="BV293" s="733"/>
      <c r="BW293" s="733"/>
      <c r="BX293" s="733"/>
      <c r="BY293" s="733"/>
      <c r="BZ293" s="733"/>
      <c r="CA293" s="733"/>
      <c r="CB293" s="733"/>
      <c r="CC293" s="733"/>
      <c r="CD293" s="733"/>
      <c r="CE293" s="733"/>
      <c r="CF293" s="733"/>
      <c r="CG293" s="733"/>
      <c r="CH293" s="733"/>
      <c r="CI293" s="733"/>
    </row>
    <row r="294" spans="2:89" ht="28.5" x14ac:dyDescent="0.2">
      <c r="B294" s="962" t="s">
        <v>653</v>
      </c>
      <c r="C294" s="963" t="s">
        <v>654</v>
      </c>
      <c r="D294" s="964" t="s">
        <v>655</v>
      </c>
      <c r="E294" s="963" t="s">
        <v>231</v>
      </c>
      <c r="F294" s="965">
        <v>2</v>
      </c>
      <c r="G294" s="699"/>
      <c r="H294" s="707"/>
      <c r="I294" s="707">
        <v>0</v>
      </c>
      <c r="J294" s="707">
        <v>0</v>
      </c>
      <c r="K294" s="707">
        <v>0</v>
      </c>
      <c r="L294" s="707">
        <v>0</v>
      </c>
      <c r="M294" s="700">
        <v>-7.1945471440791886E-3</v>
      </c>
      <c r="N294" s="700">
        <v>-1.1055065322777669E-2</v>
      </c>
      <c r="O294" s="700">
        <v>-1.450688866710137E-2</v>
      </c>
      <c r="P294" s="700">
        <v>-1.8289444499869467E-2</v>
      </c>
      <c r="Q294" s="700">
        <v>-2.2402732821081961E-2</v>
      </c>
      <c r="R294" s="700">
        <v>-2.6847803575146711E-2</v>
      </c>
      <c r="S294" s="700">
        <v>-3.1623956799125108E-2</v>
      </c>
      <c r="T294" s="700">
        <v>-3.6731192493017262E-2</v>
      </c>
      <c r="U294" s="700">
        <v>-4.2169510656822951E-2</v>
      </c>
      <c r="V294" s="700">
        <v>-4.7938911290542507E-2</v>
      </c>
      <c r="W294" s="700">
        <v>-5.7049150046036501E-2</v>
      </c>
      <c r="X294" s="700">
        <v>-6.9320948915680414E-2</v>
      </c>
      <c r="Y294" s="700">
        <v>-8.1684792911737802E-2</v>
      </c>
      <c r="Z294" s="700">
        <v>-9.4140682034209111E-2</v>
      </c>
      <c r="AA294" s="700">
        <v>-0.10668861628309378</v>
      </c>
      <c r="AB294" s="700">
        <v>-0.1236545113990013</v>
      </c>
      <c r="AC294" s="700">
        <v>-0.14074592349266901</v>
      </c>
      <c r="AD294" s="700">
        <v>-0.15796285256409748</v>
      </c>
      <c r="AE294" s="700">
        <v>-0.17530529861328631</v>
      </c>
      <c r="AF294" s="700">
        <v>-0.19277326164023584</v>
      </c>
      <c r="AG294" s="700">
        <v>-0.21036674164494562</v>
      </c>
      <c r="AH294" s="700">
        <v>-0.22808573862741605</v>
      </c>
      <c r="AI294" s="700">
        <v>-0.24593025258764695</v>
      </c>
      <c r="AJ294" s="700">
        <v>-0.26390028352563821</v>
      </c>
      <c r="AK294" s="700">
        <v>-0.28199082032604061</v>
      </c>
      <c r="AL294" s="700">
        <v>-0.28333057814310481</v>
      </c>
      <c r="AM294" s="700">
        <v>-0.28464349036466008</v>
      </c>
      <c r="AN294" s="700">
        <v>-0.28595640258621541</v>
      </c>
      <c r="AO294" s="700">
        <v>-0.28726931480777068</v>
      </c>
      <c r="AP294" s="700">
        <v>-0.28858222702932601</v>
      </c>
      <c r="AQ294" s="700">
        <v>-0.28989513925088128</v>
      </c>
      <c r="AR294" s="700">
        <v>-0.29120805147243656</v>
      </c>
      <c r="AS294" s="700">
        <v>-0.29252096369399183</v>
      </c>
      <c r="AT294" s="700">
        <v>-0.29383387591554722</v>
      </c>
      <c r="AU294" s="700">
        <v>-0.29514678813710254</v>
      </c>
      <c r="AV294" s="700">
        <v>-0.29645970035865776</v>
      </c>
      <c r="AW294" s="700">
        <v>-0.29777261258021304</v>
      </c>
      <c r="AX294" s="700">
        <v>-0.29908552480176842</v>
      </c>
      <c r="AY294" s="700">
        <v>-0.30039843702332358</v>
      </c>
      <c r="AZ294" s="700">
        <v>-0.30171134924487891</v>
      </c>
      <c r="BA294" s="700">
        <v>-0.30302426146643424</v>
      </c>
      <c r="BB294" s="700">
        <v>-0.30433717368798957</v>
      </c>
      <c r="BC294" s="700">
        <v>-0.30565008590954484</v>
      </c>
      <c r="BD294" s="700">
        <v>-0.30696299813110012</v>
      </c>
      <c r="BE294" s="700">
        <v>-0.30827591035265539</v>
      </c>
      <c r="BF294" s="700">
        <v>-0.30953871142071626</v>
      </c>
      <c r="BG294" s="700">
        <v>-0.31080151248877708</v>
      </c>
      <c r="BH294" s="700">
        <v>-0.31206431355683795</v>
      </c>
      <c r="BI294" s="700">
        <v>-0.31332711462489876</v>
      </c>
      <c r="BJ294" s="700">
        <v>-0.31458991569295958</v>
      </c>
      <c r="BK294" s="700">
        <v>-0.31585271676102045</v>
      </c>
      <c r="BL294" s="700">
        <v>-0.31711551782908121</v>
      </c>
      <c r="BM294" s="700">
        <v>-0.31837831889714208</v>
      </c>
      <c r="BN294" s="700">
        <v>-0.31964111996520284</v>
      </c>
      <c r="BO294" s="700">
        <v>-0.32090392103326371</v>
      </c>
      <c r="BP294" s="700">
        <v>-0.32216672210132452</v>
      </c>
      <c r="BQ294" s="700">
        <v>-0.32342952316938534</v>
      </c>
      <c r="BR294" s="700">
        <v>-0.32469232423744621</v>
      </c>
      <c r="BS294" s="700">
        <v>-0.32595512530550708</v>
      </c>
      <c r="BT294" s="700">
        <v>-0.327217926373568</v>
      </c>
      <c r="BU294" s="700"/>
      <c r="BV294" s="700"/>
      <c r="BW294" s="700"/>
      <c r="BX294" s="700"/>
      <c r="BY294" s="700"/>
      <c r="BZ294" s="700"/>
      <c r="CA294" s="700"/>
      <c r="CB294" s="700"/>
      <c r="CC294" s="700"/>
      <c r="CD294" s="700"/>
      <c r="CE294" s="700"/>
      <c r="CF294" s="700"/>
      <c r="CG294" s="700"/>
      <c r="CH294" s="700"/>
      <c r="CI294" s="700"/>
    </row>
    <row r="295" spans="2:89" ht="28.5" x14ac:dyDescent="0.2">
      <c r="B295" s="944" t="s">
        <v>656</v>
      </c>
      <c r="C295" s="945" t="s">
        <v>657</v>
      </c>
      <c r="D295" s="946" t="s">
        <v>658</v>
      </c>
      <c r="E295" s="945" t="s">
        <v>231</v>
      </c>
      <c r="F295" s="947">
        <v>2</v>
      </c>
      <c r="G295" s="706"/>
      <c r="H295" s="707"/>
      <c r="I295" s="707">
        <v>0</v>
      </c>
      <c r="J295" s="707">
        <v>0</v>
      </c>
      <c r="K295" s="707">
        <v>0</v>
      </c>
      <c r="L295" s="707">
        <v>0</v>
      </c>
      <c r="M295" s="701">
        <v>-8.0819816441614067E-3</v>
      </c>
      <c r="N295" s="701">
        <v>-2.2459596596755643E-2</v>
      </c>
      <c r="O295" s="701">
        <v>-3.7729201966170578E-2</v>
      </c>
      <c r="P295" s="701">
        <v>-5.2524936275432949E-2</v>
      </c>
      <c r="Q295" s="701">
        <v>-6.6846799524542769E-2</v>
      </c>
      <c r="R295" s="701">
        <v>-8.074521728333893E-2</v>
      </c>
      <c r="S295" s="701">
        <v>-9.4186572505262148E-2</v>
      </c>
      <c r="T295" s="701">
        <v>-0.10717086519031244</v>
      </c>
      <c r="U295" s="701">
        <v>-0.11969518617099911</v>
      </c>
      <c r="V295" s="701">
        <v>-0.13176179813314826</v>
      </c>
      <c r="W295" s="701">
        <v>-0.13781111574211796</v>
      </c>
      <c r="X295" s="701">
        <v>-0.1381742992306001</v>
      </c>
      <c r="Y295" s="701">
        <v>-0.1385213206774672</v>
      </c>
      <c r="Z295" s="701">
        <v>-0.13885218008271927</v>
      </c>
      <c r="AA295" s="701">
        <v>-0.13916687744635634</v>
      </c>
      <c r="AB295" s="701">
        <v>-0.13973346002652451</v>
      </c>
      <c r="AC295" s="701">
        <v>-0.14029122688467896</v>
      </c>
      <c r="AD295" s="701">
        <v>-0.14084017802081961</v>
      </c>
      <c r="AE295" s="701">
        <v>-0.14138031343494656</v>
      </c>
      <c r="AF295" s="701">
        <v>-0.14191163312705973</v>
      </c>
      <c r="AG295" s="701">
        <v>-0.14243413709715919</v>
      </c>
      <c r="AH295" s="701">
        <v>-0.14294782534524486</v>
      </c>
      <c r="AI295" s="701">
        <v>-0.14345269787131676</v>
      </c>
      <c r="AJ295" s="701">
        <v>-0.14394875467537499</v>
      </c>
      <c r="AK295" s="701">
        <v>-0.14448227812487635</v>
      </c>
      <c r="AL295" s="701">
        <v>-0.14438640688830393</v>
      </c>
      <c r="AM295" s="701">
        <v>-0.14434012452084699</v>
      </c>
      <c r="AN295" s="701">
        <v>-0.14429384215339008</v>
      </c>
      <c r="AO295" s="701">
        <v>-0.14424755978593318</v>
      </c>
      <c r="AP295" s="701">
        <v>-0.14420127741847624</v>
      </c>
      <c r="AQ295" s="701">
        <v>-0.14415499505101936</v>
      </c>
      <c r="AR295" s="701">
        <v>-0.14410871268356246</v>
      </c>
      <c r="AS295" s="701">
        <v>-0.14406243031610555</v>
      </c>
      <c r="AT295" s="701">
        <v>-0.14401614794864862</v>
      </c>
      <c r="AU295" s="701">
        <v>-0.14396986558119174</v>
      </c>
      <c r="AV295" s="701">
        <v>-0.1439235832137348</v>
      </c>
      <c r="AW295" s="701">
        <v>-0.14387730084627789</v>
      </c>
      <c r="AX295" s="701">
        <v>-0.14383101847882099</v>
      </c>
      <c r="AY295" s="701">
        <v>-0.14378473611136408</v>
      </c>
      <c r="AZ295" s="701">
        <v>-0.14373845374390715</v>
      </c>
      <c r="BA295" s="701">
        <v>-0.14369217137645027</v>
      </c>
      <c r="BB295" s="701">
        <v>-0.14364588900899336</v>
      </c>
      <c r="BC295" s="701">
        <v>-0.14359960664153645</v>
      </c>
      <c r="BD295" s="701">
        <v>-0.14355332427407952</v>
      </c>
      <c r="BE295" s="701">
        <v>-0.14350704190662264</v>
      </c>
      <c r="BF295" s="701">
        <v>-0.14346075953916571</v>
      </c>
      <c r="BG295" s="701">
        <v>-0.1434144771717088</v>
      </c>
      <c r="BH295" s="701">
        <v>-0.14336819480425189</v>
      </c>
      <c r="BI295" s="701">
        <v>-0.14332191243679496</v>
      </c>
      <c r="BJ295" s="701">
        <v>-0.14327563006933805</v>
      </c>
      <c r="BK295" s="701">
        <v>-0.14322934770188114</v>
      </c>
      <c r="BL295" s="701">
        <v>-0.14318306533442426</v>
      </c>
      <c r="BM295" s="701">
        <v>-0.14313678296696733</v>
      </c>
      <c r="BN295" s="701">
        <v>-0.14309050059951045</v>
      </c>
      <c r="BO295" s="701">
        <v>-0.14304421823205352</v>
      </c>
      <c r="BP295" s="701">
        <v>-0.14299793586459661</v>
      </c>
      <c r="BQ295" s="701">
        <v>-0.1429516534971397</v>
      </c>
      <c r="BR295" s="701">
        <v>-0.1429053711296828</v>
      </c>
      <c r="BS295" s="701">
        <v>-0.14285908876222586</v>
      </c>
      <c r="BT295" s="701">
        <v>-0.14281280639476898</v>
      </c>
      <c r="BU295" s="701"/>
      <c r="BV295" s="701"/>
      <c r="BW295" s="701"/>
      <c r="BX295" s="701"/>
      <c r="BY295" s="701"/>
      <c r="BZ295" s="701"/>
      <c r="CA295" s="701"/>
      <c r="CB295" s="701"/>
      <c r="CC295" s="701"/>
      <c r="CD295" s="701"/>
      <c r="CE295" s="701"/>
      <c r="CF295" s="701"/>
      <c r="CG295" s="701"/>
      <c r="CH295" s="701"/>
      <c r="CI295" s="701"/>
    </row>
    <row r="296" spans="2:89" ht="28.5" x14ac:dyDescent="0.2">
      <c r="B296" s="944" t="s">
        <v>659</v>
      </c>
      <c r="C296" s="945" t="s">
        <v>660</v>
      </c>
      <c r="D296" s="946" t="s">
        <v>661</v>
      </c>
      <c r="E296" s="945" t="s">
        <v>231</v>
      </c>
      <c r="F296" s="947">
        <v>2</v>
      </c>
      <c r="G296" s="706"/>
      <c r="H296" s="707"/>
      <c r="I296" s="707">
        <v>0</v>
      </c>
      <c r="J296" s="707">
        <v>0</v>
      </c>
      <c r="K296" s="707">
        <v>0</v>
      </c>
      <c r="L296" s="707">
        <v>0</v>
      </c>
      <c r="M296" s="701">
        <v>-0.11845001737992966</v>
      </c>
      <c r="N296" s="701">
        <v>-0.23102269999979086</v>
      </c>
      <c r="O296" s="701">
        <v>-0.34792561820385615</v>
      </c>
      <c r="P296" s="701">
        <v>-0.47274428887996223</v>
      </c>
      <c r="Q296" s="701">
        <v>-0.60748140902057202</v>
      </c>
      <c r="R296" s="701">
        <v>-0.73627494580768271</v>
      </c>
      <c r="S296" s="701">
        <v>-0.85991591368441611</v>
      </c>
      <c r="T296" s="701">
        <v>-0.99254022135240483</v>
      </c>
      <c r="U296" s="701">
        <v>-1.1344232416586379</v>
      </c>
      <c r="V296" s="701">
        <v>-1.285199543779953</v>
      </c>
      <c r="W296" s="701">
        <v>-1.4718952044334515</v>
      </c>
      <c r="X296" s="701">
        <v>-1.6922995228418998</v>
      </c>
      <c r="Y296" s="701">
        <v>-1.9190471503297957</v>
      </c>
      <c r="Z296" s="701">
        <v>-2.1522480780384132</v>
      </c>
      <c r="AA296" s="701">
        <v>-2.3914311195739142</v>
      </c>
      <c r="AB296" s="701">
        <v>-2.7072101014479699</v>
      </c>
      <c r="AC296" s="701">
        <v>-3.0286752418509302</v>
      </c>
      <c r="AD296" s="701">
        <v>-3.3552559150903001</v>
      </c>
      <c r="AE296" s="701">
        <v>-3.6866748355383265</v>
      </c>
      <c r="AF296" s="701">
        <v>-4.0223281445846162</v>
      </c>
      <c r="AG296" s="701">
        <v>-4.3631219247668263</v>
      </c>
      <c r="AH296" s="701">
        <v>-4.7099718912503974</v>
      </c>
      <c r="AI296" s="701">
        <v>-5.0624311436460738</v>
      </c>
      <c r="AJ296" s="701">
        <v>-5.4203424382526917</v>
      </c>
      <c r="AK296" s="701">
        <v>-5.7835409358181575</v>
      </c>
      <c r="AL296" s="701">
        <v>-5.8392293610058674</v>
      </c>
      <c r="AM296" s="701">
        <v>-5.8804708112963002</v>
      </c>
      <c r="AN296" s="701">
        <v>-5.9204225003093605</v>
      </c>
      <c r="AO296" s="701">
        <v>-5.960508397647974</v>
      </c>
      <c r="AP296" s="701">
        <v>-6.0014827023893655</v>
      </c>
      <c r="AQ296" s="701">
        <v>-6.0309553453388585</v>
      </c>
      <c r="AR296" s="701">
        <v>-6.0484661662737507</v>
      </c>
      <c r="AS296" s="701">
        <v>-6.0660079931059734</v>
      </c>
      <c r="AT296" s="701">
        <v>-6.0836577853096561</v>
      </c>
      <c r="AU296" s="701">
        <v>-6.1016041937092638</v>
      </c>
      <c r="AV296" s="701">
        <v>-6.1209605011411785</v>
      </c>
      <c r="AW296" s="701">
        <v>-6.1411569594660227</v>
      </c>
      <c r="AX296" s="701">
        <v>-6.1623063653449321</v>
      </c>
      <c r="AY296" s="701">
        <v>-6.1850749626734407</v>
      </c>
      <c r="AZ296" s="701">
        <v>-6.2091000454793353</v>
      </c>
      <c r="BA296" s="701">
        <v>-6.2343287112826697</v>
      </c>
      <c r="BB296" s="701">
        <v>-6.2604117204003122</v>
      </c>
      <c r="BC296" s="701">
        <v>-6.2865742483213394</v>
      </c>
      <c r="BD296" s="701">
        <v>-6.3122923479999091</v>
      </c>
      <c r="BE296" s="701">
        <v>-6.3378105947315539</v>
      </c>
      <c r="BF296" s="701">
        <v>-6.362886810926665</v>
      </c>
      <c r="BG296" s="701">
        <v>-6.3876228571191564</v>
      </c>
      <c r="BH296" s="701">
        <v>-6.4121405437317023</v>
      </c>
      <c r="BI296" s="701">
        <v>-6.4363963521599654</v>
      </c>
      <c r="BJ296" s="701">
        <v>-6.4602876716143376</v>
      </c>
      <c r="BK296" s="701">
        <v>-6.4835588194145419</v>
      </c>
      <c r="BL296" s="701">
        <v>-6.5063798758122413</v>
      </c>
      <c r="BM296" s="701">
        <v>-6.5286783140121187</v>
      </c>
      <c r="BN296" s="701">
        <v>-6.5511136335931344</v>
      </c>
      <c r="BO296" s="701">
        <v>-6.5739316405116419</v>
      </c>
      <c r="BP296" s="701">
        <v>-6.5939223499108159</v>
      </c>
      <c r="BQ296" s="701">
        <v>-6.6115642764362246</v>
      </c>
      <c r="BR296" s="701">
        <v>-6.6298999628258599</v>
      </c>
      <c r="BS296" s="701">
        <v>-6.6487844983787774</v>
      </c>
      <c r="BT296" s="701">
        <v>-6.6677760548716787</v>
      </c>
      <c r="BU296" s="701"/>
      <c r="BV296" s="701"/>
      <c r="BW296" s="701"/>
      <c r="BX296" s="701"/>
      <c r="BY296" s="701"/>
      <c r="BZ296" s="701"/>
      <c r="CA296" s="701"/>
      <c r="CB296" s="701"/>
      <c r="CC296" s="701"/>
      <c r="CD296" s="701"/>
      <c r="CE296" s="701"/>
      <c r="CF296" s="701"/>
      <c r="CG296" s="701"/>
      <c r="CH296" s="701"/>
      <c r="CI296" s="701"/>
    </row>
    <row r="297" spans="2:89" ht="28.5" x14ac:dyDescent="0.2">
      <c r="B297" s="944" t="s">
        <v>662</v>
      </c>
      <c r="C297" s="945" t="s">
        <v>663</v>
      </c>
      <c r="D297" s="946" t="s">
        <v>664</v>
      </c>
      <c r="E297" s="945" t="s">
        <v>231</v>
      </c>
      <c r="F297" s="947">
        <v>2</v>
      </c>
      <c r="G297" s="706"/>
      <c r="H297" s="707"/>
      <c r="I297" s="707">
        <v>0</v>
      </c>
      <c r="J297" s="707">
        <v>0</v>
      </c>
      <c r="K297" s="707">
        <v>0</v>
      </c>
      <c r="L297" s="707">
        <v>0</v>
      </c>
      <c r="M297" s="701">
        <v>-0.26171758698017378</v>
      </c>
      <c r="N297" s="701">
        <v>-0.54050141612198566</v>
      </c>
      <c r="O297" s="701">
        <v>-0.81841279813543011</v>
      </c>
      <c r="P297" s="701">
        <v>-1.0888255601631371</v>
      </c>
      <c r="Q297" s="701">
        <v>-1.3459091678205031</v>
      </c>
      <c r="R297" s="701">
        <v>-1.6158788749080859</v>
      </c>
      <c r="S297" s="701">
        <v>-1.8997715965144994</v>
      </c>
      <c r="T297" s="701">
        <v>-2.171788833648252</v>
      </c>
      <c r="U297" s="701">
        <v>-2.4319906716484248</v>
      </c>
      <c r="V297" s="701">
        <v>-2.6804155518059964</v>
      </c>
      <c r="W297" s="701">
        <v>-2.8681502052213119</v>
      </c>
      <c r="X297" s="701">
        <v>-2.9983949596075394</v>
      </c>
      <c r="Y297" s="701">
        <v>-3.1206284086061551</v>
      </c>
      <c r="Z297" s="701">
        <v>-3.2342604085878781</v>
      </c>
      <c r="AA297" s="701">
        <v>-3.3400042556602481</v>
      </c>
      <c r="AB297" s="701">
        <v>-3.4965743569810002</v>
      </c>
      <c r="AC297" s="701">
        <v>-3.6467558962605002</v>
      </c>
      <c r="AD297" s="701">
        <v>-3.7912917921490861</v>
      </c>
      <c r="AE297" s="701">
        <v>-3.9302552020161006</v>
      </c>
      <c r="AF297" s="701">
        <v>-4.0644324306100641</v>
      </c>
      <c r="AG297" s="701">
        <v>-4.1918302064300619</v>
      </c>
      <c r="AH297" s="701">
        <v>-4.3105418900917618</v>
      </c>
      <c r="AI297" s="701">
        <v>-4.4211389087486825</v>
      </c>
      <c r="AJ297" s="701">
        <v>-4.5236212624008214</v>
      </c>
      <c r="AK297" s="701">
        <v>-4.6179889510481775</v>
      </c>
      <c r="AL297" s="701">
        <v>-4.5464266457247611</v>
      </c>
      <c r="AM297" s="701">
        <v>-4.488624622031371</v>
      </c>
      <c r="AN297" s="701">
        <v>-4.4308225983379801</v>
      </c>
      <c r="AO297" s="701">
        <v>-4.37302057464459</v>
      </c>
      <c r="AP297" s="701">
        <v>-4.3153286332042402</v>
      </c>
      <c r="AQ297" s="701">
        <v>-4.2796531423719371</v>
      </c>
      <c r="AR297" s="701">
        <v>-4.2659941021476726</v>
      </c>
      <c r="AS297" s="701">
        <v>-4.252335061923409</v>
      </c>
      <c r="AT297" s="701">
        <v>-4.2386760216991473</v>
      </c>
      <c r="AU297" s="701">
        <v>-4.2250169814748828</v>
      </c>
      <c r="AV297" s="701">
        <v>-4.2113579412506192</v>
      </c>
      <c r="AW297" s="701">
        <v>-4.1976989010263566</v>
      </c>
      <c r="AX297" s="701">
        <v>-4.184039860802093</v>
      </c>
      <c r="AY297" s="701">
        <v>-4.1703808205778312</v>
      </c>
      <c r="AZ297" s="701">
        <v>-4.1567217803535677</v>
      </c>
      <c r="BA297" s="701">
        <v>-4.1430627401293041</v>
      </c>
      <c r="BB297" s="701">
        <v>-4.1294036999050414</v>
      </c>
      <c r="BC297" s="701">
        <v>-4.1157446596807779</v>
      </c>
      <c r="BD297" s="701">
        <v>-4.1020856194565143</v>
      </c>
      <c r="BE297" s="701">
        <v>-4.0884265792322516</v>
      </c>
      <c r="BF297" s="701">
        <v>-4.0748776212610283</v>
      </c>
      <c r="BG297" s="701">
        <v>-4.0613286632898067</v>
      </c>
      <c r="BH297" s="701">
        <v>-4.0477797053185833</v>
      </c>
      <c r="BI297" s="701">
        <v>-4.03423074734736</v>
      </c>
      <c r="BJ297" s="701">
        <v>-4.0206817893761375</v>
      </c>
      <c r="BK297" s="701">
        <v>-4.0071328314049133</v>
      </c>
      <c r="BL297" s="701">
        <v>-3.9935838734336913</v>
      </c>
      <c r="BM297" s="701">
        <v>-3.9800349154624688</v>
      </c>
      <c r="BN297" s="701">
        <v>-3.9664859574912446</v>
      </c>
      <c r="BO297" s="701">
        <v>-3.9529369995200216</v>
      </c>
      <c r="BP297" s="701">
        <v>-3.9448921542008097</v>
      </c>
      <c r="BQ297" s="701">
        <v>-3.9423514215336093</v>
      </c>
      <c r="BR297" s="701">
        <v>-3.9398106888664097</v>
      </c>
      <c r="BS297" s="701">
        <v>-3.9372699561992088</v>
      </c>
      <c r="BT297" s="701">
        <v>-3.9347292235320066</v>
      </c>
      <c r="BU297" s="701"/>
      <c r="BV297" s="701"/>
      <c r="BW297" s="701"/>
      <c r="BX297" s="701"/>
      <c r="BY297" s="701"/>
      <c r="BZ297" s="701"/>
      <c r="CA297" s="701"/>
      <c r="CB297" s="701"/>
      <c r="CC297" s="701"/>
      <c r="CD297" s="701"/>
      <c r="CE297" s="701"/>
      <c r="CF297" s="701"/>
      <c r="CG297" s="701"/>
      <c r="CH297" s="701"/>
      <c r="CI297" s="701"/>
    </row>
    <row r="298" spans="2:89" ht="28.5" x14ac:dyDescent="0.2">
      <c r="B298" s="944" t="s">
        <v>665</v>
      </c>
      <c r="C298" s="945" t="s">
        <v>666</v>
      </c>
      <c r="D298" s="946" t="s">
        <v>667</v>
      </c>
      <c r="E298" s="945" t="s">
        <v>231</v>
      </c>
      <c r="F298" s="947">
        <v>2</v>
      </c>
      <c r="G298" s="706"/>
      <c r="H298" s="707"/>
      <c r="I298" s="707">
        <v>0</v>
      </c>
      <c r="J298" s="707">
        <v>0</v>
      </c>
      <c r="K298" s="707">
        <v>0</v>
      </c>
      <c r="L298" s="707">
        <v>0</v>
      </c>
      <c r="M298" s="701">
        <v>-7.5147833155519983E-4</v>
      </c>
      <c r="N298" s="701">
        <v>-2.4526010246932461E-3</v>
      </c>
      <c r="O298" s="701">
        <v>-4.3942389388773595E-3</v>
      </c>
      <c r="P298" s="701">
        <v>-6.3783095137863732E-3</v>
      </c>
      <c r="Q298" s="701">
        <v>-8.3625470281118996E-3</v>
      </c>
      <c r="R298" s="701">
        <v>-1.0514655480245994E-2</v>
      </c>
      <c r="S298" s="701">
        <v>-1.2834083970115984E-2</v>
      </c>
      <c r="T298" s="701">
        <v>-1.5153045029622003E-2</v>
      </c>
      <c r="U298" s="701">
        <v>-1.7472006089127801E-2</v>
      </c>
      <c r="V298" s="701">
        <v>-1.979096714863382E-2</v>
      </c>
      <c r="W298" s="701">
        <v>-2.095750881244407E-2</v>
      </c>
      <c r="X298" s="701">
        <v>-2.0964916384109022E-2</v>
      </c>
      <c r="Y298" s="701">
        <v>-2.0959385757902238E-2</v>
      </c>
      <c r="Z298" s="701">
        <v>-2.0947631630271912E-2</v>
      </c>
      <c r="AA298" s="701">
        <v>-2.0935877502641587E-2</v>
      </c>
      <c r="AB298" s="701">
        <v>-2.0924123375010817E-2</v>
      </c>
      <c r="AC298" s="701">
        <v>-2.0918592748804699E-2</v>
      </c>
      <c r="AD298" s="701">
        <v>-2.0919285624020567E-2</v>
      </c>
      <c r="AE298" s="701">
        <v>-2.0919978499237546E-2</v>
      </c>
      <c r="AF298" s="701">
        <v>-2.0920671374454525E-2</v>
      </c>
      <c r="AG298" s="701">
        <v>-2.091514074824774E-2</v>
      </c>
      <c r="AH298" s="701">
        <v>-2.0903386620617193E-2</v>
      </c>
      <c r="AI298" s="701">
        <v>-2.0891632492987089E-2</v>
      </c>
      <c r="AJ298" s="701">
        <v>-2.0879878365356319E-2</v>
      </c>
      <c r="AK298" s="701">
        <v>-2.0868124237726215E-2</v>
      </c>
      <c r="AL298" s="701">
        <v>-2.0861829825371103E-2</v>
      </c>
      <c r="AM298" s="701">
        <v>-2.0860995128291648E-2</v>
      </c>
      <c r="AN298" s="701">
        <v>-2.086016043121286E-2</v>
      </c>
      <c r="AO298" s="701">
        <v>-2.0859325734133183E-2</v>
      </c>
      <c r="AP298" s="701">
        <v>-2.085849103705395E-2</v>
      </c>
      <c r="AQ298" s="701">
        <v>-2.0857656339974495E-2</v>
      </c>
      <c r="AR298" s="701">
        <v>-2.085682164289504E-2</v>
      </c>
      <c r="AS298" s="701">
        <v>-2.0855986945815808E-2</v>
      </c>
      <c r="AT298" s="701">
        <v>-2.0855152248736575E-2</v>
      </c>
      <c r="AU298" s="701">
        <v>-2.0854317551656898E-2</v>
      </c>
      <c r="AV298" s="701">
        <v>-2.0853482854577887E-2</v>
      </c>
      <c r="AW298" s="701">
        <v>-2.0852648157498432E-2</v>
      </c>
      <c r="AX298" s="701">
        <v>-2.08518134604192E-2</v>
      </c>
      <c r="AY298" s="701">
        <v>-2.0850978763339745E-2</v>
      </c>
      <c r="AZ298" s="701">
        <v>-2.085014406626029E-2</v>
      </c>
      <c r="BA298" s="701">
        <v>-2.0849309369181057E-2</v>
      </c>
      <c r="BB298" s="701">
        <v>-2.084847467210138E-2</v>
      </c>
      <c r="BC298" s="701">
        <v>-2.084763997502237E-2</v>
      </c>
      <c r="BD298" s="701">
        <v>-2.0846805277942915E-2</v>
      </c>
      <c r="BE298" s="701">
        <v>-2.0845970580863904E-2</v>
      </c>
      <c r="BF298" s="701">
        <v>-2.0845135883784449E-2</v>
      </c>
      <c r="BG298" s="701">
        <v>-2.0844301186704772E-2</v>
      </c>
      <c r="BH298" s="701">
        <v>-2.0843466489625539E-2</v>
      </c>
      <c r="BI298" s="701">
        <v>-2.0842631792546085E-2</v>
      </c>
      <c r="BJ298" s="701">
        <v>-2.0841797095466852E-2</v>
      </c>
      <c r="BK298" s="701">
        <v>-2.0840962398387619E-2</v>
      </c>
      <c r="BL298" s="701">
        <v>-2.0840127701308386E-2</v>
      </c>
      <c r="BM298" s="701">
        <v>-2.0839293004228931E-2</v>
      </c>
      <c r="BN298" s="701">
        <v>-2.0838458307149255E-2</v>
      </c>
      <c r="BO298" s="701">
        <v>-2.0837623610070244E-2</v>
      </c>
      <c r="BP298" s="701">
        <v>-2.0836788912991011E-2</v>
      </c>
      <c r="BQ298" s="701">
        <v>-2.0835954215911778E-2</v>
      </c>
      <c r="BR298" s="701">
        <v>-2.0835119518832101E-2</v>
      </c>
      <c r="BS298" s="701">
        <v>-2.0834284821752869E-2</v>
      </c>
      <c r="BT298" s="701">
        <v>-2.0833450124673636E-2</v>
      </c>
      <c r="BU298" s="701"/>
      <c r="BV298" s="701"/>
      <c r="BW298" s="701"/>
      <c r="BX298" s="701"/>
      <c r="BY298" s="701"/>
      <c r="BZ298" s="701"/>
      <c r="CA298" s="701"/>
      <c r="CB298" s="701"/>
      <c r="CC298" s="701"/>
      <c r="CD298" s="701"/>
      <c r="CE298" s="701"/>
      <c r="CF298" s="701"/>
      <c r="CG298" s="701"/>
      <c r="CH298" s="701"/>
      <c r="CI298" s="701"/>
    </row>
    <row r="299" spans="2:89" x14ac:dyDescent="0.2">
      <c r="B299" s="966" t="s">
        <v>668</v>
      </c>
      <c r="C299" s="967" t="s">
        <v>669</v>
      </c>
      <c r="D299" s="967" t="s">
        <v>670</v>
      </c>
      <c r="E299" s="967" t="s">
        <v>231</v>
      </c>
      <c r="F299" s="968">
        <v>2</v>
      </c>
      <c r="G299" s="732"/>
      <c r="H299" s="707"/>
      <c r="I299" s="707">
        <v>0</v>
      </c>
      <c r="J299" s="707">
        <v>0</v>
      </c>
      <c r="K299" s="707">
        <v>0</v>
      </c>
      <c r="L299" s="707">
        <v>0</v>
      </c>
      <c r="M299" s="733">
        <v>-1.4461706285201075</v>
      </c>
      <c r="N299" s="733">
        <v>-2.8772411009340146</v>
      </c>
      <c r="O299" s="733">
        <v>-4.3041299740885677</v>
      </c>
      <c r="P299" s="733">
        <v>-5.730702420667825</v>
      </c>
      <c r="Q299" s="733">
        <v>-7.1608285437852146</v>
      </c>
      <c r="R299" s="733">
        <v>-8.5839359429455158</v>
      </c>
      <c r="S299" s="733">
        <v>-9.9982315565266049</v>
      </c>
      <c r="T299" s="733">
        <v>-11.415545762286428</v>
      </c>
      <c r="U299" s="733">
        <v>-12.835545543776021</v>
      </c>
      <c r="V299" s="733">
        <v>-14.258555627841773</v>
      </c>
      <c r="W299" s="733">
        <v>-15.710165455744686</v>
      </c>
      <c r="X299" s="733">
        <v>-17.189240233020229</v>
      </c>
      <c r="Y299" s="733">
        <v>-18.669920061716994</v>
      </c>
      <c r="Z299" s="733">
        <v>-20.152678379626565</v>
      </c>
      <c r="AA299" s="733">
        <v>-21.637266853533802</v>
      </c>
      <c r="AB299" s="733">
        <v>-23.659732586770559</v>
      </c>
      <c r="AC299" s="733">
        <v>-25.682777798762459</v>
      </c>
      <c r="AD299" s="733">
        <v>-27.706230196551715</v>
      </c>
      <c r="AE299" s="733">
        <v>-29.730300131898147</v>
      </c>
      <c r="AF299" s="733">
        <v>-31.754805158663608</v>
      </c>
      <c r="AG299" s="733">
        <v>-33.780838689312787</v>
      </c>
      <c r="AH299" s="733">
        <v>-35.80939164806459</v>
      </c>
      <c r="AI299" s="733">
        <v>-37.840333284653312</v>
      </c>
      <c r="AJ299" s="733">
        <v>-39.873820842780134</v>
      </c>
      <c r="AK299" s="733">
        <v>-41.909977890445035</v>
      </c>
      <c r="AL299" s="733">
        <v>-41.924614178412611</v>
      </c>
      <c r="AM299" s="733">
        <v>-41.939908956658542</v>
      </c>
      <c r="AN299" s="733">
        <v>-41.956493496181849</v>
      </c>
      <c r="AO299" s="733">
        <v>-41.972943827379616</v>
      </c>
      <c r="AP299" s="733">
        <v>-41.988395668921548</v>
      </c>
      <c r="AQ299" s="733">
        <v>-41.993332721647334</v>
      </c>
      <c r="AR299" s="733">
        <v>-41.988215145779698</v>
      </c>
      <c r="AS299" s="733">
        <v>-41.98306656401472</v>
      </c>
      <c r="AT299" s="733">
        <v>-41.977810016878266</v>
      </c>
      <c r="AU299" s="733">
        <v>-41.972256853545908</v>
      </c>
      <c r="AV299" s="733">
        <v>-41.965293791181239</v>
      </c>
      <c r="AW299" s="733">
        <v>-41.957490577923643</v>
      </c>
      <c r="AX299" s="733">
        <v>-41.948734417111986</v>
      </c>
      <c r="AY299" s="733">
        <v>-41.938359064850715</v>
      </c>
      <c r="AZ299" s="733">
        <v>-41.92672722711206</v>
      </c>
      <c r="BA299" s="733">
        <v>-41.913891806375979</v>
      </c>
      <c r="BB299" s="733">
        <v>-41.900202042325574</v>
      </c>
      <c r="BC299" s="733">
        <v>-41.886432759471788</v>
      </c>
      <c r="BD299" s="733">
        <v>-41.873107904860461</v>
      </c>
      <c r="BE299" s="733">
        <v>-41.85998290319607</v>
      </c>
      <c r="BF299" s="733">
        <v>-41.847239960968651</v>
      </c>
      <c r="BG299" s="733">
        <v>-41.834837188743862</v>
      </c>
      <c r="BH299" s="733">
        <v>-41.822652776099012</v>
      </c>
      <c r="BI299" s="733">
        <v>-41.810730241638453</v>
      </c>
      <c r="BJ299" s="733">
        <v>-41.799172196151773</v>
      </c>
      <c r="BK299" s="733">
        <v>-41.788234322319269</v>
      </c>
      <c r="BL299" s="733">
        <v>-41.777746539889264</v>
      </c>
      <c r="BM299" s="733">
        <v>-41.767781375657094</v>
      </c>
      <c r="BN299" s="733">
        <v>-41.757679330043764</v>
      </c>
      <c r="BO299" s="733">
        <v>-41.747194597092957</v>
      </c>
      <c r="BP299" s="733">
        <v>-41.734033049009483</v>
      </c>
      <c r="BQ299" s="733">
        <v>-41.717716171147735</v>
      </c>
      <c r="BR299" s="733">
        <v>-41.700705533421782</v>
      </c>
      <c r="BS299" s="733">
        <v>-41.683146046532535</v>
      </c>
      <c r="BT299" s="733">
        <v>-41.665479538703316</v>
      </c>
      <c r="BU299" s="733"/>
      <c r="BV299" s="733"/>
      <c r="BW299" s="733"/>
      <c r="BX299" s="733"/>
      <c r="BY299" s="733"/>
      <c r="BZ299" s="733"/>
      <c r="CA299" s="733"/>
      <c r="CB299" s="733"/>
      <c r="CC299" s="733"/>
      <c r="CD299" s="733"/>
      <c r="CE299" s="733"/>
      <c r="CF299" s="733"/>
      <c r="CG299" s="733"/>
      <c r="CH299" s="733"/>
      <c r="CI299" s="733"/>
    </row>
    <row r="300" spans="2:89" ht="15.75" thickBot="1" x14ac:dyDescent="0.25">
      <c r="B300" s="741"/>
      <c r="C300" s="741"/>
      <c r="D300" s="741"/>
      <c r="E300" s="741"/>
      <c r="F300" s="688"/>
      <c r="G300" s="689"/>
      <c r="H300" s="689"/>
      <c r="I300" s="689"/>
      <c r="J300" s="689"/>
      <c r="K300" s="689"/>
      <c r="L300" s="689"/>
      <c r="M300" s="689"/>
      <c r="N300" s="689"/>
      <c r="O300" s="689"/>
      <c r="P300" s="689"/>
      <c r="Q300" s="689"/>
      <c r="R300" s="689"/>
      <c r="S300" s="689"/>
      <c r="T300" s="689"/>
      <c r="U300" s="689"/>
      <c r="V300" s="689"/>
      <c r="W300" s="689"/>
      <c r="X300" s="689"/>
      <c r="Y300" s="689"/>
      <c r="Z300" s="689"/>
      <c r="AA300" s="689"/>
      <c r="AB300" s="689"/>
      <c r="AC300" s="689"/>
      <c r="AD300" s="689"/>
      <c r="AE300" s="689"/>
      <c r="AF300" s="689"/>
      <c r="AG300" s="689"/>
      <c r="AH300" s="689"/>
      <c r="AI300" s="689"/>
      <c r="AJ300" s="689"/>
      <c r="AK300" s="689"/>
      <c r="AL300" s="689"/>
      <c r="AM300" s="689"/>
      <c r="AN300" s="689"/>
      <c r="AO300" s="689"/>
      <c r="AP300" s="689"/>
      <c r="AQ300" s="689"/>
      <c r="AR300" s="689"/>
      <c r="AS300" s="689"/>
      <c r="AT300" s="689"/>
      <c r="AU300" s="689"/>
      <c r="AV300" s="689"/>
      <c r="AW300" s="689"/>
      <c r="AX300" s="689"/>
      <c r="AY300" s="689"/>
      <c r="AZ300" s="689"/>
      <c r="BA300" s="689"/>
      <c r="BB300" s="689"/>
      <c r="BC300" s="689"/>
      <c r="BD300" s="689"/>
      <c r="BE300" s="689"/>
      <c r="BF300" s="689"/>
      <c r="BG300" s="689"/>
      <c r="BH300" s="689"/>
      <c r="BI300" s="689"/>
      <c r="BJ300" s="689"/>
      <c r="BK300" s="689"/>
      <c r="BL300" s="689"/>
      <c r="BM300" s="689"/>
      <c r="BN300" s="689"/>
      <c r="BO300" s="689"/>
      <c r="BP300" s="689"/>
      <c r="BQ300" s="689"/>
      <c r="BR300" s="689"/>
      <c r="BS300" s="689"/>
      <c r="BT300" s="689"/>
      <c r="BU300" s="689"/>
      <c r="BV300" s="689"/>
      <c r="BW300" s="689"/>
      <c r="BX300" s="689"/>
      <c r="BY300" s="689"/>
      <c r="BZ300" s="689"/>
      <c r="CA300" s="689"/>
      <c r="CB300" s="689"/>
      <c r="CC300" s="689"/>
      <c r="CD300" s="689"/>
      <c r="CE300" s="689"/>
      <c r="CF300" s="689"/>
      <c r="CG300" s="689"/>
      <c r="CH300" s="689"/>
      <c r="CI300" s="689"/>
      <c r="CJ300" s="1110"/>
    </row>
    <row r="301" spans="2:89" ht="15.75" thickBot="1" x14ac:dyDescent="0.25">
      <c r="B301" s="930" t="s">
        <v>438</v>
      </c>
      <c r="C301" s="1362" t="s">
        <v>196</v>
      </c>
      <c r="D301" s="554"/>
      <c r="E301" s="554"/>
      <c r="F301" s="554"/>
      <c r="G301" s="554"/>
      <c r="H301" s="554"/>
      <c r="I301" s="554"/>
      <c r="J301" s="554"/>
      <c r="K301" s="554"/>
      <c r="L301" s="554"/>
      <c r="M301" s="1471"/>
      <c r="N301" s="1471"/>
      <c r="O301" s="1471"/>
      <c r="P301" s="1471"/>
      <c r="Q301" s="1471"/>
      <c r="R301" s="1471"/>
      <c r="S301" s="1471"/>
      <c r="T301" s="1471"/>
      <c r="U301" s="1471"/>
      <c r="V301" s="1471"/>
      <c r="W301" s="1471"/>
      <c r="X301" s="1471"/>
      <c r="Y301" s="1471"/>
      <c r="Z301" s="1471"/>
      <c r="AA301" s="1471"/>
      <c r="AB301" s="1471"/>
      <c r="AC301" s="1471"/>
      <c r="AD301" s="1471"/>
      <c r="AE301" s="1471"/>
      <c r="AF301" s="1471"/>
      <c r="AG301" s="1471"/>
      <c r="AH301" s="1471"/>
      <c r="AI301" s="1471"/>
      <c r="AJ301" s="1471"/>
      <c r="AK301" s="1471"/>
      <c r="AL301" s="1471"/>
      <c r="AM301" s="1471"/>
      <c r="AN301" s="1471"/>
      <c r="AO301" s="1471"/>
      <c r="AP301" s="1471"/>
      <c r="AQ301" s="1471"/>
      <c r="AR301" s="1471"/>
      <c r="AS301" s="1471"/>
      <c r="AT301" s="1471"/>
      <c r="AU301" s="1471"/>
      <c r="AV301" s="1471"/>
      <c r="AW301" s="1471"/>
      <c r="AX301" s="1471"/>
      <c r="AY301" s="1471"/>
      <c r="AZ301" s="1471"/>
      <c r="BA301" s="1471"/>
      <c r="BB301" s="1471"/>
      <c r="BC301" s="1471"/>
      <c r="BD301" s="1471"/>
      <c r="BE301" s="1471"/>
      <c r="BF301" s="1471"/>
      <c r="BG301" s="1471"/>
      <c r="BH301" s="1471"/>
      <c r="BI301" s="1471"/>
      <c r="BJ301" s="1471"/>
      <c r="BK301" s="1471"/>
      <c r="BL301" s="1471"/>
      <c r="BM301" s="1471"/>
      <c r="BN301" s="1471"/>
      <c r="BO301" s="1471"/>
      <c r="BP301" s="554"/>
      <c r="BQ301" s="554"/>
      <c r="BR301" s="554"/>
      <c r="BS301" s="554"/>
      <c r="BT301" s="554"/>
      <c r="BU301" s="554"/>
      <c r="BV301" s="554"/>
      <c r="BW301" s="554"/>
      <c r="BX301" s="554"/>
      <c r="BY301" s="554"/>
      <c r="BZ301" s="554"/>
      <c r="CA301" s="554"/>
      <c r="CB301" s="554"/>
      <c r="CC301" s="554"/>
      <c r="CD301" s="554"/>
      <c r="CE301" s="554"/>
      <c r="CF301" s="554"/>
      <c r="CG301" s="554"/>
      <c r="CH301" s="554"/>
      <c r="CI301" s="554"/>
    </row>
    <row r="302" spans="2:89" ht="60.75" thickBot="1" x14ac:dyDescent="0.25">
      <c r="B302" s="969" t="s">
        <v>440</v>
      </c>
      <c r="C302" s="970" t="s">
        <v>197</v>
      </c>
      <c r="D302" s="970" t="s">
        <v>70</v>
      </c>
      <c r="E302" s="970" t="s">
        <v>198</v>
      </c>
      <c r="F302" s="971" t="s">
        <v>199</v>
      </c>
      <c r="G302" s="969" t="s">
        <v>200</v>
      </c>
      <c r="H302" s="969" t="s">
        <v>201</v>
      </c>
      <c r="I302" s="969" t="s">
        <v>202</v>
      </c>
      <c r="J302" s="969" t="s">
        <v>203</v>
      </c>
      <c r="K302" s="969" t="s">
        <v>204</v>
      </c>
      <c r="L302" s="969" t="s">
        <v>205</v>
      </c>
      <c r="M302" s="970" t="s">
        <v>206</v>
      </c>
      <c r="N302" s="970" t="s">
        <v>207</v>
      </c>
      <c r="O302" s="970" t="s">
        <v>208</v>
      </c>
      <c r="P302" s="970" t="s">
        <v>209</v>
      </c>
      <c r="Q302" s="970" t="s">
        <v>210</v>
      </c>
      <c r="R302" s="970" t="s">
        <v>242</v>
      </c>
      <c r="S302" s="970" t="s">
        <v>243</v>
      </c>
      <c r="T302" s="970" t="s">
        <v>244</v>
      </c>
      <c r="U302" s="970" t="s">
        <v>245</v>
      </c>
      <c r="V302" s="970" t="s">
        <v>211</v>
      </c>
      <c r="W302" s="970" t="s">
        <v>246</v>
      </c>
      <c r="X302" s="970" t="s">
        <v>247</v>
      </c>
      <c r="Y302" s="970" t="s">
        <v>248</v>
      </c>
      <c r="Z302" s="970" t="s">
        <v>249</v>
      </c>
      <c r="AA302" s="970" t="s">
        <v>212</v>
      </c>
      <c r="AB302" s="970" t="s">
        <v>250</v>
      </c>
      <c r="AC302" s="970" t="s">
        <v>251</v>
      </c>
      <c r="AD302" s="970" t="s">
        <v>252</v>
      </c>
      <c r="AE302" s="970" t="s">
        <v>253</v>
      </c>
      <c r="AF302" s="970" t="s">
        <v>213</v>
      </c>
      <c r="AG302" s="970" t="s">
        <v>254</v>
      </c>
      <c r="AH302" s="970" t="s">
        <v>255</v>
      </c>
      <c r="AI302" s="970" t="s">
        <v>256</v>
      </c>
      <c r="AJ302" s="970" t="s">
        <v>257</v>
      </c>
      <c r="AK302" s="970" t="s">
        <v>214</v>
      </c>
      <c r="AL302" s="970" t="s">
        <v>258</v>
      </c>
      <c r="AM302" s="970" t="s">
        <v>259</v>
      </c>
      <c r="AN302" s="970" t="s">
        <v>260</v>
      </c>
      <c r="AO302" s="970" t="s">
        <v>261</v>
      </c>
      <c r="AP302" s="970" t="s">
        <v>215</v>
      </c>
      <c r="AQ302" s="970" t="s">
        <v>262</v>
      </c>
      <c r="AR302" s="970" t="s">
        <v>263</v>
      </c>
      <c r="AS302" s="970" t="s">
        <v>264</v>
      </c>
      <c r="AT302" s="970" t="s">
        <v>265</v>
      </c>
      <c r="AU302" s="970" t="s">
        <v>216</v>
      </c>
      <c r="AV302" s="970" t="s">
        <v>266</v>
      </c>
      <c r="AW302" s="970" t="s">
        <v>267</v>
      </c>
      <c r="AX302" s="970" t="s">
        <v>268</v>
      </c>
      <c r="AY302" s="970" t="s">
        <v>269</v>
      </c>
      <c r="AZ302" s="970" t="s">
        <v>217</v>
      </c>
      <c r="BA302" s="970" t="s">
        <v>270</v>
      </c>
      <c r="BB302" s="970" t="s">
        <v>271</v>
      </c>
      <c r="BC302" s="970" t="s">
        <v>272</v>
      </c>
      <c r="BD302" s="970" t="s">
        <v>273</v>
      </c>
      <c r="BE302" s="970" t="s">
        <v>218</v>
      </c>
      <c r="BF302" s="970" t="s">
        <v>274</v>
      </c>
      <c r="BG302" s="970" t="s">
        <v>275</v>
      </c>
      <c r="BH302" s="970" t="s">
        <v>276</v>
      </c>
      <c r="BI302" s="970" t="s">
        <v>277</v>
      </c>
      <c r="BJ302" s="970" t="s">
        <v>219</v>
      </c>
      <c r="BK302" s="970" t="s">
        <v>278</v>
      </c>
      <c r="BL302" s="970" t="s">
        <v>279</v>
      </c>
      <c r="BM302" s="970" t="s">
        <v>280</v>
      </c>
      <c r="BN302" s="970" t="s">
        <v>281</v>
      </c>
      <c r="BO302" s="970" t="s">
        <v>220</v>
      </c>
      <c r="BP302" s="970" t="s">
        <v>282</v>
      </c>
      <c r="BQ302" s="970" t="s">
        <v>283</v>
      </c>
      <c r="BR302" s="970" t="s">
        <v>284</v>
      </c>
      <c r="BS302" s="970" t="s">
        <v>285</v>
      </c>
      <c r="BT302" s="970" t="s">
        <v>221</v>
      </c>
      <c r="BU302" s="970" t="s">
        <v>286</v>
      </c>
      <c r="BV302" s="970" t="s">
        <v>287</v>
      </c>
      <c r="BW302" s="970" t="s">
        <v>288</v>
      </c>
      <c r="BX302" s="970" t="s">
        <v>289</v>
      </c>
      <c r="BY302" s="970" t="s">
        <v>222</v>
      </c>
      <c r="BZ302" s="970" t="s">
        <v>290</v>
      </c>
      <c r="CA302" s="970" t="s">
        <v>291</v>
      </c>
      <c r="CB302" s="970" t="s">
        <v>292</v>
      </c>
      <c r="CC302" s="970" t="s">
        <v>293</v>
      </c>
      <c r="CD302" s="970" t="s">
        <v>223</v>
      </c>
      <c r="CE302" s="970" t="s">
        <v>294</v>
      </c>
      <c r="CF302" s="970" t="s">
        <v>295</v>
      </c>
      <c r="CG302" s="970" t="s">
        <v>296</v>
      </c>
      <c r="CH302" s="970" t="s">
        <v>297</v>
      </c>
      <c r="CI302" s="971" t="s">
        <v>224</v>
      </c>
      <c r="CK302" s="1351"/>
    </row>
    <row r="303" spans="2:89" x14ac:dyDescent="0.2">
      <c r="B303" s="972" t="s">
        <v>671</v>
      </c>
      <c r="C303" s="973" t="s">
        <v>442</v>
      </c>
      <c r="D303" s="964" t="s">
        <v>85</v>
      </c>
      <c r="E303" s="974" t="s">
        <v>231</v>
      </c>
      <c r="F303" s="975">
        <v>2</v>
      </c>
      <c r="G303" s="563"/>
      <c r="H303" s="563"/>
      <c r="I303" s="563">
        <f>I315+I310+I356</f>
        <v>912.70436423375122</v>
      </c>
      <c r="J303" s="563">
        <f t="shared" ref="J303:BT303" si="379">J315+J310+J356</f>
        <v>881.69326124470422</v>
      </c>
      <c r="K303" s="563">
        <f t="shared" si="379"/>
        <v>883.697003465374</v>
      </c>
      <c r="L303" s="563">
        <f t="shared" si="379"/>
        <v>885.31749262222309</v>
      </c>
      <c r="M303" s="1445">
        <f t="shared" si="379"/>
        <v>913.25897849256523</v>
      </c>
      <c r="N303" s="1445">
        <f t="shared" si="379"/>
        <v>945.70894369753046</v>
      </c>
      <c r="O303" s="1445">
        <f t="shared" si="379"/>
        <v>952.21805966543616</v>
      </c>
      <c r="P303" s="1445">
        <f t="shared" si="379"/>
        <v>958.63641224386811</v>
      </c>
      <c r="Q303" s="1445">
        <f t="shared" si="379"/>
        <v>987.99168398676375</v>
      </c>
      <c r="R303" s="1445">
        <f t="shared" si="379"/>
        <v>979.696648159294</v>
      </c>
      <c r="S303" s="1445">
        <f t="shared" si="379"/>
        <v>971.50455195217921</v>
      </c>
      <c r="T303" s="1445">
        <f t="shared" si="379"/>
        <v>963.22832226622313</v>
      </c>
      <c r="U303" s="1445">
        <f t="shared" si="379"/>
        <v>954.07970279858762</v>
      </c>
      <c r="V303" s="1445">
        <f t="shared" si="379"/>
        <v>945.11347591020171</v>
      </c>
      <c r="W303" s="1445">
        <f t="shared" si="379"/>
        <v>937.20946891130438</v>
      </c>
      <c r="X303" s="1445">
        <f t="shared" si="379"/>
        <v>929.58687420595891</v>
      </c>
      <c r="Y303" s="1445">
        <f t="shared" si="379"/>
        <v>921.63858667310717</v>
      </c>
      <c r="Z303" s="1445">
        <f t="shared" si="379"/>
        <v>915.07231049484744</v>
      </c>
      <c r="AA303" s="1445">
        <f t="shared" si="379"/>
        <v>908.50884343307234</v>
      </c>
      <c r="AB303" s="1445">
        <f t="shared" si="379"/>
        <v>901.16774387403802</v>
      </c>
      <c r="AC303" s="1445">
        <f t="shared" si="379"/>
        <v>894.20003900549045</v>
      </c>
      <c r="AD303" s="1445">
        <f t="shared" si="379"/>
        <v>887.3071052861784</v>
      </c>
      <c r="AE303" s="1445">
        <f t="shared" si="379"/>
        <v>881.74269819153608</v>
      </c>
      <c r="AF303" s="1445">
        <f t="shared" si="379"/>
        <v>878.88050925715777</v>
      </c>
      <c r="AG303" s="1445">
        <f t="shared" si="379"/>
        <v>876.12793971785015</v>
      </c>
      <c r="AH303" s="1445">
        <f t="shared" si="379"/>
        <v>873.48555994338562</v>
      </c>
      <c r="AI303" s="1445">
        <f t="shared" si="379"/>
        <v>869.80501410703801</v>
      </c>
      <c r="AJ303" s="1445">
        <f t="shared" si="379"/>
        <v>867.03257559628821</v>
      </c>
      <c r="AK303" s="1445">
        <f t="shared" si="379"/>
        <v>864.1293558815446</v>
      </c>
      <c r="AL303" s="1445">
        <f t="shared" si="379"/>
        <v>861.39528648840678</v>
      </c>
      <c r="AM303" s="1445">
        <f t="shared" si="379"/>
        <v>861.2732553629578</v>
      </c>
      <c r="AN303" s="1445">
        <f t="shared" si="379"/>
        <v>861.01548324710348</v>
      </c>
      <c r="AO303" s="1445">
        <f t="shared" si="379"/>
        <v>860.68132304703749</v>
      </c>
      <c r="AP303" s="1445">
        <f t="shared" si="379"/>
        <v>860.44539946820362</v>
      </c>
      <c r="AQ303" s="1445">
        <f t="shared" si="379"/>
        <v>860.33184019273165</v>
      </c>
      <c r="AR303" s="1445">
        <f t="shared" si="379"/>
        <v>860.54184195111247</v>
      </c>
      <c r="AS303" s="1445">
        <f t="shared" si="379"/>
        <v>860.73670851309907</v>
      </c>
      <c r="AT303" s="1445">
        <f t="shared" si="379"/>
        <v>861.04508672757856</v>
      </c>
      <c r="AU303" s="1445">
        <f t="shared" si="379"/>
        <v>861.35079376854367</v>
      </c>
      <c r="AV303" s="1445">
        <f t="shared" si="379"/>
        <v>861.7156292463319</v>
      </c>
      <c r="AW303" s="1445">
        <f t="shared" si="379"/>
        <v>862.06548596975017</v>
      </c>
      <c r="AX303" s="1445">
        <f t="shared" si="379"/>
        <v>862.50474064941147</v>
      </c>
      <c r="AY303" s="1445">
        <f t="shared" si="379"/>
        <v>863.00789185169833</v>
      </c>
      <c r="AZ303" s="1445">
        <f t="shared" si="379"/>
        <v>863.55009357034373</v>
      </c>
      <c r="BA303" s="1445">
        <f t="shared" si="379"/>
        <v>864.13115384069386</v>
      </c>
      <c r="BB303" s="1445">
        <f t="shared" si="379"/>
        <v>864.74984436310319</v>
      </c>
      <c r="BC303" s="1445">
        <f t="shared" si="379"/>
        <v>865.39466692103406</v>
      </c>
      <c r="BD303" s="1445">
        <f t="shared" si="379"/>
        <v>866.02270362072136</v>
      </c>
      <c r="BE303" s="1445">
        <f t="shared" si="379"/>
        <v>866.69168866144275</v>
      </c>
      <c r="BF303" s="1445">
        <f t="shared" si="379"/>
        <v>867.33208812547116</v>
      </c>
      <c r="BG303" s="1445">
        <f t="shared" si="379"/>
        <v>867.9345686385825</v>
      </c>
      <c r="BH303" s="1445">
        <f t="shared" si="379"/>
        <v>868.48741299836752</v>
      </c>
      <c r="BI303" s="1445">
        <f t="shared" si="379"/>
        <v>869.08789299181763</v>
      </c>
      <c r="BJ303" s="1445">
        <f t="shared" si="379"/>
        <v>869.71096562753416</v>
      </c>
      <c r="BK303" s="1445">
        <f t="shared" si="379"/>
        <v>870.32676735499604</v>
      </c>
      <c r="BL303" s="1445">
        <f t="shared" si="379"/>
        <v>870.92964065739102</v>
      </c>
      <c r="BM303" s="1445">
        <f t="shared" si="379"/>
        <v>871.52377496757128</v>
      </c>
      <c r="BN303" s="1445">
        <f t="shared" si="379"/>
        <v>872.13466316878498</v>
      </c>
      <c r="BO303" s="1445">
        <f t="shared" si="379"/>
        <v>872.76399341339936</v>
      </c>
      <c r="BP303" s="1445">
        <f t="shared" si="379"/>
        <v>873.45038160966897</v>
      </c>
      <c r="BQ303" s="1445">
        <f t="shared" si="379"/>
        <v>874.1377509666379</v>
      </c>
      <c r="BR303" s="1445">
        <f t="shared" si="379"/>
        <v>874.97083404630405</v>
      </c>
      <c r="BS303" s="1445">
        <f t="shared" si="379"/>
        <v>875.75782507277711</v>
      </c>
      <c r="BT303" s="1445">
        <f t="shared" si="379"/>
        <v>876.55039445581804</v>
      </c>
      <c r="BU303" s="564"/>
      <c r="BV303" s="750"/>
      <c r="BW303" s="750"/>
      <c r="BX303" s="750"/>
      <c r="BY303" s="750"/>
      <c r="BZ303" s="750"/>
      <c r="CA303" s="750"/>
      <c r="CB303" s="750"/>
      <c r="CC303" s="750"/>
      <c r="CD303" s="750"/>
      <c r="CE303" s="750"/>
      <c r="CF303" s="750"/>
      <c r="CG303" s="750"/>
      <c r="CH303" s="750"/>
      <c r="CI303" s="751"/>
      <c r="CK303" s="1351"/>
    </row>
    <row r="304" spans="2:89" ht="28.5" x14ac:dyDescent="0.2">
      <c r="B304" s="976" t="s">
        <v>672</v>
      </c>
      <c r="C304" s="943" t="s">
        <v>673</v>
      </c>
      <c r="D304" s="946" t="s">
        <v>674</v>
      </c>
      <c r="E304" s="977" t="s">
        <v>231</v>
      </c>
      <c r="F304" s="978">
        <v>2</v>
      </c>
      <c r="G304" s="837">
        <f t="shared" ref="G304:BR307" si="380">G206+G276</f>
        <v>0</v>
      </c>
      <c r="H304" s="837">
        <f t="shared" si="380"/>
        <v>0</v>
      </c>
      <c r="I304" s="837">
        <f t="shared" si="380"/>
        <v>90</v>
      </c>
      <c r="J304" s="837">
        <f t="shared" si="380"/>
        <v>90</v>
      </c>
      <c r="K304" s="837">
        <f t="shared" si="380"/>
        <v>90</v>
      </c>
      <c r="L304" s="837">
        <f t="shared" si="380"/>
        <v>90</v>
      </c>
      <c r="M304" s="837">
        <f t="shared" si="380"/>
        <v>140</v>
      </c>
      <c r="N304" s="837">
        <f t="shared" si="380"/>
        <v>140</v>
      </c>
      <c r="O304" s="837">
        <f t="shared" si="380"/>
        <v>140</v>
      </c>
      <c r="P304" s="837">
        <f t="shared" si="380"/>
        <v>190</v>
      </c>
      <c r="Q304" s="837">
        <f t="shared" si="380"/>
        <v>190</v>
      </c>
      <c r="R304" s="837">
        <f t="shared" si="380"/>
        <v>190</v>
      </c>
      <c r="S304" s="837">
        <f t="shared" si="380"/>
        <v>190</v>
      </c>
      <c r="T304" s="837">
        <f t="shared" si="380"/>
        <v>190</v>
      </c>
      <c r="U304" s="837">
        <f t="shared" si="380"/>
        <v>190</v>
      </c>
      <c r="V304" s="837">
        <f t="shared" si="380"/>
        <v>190</v>
      </c>
      <c r="W304" s="837">
        <f t="shared" si="380"/>
        <v>190</v>
      </c>
      <c r="X304" s="837">
        <f t="shared" si="380"/>
        <v>190</v>
      </c>
      <c r="Y304" s="837">
        <f t="shared" si="380"/>
        <v>190</v>
      </c>
      <c r="Z304" s="837">
        <f t="shared" si="380"/>
        <v>190</v>
      </c>
      <c r="AA304" s="837">
        <f t="shared" si="380"/>
        <v>190</v>
      </c>
      <c r="AB304" s="837">
        <f t="shared" si="380"/>
        <v>190</v>
      </c>
      <c r="AC304" s="837">
        <f t="shared" si="380"/>
        <v>190</v>
      </c>
      <c r="AD304" s="837">
        <f t="shared" si="380"/>
        <v>190</v>
      </c>
      <c r="AE304" s="837">
        <f t="shared" si="380"/>
        <v>190</v>
      </c>
      <c r="AF304" s="837">
        <f t="shared" si="380"/>
        <v>190</v>
      </c>
      <c r="AG304" s="837">
        <f t="shared" si="380"/>
        <v>190</v>
      </c>
      <c r="AH304" s="837">
        <f t="shared" si="380"/>
        <v>190</v>
      </c>
      <c r="AI304" s="837">
        <f t="shared" si="380"/>
        <v>190</v>
      </c>
      <c r="AJ304" s="837">
        <f t="shared" si="380"/>
        <v>190</v>
      </c>
      <c r="AK304" s="837">
        <f t="shared" si="380"/>
        <v>190</v>
      </c>
      <c r="AL304" s="837">
        <f t="shared" si="380"/>
        <v>190</v>
      </c>
      <c r="AM304" s="837">
        <f t="shared" si="380"/>
        <v>190</v>
      </c>
      <c r="AN304" s="837">
        <f t="shared" si="380"/>
        <v>190</v>
      </c>
      <c r="AO304" s="837">
        <f t="shared" si="380"/>
        <v>190</v>
      </c>
      <c r="AP304" s="837">
        <f t="shared" si="380"/>
        <v>190</v>
      </c>
      <c r="AQ304" s="837">
        <f t="shared" si="380"/>
        <v>190</v>
      </c>
      <c r="AR304" s="837">
        <f t="shared" si="380"/>
        <v>190</v>
      </c>
      <c r="AS304" s="837">
        <f t="shared" si="380"/>
        <v>190</v>
      </c>
      <c r="AT304" s="837">
        <f t="shared" si="380"/>
        <v>190</v>
      </c>
      <c r="AU304" s="837">
        <f t="shared" si="380"/>
        <v>190</v>
      </c>
      <c r="AV304" s="837">
        <f t="shared" si="380"/>
        <v>190</v>
      </c>
      <c r="AW304" s="837">
        <f t="shared" si="380"/>
        <v>190</v>
      </c>
      <c r="AX304" s="837">
        <f t="shared" si="380"/>
        <v>190</v>
      </c>
      <c r="AY304" s="837">
        <f t="shared" si="380"/>
        <v>190</v>
      </c>
      <c r="AZ304" s="837">
        <f t="shared" si="380"/>
        <v>190</v>
      </c>
      <c r="BA304" s="837">
        <f t="shared" si="380"/>
        <v>190</v>
      </c>
      <c r="BB304" s="837">
        <f t="shared" si="380"/>
        <v>190</v>
      </c>
      <c r="BC304" s="837">
        <f t="shared" si="380"/>
        <v>190</v>
      </c>
      <c r="BD304" s="837">
        <f t="shared" si="380"/>
        <v>190</v>
      </c>
      <c r="BE304" s="837">
        <f t="shared" si="380"/>
        <v>190</v>
      </c>
      <c r="BF304" s="837">
        <f t="shared" si="380"/>
        <v>190</v>
      </c>
      <c r="BG304" s="837">
        <f t="shared" si="380"/>
        <v>190</v>
      </c>
      <c r="BH304" s="837">
        <f t="shared" si="380"/>
        <v>190</v>
      </c>
      <c r="BI304" s="837">
        <f t="shared" si="380"/>
        <v>190</v>
      </c>
      <c r="BJ304" s="837">
        <f t="shared" si="380"/>
        <v>190</v>
      </c>
      <c r="BK304" s="837">
        <f t="shared" si="380"/>
        <v>190</v>
      </c>
      <c r="BL304" s="837">
        <f t="shared" si="380"/>
        <v>190</v>
      </c>
      <c r="BM304" s="837">
        <f t="shared" si="380"/>
        <v>190</v>
      </c>
      <c r="BN304" s="837">
        <f t="shared" si="380"/>
        <v>190</v>
      </c>
      <c r="BO304" s="837">
        <f t="shared" si="380"/>
        <v>190</v>
      </c>
      <c r="BP304" s="837">
        <f t="shared" si="380"/>
        <v>190</v>
      </c>
      <c r="BQ304" s="837">
        <f t="shared" si="380"/>
        <v>190</v>
      </c>
      <c r="BR304" s="837">
        <f t="shared" si="380"/>
        <v>190</v>
      </c>
      <c r="BS304" s="837">
        <f t="shared" ref="BS304:BT308" si="381">BS206+BS276</f>
        <v>190</v>
      </c>
      <c r="BT304" s="837">
        <f t="shared" si="381"/>
        <v>190</v>
      </c>
      <c r="BU304" s="837"/>
      <c r="BV304" s="837"/>
      <c r="BW304" s="837"/>
      <c r="BX304" s="837"/>
      <c r="BY304" s="837"/>
      <c r="BZ304" s="837"/>
      <c r="CA304" s="837"/>
      <c r="CB304" s="837"/>
      <c r="CC304" s="837"/>
      <c r="CD304" s="837"/>
      <c r="CE304" s="837"/>
      <c r="CF304" s="837"/>
      <c r="CG304" s="837"/>
      <c r="CH304" s="837"/>
      <c r="CI304" s="758"/>
      <c r="CK304" s="1351"/>
    </row>
    <row r="305" spans="2:89" x14ac:dyDescent="0.2">
      <c r="B305" s="976" t="s">
        <v>675</v>
      </c>
      <c r="C305" s="943" t="s">
        <v>446</v>
      </c>
      <c r="D305" s="946" t="s">
        <v>676</v>
      </c>
      <c r="E305" s="977" t="s">
        <v>231</v>
      </c>
      <c r="F305" s="978">
        <v>2</v>
      </c>
      <c r="G305" s="600">
        <f t="shared" si="380"/>
        <v>0</v>
      </c>
      <c r="H305" s="600">
        <f t="shared" si="380"/>
        <v>0</v>
      </c>
      <c r="I305" s="600">
        <f t="shared" si="380"/>
        <v>0</v>
      </c>
      <c r="J305" s="600">
        <f t="shared" si="380"/>
        <v>0</v>
      </c>
      <c r="K305" s="600">
        <f t="shared" si="380"/>
        <v>0</v>
      </c>
      <c r="L305" s="600">
        <f t="shared" si="380"/>
        <v>0</v>
      </c>
      <c r="M305" s="757">
        <f t="shared" si="380"/>
        <v>0</v>
      </c>
      <c r="N305" s="757">
        <f t="shared" si="380"/>
        <v>0</v>
      </c>
      <c r="O305" s="757">
        <f t="shared" si="380"/>
        <v>0</v>
      </c>
      <c r="P305" s="757">
        <f t="shared" si="380"/>
        <v>0</v>
      </c>
      <c r="Q305" s="757">
        <f t="shared" si="380"/>
        <v>0</v>
      </c>
      <c r="R305" s="757">
        <f t="shared" si="380"/>
        <v>0</v>
      </c>
      <c r="S305" s="757">
        <f t="shared" si="380"/>
        <v>0</v>
      </c>
      <c r="T305" s="757">
        <f t="shared" si="380"/>
        <v>0</v>
      </c>
      <c r="U305" s="757">
        <f t="shared" si="380"/>
        <v>0</v>
      </c>
      <c r="V305" s="757">
        <f t="shared" si="380"/>
        <v>0</v>
      </c>
      <c r="W305" s="757">
        <f t="shared" si="380"/>
        <v>0</v>
      </c>
      <c r="X305" s="757">
        <f t="shared" si="380"/>
        <v>0</v>
      </c>
      <c r="Y305" s="757">
        <f t="shared" si="380"/>
        <v>0</v>
      </c>
      <c r="Z305" s="757">
        <f t="shared" si="380"/>
        <v>0</v>
      </c>
      <c r="AA305" s="757">
        <f t="shared" si="380"/>
        <v>0</v>
      </c>
      <c r="AB305" s="757">
        <f t="shared" si="380"/>
        <v>0</v>
      </c>
      <c r="AC305" s="757">
        <f t="shared" si="380"/>
        <v>0</v>
      </c>
      <c r="AD305" s="757">
        <f t="shared" si="380"/>
        <v>0</v>
      </c>
      <c r="AE305" s="757">
        <f t="shared" si="380"/>
        <v>0</v>
      </c>
      <c r="AF305" s="757">
        <f t="shared" si="380"/>
        <v>0</v>
      </c>
      <c r="AG305" s="757">
        <f t="shared" si="380"/>
        <v>0</v>
      </c>
      <c r="AH305" s="757">
        <f t="shared" si="380"/>
        <v>0</v>
      </c>
      <c r="AI305" s="757">
        <f t="shared" si="380"/>
        <v>0</v>
      </c>
      <c r="AJ305" s="757">
        <f t="shared" si="380"/>
        <v>0</v>
      </c>
      <c r="AK305" s="757">
        <f t="shared" si="380"/>
        <v>0</v>
      </c>
      <c r="AL305" s="757">
        <f t="shared" si="380"/>
        <v>0</v>
      </c>
      <c r="AM305" s="757">
        <f t="shared" si="380"/>
        <v>0</v>
      </c>
      <c r="AN305" s="757">
        <f t="shared" si="380"/>
        <v>0</v>
      </c>
      <c r="AO305" s="757">
        <f t="shared" si="380"/>
        <v>0</v>
      </c>
      <c r="AP305" s="757">
        <f t="shared" si="380"/>
        <v>0</v>
      </c>
      <c r="AQ305" s="757">
        <f t="shared" si="380"/>
        <v>0</v>
      </c>
      <c r="AR305" s="757">
        <f t="shared" si="380"/>
        <v>0</v>
      </c>
      <c r="AS305" s="757">
        <f t="shared" si="380"/>
        <v>0</v>
      </c>
      <c r="AT305" s="757">
        <f t="shared" si="380"/>
        <v>0</v>
      </c>
      <c r="AU305" s="757">
        <f t="shared" si="380"/>
        <v>0</v>
      </c>
      <c r="AV305" s="757">
        <f t="shared" si="380"/>
        <v>0</v>
      </c>
      <c r="AW305" s="757">
        <f t="shared" si="380"/>
        <v>0</v>
      </c>
      <c r="AX305" s="757">
        <f t="shared" si="380"/>
        <v>0</v>
      </c>
      <c r="AY305" s="757">
        <f t="shared" si="380"/>
        <v>0</v>
      </c>
      <c r="AZ305" s="757">
        <f t="shared" si="380"/>
        <v>0</v>
      </c>
      <c r="BA305" s="757">
        <f t="shared" si="380"/>
        <v>0</v>
      </c>
      <c r="BB305" s="757">
        <f t="shared" si="380"/>
        <v>0</v>
      </c>
      <c r="BC305" s="757">
        <f t="shared" si="380"/>
        <v>0</v>
      </c>
      <c r="BD305" s="757">
        <f t="shared" si="380"/>
        <v>0</v>
      </c>
      <c r="BE305" s="757">
        <f t="shared" si="380"/>
        <v>0</v>
      </c>
      <c r="BF305" s="757">
        <f t="shared" si="380"/>
        <v>0</v>
      </c>
      <c r="BG305" s="757">
        <f t="shared" si="380"/>
        <v>0</v>
      </c>
      <c r="BH305" s="757">
        <f t="shared" si="380"/>
        <v>0</v>
      </c>
      <c r="BI305" s="757">
        <f t="shared" si="380"/>
        <v>0</v>
      </c>
      <c r="BJ305" s="757">
        <f t="shared" si="380"/>
        <v>0</v>
      </c>
      <c r="BK305" s="757">
        <f t="shared" si="380"/>
        <v>0</v>
      </c>
      <c r="BL305" s="757">
        <f t="shared" si="380"/>
        <v>0</v>
      </c>
      <c r="BM305" s="757">
        <f t="shared" si="380"/>
        <v>0</v>
      </c>
      <c r="BN305" s="757">
        <f t="shared" si="380"/>
        <v>0</v>
      </c>
      <c r="BO305" s="757">
        <f t="shared" si="380"/>
        <v>0</v>
      </c>
      <c r="BP305" s="757">
        <f t="shared" si="380"/>
        <v>0</v>
      </c>
      <c r="BQ305" s="757">
        <f t="shared" si="380"/>
        <v>0</v>
      </c>
      <c r="BR305" s="757">
        <f t="shared" si="380"/>
        <v>0</v>
      </c>
      <c r="BS305" s="757">
        <f t="shared" si="381"/>
        <v>0</v>
      </c>
      <c r="BT305" s="757">
        <f t="shared" si="381"/>
        <v>0</v>
      </c>
      <c r="BU305" s="757"/>
      <c r="BV305" s="757"/>
      <c r="BW305" s="757"/>
      <c r="BX305" s="757"/>
      <c r="BY305" s="757"/>
      <c r="BZ305" s="757"/>
      <c r="CA305" s="757"/>
      <c r="CB305" s="757"/>
      <c r="CC305" s="757"/>
      <c r="CD305" s="757"/>
      <c r="CE305" s="757"/>
      <c r="CF305" s="757"/>
      <c r="CG305" s="757"/>
      <c r="CH305" s="757"/>
      <c r="CI305" s="758"/>
      <c r="CK305" s="1351"/>
    </row>
    <row r="306" spans="2:89" x14ac:dyDescent="0.2">
      <c r="B306" s="976" t="s">
        <v>677</v>
      </c>
      <c r="C306" s="943" t="s">
        <v>448</v>
      </c>
      <c r="D306" s="946" t="s">
        <v>678</v>
      </c>
      <c r="E306" s="977" t="s">
        <v>231</v>
      </c>
      <c r="F306" s="978">
        <v>2</v>
      </c>
      <c r="G306" s="600">
        <f t="shared" si="380"/>
        <v>0</v>
      </c>
      <c r="H306" s="600">
        <f t="shared" si="380"/>
        <v>0</v>
      </c>
      <c r="I306" s="600">
        <f t="shared" si="380"/>
        <v>0.3</v>
      </c>
      <c r="J306" s="600">
        <f t="shared" si="380"/>
        <v>0.3</v>
      </c>
      <c r="K306" s="600">
        <f t="shared" si="380"/>
        <v>0.3</v>
      </c>
      <c r="L306" s="600">
        <f t="shared" si="380"/>
        <v>0.3</v>
      </c>
      <c r="M306" s="757">
        <f t="shared" si="380"/>
        <v>0.3</v>
      </c>
      <c r="N306" s="757">
        <f t="shared" si="380"/>
        <v>0.3</v>
      </c>
      <c r="O306" s="757">
        <f t="shared" si="380"/>
        <v>0.3</v>
      </c>
      <c r="P306" s="757">
        <f t="shared" si="380"/>
        <v>0.3</v>
      </c>
      <c r="Q306" s="757">
        <f t="shared" si="380"/>
        <v>0.3</v>
      </c>
      <c r="R306" s="757">
        <f t="shared" si="380"/>
        <v>0.3</v>
      </c>
      <c r="S306" s="757">
        <f t="shared" si="380"/>
        <v>0.3</v>
      </c>
      <c r="T306" s="757">
        <f t="shared" si="380"/>
        <v>0.3</v>
      </c>
      <c r="U306" s="757">
        <f t="shared" si="380"/>
        <v>0.3</v>
      </c>
      <c r="V306" s="757">
        <f t="shared" si="380"/>
        <v>0.3</v>
      </c>
      <c r="W306" s="757">
        <f t="shared" si="380"/>
        <v>0.3</v>
      </c>
      <c r="X306" s="757">
        <f t="shared" si="380"/>
        <v>0.3</v>
      </c>
      <c r="Y306" s="757">
        <f t="shared" si="380"/>
        <v>0.3</v>
      </c>
      <c r="Z306" s="757">
        <f t="shared" si="380"/>
        <v>0.3</v>
      </c>
      <c r="AA306" s="757">
        <f t="shared" si="380"/>
        <v>0.3</v>
      </c>
      <c r="AB306" s="757">
        <f t="shared" si="380"/>
        <v>0.3</v>
      </c>
      <c r="AC306" s="757">
        <f t="shared" si="380"/>
        <v>0.3</v>
      </c>
      <c r="AD306" s="757">
        <f t="shared" si="380"/>
        <v>0.3</v>
      </c>
      <c r="AE306" s="757">
        <f t="shared" si="380"/>
        <v>0.3</v>
      </c>
      <c r="AF306" s="757">
        <f t="shared" si="380"/>
        <v>0.3</v>
      </c>
      <c r="AG306" s="757">
        <f t="shared" si="380"/>
        <v>0.3</v>
      </c>
      <c r="AH306" s="757">
        <f t="shared" si="380"/>
        <v>0.3</v>
      </c>
      <c r="AI306" s="757">
        <f t="shared" si="380"/>
        <v>0.3</v>
      </c>
      <c r="AJ306" s="757">
        <f t="shared" si="380"/>
        <v>0.3</v>
      </c>
      <c r="AK306" s="757">
        <f t="shared" si="380"/>
        <v>0.3</v>
      </c>
      <c r="AL306" s="757">
        <f t="shared" si="380"/>
        <v>0.3</v>
      </c>
      <c r="AM306" s="757">
        <f t="shared" si="380"/>
        <v>0.3</v>
      </c>
      <c r="AN306" s="757">
        <f t="shared" si="380"/>
        <v>0.3</v>
      </c>
      <c r="AO306" s="757">
        <f t="shared" si="380"/>
        <v>0.3</v>
      </c>
      <c r="AP306" s="757">
        <f t="shared" si="380"/>
        <v>0.3</v>
      </c>
      <c r="AQ306" s="757">
        <f t="shared" si="380"/>
        <v>0.3</v>
      </c>
      <c r="AR306" s="757">
        <f t="shared" si="380"/>
        <v>0.3</v>
      </c>
      <c r="AS306" s="757">
        <f t="shared" si="380"/>
        <v>0.3</v>
      </c>
      <c r="AT306" s="757">
        <f t="shared" si="380"/>
        <v>0.3</v>
      </c>
      <c r="AU306" s="757">
        <f t="shared" si="380"/>
        <v>0.3</v>
      </c>
      <c r="AV306" s="757">
        <f t="shared" si="380"/>
        <v>0.3</v>
      </c>
      <c r="AW306" s="757">
        <f t="shared" si="380"/>
        <v>0.3</v>
      </c>
      <c r="AX306" s="757">
        <f t="shared" si="380"/>
        <v>0.3</v>
      </c>
      <c r="AY306" s="757">
        <f t="shared" si="380"/>
        <v>0.3</v>
      </c>
      <c r="AZ306" s="757">
        <f t="shared" si="380"/>
        <v>0.3</v>
      </c>
      <c r="BA306" s="757">
        <f t="shared" si="380"/>
        <v>0.3</v>
      </c>
      <c r="BB306" s="757">
        <f t="shared" si="380"/>
        <v>0.3</v>
      </c>
      <c r="BC306" s="757">
        <f t="shared" si="380"/>
        <v>0.3</v>
      </c>
      <c r="BD306" s="757">
        <f t="shared" si="380"/>
        <v>0.3</v>
      </c>
      <c r="BE306" s="757">
        <f t="shared" si="380"/>
        <v>0.3</v>
      </c>
      <c r="BF306" s="757">
        <f t="shared" si="380"/>
        <v>0.3</v>
      </c>
      <c r="BG306" s="757">
        <f t="shared" si="380"/>
        <v>0.3</v>
      </c>
      <c r="BH306" s="757">
        <f t="shared" si="380"/>
        <v>0.3</v>
      </c>
      <c r="BI306" s="757">
        <f t="shared" si="380"/>
        <v>0.3</v>
      </c>
      <c r="BJ306" s="757">
        <f t="shared" si="380"/>
        <v>0.3</v>
      </c>
      <c r="BK306" s="757">
        <f t="shared" si="380"/>
        <v>0.3</v>
      </c>
      <c r="BL306" s="757">
        <f t="shared" si="380"/>
        <v>0.3</v>
      </c>
      <c r="BM306" s="757">
        <f t="shared" si="380"/>
        <v>0.3</v>
      </c>
      <c r="BN306" s="757">
        <f t="shared" si="380"/>
        <v>0.3</v>
      </c>
      <c r="BO306" s="757">
        <f t="shared" si="380"/>
        <v>0.3</v>
      </c>
      <c r="BP306" s="757">
        <f t="shared" si="380"/>
        <v>0.3</v>
      </c>
      <c r="BQ306" s="757">
        <f t="shared" si="380"/>
        <v>0.3</v>
      </c>
      <c r="BR306" s="757">
        <f t="shared" si="380"/>
        <v>0.3</v>
      </c>
      <c r="BS306" s="757">
        <f t="shared" si="381"/>
        <v>0.3</v>
      </c>
      <c r="BT306" s="757">
        <f t="shared" si="381"/>
        <v>0.3</v>
      </c>
      <c r="BU306" s="757"/>
      <c r="BV306" s="757"/>
      <c r="BW306" s="757"/>
      <c r="BX306" s="757"/>
      <c r="BY306" s="757"/>
      <c r="BZ306" s="757"/>
      <c r="CA306" s="757"/>
      <c r="CB306" s="757"/>
      <c r="CC306" s="757"/>
      <c r="CD306" s="757"/>
      <c r="CE306" s="757"/>
      <c r="CF306" s="757"/>
      <c r="CG306" s="757"/>
      <c r="CH306" s="757"/>
      <c r="CI306" s="758"/>
      <c r="CK306" s="1351"/>
    </row>
    <row r="307" spans="2:89" x14ac:dyDescent="0.2">
      <c r="B307" s="979" t="s">
        <v>679</v>
      </c>
      <c r="C307" s="943" t="s">
        <v>450</v>
      </c>
      <c r="D307" s="946" t="s">
        <v>680</v>
      </c>
      <c r="E307" s="977" t="s">
        <v>231</v>
      </c>
      <c r="F307" s="978">
        <v>2</v>
      </c>
      <c r="G307" s="600">
        <f>G209+G279</f>
        <v>0</v>
      </c>
      <c r="H307" s="600">
        <f t="shared" si="380"/>
        <v>0</v>
      </c>
      <c r="I307" s="600">
        <f t="shared" si="380"/>
        <v>0</v>
      </c>
      <c r="J307" s="600">
        <f t="shared" si="380"/>
        <v>0</v>
      </c>
      <c r="K307" s="600">
        <f t="shared" si="380"/>
        <v>0</v>
      </c>
      <c r="L307" s="600">
        <f t="shared" si="380"/>
        <v>0</v>
      </c>
      <c r="M307" s="600">
        <f t="shared" si="380"/>
        <v>0</v>
      </c>
      <c r="N307" s="600">
        <f t="shared" si="380"/>
        <v>0</v>
      </c>
      <c r="O307" s="600">
        <f t="shared" si="380"/>
        <v>0</v>
      </c>
      <c r="P307" s="600">
        <f t="shared" si="380"/>
        <v>0</v>
      </c>
      <c r="Q307" s="600">
        <f t="shared" si="380"/>
        <v>0</v>
      </c>
      <c r="R307" s="600">
        <f t="shared" si="380"/>
        <v>0</v>
      </c>
      <c r="S307" s="600">
        <f t="shared" si="380"/>
        <v>0</v>
      </c>
      <c r="T307" s="600">
        <f t="shared" si="380"/>
        <v>0</v>
      </c>
      <c r="U307" s="600">
        <f t="shared" si="380"/>
        <v>0</v>
      </c>
      <c r="V307" s="600">
        <f t="shared" si="380"/>
        <v>0</v>
      </c>
      <c r="W307" s="600">
        <f t="shared" si="380"/>
        <v>0</v>
      </c>
      <c r="X307" s="600">
        <f t="shared" si="380"/>
        <v>0</v>
      </c>
      <c r="Y307" s="600">
        <f t="shared" si="380"/>
        <v>0</v>
      </c>
      <c r="Z307" s="600">
        <f t="shared" si="380"/>
        <v>0</v>
      </c>
      <c r="AA307" s="600">
        <f t="shared" si="380"/>
        <v>0</v>
      </c>
      <c r="AB307" s="600">
        <f t="shared" si="380"/>
        <v>0</v>
      </c>
      <c r="AC307" s="600">
        <f t="shared" si="380"/>
        <v>0</v>
      </c>
      <c r="AD307" s="600">
        <f t="shared" si="380"/>
        <v>0</v>
      </c>
      <c r="AE307" s="600">
        <f t="shared" si="380"/>
        <v>0</v>
      </c>
      <c r="AF307" s="600">
        <f t="shared" si="380"/>
        <v>0</v>
      </c>
      <c r="AG307" s="600">
        <f t="shared" si="380"/>
        <v>0</v>
      </c>
      <c r="AH307" s="600">
        <f t="shared" si="380"/>
        <v>0</v>
      </c>
      <c r="AI307" s="600">
        <f t="shared" si="380"/>
        <v>0</v>
      </c>
      <c r="AJ307" s="600">
        <f t="shared" si="380"/>
        <v>0</v>
      </c>
      <c r="AK307" s="600">
        <f t="shared" si="380"/>
        <v>0</v>
      </c>
      <c r="AL307" s="600">
        <f t="shared" si="380"/>
        <v>0</v>
      </c>
      <c r="AM307" s="600">
        <f t="shared" si="380"/>
        <v>0</v>
      </c>
      <c r="AN307" s="600">
        <f t="shared" si="380"/>
        <v>0</v>
      </c>
      <c r="AO307" s="600">
        <f t="shared" si="380"/>
        <v>0</v>
      </c>
      <c r="AP307" s="600">
        <f t="shared" si="380"/>
        <v>0</v>
      </c>
      <c r="AQ307" s="600">
        <f t="shared" si="380"/>
        <v>0</v>
      </c>
      <c r="AR307" s="600">
        <f t="shared" si="380"/>
        <v>0</v>
      </c>
      <c r="AS307" s="600">
        <f t="shared" si="380"/>
        <v>0</v>
      </c>
      <c r="AT307" s="600">
        <f t="shared" si="380"/>
        <v>0</v>
      </c>
      <c r="AU307" s="600">
        <f t="shared" si="380"/>
        <v>0</v>
      </c>
      <c r="AV307" s="600">
        <f t="shared" si="380"/>
        <v>0</v>
      </c>
      <c r="AW307" s="600">
        <f t="shared" si="380"/>
        <v>0</v>
      </c>
      <c r="AX307" s="600">
        <f t="shared" si="380"/>
        <v>0</v>
      </c>
      <c r="AY307" s="600">
        <f t="shared" si="380"/>
        <v>0</v>
      </c>
      <c r="AZ307" s="600">
        <f t="shared" si="380"/>
        <v>0</v>
      </c>
      <c r="BA307" s="600">
        <f t="shared" si="380"/>
        <v>0</v>
      </c>
      <c r="BB307" s="600">
        <f t="shared" si="380"/>
        <v>0</v>
      </c>
      <c r="BC307" s="600">
        <f t="shared" si="380"/>
        <v>0</v>
      </c>
      <c r="BD307" s="600">
        <f t="shared" si="380"/>
        <v>0</v>
      </c>
      <c r="BE307" s="600">
        <f t="shared" si="380"/>
        <v>0</v>
      </c>
      <c r="BF307" s="600">
        <f t="shared" si="380"/>
        <v>0</v>
      </c>
      <c r="BG307" s="600">
        <f t="shared" si="380"/>
        <v>0</v>
      </c>
      <c r="BH307" s="600">
        <f t="shared" si="380"/>
        <v>0</v>
      </c>
      <c r="BI307" s="600">
        <f t="shared" si="380"/>
        <v>0</v>
      </c>
      <c r="BJ307" s="600">
        <f t="shared" si="380"/>
        <v>0</v>
      </c>
      <c r="BK307" s="600">
        <f t="shared" si="380"/>
        <v>0</v>
      </c>
      <c r="BL307" s="600">
        <f t="shared" si="380"/>
        <v>0</v>
      </c>
      <c r="BM307" s="600">
        <f t="shared" si="380"/>
        <v>0</v>
      </c>
      <c r="BN307" s="600">
        <f t="shared" si="380"/>
        <v>0</v>
      </c>
      <c r="BO307" s="600">
        <f t="shared" si="380"/>
        <v>0</v>
      </c>
      <c r="BP307" s="600">
        <f t="shared" si="380"/>
        <v>0</v>
      </c>
      <c r="BQ307" s="600">
        <f t="shared" si="380"/>
        <v>0</v>
      </c>
      <c r="BR307" s="600">
        <f t="shared" si="380"/>
        <v>0</v>
      </c>
      <c r="BS307" s="600">
        <f t="shared" si="381"/>
        <v>0</v>
      </c>
      <c r="BT307" s="600">
        <f t="shared" si="381"/>
        <v>0</v>
      </c>
      <c r="BU307" s="600"/>
      <c r="BV307" s="600"/>
      <c r="BW307" s="600"/>
      <c r="BX307" s="600"/>
      <c r="BY307" s="600"/>
      <c r="BZ307" s="600"/>
      <c r="CA307" s="600"/>
      <c r="CB307" s="600"/>
      <c r="CC307" s="600"/>
      <c r="CD307" s="600"/>
      <c r="CE307" s="600"/>
      <c r="CF307" s="600"/>
      <c r="CG307" s="600"/>
      <c r="CH307" s="600"/>
      <c r="CI307" s="758"/>
      <c r="CK307" s="1351"/>
    </row>
    <row r="308" spans="2:89" x14ac:dyDescent="0.2">
      <c r="B308" s="979" t="s">
        <v>681</v>
      </c>
      <c r="C308" s="943" t="s">
        <v>452</v>
      </c>
      <c r="D308" s="946" t="s">
        <v>682</v>
      </c>
      <c r="E308" s="977" t="s">
        <v>231</v>
      </c>
      <c r="F308" s="978">
        <v>2</v>
      </c>
      <c r="G308" s="600">
        <f>G210+G280</f>
        <v>0</v>
      </c>
      <c r="H308" s="600">
        <f t="shared" ref="H308:BS308" si="382">H210+H280</f>
        <v>0</v>
      </c>
      <c r="I308" s="600">
        <f t="shared" si="382"/>
        <v>-4.5316169945205473</v>
      </c>
      <c r="J308" s="600">
        <f t="shared" si="382"/>
        <v>-4.6317769945205471</v>
      </c>
      <c r="K308" s="600">
        <f t="shared" si="382"/>
        <v>-4.6317769945205471</v>
      </c>
      <c r="L308" s="600">
        <f t="shared" si="382"/>
        <v>-4.6317769945205471</v>
      </c>
      <c r="M308" s="757">
        <f t="shared" si="382"/>
        <v>-4.6317769945205471</v>
      </c>
      <c r="N308" s="757">
        <f t="shared" si="382"/>
        <v>-4.6317769945205471</v>
      </c>
      <c r="O308" s="757">
        <f t="shared" si="382"/>
        <v>-4.6317769945205471</v>
      </c>
      <c r="P308" s="757">
        <f t="shared" si="382"/>
        <v>-4.6317769945205471</v>
      </c>
      <c r="Q308" s="757">
        <f t="shared" si="382"/>
        <v>-4.6317769945205471</v>
      </c>
      <c r="R308" s="757">
        <f t="shared" si="382"/>
        <v>-4.6317769945205471</v>
      </c>
      <c r="S308" s="757">
        <f t="shared" si="382"/>
        <v>-4.6317769945205471</v>
      </c>
      <c r="T308" s="757">
        <f t="shared" si="382"/>
        <v>-4.6317769945205471</v>
      </c>
      <c r="U308" s="757">
        <f t="shared" si="382"/>
        <v>-4.6317769945205471</v>
      </c>
      <c r="V308" s="757">
        <f t="shared" si="382"/>
        <v>-4.6317769945205471</v>
      </c>
      <c r="W308" s="757">
        <f t="shared" si="382"/>
        <v>-4.6317769945205471</v>
      </c>
      <c r="X308" s="757">
        <f t="shared" si="382"/>
        <v>-4.6317769945205471</v>
      </c>
      <c r="Y308" s="757">
        <f t="shared" si="382"/>
        <v>-4.6317769945205471</v>
      </c>
      <c r="Z308" s="757">
        <f t="shared" si="382"/>
        <v>-4.6317769945205471</v>
      </c>
      <c r="AA308" s="757">
        <f t="shared" si="382"/>
        <v>-4.6317769945205471</v>
      </c>
      <c r="AB308" s="757">
        <f t="shared" si="382"/>
        <v>-4.6317769945205471</v>
      </c>
      <c r="AC308" s="757">
        <f t="shared" si="382"/>
        <v>-4.6317769945205471</v>
      </c>
      <c r="AD308" s="757">
        <f t="shared" si="382"/>
        <v>-4.6317769945205471</v>
      </c>
      <c r="AE308" s="757">
        <f t="shared" si="382"/>
        <v>-4.6317769945205471</v>
      </c>
      <c r="AF308" s="757">
        <f t="shared" si="382"/>
        <v>-4.6317769945205471</v>
      </c>
      <c r="AG308" s="757">
        <f t="shared" si="382"/>
        <v>-4.6317769945205471</v>
      </c>
      <c r="AH308" s="757">
        <f t="shared" si="382"/>
        <v>-4.6317769945205471</v>
      </c>
      <c r="AI308" s="757">
        <f t="shared" si="382"/>
        <v>-4.6317769945205471</v>
      </c>
      <c r="AJ308" s="757">
        <f t="shared" si="382"/>
        <v>-4.6317769945205471</v>
      </c>
      <c r="AK308" s="757">
        <f t="shared" si="382"/>
        <v>-4.6317769945205471</v>
      </c>
      <c r="AL308" s="757">
        <f t="shared" si="382"/>
        <v>-4.6317769945205471</v>
      </c>
      <c r="AM308" s="757">
        <f t="shared" si="382"/>
        <v>-4.6317769945205471</v>
      </c>
      <c r="AN308" s="757">
        <f t="shared" si="382"/>
        <v>-4.6317769945205471</v>
      </c>
      <c r="AO308" s="757">
        <f t="shared" si="382"/>
        <v>-4.6317769945205471</v>
      </c>
      <c r="AP308" s="757">
        <f t="shared" si="382"/>
        <v>-4.6317769945205471</v>
      </c>
      <c r="AQ308" s="757">
        <f t="shared" si="382"/>
        <v>-4.6317769945205471</v>
      </c>
      <c r="AR308" s="757">
        <f t="shared" si="382"/>
        <v>-4.6317769945205471</v>
      </c>
      <c r="AS308" s="757">
        <f t="shared" si="382"/>
        <v>-4.6317769945205471</v>
      </c>
      <c r="AT308" s="757">
        <f t="shared" si="382"/>
        <v>-4.6317769945205471</v>
      </c>
      <c r="AU308" s="757">
        <f t="shared" si="382"/>
        <v>-4.6317769945205471</v>
      </c>
      <c r="AV308" s="757">
        <f t="shared" si="382"/>
        <v>-4.6317769945205471</v>
      </c>
      <c r="AW308" s="757">
        <f t="shared" si="382"/>
        <v>-4.6317769945205471</v>
      </c>
      <c r="AX308" s="757">
        <f t="shared" si="382"/>
        <v>-4.6317769945205471</v>
      </c>
      <c r="AY308" s="757">
        <f t="shared" si="382"/>
        <v>-4.6317769945205471</v>
      </c>
      <c r="AZ308" s="757">
        <f t="shared" si="382"/>
        <v>-4.6317769945205471</v>
      </c>
      <c r="BA308" s="757">
        <f t="shared" si="382"/>
        <v>-4.6317769945205471</v>
      </c>
      <c r="BB308" s="757">
        <f t="shared" si="382"/>
        <v>-4.6317769945205471</v>
      </c>
      <c r="BC308" s="757">
        <f t="shared" si="382"/>
        <v>-4.6317769945205471</v>
      </c>
      <c r="BD308" s="757">
        <f t="shared" si="382"/>
        <v>-4.6317769945205471</v>
      </c>
      <c r="BE308" s="757">
        <f t="shared" si="382"/>
        <v>-4.6317769945205471</v>
      </c>
      <c r="BF308" s="757">
        <f t="shared" si="382"/>
        <v>-4.6317769945205471</v>
      </c>
      <c r="BG308" s="757">
        <f t="shared" si="382"/>
        <v>-4.6317769945205471</v>
      </c>
      <c r="BH308" s="757">
        <f t="shared" si="382"/>
        <v>-4.6317769945205471</v>
      </c>
      <c r="BI308" s="757">
        <f t="shared" si="382"/>
        <v>-4.6317769945205471</v>
      </c>
      <c r="BJ308" s="757">
        <f t="shared" si="382"/>
        <v>-4.6317769945205471</v>
      </c>
      <c r="BK308" s="757">
        <f t="shared" si="382"/>
        <v>-4.6317769945205471</v>
      </c>
      <c r="BL308" s="757">
        <f t="shared" si="382"/>
        <v>-4.6317769945205471</v>
      </c>
      <c r="BM308" s="757">
        <f t="shared" si="382"/>
        <v>-4.6317769945205471</v>
      </c>
      <c r="BN308" s="757">
        <f t="shared" si="382"/>
        <v>-4.6317769945205471</v>
      </c>
      <c r="BO308" s="757">
        <f t="shared" si="382"/>
        <v>-4.6317769945205471</v>
      </c>
      <c r="BP308" s="757">
        <f t="shared" si="382"/>
        <v>-4.6317769945205471</v>
      </c>
      <c r="BQ308" s="757">
        <f t="shared" si="382"/>
        <v>-4.6317769945205471</v>
      </c>
      <c r="BR308" s="757">
        <f t="shared" si="382"/>
        <v>-4.6317769945205471</v>
      </c>
      <c r="BS308" s="757">
        <f t="shared" si="382"/>
        <v>-4.6317769945205471</v>
      </c>
      <c r="BT308" s="757">
        <f t="shared" si="381"/>
        <v>-4.6317769945205471</v>
      </c>
      <c r="BU308" s="757"/>
      <c r="BV308" s="757"/>
      <c r="BW308" s="757"/>
      <c r="BX308" s="757"/>
      <c r="BY308" s="757"/>
      <c r="BZ308" s="757"/>
      <c r="CA308" s="757"/>
      <c r="CB308" s="757"/>
      <c r="CC308" s="757"/>
      <c r="CD308" s="757"/>
      <c r="CE308" s="757"/>
      <c r="CF308" s="757"/>
      <c r="CG308" s="757"/>
      <c r="CH308" s="757"/>
      <c r="CI308" s="758"/>
      <c r="CK308" s="1351"/>
    </row>
    <row r="309" spans="2:89" ht="71.25" x14ac:dyDescent="0.2">
      <c r="B309" s="979" t="s">
        <v>683</v>
      </c>
      <c r="C309" s="940" t="s">
        <v>456</v>
      </c>
      <c r="D309" s="946" t="s">
        <v>684</v>
      </c>
      <c r="E309" s="977" t="s">
        <v>231</v>
      </c>
      <c r="F309" s="978">
        <v>2</v>
      </c>
      <c r="G309" s="600">
        <f>G212+G281+G282+G283+G284</f>
        <v>0</v>
      </c>
      <c r="H309" s="600">
        <f t="shared" ref="H309:BS309" si="383">H212+H281+H282+H283+H284</f>
        <v>0</v>
      </c>
      <c r="I309" s="600">
        <f t="shared" si="383"/>
        <v>867.13</v>
      </c>
      <c r="J309" s="600">
        <f t="shared" si="383"/>
        <v>867.13</v>
      </c>
      <c r="K309" s="600">
        <f t="shared" si="383"/>
        <v>867.13</v>
      </c>
      <c r="L309" s="600">
        <f t="shared" si="383"/>
        <v>867.13</v>
      </c>
      <c r="M309" s="600">
        <f t="shared" si="383"/>
        <v>867.13</v>
      </c>
      <c r="N309" s="600">
        <f t="shared" si="383"/>
        <v>867.13</v>
      </c>
      <c r="O309" s="600">
        <f t="shared" si="383"/>
        <v>867.13</v>
      </c>
      <c r="P309" s="600">
        <f t="shared" si="383"/>
        <v>867.13</v>
      </c>
      <c r="Q309" s="600">
        <f t="shared" si="383"/>
        <v>867.13</v>
      </c>
      <c r="R309" s="600">
        <f t="shared" si="383"/>
        <v>867.13</v>
      </c>
      <c r="S309" s="600">
        <f t="shared" si="383"/>
        <v>867.13</v>
      </c>
      <c r="T309" s="600">
        <f t="shared" si="383"/>
        <v>867.13</v>
      </c>
      <c r="U309" s="600">
        <f t="shared" si="383"/>
        <v>867.13</v>
      </c>
      <c r="V309" s="600">
        <f t="shared" si="383"/>
        <v>867.13</v>
      </c>
      <c r="W309" s="600">
        <f t="shared" si="383"/>
        <v>867.13</v>
      </c>
      <c r="X309" s="600">
        <f t="shared" si="383"/>
        <v>867.13</v>
      </c>
      <c r="Y309" s="600">
        <f t="shared" si="383"/>
        <v>867.13</v>
      </c>
      <c r="Z309" s="600">
        <f t="shared" si="383"/>
        <v>867.13</v>
      </c>
      <c r="AA309" s="600">
        <f t="shared" si="383"/>
        <v>867.13</v>
      </c>
      <c r="AB309" s="600">
        <f t="shared" si="383"/>
        <v>867.13</v>
      </c>
      <c r="AC309" s="600">
        <f t="shared" si="383"/>
        <v>867.13</v>
      </c>
      <c r="AD309" s="600">
        <f t="shared" si="383"/>
        <v>867.13</v>
      </c>
      <c r="AE309" s="600">
        <f t="shared" si="383"/>
        <v>867.13</v>
      </c>
      <c r="AF309" s="600">
        <f t="shared" si="383"/>
        <v>867.13</v>
      </c>
      <c r="AG309" s="600">
        <f t="shared" si="383"/>
        <v>867.13</v>
      </c>
      <c r="AH309" s="600">
        <f t="shared" si="383"/>
        <v>867.13</v>
      </c>
      <c r="AI309" s="600">
        <f t="shared" si="383"/>
        <v>867.13</v>
      </c>
      <c r="AJ309" s="600">
        <f t="shared" si="383"/>
        <v>867.13</v>
      </c>
      <c r="AK309" s="600">
        <f t="shared" si="383"/>
        <v>867.13</v>
      </c>
      <c r="AL309" s="600">
        <f t="shared" si="383"/>
        <v>867.13</v>
      </c>
      <c r="AM309" s="600">
        <f t="shared" si="383"/>
        <v>867.13</v>
      </c>
      <c r="AN309" s="600">
        <f t="shared" si="383"/>
        <v>867.13</v>
      </c>
      <c r="AO309" s="600">
        <f t="shared" si="383"/>
        <v>867.13</v>
      </c>
      <c r="AP309" s="600">
        <f t="shared" si="383"/>
        <v>867.13</v>
      </c>
      <c r="AQ309" s="600">
        <f t="shared" si="383"/>
        <v>867.13</v>
      </c>
      <c r="AR309" s="600">
        <f t="shared" si="383"/>
        <v>867.13</v>
      </c>
      <c r="AS309" s="600">
        <f t="shared" si="383"/>
        <v>867.13</v>
      </c>
      <c r="AT309" s="600">
        <f t="shared" si="383"/>
        <v>867.13</v>
      </c>
      <c r="AU309" s="600">
        <f t="shared" si="383"/>
        <v>867.13</v>
      </c>
      <c r="AV309" s="600">
        <f t="shared" si="383"/>
        <v>867.13</v>
      </c>
      <c r="AW309" s="600">
        <f t="shared" si="383"/>
        <v>867.13</v>
      </c>
      <c r="AX309" s="600">
        <f t="shared" si="383"/>
        <v>867.13</v>
      </c>
      <c r="AY309" s="600">
        <f t="shared" si="383"/>
        <v>867.13</v>
      </c>
      <c r="AZ309" s="600">
        <f t="shared" si="383"/>
        <v>867.13</v>
      </c>
      <c r="BA309" s="600">
        <f t="shared" si="383"/>
        <v>867.13</v>
      </c>
      <c r="BB309" s="600">
        <f t="shared" si="383"/>
        <v>867.13</v>
      </c>
      <c r="BC309" s="600">
        <f t="shared" si="383"/>
        <v>867.13</v>
      </c>
      <c r="BD309" s="600">
        <f t="shared" si="383"/>
        <v>867.13</v>
      </c>
      <c r="BE309" s="600">
        <f t="shared" si="383"/>
        <v>867.13</v>
      </c>
      <c r="BF309" s="600">
        <f t="shared" si="383"/>
        <v>867.13</v>
      </c>
      <c r="BG309" s="600">
        <f t="shared" si="383"/>
        <v>867.13</v>
      </c>
      <c r="BH309" s="600">
        <f t="shared" si="383"/>
        <v>867.13</v>
      </c>
      <c r="BI309" s="600">
        <f t="shared" si="383"/>
        <v>867.13</v>
      </c>
      <c r="BJ309" s="600">
        <f t="shared" si="383"/>
        <v>867.13</v>
      </c>
      <c r="BK309" s="600">
        <f t="shared" si="383"/>
        <v>867.13</v>
      </c>
      <c r="BL309" s="600">
        <f t="shared" si="383"/>
        <v>867.13</v>
      </c>
      <c r="BM309" s="600">
        <f t="shared" si="383"/>
        <v>867.13</v>
      </c>
      <c r="BN309" s="600">
        <f t="shared" si="383"/>
        <v>867.13</v>
      </c>
      <c r="BO309" s="600">
        <f t="shared" si="383"/>
        <v>867.13</v>
      </c>
      <c r="BP309" s="600">
        <f t="shared" si="383"/>
        <v>867.13</v>
      </c>
      <c r="BQ309" s="600">
        <f t="shared" si="383"/>
        <v>867.13</v>
      </c>
      <c r="BR309" s="600">
        <f t="shared" si="383"/>
        <v>867.13</v>
      </c>
      <c r="BS309" s="600">
        <f t="shared" si="383"/>
        <v>867.13</v>
      </c>
      <c r="BT309" s="600">
        <f t="shared" ref="BT309" si="384">BT212+BT281+BT282+BT283+BT284</f>
        <v>867.13</v>
      </c>
      <c r="BU309" s="600"/>
      <c r="BV309" s="600"/>
      <c r="BW309" s="600"/>
      <c r="BX309" s="600"/>
      <c r="BY309" s="600"/>
      <c r="BZ309" s="600"/>
      <c r="CA309" s="600"/>
      <c r="CB309" s="600"/>
      <c r="CC309" s="600"/>
      <c r="CD309" s="600"/>
      <c r="CE309" s="600"/>
      <c r="CF309" s="600"/>
      <c r="CG309" s="600"/>
      <c r="CH309" s="600"/>
      <c r="CI309" s="758"/>
      <c r="CK309" s="1351"/>
    </row>
    <row r="310" spans="2:89" ht="28.5" x14ac:dyDescent="0.2">
      <c r="B310" s="979" t="s">
        <v>685</v>
      </c>
      <c r="C310" s="940" t="s">
        <v>686</v>
      </c>
      <c r="D310" s="946" t="s">
        <v>687</v>
      </c>
      <c r="E310" s="977" t="s">
        <v>231</v>
      </c>
      <c r="F310" s="978">
        <v>2</v>
      </c>
      <c r="G310" s="600">
        <f t="shared" ref="G310:BR310" si="385">G220+G285+G286</f>
        <v>0</v>
      </c>
      <c r="H310" s="600">
        <f t="shared" si="385"/>
        <v>0</v>
      </c>
      <c r="I310" s="600">
        <f t="shared" si="385"/>
        <v>44.52838261386119</v>
      </c>
      <c r="J310" s="600">
        <f t="shared" si="385"/>
        <v>42.894982342744285</v>
      </c>
      <c r="K310" s="600">
        <f t="shared" si="385"/>
        <v>43.000522383923929</v>
      </c>
      <c r="L310" s="600">
        <f t="shared" si="385"/>
        <v>42.962097978013375</v>
      </c>
      <c r="M310" s="757">
        <f t="shared" si="385"/>
        <v>43.367216330298163</v>
      </c>
      <c r="N310" s="757">
        <f t="shared" si="385"/>
        <v>44.208131286826408</v>
      </c>
      <c r="O310" s="757">
        <f t="shared" si="385"/>
        <v>44.375881328536288</v>
      </c>
      <c r="P310" s="757">
        <f t="shared" si="385"/>
        <v>44.695114043374254</v>
      </c>
      <c r="Q310" s="757">
        <f t="shared" si="385"/>
        <v>45.165812590190448</v>
      </c>
      <c r="R310" s="757">
        <f t="shared" si="385"/>
        <v>45.18166585486415</v>
      </c>
      <c r="S310" s="757">
        <f t="shared" si="385"/>
        <v>45.204236653190549</v>
      </c>
      <c r="T310" s="757">
        <f t="shared" si="385"/>
        <v>45.220768818351885</v>
      </c>
      <c r="U310" s="757">
        <f t="shared" si="385"/>
        <v>45.246224839743171</v>
      </c>
      <c r="V310" s="757">
        <f t="shared" si="385"/>
        <v>45.279275689427394</v>
      </c>
      <c r="W310" s="757">
        <f t="shared" si="385"/>
        <v>45.294455356859665</v>
      </c>
      <c r="X310" s="757">
        <f t="shared" si="385"/>
        <v>45.305412323707678</v>
      </c>
      <c r="Y310" s="757">
        <f t="shared" si="385"/>
        <v>45.297266594903959</v>
      </c>
      <c r="Z310" s="757">
        <f t="shared" si="385"/>
        <v>45.29242569330188</v>
      </c>
      <c r="AA310" s="757">
        <f t="shared" si="385"/>
        <v>45.287117474296942</v>
      </c>
      <c r="AB310" s="757">
        <f t="shared" si="385"/>
        <v>45.270664134033453</v>
      </c>
      <c r="AC310" s="757">
        <f t="shared" si="385"/>
        <v>45.272616507675011</v>
      </c>
      <c r="AD310" s="757">
        <f t="shared" si="385"/>
        <v>45.277619205188579</v>
      </c>
      <c r="AE310" s="757">
        <f t="shared" si="385"/>
        <v>45.283123038902467</v>
      </c>
      <c r="AF310" s="757">
        <f t="shared" si="385"/>
        <v>45.292897040399026</v>
      </c>
      <c r="AG310" s="757">
        <f t="shared" si="385"/>
        <v>45.308308859021913</v>
      </c>
      <c r="AH310" s="757">
        <f t="shared" si="385"/>
        <v>45.328204601087528</v>
      </c>
      <c r="AI310" s="757">
        <f t="shared" si="385"/>
        <v>45.293434480750399</v>
      </c>
      <c r="AJ310" s="757">
        <f t="shared" si="385"/>
        <v>45.307801336956814</v>
      </c>
      <c r="AK310" s="757">
        <f t="shared" si="385"/>
        <v>45.315248170674735</v>
      </c>
      <c r="AL310" s="757">
        <f t="shared" si="385"/>
        <v>45.110300752753673</v>
      </c>
      <c r="AM310" s="757">
        <f t="shared" si="385"/>
        <v>45.09763830709052</v>
      </c>
      <c r="AN310" s="757">
        <f t="shared" si="385"/>
        <v>45.078749603197792</v>
      </c>
      <c r="AO310" s="757">
        <f t="shared" si="385"/>
        <v>45.055281645286897</v>
      </c>
      <c r="AP310" s="757">
        <f t="shared" si="385"/>
        <v>45.036063840628174</v>
      </c>
      <c r="AQ310" s="757">
        <f t="shared" si="385"/>
        <v>45.023917664055368</v>
      </c>
      <c r="AR310" s="757">
        <f t="shared" si="385"/>
        <v>45.030208312459735</v>
      </c>
      <c r="AS310" s="757">
        <f t="shared" si="385"/>
        <v>45.036117666343436</v>
      </c>
      <c r="AT310" s="757">
        <f t="shared" si="385"/>
        <v>45.048431158265139</v>
      </c>
      <c r="AU310" s="757">
        <f t="shared" si="385"/>
        <v>45.060535651395291</v>
      </c>
      <c r="AV310" s="757">
        <f t="shared" si="385"/>
        <v>45.074825333909942</v>
      </c>
      <c r="AW310" s="757">
        <f t="shared" si="385"/>
        <v>45.087934174727195</v>
      </c>
      <c r="AX310" s="757">
        <f t="shared" si="385"/>
        <v>45.105568642113013</v>
      </c>
      <c r="AY310" s="757">
        <f t="shared" si="385"/>
        <v>45.125294367371794</v>
      </c>
      <c r="AZ310" s="757">
        <f t="shared" si="385"/>
        <v>45.145927444760808</v>
      </c>
      <c r="BA310" s="757">
        <f t="shared" si="385"/>
        <v>45.167715662414622</v>
      </c>
      <c r="BB310" s="757">
        <f t="shared" si="385"/>
        <v>45.191143603106497</v>
      </c>
      <c r="BC310" s="757">
        <f t="shared" si="385"/>
        <v>45.2163556622843</v>
      </c>
      <c r="BD310" s="757">
        <f t="shared" si="385"/>
        <v>45.24127130159043</v>
      </c>
      <c r="BE310" s="757">
        <f t="shared" si="385"/>
        <v>45.268754028363965</v>
      </c>
      <c r="BF310" s="757">
        <f t="shared" si="385"/>
        <v>45.294983241021704</v>
      </c>
      <c r="BG310" s="757">
        <f t="shared" si="385"/>
        <v>45.319465535548012</v>
      </c>
      <c r="BH310" s="757">
        <f t="shared" si="385"/>
        <v>45.34157356857677</v>
      </c>
      <c r="BI310" s="757">
        <f t="shared" si="385"/>
        <v>45.366527840278167</v>
      </c>
      <c r="BJ310" s="757">
        <f t="shared" si="385"/>
        <v>45.393139786311792</v>
      </c>
      <c r="BK310" s="757">
        <f t="shared" si="385"/>
        <v>45.419835142669399</v>
      </c>
      <c r="BL310" s="757">
        <f t="shared" si="385"/>
        <v>45.446053127533524</v>
      </c>
      <c r="BM310" s="757">
        <f t="shared" si="385"/>
        <v>45.472342941500777</v>
      </c>
      <c r="BN310" s="757">
        <f t="shared" si="385"/>
        <v>45.499550315050648</v>
      </c>
      <c r="BO310" s="757">
        <f t="shared" si="385"/>
        <v>45.527410340638568</v>
      </c>
      <c r="BP310" s="757">
        <f t="shared" si="385"/>
        <v>45.558573355593204</v>
      </c>
      <c r="BQ310" s="757">
        <f t="shared" si="385"/>
        <v>45.589402869318903</v>
      </c>
      <c r="BR310" s="757">
        <f t="shared" si="385"/>
        <v>45.627548847049788</v>
      </c>
      <c r="BS310" s="757">
        <f t="shared" ref="BS310:BT310" si="386">BS220+BS285+BS286</f>
        <v>45.662770556651367</v>
      </c>
      <c r="BT310" s="757">
        <f t="shared" si="386"/>
        <v>45.698267062509835</v>
      </c>
      <c r="BU310" s="757"/>
      <c r="BV310" s="757"/>
      <c r="BW310" s="757"/>
      <c r="BX310" s="757"/>
      <c r="BY310" s="757"/>
      <c r="BZ310" s="757"/>
      <c r="CA310" s="757"/>
      <c r="CB310" s="757"/>
      <c r="CC310" s="757"/>
      <c r="CD310" s="757"/>
      <c r="CE310" s="757"/>
      <c r="CF310" s="757"/>
      <c r="CG310" s="757"/>
      <c r="CH310" s="757"/>
      <c r="CI310" s="758"/>
      <c r="CK310" s="1351"/>
    </row>
    <row r="311" spans="2:89" x14ac:dyDescent="0.2">
      <c r="B311" s="979" t="s">
        <v>688</v>
      </c>
      <c r="C311" s="940" t="s">
        <v>477</v>
      </c>
      <c r="D311" s="946" t="s">
        <v>689</v>
      </c>
      <c r="E311" s="977" t="s">
        <v>231</v>
      </c>
      <c r="F311" s="978">
        <v>2</v>
      </c>
      <c r="G311" s="600">
        <f t="shared" ref="G311:BR311" si="387">G221+G287</f>
        <v>0</v>
      </c>
      <c r="H311" s="600">
        <f t="shared" si="387"/>
        <v>0</v>
      </c>
      <c r="I311" s="600">
        <f t="shared" si="387"/>
        <v>74.819999999999993</v>
      </c>
      <c r="J311" s="600">
        <f t="shared" si="387"/>
        <v>74.819999999999993</v>
      </c>
      <c r="K311" s="600">
        <f t="shared" si="387"/>
        <v>74.819999999999993</v>
      </c>
      <c r="L311" s="600">
        <f t="shared" si="387"/>
        <v>74.819999999999993</v>
      </c>
      <c r="M311" s="757">
        <f t="shared" si="387"/>
        <v>74.819999999999993</v>
      </c>
      <c r="N311" s="757">
        <f t="shared" si="387"/>
        <v>74.819999999999993</v>
      </c>
      <c r="O311" s="757">
        <f t="shared" si="387"/>
        <v>74.819999999999993</v>
      </c>
      <c r="P311" s="757">
        <f t="shared" si="387"/>
        <v>74.819999999999993</v>
      </c>
      <c r="Q311" s="757">
        <f t="shared" si="387"/>
        <v>74.819999999999993</v>
      </c>
      <c r="R311" s="757">
        <f t="shared" si="387"/>
        <v>74.819999999999993</v>
      </c>
      <c r="S311" s="757">
        <f t="shared" si="387"/>
        <v>74.819999999999993</v>
      </c>
      <c r="T311" s="757">
        <f t="shared" si="387"/>
        <v>74.819999999999993</v>
      </c>
      <c r="U311" s="757">
        <f t="shared" si="387"/>
        <v>74.819999999999993</v>
      </c>
      <c r="V311" s="757">
        <f t="shared" si="387"/>
        <v>74.819999999999993</v>
      </c>
      <c r="W311" s="757">
        <f t="shared" si="387"/>
        <v>74.819999999999993</v>
      </c>
      <c r="X311" s="757">
        <f t="shared" si="387"/>
        <v>74.819999999999993</v>
      </c>
      <c r="Y311" s="757">
        <f t="shared" si="387"/>
        <v>74.819999999999993</v>
      </c>
      <c r="Z311" s="757">
        <f t="shared" si="387"/>
        <v>74.819999999999993</v>
      </c>
      <c r="AA311" s="757">
        <f t="shared" si="387"/>
        <v>74.819999999999993</v>
      </c>
      <c r="AB311" s="757">
        <f t="shared" si="387"/>
        <v>74.819999999999993</v>
      </c>
      <c r="AC311" s="757">
        <f t="shared" si="387"/>
        <v>74.819999999999993</v>
      </c>
      <c r="AD311" s="757">
        <f t="shared" si="387"/>
        <v>74.819999999999993</v>
      </c>
      <c r="AE311" s="757">
        <f t="shared" si="387"/>
        <v>74.819999999999993</v>
      </c>
      <c r="AF311" s="757">
        <f t="shared" si="387"/>
        <v>74.819999999999993</v>
      </c>
      <c r="AG311" s="757">
        <f t="shared" si="387"/>
        <v>74.819999999999993</v>
      </c>
      <c r="AH311" s="757">
        <f t="shared" si="387"/>
        <v>74.819999999999993</v>
      </c>
      <c r="AI311" s="757">
        <f t="shared" si="387"/>
        <v>74.819999999999993</v>
      </c>
      <c r="AJ311" s="757">
        <f t="shared" si="387"/>
        <v>74.819999999999993</v>
      </c>
      <c r="AK311" s="757">
        <f t="shared" si="387"/>
        <v>74.819999999999993</v>
      </c>
      <c r="AL311" s="757">
        <f t="shared" si="387"/>
        <v>74.819999999999993</v>
      </c>
      <c r="AM311" s="757">
        <f t="shared" si="387"/>
        <v>74.819999999999993</v>
      </c>
      <c r="AN311" s="757">
        <f t="shared" si="387"/>
        <v>74.819999999999993</v>
      </c>
      <c r="AO311" s="757">
        <f t="shared" si="387"/>
        <v>74.819999999999993</v>
      </c>
      <c r="AP311" s="757">
        <f t="shared" si="387"/>
        <v>74.819999999999993</v>
      </c>
      <c r="AQ311" s="757">
        <f t="shared" si="387"/>
        <v>74.819999999999993</v>
      </c>
      <c r="AR311" s="757">
        <f t="shared" si="387"/>
        <v>74.819999999999993</v>
      </c>
      <c r="AS311" s="757">
        <f t="shared" si="387"/>
        <v>74.819999999999993</v>
      </c>
      <c r="AT311" s="757">
        <f t="shared" si="387"/>
        <v>74.819999999999993</v>
      </c>
      <c r="AU311" s="757">
        <f t="shared" si="387"/>
        <v>74.819999999999993</v>
      </c>
      <c r="AV311" s="757">
        <f t="shared" si="387"/>
        <v>74.819999999999993</v>
      </c>
      <c r="AW311" s="757">
        <f t="shared" si="387"/>
        <v>74.819999999999993</v>
      </c>
      <c r="AX311" s="757">
        <f t="shared" si="387"/>
        <v>74.819999999999993</v>
      </c>
      <c r="AY311" s="757">
        <f t="shared" si="387"/>
        <v>74.819999999999993</v>
      </c>
      <c r="AZ311" s="757">
        <f t="shared" si="387"/>
        <v>74.819999999999993</v>
      </c>
      <c r="BA311" s="757">
        <f t="shared" si="387"/>
        <v>74.819999999999993</v>
      </c>
      <c r="BB311" s="757">
        <f t="shared" si="387"/>
        <v>74.819999999999993</v>
      </c>
      <c r="BC311" s="757">
        <f t="shared" si="387"/>
        <v>74.819999999999993</v>
      </c>
      <c r="BD311" s="757">
        <f t="shared" si="387"/>
        <v>74.819999999999993</v>
      </c>
      <c r="BE311" s="757">
        <f t="shared" si="387"/>
        <v>74.819999999999993</v>
      </c>
      <c r="BF311" s="757">
        <f t="shared" si="387"/>
        <v>74.819999999999993</v>
      </c>
      <c r="BG311" s="757">
        <f t="shared" si="387"/>
        <v>74.819999999999993</v>
      </c>
      <c r="BH311" s="757">
        <f t="shared" si="387"/>
        <v>74.819999999999993</v>
      </c>
      <c r="BI311" s="757">
        <f t="shared" si="387"/>
        <v>74.819999999999993</v>
      </c>
      <c r="BJ311" s="757">
        <f t="shared" si="387"/>
        <v>74.819999999999993</v>
      </c>
      <c r="BK311" s="757">
        <f t="shared" si="387"/>
        <v>74.819999999999993</v>
      </c>
      <c r="BL311" s="757">
        <f t="shared" si="387"/>
        <v>74.819999999999993</v>
      </c>
      <c r="BM311" s="757">
        <f t="shared" si="387"/>
        <v>74.819999999999993</v>
      </c>
      <c r="BN311" s="757">
        <f t="shared" si="387"/>
        <v>74.819999999999993</v>
      </c>
      <c r="BO311" s="757">
        <f t="shared" si="387"/>
        <v>74.819999999999993</v>
      </c>
      <c r="BP311" s="757">
        <f t="shared" si="387"/>
        <v>74.819999999999993</v>
      </c>
      <c r="BQ311" s="757">
        <f t="shared" si="387"/>
        <v>74.819999999999993</v>
      </c>
      <c r="BR311" s="757">
        <f t="shared" si="387"/>
        <v>74.819999999999993</v>
      </c>
      <c r="BS311" s="757">
        <f t="shared" ref="BS311:BT311" si="388">BS221+BS287</f>
        <v>74.819999999999993</v>
      </c>
      <c r="BT311" s="757">
        <f t="shared" si="388"/>
        <v>74.819999999999993</v>
      </c>
      <c r="BU311" s="757"/>
      <c r="BV311" s="757"/>
      <c r="BW311" s="757"/>
      <c r="BX311" s="757"/>
      <c r="BY311" s="757"/>
      <c r="BZ311" s="757"/>
      <c r="CA311" s="757"/>
      <c r="CB311" s="757"/>
      <c r="CC311" s="757"/>
      <c r="CD311" s="757"/>
      <c r="CE311" s="757"/>
      <c r="CF311" s="757"/>
      <c r="CG311" s="757"/>
      <c r="CH311" s="757"/>
      <c r="CI311" s="758"/>
      <c r="CK311" s="1351"/>
    </row>
    <row r="312" spans="2:89" ht="28.5" x14ac:dyDescent="0.2">
      <c r="B312" s="980" t="s">
        <v>690</v>
      </c>
      <c r="C312" s="981" t="s">
        <v>382</v>
      </c>
      <c r="D312" s="981" t="s">
        <v>691</v>
      </c>
      <c r="E312" s="982" t="s">
        <v>231</v>
      </c>
      <c r="F312" s="978">
        <v>2</v>
      </c>
      <c r="G312" s="600">
        <f>(G309)-(G311)</f>
        <v>0</v>
      </c>
      <c r="H312" s="600">
        <f t="shared" ref="H312:BS312" si="389">(H309)-(H311)</f>
        <v>0</v>
      </c>
      <c r="I312" s="600">
        <f t="shared" si="389"/>
        <v>792.31</v>
      </c>
      <c r="J312" s="600">
        <f t="shared" si="389"/>
        <v>792.31</v>
      </c>
      <c r="K312" s="600">
        <f t="shared" si="389"/>
        <v>792.31</v>
      </c>
      <c r="L312" s="600">
        <f t="shared" si="389"/>
        <v>792.31</v>
      </c>
      <c r="M312" s="600">
        <f t="shared" si="389"/>
        <v>792.31</v>
      </c>
      <c r="N312" s="600">
        <f t="shared" si="389"/>
        <v>792.31</v>
      </c>
      <c r="O312" s="600">
        <f t="shared" si="389"/>
        <v>792.31</v>
      </c>
      <c r="P312" s="600">
        <f t="shared" si="389"/>
        <v>792.31</v>
      </c>
      <c r="Q312" s="600">
        <f t="shared" si="389"/>
        <v>792.31</v>
      </c>
      <c r="R312" s="600">
        <f t="shared" si="389"/>
        <v>792.31</v>
      </c>
      <c r="S312" s="600">
        <f t="shared" si="389"/>
        <v>792.31</v>
      </c>
      <c r="T312" s="600">
        <f t="shared" si="389"/>
        <v>792.31</v>
      </c>
      <c r="U312" s="600">
        <f t="shared" si="389"/>
        <v>792.31</v>
      </c>
      <c r="V312" s="600">
        <f t="shared" si="389"/>
        <v>792.31</v>
      </c>
      <c r="W312" s="600">
        <f t="shared" si="389"/>
        <v>792.31</v>
      </c>
      <c r="X312" s="600">
        <f t="shared" si="389"/>
        <v>792.31</v>
      </c>
      <c r="Y312" s="600">
        <f t="shared" si="389"/>
        <v>792.31</v>
      </c>
      <c r="Z312" s="600">
        <f t="shared" si="389"/>
        <v>792.31</v>
      </c>
      <c r="AA312" s="600">
        <f t="shared" si="389"/>
        <v>792.31</v>
      </c>
      <c r="AB312" s="600">
        <f t="shared" si="389"/>
        <v>792.31</v>
      </c>
      <c r="AC312" s="600">
        <f t="shared" si="389"/>
        <v>792.31</v>
      </c>
      <c r="AD312" s="600">
        <f t="shared" si="389"/>
        <v>792.31</v>
      </c>
      <c r="AE312" s="600">
        <f t="shared" si="389"/>
        <v>792.31</v>
      </c>
      <c r="AF312" s="600">
        <f t="shared" si="389"/>
        <v>792.31</v>
      </c>
      <c r="AG312" s="600">
        <f t="shared" si="389"/>
        <v>792.31</v>
      </c>
      <c r="AH312" s="600">
        <f t="shared" si="389"/>
        <v>792.31</v>
      </c>
      <c r="AI312" s="600">
        <f t="shared" si="389"/>
        <v>792.31</v>
      </c>
      <c r="AJ312" s="600">
        <f t="shared" si="389"/>
        <v>792.31</v>
      </c>
      <c r="AK312" s="600">
        <f t="shared" si="389"/>
        <v>792.31</v>
      </c>
      <c r="AL312" s="600">
        <f t="shared" si="389"/>
        <v>792.31</v>
      </c>
      <c r="AM312" s="600">
        <f t="shared" si="389"/>
        <v>792.31</v>
      </c>
      <c r="AN312" s="600">
        <f t="shared" si="389"/>
        <v>792.31</v>
      </c>
      <c r="AO312" s="600">
        <f t="shared" si="389"/>
        <v>792.31</v>
      </c>
      <c r="AP312" s="600">
        <f t="shared" si="389"/>
        <v>792.31</v>
      </c>
      <c r="AQ312" s="600">
        <f t="shared" si="389"/>
        <v>792.31</v>
      </c>
      <c r="AR312" s="600">
        <f t="shared" si="389"/>
        <v>792.31</v>
      </c>
      <c r="AS312" s="600">
        <f t="shared" si="389"/>
        <v>792.31</v>
      </c>
      <c r="AT312" s="600">
        <f t="shared" si="389"/>
        <v>792.31</v>
      </c>
      <c r="AU312" s="600">
        <f t="shared" si="389"/>
        <v>792.31</v>
      </c>
      <c r="AV312" s="600">
        <f t="shared" si="389"/>
        <v>792.31</v>
      </c>
      <c r="AW312" s="600">
        <f t="shared" si="389"/>
        <v>792.31</v>
      </c>
      <c r="AX312" s="600">
        <f t="shared" si="389"/>
        <v>792.31</v>
      </c>
      <c r="AY312" s="600">
        <f t="shared" si="389"/>
        <v>792.31</v>
      </c>
      <c r="AZ312" s="600">
        <f t="shared" si="389"/>
        <v>792.31</v>
      </c>
      <c r="BA312" s="600">
        <f t="shared" si="389"/>
        <v>792.31</v>
      </c>
      <c r="BB312" s="600">
        <f t="shared" si="389"/>
        <v>792.31</v>
      </c>
      <c r="BC312" s="600">
        <f t="shared" si="389"/>
        <v>792.31</v>
      </c>
      <c r="BD312" s="600">
        <f t="shared" si="389"/>
        <v>792.31</v>
      </c>
      <c r="BE312" s="600">
        <f t="shared" si="389"/>
        <v>792.31</v>
      </c>
      <c r="BF312" s="600">
        <f t="shared" si="389"/>
        <v>792.31</v>
      </c>
      <c r="BG312" s="600">
        <f t="shared" si="389"/>
        <v>792.31</v>
      </c>
      <c r="BH312" s="600">
        <f t="shared" si="389"/>
        <v>792.31</v>
      </c>
      <c r="BI312" s="600">
        <f t="shared" si="389"/>
        <v>792.31</v>
      </c>
      <c r="BJ312" s="600">
        <f t="shared" si="389"/>
        <v>792.31</v>
      </c>
      <c r="BK312" s="600">
        <f t="shared" si="389"/>
        <v>792.31</v>
      </c>
      <c r="BL312" s="600">
        <f t="shared" si="389"/>
        <v>792.31</v>
      </c>
      <c r="BM312" s="600">
        <f t="shared" si="389"/>
        <v>792.31</v>
      </c>
      <c r="BN312" s="600">
        <f t="shared" si="389"/>
        <v>792.31</v>
      </c>
      <c r="BO312" s="600">
        <f t="shared" si="389"/>
        <v>792.31</v>
      </c>
      <c r="BP312" s="600">
        <f t="shared" si="389"/>
        <v>792.31</v>
      </c>
      <c r="BQ312" s="600">
        <f t="shared" si="389"/>
        <v>792.31</v>
      </c>
      <c r="BR312" s="600">
        <f t="shared" si="389"/>
        <v>792.31</v>
      </c>
      <c r="BS312" s="600">
        <f t="shared" si="389"/>
        <v>792.31</v>
      </c>
      <c r="BT312" s="600">
        <f t="shared" ref="BT312" si="390">(BT309)-(BT311)</f>
        <v>792.31</v>
      </c>
      <c r="BU312" s="600"/>
      <c r="BV312" s="600"/>
      <c r="BW312" s="600"/>
      <c r="BX312" s="600"/>
      <c r="BY312" s="600"/>
      <c r="BZ312" s="600"/>
      <c r="CA312" s="600"/>
      <c r="CB312" s="600"/>
      <c r="CC312" s="600"/>
      <c r="CD312" s="600"/>
      <c r="CE312" s="600"/>
      <c r="CF312" s="600"/>
      <c r="CG312" s="600"/>
      <c r="CH312" s="600"/>
      <c r="CI312" s="758"/>
      <c r="CK312" s="1351"/>
    </row>
    <row r="313" spans="2:89" ht="29.25" thickBot="1" x14ac:dyDescent="0.25">
      <c r="B313" s="983" t="s">
        <v>692</v>
      </c>
      <c r="C313" s="984" t="s">
        <v>385</v>
      </c>
      <c r="D313" s="984" t="s">
        <v>693</v>
      </c>
      <c r="E313" s="985" t="s">
        <v>231</v>
      </c>
      <c r="F313" s="986">
        <v>2</v>
      </c>
      <c r="G313" s="768">
        <f t="shared" ref="G313:AL313" si="391">G312+SUM(G305:G308)</f>
        <v>0</v>
      </c>
      <c r="H313" s="768">
        <f t="shared" si="391"/>
        <v>0</v>
      </c>
      <c r="I313" s="768">
        <f t="shared" si="391"/>
        <v>788.0783830054794</v>
      </c>
      <c r="J313" s="768">
        <f>J312+SUM(J305:J308)</f>
        <v>787.97822300547944</v>
      </c>
      <c r="K313" s="768">
        <f t="shared" si="391"/>
        <v>787.97822300547944</v>
      </c>
      <c r="L313" s="768">
        <f t="shared" si="391"/>
        <v>787.97822300547944</v>
      </c>
      <c r="M313" s="768">
        <f t="shared" si="391"/>
        <v>787.97822300547944</v>
      </c>
      <c r="N313" s="768">
        <f t="shared" si="391"/>
        <v>787.97822300547944</v>
      </c>
      <c r="O313" s="768">
        <f t="shared" si="391"/>
        <v>787.97822300547944</v>
      </c>
      <c r="P313" s="768">
        <f t="shared" si="391"/>
        <v>787.97822300547944</v>
      </c>
      <c r="Q313" s="768">
        <f t="shared" si="391"/>
        <v>787.97822300547944</v>
      </c>
      <c r="R313" s="768">
        <f t="shared" si="391"/>
        <v>787.97822300547944</v>
      </c>
      <c r="S313" s="768">
        <f t="shared" si="391"/>
        <v>787.97822300547944</v>
      </c>
      <c r="T313" s="768">
        <f t="shared" si="391"/>
        <v>787.97822300547944</v>
      </c>
      <c r="U313" s="768">
        <f t="shared" si="391"/>
        <v>787.97822300547944</v>
      </c>
      <c r="V313" s="768">
        <f t="shared" si="391"/>
        <v>787.97822300547944</v>
      </c>
      <c r="W313" s="768">
        <f t="shared" si="391"/>
        <v>787.97822300547944</v>
      </c>
      <c r="X313" s="768">
        <f t="shared" si="391"/>
        <v>787.97822300547944</v>
      </c>
      <c r="Y313" s="768">
        <f t="shared" si="391"/>
        <v>787.97822300547944</v>
      </c>
      <c r="Z313" s="768">
        <f t="shared" si="391"/>
        <v>787.97822300547944</v>
      </c>
      <c r="AA313" s="768">
        <f t="shared" si="391"/>
        <v>787.97822300547944</v>
      </c>
      <c r="AB313" s="768">
        <f t="shared" si="391"/>
        <v>787.97822300547944</v>
      </c>
      <c r="AC313" s="768">
        <f t="shared" si="391"/>
        <v>787.97822300547944</v>
      </c>
      <c r="AD313" s="768">
        <f t="shared" si="391"/>
        <v>787.97822300547944</v>
      </c>
      <c r="AE313" s="768">
        <f t="shared" si="391"/>
        <v>787.97822300547944</v>
      </c>
      <c r="AF313" s="768">
        <f t="shared" si="391"/>
        <v>787.97822300547944</v>
      </c>
      <c r="AG313" s="768">
        <f t="shared" si="391"/>
        <v>787.97822300547944</v>
      </c>
      <c r="AH313" s="768">
        <f t="shared" si="391"/>
        <v>787.97822300547944</v>
      </c>
      <c r="AI313" s="768">
        <f t="shared" si="391"/>
        <v>787.97822300547944</v>
      </c>
      <c r="AJ313" s="768">
        <f t="shared" si="391"/>
        <v>787.97822300547944</v>
      </c>
      <c r="AK313" s="768">
        <f t="shared" si="391"/>
        <v>787.97822300547944</v>
      </c>
      <c r="AL313" s="768">
        <f t="shared" si="391"/>
        <v>787.97822300547944</v>
      </c>
      <c r="AM313" s="768">
        <f t="shared" ref="AM313:BR313" si="392">AM312+SUM(AM305:AM308)</f>
        <v>787.97822300547944</v>
      </c>
      <c r="AN313" s="768">
        <f t="shared" si="392"/>
        <v>787.97822300547944</v>
      </c>
      <c r="AO313" s="768">
        <f t="shared" si="392"/>
        <v>787.97822300547944</v>
      </c>
      <c r="AP313" s="768">
        <f t="shared" si="392"/>
        <v>787.97822300547944</v>
      </c>
      <c r="AQ313" s="768">
        <f t="shared" si="392"/>
        <v>787.97822300547944</v>
      </c>
      <c r="AR313" s="768">
        <f t="shared" si="392"/>
        <v>787.97822300547944</v>
      </c>
      <c r="AS313" s="768">
        <f t="shared" si="392"/>
        <v>787.97822300547944</v>
      </c>
      <c r="AT313" s="768">
        <f t="shared" si="392"/>
        <v>787.97822300547944</v>
      </c>
      <c r="AU313" s="768">
        <f t="shared" si="392"/>
        <v>787.97822300547944</v>
      </c>
      <c r="AV313" s="768">
        <f t="shared" si="392"/>
        <v>787.97822300547944</v>
      </c>
      <c r="AW313" s="768">
        <f t="shared" si="392"/>
        <v>787.97822300547944</v>
      </c>
      <c r="AX313" s="768">
        <f t="shared" si="392"/>
        <v>787.97822300547944</v>
      </c>
      <c r="AY313" s="768">
        <f t="shared" si="392"/>
        <v>787.97822300547944</v>
      </c>
      <c r="AZ313" s="768">
        <f t="shared" si="392"/>
        <v>787.97822300547944</v>
      </c>
      <c r="BA313" s="768">
        <f t="shared" si="392"/>
        <v>787.97822300547944</v>
      </c>
      <c r="BB313" s="768">
        <f t="shared" si="392"/>
        <v>787.97822300547944</v>
      </c>
      <c r="BC313" s="768">
        <f t="shared" si="392"/>
        <v>787.97822300547944</v>
      </c>
      <c r="BD313" s="768">
        <f t="shared" si="392"/>
        <v>787.97822300547944</v>
      </c>
      <c r="BE313" s="768">
        <f t="shared" si="392"/>
        <v>787.97822300547944</v>
      </c>
      <c r="BF313" s="768">
        <f t="shared" si="392"/>
        <v>787.97822300547944</v>
      </c>
      <c r="BG313" s="768">
        <f t="shared" si="392"/>
        <v>787.97822300547944</v>
      </c>
      <c r="BH313" s="768">
        <f t="shared" si="392"/>
        <v>787.97822300547944</v>
      </c>
      <c r="BI313" s="768">
        <f t="shared" si="392"/>
        <v>787.97822300547944</v>
      </c>
      <c r="BJ313" s="768">
        <f t="shared" si="392"/>
        <v>787.97822300547944</v>
      </c>
      <c r="BK313" s="768">
        <f t="shared" si="392"/>
        <v>787.97822300547944</v>
      </c>
      <c r="BL313" s="768">
        <f t="shared" si="392"/>
        <v>787.97822300547944</v>
      </c>
      <c r="BM313" s="768">
        <f t="shared" si="392"/>
        <v>787.97822300547944</v>
      </c>
      <c r="BN313" s="768">
        <f t="shared" si="392"/>
        <v>787.97822300547944</v>
      </c>
      <c r="BO313" s="768">
        <f t="shared" si="392"/>
        <v>787.97822300547944</v>
      </c>
      <c r="BP313" s="768">
        <f t="shared" si="392"/>
        <v>787.97822300547944</v>
      </c>
      <c r="BQ313" s="768">
        <f t="shared" si="392"/>
        <v>787.97822300547944</v>
      </c>
      <c r="BR313" s="768">
        <f t="shared" si="392"/>
        <v>787.97822300547944</v>
      </c>
      <c r="BS313" s="768">
        <f t="shared" ref="BS313:BT313" si="393">BS312+SUM(BS305:BS308)</f>
        <v>787.97822300547944</v>
      </c>
      <c r="BT313" s="768">
        <f t="shared" si="393"/>
        <v>787.97822300547944</v>
      </c>
      <c r="BU313" s="768"/>
      <c r="BV313" s="768"/>
      <c r="BW313" s="768"/>
      <c r="BX313" s="768"/>
      <c r="BY313" s="768"/>
      <c r="BZ313" s="768"/>
      <c r="CA313" s="768"/>
      <c r="CB313" s="768"/>
      <c r="CC313" s="768"/>
      <c r="CD313" s="768"/>
      <c r="CE313" s="768"/>
      <c r="CF313" s="768"/>
      <c r="CG313" s="768"/>
      <c r="CH313" s="768"/>
      <c r="CI313" s="768"/>
      <c r="CK313" s="1351"/>
    </row>
    <row r="314" spans="2:89" ht="28.5" x14ac:dyDescent="0.2">
      <c r="B314" s="987" t="s">
        <v>694</v>
      </c>
      <c r="C314" s="988" t="s">
        <v>482</v>
      </c>
      <c r="D314" s="989" t="s">
        <v>695</v>
      </c>
      <c r="E314" s="990" t="s">
        <v>231</v>
      </c>
      <c r="F314" s="991">
        <v>2</v>
      </c>
      <c r="G314" s="774">
        <f t="shared" ref="G314:BR314" si="394">G224+G288</f>
        <v>0</v>
      </c>
      <c r="H314" s="774">
        <f t="shared" si="394"/>
        <v>0</v>
      </c>
      <c r="I314" s="774">
        <f t="shared" si="394"/>
        <v>132.01290369809024</v>
      </c>
      <c r="J314" s="774">
        <f t="shared" si="394"/>
        <v>121.5737533670966</v>
      </c>
      <c r="K314" s="774">
        <f t="shared" si="394"/>
        <v>133.82762551704326</v>
      </c>
      <c r="L314" s="774">
        <f t="shared" si="394"/>
        <v>143.70238176020192</v>
      </c>
      <c r="M314" s="775">
        <f t="shared" si="394"/>
        <v>155.35582693503642</v>
      </c>
      <c r="N314" s="775">
        <f t="shared" si="394"/>
        <v>169.22373732586402</v>
      </c>
      <c r="O314" s="775">
        <f t="shared" si="394"/>
        <v>170.9543054402892</v>
      </c>
      <c r="P314" s="775">
        <f t="shared" si="394"/>
        <v>175.42826504142363</v>
      </c>
      <c r="Q314" s="775">
        <f t="shared" si="394"/>
        <v>183.05378542398358</v>
      </c>
      <c r="R314" s="775">
        <f t="shared" si="394"/>
        <v>182.59399484268295</v>
      </c>
      <c r="S314" s="775">
        <f t="shared" si="394"/>
        <v>181.93209721260237</v>
      </c>
      <c r="T314" s="775">
        <f t="shared" si="394"/>
        <v>181.13891922350956</v>
      </c>
      <c r="U314" s="775">
        <f t="shared" si="394"/>
        <v>180.43744159354173</v>
      </c>
      <c r="V314" s="775">
        <f t="shared" si="394"/>
        <v>179.72639559125298</v>
      </c>
      <c r="W314" s="775">
        <f t="shared" si="394"/>
        <v>178.3556538125346</v>
      </c>
      <c r="X314" s="775">
        <f t="shared" si="394"/>
        <v>176.97147314655723</v>
      </c>
      <c r="Y314" s="775">
        <f t="shared" si="394"/>
        <v>175.53030863315152</v>
      </c>
      <c r="Z314" s="775">
        <f t="shared" si="394"/>
        <v>175.36154845666678</v>
      </c>
      <c r="AA314" s="775">
        <f t="shared" si="394"/>
        <v>175.19798629099597</v>
      </c>
      <c r="AB314" s="775">
        <f t="shared" si="394"/>
        <v>174.96220974916776</v>
      </c>
      <c r="AC314" s="775">
        <f t="shared" si="394"/>
        <v>174.82300808758492</v>
      </c>
      <c r="AD314" s="775">
        <f t="shared" si="394"/>
        <v>174.63586404133835</v>
      </c>
      <c r="AE314" s="775">
        <f t="shared" si="394"/>
        <v>174.45640601897051</v>
      </c>
      <c r="AF314" s="775">
        <f t="shared" si="394"/>
        <v>174.2869739374662</v>
      </c>
      <c r="AG314" s="775">
        <f t="shared" si="394"/>
        <v>174.16001496518291</v>
      </c>
      <c r="AH314" s="775">
        <f t="shared" si="394"/>
        <v>174.01937554699742</v>
      </c>
      <c r="AI314" s="775">
        <f t="shared" si="394"/>
        <v>172.96246736216901</v>
      </c>
      <c r="AJ314" s="775">
        <f t="shared" si="394"/>
        <v>172.7533211559977</v>
      </c>
      <c r="AK314" s="775">
        <f t="shared" si="394"/>
        <v>172.58107477811328</v>
      </c>
      <c r="AL314" s="775">
        <f t="shared" si="394"/>
        <v>172.43639829188149</v>
      </c>
      <c r="AM314" s="775">
        <f t="shared" si="394"/>
        <v>172.27331399808892</v>
      </c>
      <c r="AN314" s="775">
        <f t="shared" si="394"/>
        <v>171.90910995990563</v>
      </c>
      <c r="AO314" s="775">
        <f t="shared" si="394"/>
        <v>171.53633057248712</v>
      </c>
      <c r="AP314" s="775">
        <f t="shared" si="394"/>
        <v>171.16079516280266</v>
      </c>
      <c r="AQ314" s="775">
        <f t="shared" si="394"/>
        <v>170.77850599233213</v>
      </c>
      <c r="AR314" s="775">
        <f t="shared" si="394"/>
        <v>170.39634897570627</v>
      </c>
      <c r="AS314" s="775">
        <f t="shared" si="394"/>
        <v>170.00982675473301</v>
      </c>
      <c r="AT314" s="775">
        <f t="shared" si="394"/>
        <v>169.62994158046845</v>
      </c>
      <c r="AU314" s="775">
        <f t="shared" si="394"/>
        <v>169.2598560463066</v>
      </c>
      <c r="AV314" s="775">
        <f t="shared" si="394"/>
        <v>168.89576261748147</v>
      </c>
      <c r="AW314" s="775">
        <f t="shared" si="394"/>
        <v>168.53956301315074</v>
      </c>
      <c r="AX314" s="775">
        <f t="shared" si="394"/>
        <v>168.19338442006477</v>
      </c>
      <c r="AY314" s="775">
        <f t="shared" si="394"/>
        <v>167.86096305182491</v>
      </c>
      <c r="AZ314" s="775">
        <f t="shared" si="394"/>
        <v>167.53479700276316</v>
      </c>
      <c r="BA314" s="775">
        <f t="shared" si="394"/>
        <v>167.21042853561897</v>
      </c>
      <c r="BB314" s="775">
        <f t="shared" si="394"/>
        <v>166.88735072991213</v>
      </c>
      <c r="BC314" s="775">
        <f t="shared" si="394"/>
        <v>166.56953797824801</v>
      </c>
      <c r="BD314" s="775">
        <f t="shared" si="394"/>
        <v>166.2613991340169</v>
      </c>
      <c r="BE314" s="775">
        <f t="shared" si="394"/>
        <v>165.95566367258235</v>
      </c>
      <c r="BF314" s="775">
        <f t="shared" si="394"/>
        <v>165.65352171463417</v>
      </c>
      <c r="BG314" s="775">
        <f t="shared" si="394"/>
        <v>165.34786135920595</v>
      </c>
      <c r="BH314" s="775">
        <f t="shared" si="394"/>
        <v>165.03873396831352</v>
      </c>
      <c r="BI314" s="775">
        <f t="shared" si="394"/>
        <v>164.73187909025924</v>
      </c>
      <c r="BJ314" s="775">
        <f t="shared" si="394"/>
        <v>164.42529526169764</v>
      </c>
      <c r="BK314" s="775">
        <f t="shared" si="394"/>
        <v>164.12023407072306</v>
      </c>
      <c r="BL314" s="775">
        <f t="shared" si="394"/>
        <v>163.81452607169081</v>
      </c>
      <c r="BM314" s="775">
        <f t="shared" si="394"/>
        <v>163.50477860181974</v>
      </c>
      <c r="BN314" s="775">
        <f t="shared" si="394"/>
        <v>163.1975247545877</v>
      </c>
      <c r="BO314" s="775">
        <f t="shared" si="394"/>
        <v>162.89389125718799</v>
      </c>
      <c r="BP314" s="775">
        <f t="shared" si="394"/>
        <v>162.58937553784099</v>
      </c>
      <c r="BQ314" s="775">
        <f t="shared" si="394"/>
        <v>162.28720087267817</v>
      </c>
      <c r="BR314" s="775">
        <f t="shared" si="394"/>
        <v>161.98369779568461</v>
      </c>
      <c r="BS314" s="775">
        <f t="shared" ref="BS314:BT314" si="395">BS224+BS288</f>
        <v>161.68141750007496</v>
      </c>
      <c r="BT314" s="775">
        <f t="shared" si="395"/>
        <v>161.37966794829475</v>
      </c>
      <c r="BU314" s="775"/>
      <c r="BV314" s="775"/>
      <c r="BW314" s="775"/>
      <c r="BX314" s="775"/>
      <c r="BY314" s="775"/>
      <c r="BZ314" s="775"/>
      <c r="CA314" s="775"/>
      <c r="CB314" s="775"/>
      <c r="CC314" s="775"/>
      <c r="CD314" s="775"/>
      <c r="CE314" s="775"/>
      <c r="CF314" s="775"/>
      <c r="CG314" s="775"/>
      <c r="CH314" s="775"/>
      <c r="CI314" s="776"/>
      <c r="CK314" s="1351"/>
    </row>
    <row r="315" spans="2:89" x14ac:dyDescent="0.2">
      <c r="B315" s="992" t="s">
        <v>696</v>
      </c>
      <c r="C315" s="993" t="s">
        <v>697</v>
      </c>
      <c r="D315" s="994" t="s">
        <v>85</v>
      </c>
      <c r="E315" s="995" t="s">
        <v>231</v>
      </c>
      <c r="F315" s="996">
        <v>2</v>
      </c>
      <c r="G315" s="571"/>
      <c r="H315" s="571"/>
      <c r="I315" s="571">
        <v>67.305790723105829</v>
      </c>
      <c r="J315" s="571">
        <v>67.305790723105829</v>
      </c>
      <c r="K315" s="571">
        <v>67.305790723105829</v>
      </c>
      <c r="L315" s="571">
        <v>69.655790723105824</v>
      </c>
      <c r="M315" s="572">
        <v>96.815790723105835</v>
      </c>
      <c r="N315" s="572">
        <v>128.81579072310583</v>
      </c>
      <c r="O315" s="572">
        <v>140.79079072310583</v>
      </c>
      <c r="P315" s="572">
        <v>149.79079072310583</v>
      </c>
      <c r="Q315" s="572">
        <v>178.7907907231058</v>
      </c>
      <c r="R315" s="572">
        <v>178.7907907231058</v>
      </c>
      <c r="S315" s="572">
        <v>178.7907907231058</v>
      </c>
      <c r="T315" s="572">
        <v>178.7907907231058</v>
      </c>
      <c r="U315" s="572">
        <v>178.7907907231058</v>
      </c>
      <c r="V315" s="572">
        <v>178.7907907231058</v>
      </c>
      <c r="W315" s="572">
        <v>178.7907907231058</v>
      </c>
      <c r="X315" s="572">
        <v>178.7907907231058</v>
      </c>
      <c r="Y315" s="572">
        <v>178.7907907231058</v>
      </c>
      <c r="Z315" s="572">
        <v>178.7907907231058</v>
      </c>
      <c r="AA315" s="572">
        <v>178.7907907231058</v>
      </c>
      <c r="AB315" s="572">
        <v>178.7907907231058</v>
      </c>
      <c r="AC315" s="572">
        <v>178.7907907231058</v>
      </c>
      <c r="AD315" s="572">
        <v>178.7907907231058</v>
      </c>
      <c r="AE315" s="572">
        <v>178.7907907231058</v>
      </c>
      <c r="AF315" s="572">
        <v>178.7907907231058</v>
      </c>
      <c r="AG315" s="572">
        <v>178.7907907231058</v>
      </c>
      <c r="AH315" s="572">
        <v>178.7907907231058</v>
      </c>
      <c r="AI315" s="572">
        <v>178.7907907231058</v>
      </c>
      <c r="AJ315" s="572">
        <v>178.7907907231058</v>
      </c>
      <c r="AK315" s="572">
        <v>178.7907907231058</v>
      </c>
      <c r="AL315" s="572">
        <v>178.7907907231058</v>
      </c>
      <c r="AM315" s="572">
        <v>178.7907907231058</v>
      </c>
      <c r="AN315" s="572">
        <v>178.7907907231058</v>
      </c>
      <c r="AO315" s="572">
        <v>178.7907907231058</v>
      </c>
      <c r="AP315" s="572">
        <v>178.7907907231058</v>
      </c>
      <c r="AQ315" s="572">
        <v>178.7907907231058</v>
      </c>
      <c r="AR315" s="572">
        <v>178.7907907231058</v>
      </c>
      <c r="AS315" s="572">
        <v>178.7907907231058</v>
      </c>
      <c r="AT315" s="572">
        <v>178.7907907231058</v>
      </c>
      <c r="AU315" s="572">
        <v>178.7907907231058</v>
      </c>
      <c r="AV315" s="572">
        <v>178.7907907231058</v>
      </c>
      <c r="AW315" s="572">
        <v>178.7907907231058</v>
      </c>
      <c r="AX315" s="572">
        <v>178.7907907231058</v>
      </c>
      <c r="AY315" s="572">
        <v>178.7907907231058</v>
      </c>
      <c r="AZ315" s="572">
        <v>178.7907907231058</v>
      </c>
      <c r="BA315" s="572">
        <v>178.7907907231058</v>
      </c>
      <c r="BB315" s="572">
        <v>178.7907907231058</v>
      </c>
      <c r="BC315" s="572">
        <v>178.7907907231058</v>
      </c>
      <c r="BD315" s="572">
        <v>178.7907907231058</v>
      </c>
      <c r="BE315" s="572">
        <v>178.7907907231058</v>
      </c>
      <c r="BF315" s="572">
        <v>178.7907907231058</v>
      </c>
      <c r="BG315" s="572">
        <v>178.7907907231058</v>
      </c>
      <c r="BH315" s="572">
        <v>178.7907907231058</v>
      </c>
      <c r="BI315" s="572">
        <v>178.7907907231058</v>
      </c>
      <c r="BJ315" s="572">
        <v>178.7907907231058</v>
      </c>
      <c r="BK315" s="572">
        <v>178.7907907231058</v>
      </c>
      <c r="BL315" s="572">
        <v>178.7907907231058</v>
      </c>
      <c r="BM315" s="572">
        <v>178.7907907231058</v>
      </c>
      <c r="BN315" s="572">
        <v>178.7907907231058</v>
      </c>
      <c r="BO315" s="572">
        <v>178.7907907231058</v>
      </c>
      <c r="BP315" s="572">
        <v>178.7907907231058</v>
      </c>
      <c r="BQ315" s="572">
        <v>178.7907907231058</v>
      </c>
      <c r="BR315" s="572">
        <v>178.7907907231058</v>
      </c>
      <c r="BS315" s="572">
        <v>178.7907907231058</v>
      </c>
      <c r="BT315" s="572">
        <v>178.7907907231058</v>
      </c>
      <c r="BU315" s="572"/>
      <c r="BV315" s="572"/>
      <c r="BW315" s="572"/>
      <c r="BX315" s="572"/>
      <c r="BY315" s="572"/>
      <c r="BZ315" s="572"/>
      <c r="CA315" s="572"/>
      <c r="CB315" s="572"/>
      <c r="CC315" s="572"/>
      <c r="CD315" s="572"/>
      <c r="CE315" s="572"/>
      <c r="CF315" s="572"/>
      <c r="CG315" s="572"/>
      <c r="CH315" s="572"/>
      <c r="CI315" s="573"/>
      <c r="CK315" s="1351"/>
    </row>
    <row r="316" spans="2:89" ht="28.5" x14ac:dyDescent="0.2">
      <c r="B316" s="992" t="s">
        <v>698</v>
      </c>
      <c r="C316" s="993" t="s">
        <v>486</v>
      </c>
      <c r="D316" s="994" t="s">
        <v>699</v>
      </c>
      <c r="E316" s="995" t="s">
        <v>231</v>
      </c>
      <c r="F316" s="996">
        <v>2</v>
      </c>
      <c r="G316" s="600">
        <f t="shared" ref="G316:BR318" si="396">G226+G289</f>
        <v>0</v>
      </c>
      <c r="H316" s="600">
        <f t="shared" si="396"/>
        <v>0</v>
      </c>
      <c r="I316" s="600">
        <f t="shared" si="396"/>
        <v>3.5608873771176874</v>
      </c>
      <c r="J316" s="600">
        <f t="shared" si="396"/>
        <v>4.0650470491849235</v>
      </c>
      <c r="K316" s="600">
        <f t="shared" si="396"/>
        <v>4.0198851859876372</v>
      </c>
      <c r="L316" s="600">
        <f t="shared" si="396"/>
        <v>3.9768557188906057</v>
      </c>
      <c r="M316" s="757">
        <f t="shared" si="396"/>
        <v>4.5836385018604453</v>
      </c>
      <c r="N316" s="757">
        <f t="shared" si="396"/>
        <v>4.2234099317873088</v>
      </c>
      <c r="O316" s="757">
        <f t="shared" si="396"/>
        <v>3.825889371297353</v>
      </c>
      <c r="P316" s="757">
        <f t="shared" si="396"/>
        <v>3.428842681867549</v>
      </c>
      <c r="Q316" s="757">
        <f t="shared" si="396"/>
        <v>3.0322698634978975</v>
      </c>
      <c r="R316" s="757">
        <f t="shared" si="396"/>
        <v>2.6501562148573621</v>
      </c>
      <c r="S316" s="757">
        <f t="shared" si="396"/>
        <v>2.2684996287536991</v>
      </c>
      <c r="T316" s="757">
        <f t="shared" si="396"/>
        <v>1.8873001051869087</v>
      </c>
      <c r="U316" s="757">
        <f t="shared" si="396"/>
        <v>1.5060207177768361</v>
      </c>
      <c r="V316" s="757">
        <f t="shared" si="396"/>
        <v>1.1251990393853006</v>
      </c>
      <c r="W316" s="757">
        <f t="shared" si="396"/>
        <v>0.92797465534694457</v>
      </c>
      <c r="X316" s="757">
        <f t="shared" si="396"/>
        <v>0.91401640542907625</v>
      </c>
      <c r="Y316" s="757">
        <f t="shared" si="396"/>
        <v>0.90007431755282319</v>
      </c>
      <c r="Z316" s="757">
        <f t="shared" si="396"/>
        <v>0.88614839171818494</v>
      </c>
      <c r="AA316" s="757">
        <f t="shared" si="396"/>
        <v>0.87223862792516194</v>
      </c>
      <c r="AB316" s="757">
        <f t="shared" si="396"/>
        <v>0.86617451213030083</v>
      </c>
      <c r="AC316" s="757">
        <f t="shared" si="396"/>
        <v>0.86011921205745301</v>
      </c>
      <c r="AD316" s="757">
        <f t="shared" si="396"/>
        <v>0.85407272770661935</v>
      </c>
      <c r="AE316" s="757">
        <f t="shared" si="396"/>
        <v>0.84803505907779941</v>
      </c>
      <c r="AF316" s="757">
        <f t="shared" si="396"/>
        <v>0.8420062061709932</v>
      </c>
      <c r="AG316" s="757">
        <f t="shared" si="396"/>
        <v>0.83598616898620071</v>
      </c>
      <c r="AH316" s="757">
        <f t="shared" si="396"/>
        <v>0.82997494752342194</v>
      </c>
      <c r="AI316" s="757">
        <f t="shared" si="396"/>
        <v>0.82397254178265689</v>
      </c>
      <c r="AJ316" s="757">
        <f t="shared" si="396"/>
        <v>0.81797895176390556</v>
      </c>
      <c r="AK316" s="757">
        <f t="shared" si="396"/>
        <v>0.81464707283794224</v>
      </c>
      <c r="AL316" s="757">
        <f t="shared" si="396"/>
        <v>0.81199417746716795</v>
      </c>
      <c r="AM316" s="757">
        <f t="shared" si="396"/>
        <v>0.80934128209639411</v>
      </c>
      <c r="AN316" s="757">
        <f t="shared" si="396"/>
        <v>0.80668838672561982</v>
      </c>
      <c r="AO316" s="757">
        <f t="shared" si="396"/>
        <v>0.80403549135484553</v>
      </c>
      <c r="AP316" s="757">
        <f t="shared" si="396"/>
        <v>0.80138259598407169</v>
      </c>
      <c r="AQ316" s="757">
        <f t="shared" si="396"/>
        <v>0.79872970061329784</v>
      </c>
      <c r="AR316" s="757">
        <f t="shared" si="396"/>
        <v>0.79607680524252356</v>
      </c>
      <c r="AS316" s="757">
        <f t="shared" si="396"/>
        <v>0.79342390987174927</v>
      </c>
      <c r="AT316" s="757">
        <f t="shared" si="396"/>
        <v>0.79077101450097498</v>
      </c>
      <c r="AU316" s="757">
        <f t="shared" si="396"/>
        <v>0.78811811913020113</v>
      </c>
      <c r="AV316" s="757">
        <f t="shared" si="396"/>
        <v>0.78546522375942729</v>
      </c>
      <c r="AW316" s="757">
        <f t="shared" si="396"/>
        <v>0.782812328388653</v>
      </c>
      <c r="AX316" s="757">
        <f t="shared" si="396"/>
        <v>0.78015943301787871</v>
      </c>
      <c r="AY316" s="757">
        <f t="shared" si="396"/>
        <v>0.77750653764710442</v>
      </c>
      <c r="AZ316" s="757">
        <f t="shared" si="396"/>
        <v>0.77485364227633058</v>
      </c>
      <c r="BA316" s="757">
        <f t="shared" si="396"/>
        <v>0.77220074690555629</v>
      </c>
      <c r="BB316" s="757">
        <f t="shared" si="396"/>
        <v>0.76954785153478245</v>
      </c>
      <c r="BC316" s="757">
        <f t="shared" si="396"/>
        <v>0.76689495616400816</v>
      </c>
      <c r="BD316" s="757">
        <f t="shared" si="396"/>
        <v>0.76424206079323387</v>
      </c>
      <c r="BE316" s="757">
        <f t="shared" si="396"/>
        <v>0.76158916542246002</v>
      </c>
      <c r="BF316" s="757">
        <f t="shared" si="396"/>
        <v>0.75893627005168574</v>
      </c>
      <c r="BG316" s="757">
        <f t="shared" si="396"/>
        <v>0.75628337468091189</v>
      </c>
      <c r="BH316" s="757">
        <f t="shared" si="396"/>
        <v>0.7536304793101376</v>
      </c>
      <c r="BI316" s="757">
        <f t="shared" si="396"/>
        <v>0.75097758393936331</v>
      </c>
      <c r="BJ316" s="757">
        <f t="shared" si="396"/>
        <v>0.74832468856858947</v>
      </c>
      <c r="BK316" s="757">
        <f t="shared" si="396"/>
        <v>0.74567179319781518</v>
      </c>
      <c r="BL316" s="757">
        <f t="shared" si="396"/>
        <v>0.74301889782704134</v>
      </c>
      <c r="BM316" s="757">
        <f t="shared" si="396"/>
        <v>0.74036600245626705</v>
      </c>
      <c r="BN316" s="757">
        <f t="shared" si="396"/>
        <v>0.73771310708549276</v>
      </c>
      <c r="BO316" s="757">
        <f t="shared" si="396"/>
        <v>0.73506021171471891</v>
      </c>
      <c r="BP316" s="757">
        <f t="shared" si="396"/>
        <v>0.73240731634394463</v>
      </c>
      <c r="BQ316" s="757">
        <f t="shared" si="396"/>
        <v>0.72975442097317078</v>
      </c>
      <c r="BR316" s="757">
        <f t="shared" si="396"/>
        <v>0.72710152560239649</v>
      </c>
      <c r="BS316" s="757">
        <f t="shared" ref="BS316:BT318" si="397">BS226+BS289</f>
        <v>0.7244486302316222</v>
      </c>
      <c r="BT316" s="757">
        <f t="shared" si="397"/>
        <v>0.72179573486084836</v>
      </c>
      <c r="BU316" s="757"/>
      <c r="BV316" s="757"/>
      <c r="BW316" s="757"/>
      <c r="BX316" s="757"/>
      <c r="BY316" s="757"/>
      <c r="BZ316" s="757"/>
      <c r="CA316" s="757"/>
      <c r="CB316" s="757"/>
      <c r="CC316" s="757"/>
      <c r="CD316" s="757"/>
      <c r="CE316" s="757"/>
      <c r="CF316" s="757"/>
      <c r="CG316" s="757"/>
      <c r="CH316" s="757"/>
      <c r="CI316" s="758"/>
      <c r="CK316" s="1351"/>
    </row>
    <row r="317" spans="2:89" ht="28.5" x14ac:dyDescent="0.2">
      <c r="B317" s="992" t="s">
        <v>700</v>
      </c>
      <c r="C317" s="993" t="s">
        <v>488</v>
      </c>
      <c r="D317" s="994" t="s">
        <v>701</v>
      </c>
      <c r="E317" s="995" t="s">
        <v>231</v>
      </c>
      <c r="F317" s="996">
        <v>2</v>
      </c>
      <c r="G317" s="600">
        <f t="shared" si="396"/>
        <v>0</v>
      </c>
      <c r="H317" s="600">
        <f t="shared" si="396"/>
        <v>0</v>
      </c>
      <c r="I317" s="600">
        <f t="shared" si="396"/>
        <v>162.23492746668327</v>
      </c>
      <c r="J317" s="600">
        <f t="shared" si="396"/>
        <v>165.07085432717037</v>
      </c>
      <c r="K317" s="600">
        <f t="shared" si="396"/>
        <v>170.11478740835119</v>
      </c>
      <c r="L317" s="600">
        <f t="shared" si="396"/>
        <v>175.47009359981638</v>
      </c>
      <c r="M317" s="757">
        <f t="shared" si="396"/>
        <v>178.96533778991329</v>
      </c>
      <c r="N317" s="757">
        <f t="shared" si="396"/>
        <v>183.68429693294573</v>
      </c>
      <c r="O317" s="757">
        <f t="shared" si="396"/>
        <v>188.83385705873681</v>
      </c>
      <c r="P317" s="757">
        <f t="shared" si="396"/>
        <v>193.93217481876593</v>
      </c>
      <c r="Q317" s="757">
        <f t="shared" si="396"/>
        <v>198.53270568915178</v>
      </c>
      <c r="R317" s="757">
        <f t="shared" si="396"/>
        <v>202.30293646117175</v>
      </c>
      <c r="S317" s="757">
        <f t="shared" si="396"/>
        <v>205.7755442032402</v>
      </c>
      <c r="T317" s="757">
        <f t="shared" si="396"/>
        <v>209.18616224818189</v>
      </c>
      <c r="U317" s="757">
        <f t="shared" si="396"/>
        <v>212.12053212284718</v>
      </c>
      <c r="V317" s="757">
        <f t="shared" si="396"/>
        <v>215.02889298764535</v>
      </c>
      <c r="W317" s="757">
        <f t="shared" si="396"/>
        <v>218.05588557258284</v>
      </c>
      <c r="X317" s="757">
        <f t="shared" si="396"/>
        <v>220.27238668961905</v>
      </c>
      <c r="Y317" s="757">
        <f t="shared" si="396"/>
        <v>222.16695382742139</v>
      </c>
      <c r="Z317" s="757">
        <f t="shared" si="396"/>
        <v>224.00100973605649</v>
      </c>
      <c r="AA317" s="757">
        <f t="shared" si="396"/>
        <v>225.74449701598434</v>
      </c>
      <c r="AB317" s="757">
        <f t="shared" si="396"/>
        <v>227.10225773484171</v>
      </c>
      <c r="AC317" s="757">
        <f t="shared" si="396"/>
        <v>228.42352478399292</v>
      </c>
      <c r="AD317" s="757">
        <f t="shared" si="396"/>
        <v>229.58949679356982</v>
      </c>
      <c r="AE317" s="757">
        <f t="shared" si="396"/>
        <v>231.26529775048994</v>
      </c>
      <c r="AF317" s="757">
        <f t="shared" si="396"/>
        <v>234.2816227147554</v>
      </c>
      <c r="AG317" s="757">
        <f t="shared" si="396"/>
        <v>237.18001007150625</v>
      </c>
      <c r="AH317" s="757">
        <f t="shared" si="396"/>
        <v>240.04701190103137</v>
      </c>
      <c r="AI317" s="757">
        <f t="shared" si="396"/>
        <v>242.84711984692373</v>
      </c>
      <c r="AJ317" s="757">
        <f t="shared" si="396"/>
        <v>245.64172759043879</v>
      </c>
      <c r="AK317" s="757">
        <f t="shared" si="396"/>
        <v>248.33673557024349</v>
      </c>
      <c r="AL317" s="757">
        <f t="shared" si="396"/>
        <v>248.76518953635181</v>
      </c>
      <c r="AM317" s="757">
        <f t="shared" si="396"/>
        <v>250.9992717162207</v>
      </c>
      <c r="AN317" s="757">
        <f t="shared" si="396"/>
        <v>253.23722946092514</v>
      </c>
      <c r="AO317" s="757">
        <f t="shared" si="396"/>
        <v>255.44320414097504</v>
      </c>
      <c r="AP317" s="757">
        <f t="shared" si="396"/>
        <v>257.71354824001151</v>
      </c>
      <c r="AQ317" s="757">
        <f t="shared" si="396"/>
        <v>259.4912203248723</v>
      </c>
      <c r="AR317" s="757">
        <f t="shared" si="396"/>
        <v>260.84517217754478</v>
      </c>
      <c r="AS317" s="757">
        <f t="shared" si="396"/>
        <v>262.19284021206221</v>
      </c>
      <c r="AT317" s="757">
        <f t="shared" si="396"/>
        <v>263.60089042247353</v>
      </c>
      <c r="AU317" s="757">
        <f t="shared" si="396"/>
        <v>265.00154128197988</v>
      </c>
      <c r="AV317" s="757">
        <f t="shared" si="396"/>
        <v>266.4449432810373</v>
      </c>
      <c r="AW317" s="757">
        <f t="shared" si="396"/>
        <v>267.87281196888506</v>
      </c>
      <c r="AX317" s="757">
        <f t="shared" si="396"/>
        <v>269.36741844506639</v>
      </c>
      <c r="AY317" s="757">
        <f t="shared" si="396"/>
        <v>270.90316433366718</v>
      </c>
      <c r="AZ317" s="757">
        <f t="shared" si="396"/>
        <v>272.46400526985764</v>
      </c>
      <c r="BA317" s="757">
        <f t="shared" si="396"/>
        <v>274.05442630463892</v>
      </c>
      <c r="BB317" s="757">
        <f t="shared" si="396"/>
        <v>275.67321338853515</v>
      </c>
      <c r="BC317" s="757">
        <f t="shared" si="396"/>
        <v>277.30402311867107</v>
      </c>
      <c r="BD317" s="757">
        <f t="shared" si="396"/>
        <v>278.9155837271378</v>
      </c>
      <c r="BE317" s="757">
        <f t="shared" si="396"/>
        <v>280.53800027696127</v>
      </c>
      <c r="BF317" s="757">
        <f t="shared" si="396"/>
        <v>282.13331317234923</v>
      </c>
      <c r="BG317" s="757">
        <f t="shared" si="396"/>
        <v>283.69199430597791</v>
      </c>
      <c r="BH317" s="757">
        <f t="shared" si="396"/>
        <v>285.24008715158323</v>
      </c>
      <c r="BI317" s="757">
        <f t="shared" si="396"/>
        <v>286.82325690175463</v>
      </c>
      <c r="BJ317" s="757">
        <f t="shared" si="396"/>
        <v>288.41962887274178</v>
      </c>
      <c r="BK317" s="757">
        <f t="shared" si="396"/>
        <v>289.99938914834587</v>
      </c>
      <c r="BL317" s="757">
        <f t="shared" si="396"/>
        <v>291.55988779677534</v>
      </c>
      <c r="BM317" s="757">
        <f t="shared" si="396"/>
        <v>293.10818886178845</v>
      </c>
      <c r="BN317" s="757">
        <f t="shared" si="396"/>
        <v>294.6633064798848</v>
      </c>
      <c r="BO317" s="757">
        <f t="shared" si="396"/>
        <v>296.2265650744028</v>
      </c>
      <c r="BP317" s="757">
        <f t="shared" si="396"/>
        <v>297.66542233681679</v>
      </c>
      <c r="BQ317" s="757">
        <f t="shared" si="396"/>
        <v>298.95415962543711</v>
      </c>
      <c r="BR317" s="757">
        <f t="shared" si="396"/>
        <v>300.31585434777753</v>
      </c>
      <c r="BS317" s="757">
        <f t="shared" si="397"/>
        <v>301.65731705208213</v>
      </c>
      <c r="BT317" s="757">
        <f t="shared" si="397"/>
        <v>302.99715419443521</v>
      </c>
      <c r="BU317" s="757"/>
      <c r="BV317" s="757"/>
      <c r="BW317" s="757"/>
      <c r="BX317" s="757"/>
      <c r="BY317" s="757"/>
      <c r="BZ317" s="757"/>
      <c r="CA317" s="757"/>
      <c r="CB317" s="757"/>
      <c r="CC317" s="757"/>
      <c r="CD317" s="757"/>
      <c r="CE317" s="757"/>
      <c r="CF317" s="757"/>
      <c r="CG317" s="757"/>
      <c r="CH317" s="757"/>
      <c r="CI317" s="758"/>
      <c r="CK317" s="1351"/>
    </row>
    <row r="318" spans="2:89" ht="28.5" x14ac:dyDescent="0.2">
      <c r="B318" s="992" t="s">
        <v>702</v>
      </c>
      <c r="C318" s="993" t="s">
        <v>490</v>
      </c>
      <c r="D318" s="994" t="s">
        <v>703</v>
      </c>
      <c r="E318" s="995" t="s">
        <v>231</v>
      </c>
      <c r="F318" s="996">
        <v>2</v>
      </c>
      <c r="G318" s="600">
        <f t="shared" si="396"/>
        <v>0</v>
      </c>
      <c r="H318" s="600">
        <f t="shared" si="396"/>
        <v>0</v>
      </c>
      <c r="I318" s="600">
        <f t="shared" si="396"/>
        <v>375.28786209112468</v>
      </c>
      <c r="J318" s="600">
        <f t="shared" si="396"/>
        <v>360.52581807635977</v>
      </c>
      <c r="K318" s="600">
        <f t="shared" si="396"/>
        <v>348.36189236876214</v>
      </c>
      <c r="L318" s="600">
        <f t="shared" si="396"/>
        <v>335.66006535261033</v>
      </c>
      <c r="M318" s="757">
        <f t="shared" si="396"/>
        <v>321.69619231373207</v>
      </c>
      <c r="N318" s="757">
        <f t="shared" si="396"/>
        <v>304.47989303671858</v>
      </c>
      <c r="O318" s="757">
        <f t="shared" si="396"/>
        <v>293.76479834718219</v>
      </c>
      <c r="P318" s="757">
        <f t="shared" si="396"/>
        <v>283.08931542599521</v>
      </c>
      <c r="Q318" s="757">
        <f t="shared" si="396"/>
        <v>272.5322930912377</v>
      </c>
      <c r="R318" s="757">
        <f t="shared" si="396"/>
        <v>262.6741211933313</v>
      </c>
      <c r="S318" s="757">
        <f t="shared" si="396"/>
        <v>253.42430858248952</v>
      </c>
      <c r="T318" s="757">
        <f t="shared" si="396"/>
        <v>244.29044608239087</v>
      </c>
      <c r="U318" s="757">
        <f t="shared" si="396"/>
        <v>234.66363670414114</v>
      </c>
      <c r="V318" s="757">
        <f t="shared" si="396"/>
        <v>225.248327640063</v>
      </c>
      <c r="W318" s="757">
        <f t="shared" si="396"/>
        <v>217.2931418207539</v>
      </c>
      <c r="X318" s="757">
        <f t="shared" si="396"/>
        <v>210.28743485054898</v>
      </c>
      <c r="Y318" s="757">
        <f t="shared" si="396"/>
        <v>203.35727243734857</v>
      </c>
      <c r="Z318" s="757">
        <f t="shared" si="396"/>
        <v>196.59342053401809</v>
      </c>
      <c r="AA318" s="757">
        <f t="shared" si="396"/>
        <v>189.9174364815108</v>
      </c>
      <c r="AB318" s="757">
        <f t="shared" si="396"/>
        <v>183.46338564267896</v>
      </c>
      <c r="AC318" s="757">
        <f t="shared" si="396"/>
        <v>177.3077289463078</v>
      </c>
      <c r="AD318" s="757">
        <f t="shared" si="396"/>
        <v>171.43034935302077</v>
      </c>
      <c r="AE318" s="757">
        <f t="shared" si="396"/>
        <v>166.36677953144368</v>
      </c>
      <c r="AF318" s="757">
        <f t="shared" si="396"/>
        <v>162.65371129855887</v>
      </c>
      <c r="AG318" s="757">
        <f t="shared" si="396"/>
        <v>159.12161918534784</v>
      </c>
      <c r="AH318" s="757">
        <f t="shared" si="396"/>
        <v>155.74020004802469</v>
      </c>
      <c r="AI318" s="757">
        <f t="shared" si="396"/>
        <v>152.35819727993453</v>
      </c>
      <c r="AJ318" s="757">
        <f t="shared" si="396"/>
        <v>148.99282573319923</v>
      </c>
      <c r="AK318" s="757">
        <f t="shared" si="396"/>
        <v>145.56379052144706</v>
      </c>
      <c r="AL318" s="757">
        <f t="shared" si="396"/>
        <v>142.73949899702183</v>
      </c>
      <c r="AM318" s="757">
        <f t="shared" si="396"/>
        <v>140.54598728591026</v>
      </c>
      <c r="AN318" s="757">
        <f t="shared" si="396"/>
        <v>138.41850694715708</v>
      </c>
      <c r="AO318" s="757">
        <f t="shared" si="396"/>
        <v>136.25995273797059</v>
      </c>
      <c r="AP318" s="757">
        <f t="shared" si="396"/>
        <v>134.13507790186401</v>
      </c>
      <c r="AQ318" s="757">
        <f t="shared" si="396"/>
        <v>132.63740582526552</v>
      </c>
      <c r="AR318" s="757">
        <f t="shared" si="396"/>
        <v>131.88032464248886</v>
      </c>
      <c r="AS318" s="757">
        <f t="shared" si="396"/>
        <v>131.11917933650852</v>
      </c>
      <c r="AT318" s="757">
        <f t="shared" si="396"/>
        <v>130.3982643916512</v>
      </c>
      <c r="AU318" s="757">
        <f t="shared" si="396"/>
        <v>129.67287739925015</v>
      </c>
      <c r="AV318" s="757">
        <f t="shared" si="396"/>
        <v>128.95754639040945</v>
      </c>
      <c r="AW318" s="757">
        <f t="shared" si="396"/>
        <v>128.23716288409679</v>
      </c>
      <c r="AX318" s="757">
        <f t="shared" si="396"/>
        <v>127.52614731494579</v>
      </c>
      <c r="AY318" s="757">
        <f t="shared" si="396"/>
        <v>126.82417182769335</v>
      </c>
      <c r="AZ318" s="757">
        <f t="shared" si="396"/>
        <v>126.13064309659372</v>
      </c>
      <c r="BA318" s="757">
        <f t="shared" si="396"/>
        <v>125.44502439553453</v>
      </c>
      <c r="BB318" s="757">
        <f t="shared" si="396"/>
        <v>124.76686405231744</v>
      </c>
      <c r="BC318" s="757">
        <f t="shared" si="396"/>
        <v>124.09586847169226</v>
      </c>
      <c r="BD318" s="757">
        <f t="shared" si="396"/>
        <v>123.4173734902194</v>
      </c>
      <c r="BE318" s="757">
        <f t="shared" si="396"/>
        <v>122.76373722713024</v>
      </c>
      <c r="BF318" s="757">
        <f t="shared" si="396"/>
        <v>122.10574366107946</v>
      </c>
      <c r="BG318" s="757">
        <f t="shared" si="396"/>
        <v>121.45128031050727</v>
      </c>
      <c r="BH318" s="757">
        <f t="shared" si="396"/>
        <v>120.76332283555307</v>
      </c>
      <c r="BI318" s="757">
        <f t="shared" si="396"/>
        <v>120.08246049959453</v>
      </c>
      <c r="BJ318" s="757">
        <f t="shared" si="396"/>
        <v>119.40857995349999</v>
      </c>
      <c r="BK318" s="757">
        <f t="shared" si="396"/>
        <v>118.7416176724339</v>
      </c>
      <c r="BL318" s="757">
        <f t="shared" si="396"/>
        <v>118.08152019521182</v>
      </c>
      <c r="BM318" s="757">
        <f t="shared" si="396"/>
        <v>117.42816090822788</v>
      </c>
      <c r="BN318" s="757">
        <f t="shared" si="396"/>
        <v>116.78150787781028</v>
      </c>
      <c r="BO318" s="757">
        <f t="shared" si="396"/>
        <v>116.14138657978108</v>
      </c>
      <c r="BP318" s="757">
        <f t="shared" si="396"/>
        <v>115.68348843340084</v>
      </c>
      <c r="BQ318" s="757">
        <f t="shared" si="396"/>
        <v>115.37849841302234</v>
      </c>
      <c r="BR318" s="757">
        <f t="shared" si="396"/>
        <v>115.14118978182215</v>
      </c>
      <c r="BS318" s="757">
        <f t="shared" si="397"/>
        <v>114.88044499563634</v>
      </c>
      <c r="BT318" s="757">
        <f t="shared" si="397"/>
        <v>114.62623938242302</v>
      </c>
      <c r="BU318" s="757"/>
      <c r="BV318" s="757"/>
      <c r="BW318" s="757"/>
      <c r="BX318" s="757"/>
      <c r="BY318" s="757"/>
      <c r="BZ318" s="757"/>
      <c r="CA318" s="757"/>
      <c r="CB318" s="757"/>
      <c r="CC318" s="757"/>
      <c r="CD318" s="757"/>
      <c r="CE318" s="757"/>
      <c r="CF318" s="757"/>
      <c r="CG318" s="757"/>
      <c r="CH318" s="757"/>
      <c r="CI318" s="758"/>
      <c r="CK318" s="1351"/>
    </row>
    <row r="319" spans="2:89" ht="28.5" x14ac:dyDescent="0.2">
      <c r="B319" s="992" t="s">
        <v>704</v>
      </c>
      <c r="C319" s="993" t="s">
        <v>492</v>
      </c>
      <c r="D319" s="994" t="s">
        <v>491</v>
      </c>
      <c r="E319" s="995" t="s">
        <v>370</v>
      </c>
      <c r="F319" s="996">
        <v>1</v>
      </c>
      <c r="G319" s="782">
        <f t="shared" ref="G319:BR319" si="398">G229</f>
        <v>0</v>
      </c>
      <c r="H319" s="782">
        <f t="shared" si="398"/>
        <v>0</v>
      </c>
      <c r="I319" s="782">
        <f t="shared" si="398"/>
        <v>0</v>
      </c>
      <c r="J319" s="782">
        <f t="shared" si="398"/>
        <v>4.1600647248584491E-3</v>
      </c>
      <c r="K319" s="782">
        <f t="shared" si="398"/>
        <v>4.2254239721130817E-3</v>
      </c>
      <c r="L319" s="782">
        <f t="shared" si="398"/>
        <v>4.3484125390978873E-3</v>
      </c>
      <c r="M319" s="783">
        <f t="shared" si="398"/>
        <v>5.2994982772278723E-3</v>
      </c>
      <c r="N319" s="783">
        <f t="shared" si="398"/>
        <v>5.5298338893212439E-3</v>
      </c>
      <c r="O319" s="783">
        <f t="shared" si="398"/>
        <v>5.9211472407957027E-3</v>
      </c>
      <c r="P319" s="783">
        <f t="shared" si="398"/>
        <v>6.2131527156072987E-3</v>
      </c>
      <c r="Q319" s="783">
        <f t="shared" si="398"/>
        <v>6.5402366081238452E-3</v>
      </c>
      <c r="R319" s="783">
        <f t="shared" si="398"/>
        <v>6.9357847108783141E-3</v>
      </c>
      <c r="S319" s="783">
        <f t="shared" si="398"/>
        <v>7.2609443681011694E-3</v>
      </c>
      <c r="T319" s="783">
        <f t="shared" si="398"/>
        <v>7.6580539002061394E-3</v>
      </c>
      <c r="U319" s="783">
        <f t="shared" si="398"/>
        <v>7.9834141444767737E-3</v>
      </c>
      <c r="V319" s="783">
        <f t="shared" si="398"/>
        <v>8.3782122950882519E-3</v>
      </c>
      <c r="W319" s="783">
        <f t="shared" si="398"/>
        <v>8.7051516978231581E-3</v>
      </c>
      <c r="X319" s="783">
        <f t="shared" si="398"/>
        <v>9.1047218430560014E-3</v>
      </c>
      <c r="Y319" s="783">
        <f t="shared" si="398"/>
        <v>9.5028847753488178E-3</v>
      </c>
      <c r="Z319" s="783">
        <f t="shared" si="398"/>
        <v>9.8317558259883031E-3</v>
      </c>
      <c r="AA319" s="783">
        <f t="shared" si="398"/>
        <v>1.0225558204263414E-2</v>
      </c>
      <c r="AB319" s="783">
        <f t="shared" si="398"/>
        <v>1.0553550789905478E-2</v>
      </c>
      <c r="AC319" s="783">
        <f t="shared" si="398"/>
        <v>1.0943965998993025E-2</v>
      </c>
      <c r="AD319" s="783">
        <f t="shared" si="398"/>
        <v>1.131269326369065E-2</v>
      </c>
      <c r="AE319" s="783">
        <f t="shared" si="398"/>
        <v>1.1681275426183132E-2</v>
      </c>
      <c r="AF319" s="783">
        <f t="shared" si="398"/>
        <v>1.2050268530581592E-2</v>
      </c>
      <c r="AG319" s="783">
        <f t="shared" si="398"/>
        <v>1.2419132826895831E-2</v>
      </c>
      <c r="AH319" s="783">
        <f t="shared" si="398"/>
        <v>1.2789265983402897E-2</v>
      </c>
      <c r="AI319" s="783">
        <f t="shared" si="398"/>
        <v>1.3176362596524226E-2</v>
      </c>
      <c r="AJ319" s="783">
        <f t="shared" si="398"/>
        <v>1.3548749441123239E-2</v>
      </c>
      <c r="AK319" s="783">
        <f t="shared" si="398"/>
        <v>1.3919248931159959E-2</v>
      </c>
      <c r="AL319" s="783">
        <f t="shared" si="398"/>
        <v>1.4300328462488257E-2</v>
      </c>
      <c r="AM319" s="783">
        <f t="shared" si="398"/>
        <v>1.4674036311333728E-2</v>
      </c>
      <c r="AN319" s="783">
        <f t="shared" si="398"/>
        <v>1.5053789987148737E-2</v>
      </c>
      <c r="AO319" s="783">
        <f t="shared" si="398"/>
        <v>1.543293814807024E-2</v>
      </c>
      <c r="AP319" s="783">
        <f t="shared" si="398"/>
        <v>1.5812417464905457E-2</v>
      </c>
      <c r="AQ319" s="783">
        <f t="shared" si="398"/>
        <v>1.6192556152738975E-2</v>
      </c>
      <c r="AR319" s="783">
        <f t="shared" si="398"/>
        <v>1.6575923252709786E-2</v>
      </c>
      <c r="AS319" s="783">
        <f t="shared" si="398"/>
        <v>1.6959634087638821E-2</v>
      </c>
      <c r="AT319" s="783">
        <f t="shared" si="398"/>
        <v>1.7344701219087294E-2</v>
      </c>
      <c r="AU319" s="783">
        <f t="shared" si="398"/>
        <v>1.7729415410544347E-2</v>
      </c>
      <c r="AV319" s="783">
        <f t="shared" si="398"/>
        <v>1.81134381506316E-2</v>
      </c>
      <c r="AW319" s="783">
        <f t="shared" si="398"/>
        <v>1.8496374843283606E-2</v>
      </c>
      <c r="AX319" s="783">
        <f t="shared" si="398"/>
        <v>1.8879318396251579E-2</v>
      </c>
      <c r="AY319" s="783">
        <f t="shared" si="398"/>
        <v>1.9260865451565797E-2</v>
      </c>
      <c r="AZ319" s="783">
        <f t="shared" si="398"/>
        <v>1.9641303118957051E-2</v>
      </c>
      <c r="BA319" s="783">
        <f t="shared" si="398"/>
        <v>2.0020884941165742E-2</v>
      </c>
      <c r="BB319" s="783">
        <f t="shared" si="398"/>
        <v>2.0400073776299623E-2</v>
      </c>
      <c r="BC319" s="783">
        <f t="shared" si="398"/>
        <v>2.0779507387231517E-2</v>
      </c>
      <c r="BD319" s="783">
        <f t="shared" si="398"/>
        <v>2.0414789047309451E-2</v>
      </c>
      <c r="BE319" s="783">
        <f t="shared" si="398"/>
        <v>2.0009126526610643E-2</v>
      </c>
      <c r="BF319" s="783">
        <f t="shared" si="398"/>
        <v>1.9640651469742629E-2</v>
      </c>
      <c r="BG319" s="783">
        <f t="shared" si="398"/>
        <v>1.9320425365269296E-2</v>
      </c>
      <c r="BH319" s="783">
        <f t="shared" si="398"/>
        <v>1.9078112020922508E-2</v>
      </c>
      <c r="BI319" s="783">
        <f t="shared" si="398"/>
        <v>1.8775316817838734E-2</v>
      </c>
      <c r="BJ319" s="783">
        <f t="shared" si="398"/>
        <v>1.8450377655798846E-2</v>
      </c>
      <c r="BK319" s="783">
        <f t="shared" si="398"/>
        <v>1.8130556036126753E-2</v>
      </c>
      <c r="BL319" s="783">
        <f t="shared" si="398"/>
        <v>1.7813743362574387E-2</v>
      </c>
      <c r="BM319" s="783">
        <f t="shared" si="398"/>
        <v>1.7509955316756393E-2</v>
      </c>
      <c r="BN319" s="783">
        <f t="shared" si="398"/>
        <v>1.720455801280163E-2</v>
      </c>
      <c r="BO319" s="783">
        <f t="shared" si="398"/>
        <v>1.6887214381463355E-2</v>
      </c>
      <c r="BP319" s="783">
        <f t="shared" si="398"/>
        <v>1.6547420649740911E-2</v>
      </c>
      <c r="BQ319" s="783">
        <f t="shared" si="398"/>
        <v>1.6259683708748321E-2</v>
      </c>
      <c r="BR319" s="783">
        <f t="shared" si="398"/>
        <v>1.5772991034447802E-2</v>
      </c>
      <c r="BS319" s="783">
        <f t="shared" ref="BS319:BT319" si="399">BS229</f>
        <v>1.5365294990791147E-2</v>
      </c>
      <c r="BT319" s="783">
        <f t="shared" si="399"/>
        <v>1.4956857527041484E-2</v>
      </c>
      <c r="BU319" s="783"/>
      <c r="BV319" s="783"/>
      <c r="BW319" s="783"/>
      <c r="BX319" s="783"/>
      <c r="BY319" s="783"/>
      <c r="BZ319" s="783"/>
      <c r="CA319" s="783"/>
      <c r="CB319" s="783"/>
      <c r="CC319" s="783"/>
      <c r="CD319" s="783"/>
      <c r="CE319" s="783"/>
      <c r="CF319" s="783"/>
      <c r="CG319" s="783"/>
      <c r="CH319" s="783"/>
      <c r="CI319" s="784"/>
      <c r="CK319" s="1351"/>
    </row>
    <row r="320" spans="2:89" ht="85.5" x14ac:dyDescent="0.2">
      <c r="B320" s="992" t="s">
        <v>705</v>
      </c>
      <c r="C320" s="993" t="s">
        <v>494</v>
      </c>
      <c r="D320" s="994" t="s">
        <v>706</v>
      </c>
      <c r="E320" s="995" t="s">
        <v>231</v>
      </c>
      <c r="F320" s="996">
        <v>2</v>
      </c>
      <c r="G320" s="600">
        <f>G319*(G314+SUM(G316:G318)-SUM(G326:G329))</f>
        <v>0</v>
      </c>
      <c r="H320" s="600">
        <f t="shared" ref="H320" si="400">H319*(SUM(H314:H318)-SUM(H326:H329))</f>
        <v>0</v>
      </c>
      <c r="I320" s="600">
        <f t="shared" ref="I320" si="401">I319*(SUM(I314:I318)-SUM(I326:I329))</f>
        <v>0</v>
      </c>
      <c r="J320" s="600">
        <f t="shared" ref="J320:BT320" si="402">J319*(SUM(J314:J318)-SUM(J326:J329))</f>
        <v>2.8848213127097635</v>
      </c>
      <c r="K320" s="600">
        <f t="shared" si="402"/>
        <v>2.9550488501001553</v>
      </c>
      <c r="L320" s="600">
        <f t="shared" si="402"/>
        <v>3.0656464390488636</v>
      </c>
      <c r="M320" s="600">
        <f t="shared" si="402"/>
        <v>3.8915158666554217</v>
      </c>
      <c r="N320" s="600">
        <f t="shared" si="402"/>
        <v>4.2456670026635512</v>
      </c>
      <c r="O320" s="600">
        <f t="shared" si="402"/>
        <v>4.5945979399261629</v>
      </c>
      <c r="P320" s="600">
        <f t="shared" si="402"/>
        <v>4.8705599742909671</v>
      </c>
      <c r="Q320" s="600">
        <f t="shared" si="402"/>
        <v>5.3279545697434925</v>
      </c>
      <c r="R320" s="600">
        <f t="shared" si="402"/>
        <v>5.6053415046828645</v>
      </c>
      <c r="S320" s="600">
        <f t="shared" si="402"/>
        <v>5.8218824815025059</v>
      </c>
      <c r="T320" s="600">
        <f t="shared" si="402"/>
        <v>6.0909141563554012</v>
      </c>
      <c r="U320" s="600">
        <f t="shared" si="402"/>
        <v>6.2911859880252061</v>
      </c>
      <c r="V320" s="600">
        <f t="shared" si="402"/>
        <v>6.542362919120702</v>
      </c>
      <c r="W320" s="600">
        <f t="shared" si="402"/>
        <v>6.7447973783872648</v>
      </c>
      <c r="X320" s="600">
        <f t="shared" si="402"/>
        <v>7.0017026916479015</v>
      </c>
      <c r="Y320" s="600">
        <f t="shared" si="402"/>
        <v>7.2499955827237468</v>
      </c>
      <c r="Z320" s="600">
        <f t="shared" si="402"/>
        <v>7.4545473003612441</v>
      </c>
      <c r="AA320" s="600">
        <f t="shared" si="402"/>
        <v>7.704955093589744</v>
      </c>
      <c r="AB320" s="600">
        <f t="shared" si="402"/>
        <v>7.9013551497660801</v>
      </c>
      <c r="AC320" s="600">
        <f t="shared" si="402"/>
        <v>8.1449201285963806</v>
      </c>
      <c r="AD320" s="600">
        <f t="shared" si="402"/>
        <v>8.3697736139490413</v>
      </c>
      <c r="AE320" s="600">
        <f t="shared" si="402"/>
        <v>8.6068008740019675</v>
      </c>
      <c r="AF320" s="600">
        <f t="shared" si="402"/>
        <v>8.8743882311379618</v>
      </c>
      <c r="AG320" s="600">
        <f t="shared" si="402"/>
        <v>9.1429076645077867</v>
      </c>
      <c r="AH320" s="600">
        <f t="shared" si="402"/>
        <v>9.4135244701081646</v>
      </c>
      <c r="AI320" s="600">
        <f t="shared" si="402"/>
        <v>9.6835547303729435</v>
      </c>
      <c r="AJ320" s="600">
        <f t="shared" si="402"/>
        <v>9.9535514652969095</v>
      </c>
      <c r="AK320" s="600">
        <f t="shared" si="402"/>
        <v>10.220233573984189</v>
      </c>
      <c r="AL320" s="600">
        <f t="shared" si="402"/>
        <v>10.463911494210665</v>
      </c>
      <c r="AM320" s="600">
        <f t="shared" si="402"/>
        <v>10.735781713265695</v>
      </c>
      <c r="AN320" s="600">
        <f t="shared" si="402"/>
        <v>11.010040914804772</v>
      </c>
      <c r="AO320" s="600">
        <f t="shared" si="402"/>
        <v>11.282569154803554</v>
      </c>
      <c r="AP320" s="600">
        <f t="shared" si="402"/>
        <v>11.556593627750894</v>
      </c>
      <c r="AQ320" s="600">
        <f t="shared" si="402"/>
        <v>11.832811041875628</v>
      </c>
      <c r="AR320" s="600">
        <f t="shared" si="402"/>
        <v>12.116375910341549</v>
      </c>
      <c r="AS320" s="600">
        <f t="shared" si="402"/>
        <v>12.400100032164282</v>
      </c>
      <c r="AT320" s="600">
        <f t="shared" si="402"/>
        <v>12.686821025699379</v>
      </c>
      <c r="AU320" s="600">
        <f t="shared" si="402"/>
        <v>12.973470913524867</v>
      </c>
      <c r="AV320" s="600">
        <f t="shared" si="402"/>
        <v>13.260878330846845</v>
      </c>
      <c r="AW320" s="600">
        <f t="shared" si="402"/>
        <v>13.547509098845246</v>
      </c>
      <c r="AX320" s="600">
        <f t="shared" si="402"/>
        <v>13.836010470538898</v>
      </c>
      <c r="AY320" s="600">
        <f t="shared" si="402"/>
        <v>14.125008894727717</v>
      </c>
      <c r="AZ320" s="600">
        <f t="shared" si="402"/>
        <v>14.414318117876597</v>
      </c>
      <c r="BA320" s="600">
        <f t="shared" si="402"/>
        <v>14.704157398338573</v>
      </c>
      <c r="BB320" s="600">
        <f t="shared" si="402"/>
        <v>14.994872503569749</v>
      </c>
      <c r="BC320" s="600">
        <f t="shared" si="402"/>
        <v>15.28672830237713</v>
      </c>
      <c r="BD320" s="600">
        <f t="shared" si="402"/>
        <v>15.030809530225026</v>
      </c>
      <c r="BE320" s="600">
        <f t="shared" si="402"/>
        <v>14.745044438889552</v>
      </c>
      <c r="BF320" s="600">
        <f t="shared" si="402"/>
        <v>14.485645057613981</v>
      </c>
      <c r="BG320" s="600">
        <f t="shared" si="402"/>
        <v>14.260705368961716</v>
      </c>
      <c r="BH320" s="600">
        <f t="shared" si="402"/>
        <v>14.092044698027188</v>
      </c>
      <c r="BI320" s="600">
        <f t="shared" si="402"/>
        <v>13.879257907836156</v>
      </c>
      <c r="BJ320" s="600">
        <f t="shared" si="402"/>
        <v>13.65012322915477</v>
      </c>
      <c r="BK320" s="600">
        <f t="shared" si="402"/>
        <v>13.424252526510887</v>
      </c>
      <c r="BL320" s="600">
        <f t="shared" si="402"/>
        <v>13.200009306284921</v>
      </c>
      <c r="BM320" s="600">
        <f t="shared" si="402"/>
        <v>12.984901550035273</v>
      </c>
      <c r="BN320" s="600">
        <f t="shared" si="402"/>
        <v>12.768525382052914</v>
      </c>
      <c r="BO320" s="600">
        <f t="shared" si="402"/>
        <v>12.543219154818276</v>
      </c>
      <c r="BP320" s="600">
        <f t="shared" si="402"/>
        <v>12.301731940926597</v>
      </c>
      <c r="BQ320" s="600">
        <f t="shared" si="402"/>
        <v>12.098556362565503</v>
      </c>
      <c r="BR320" s="600">
        <f t="shared" si="402"/>
        <v>11.749014736045735</v>
      </c>
      <c r="BS320" s="600">
        <f t="shared" si="402"/>
        <v>11.456940077189504</v>
      </c>
      <c r="BT320" s="600">
        <f t="shared" si="402"/>
        <v>11.163775481098268</v>
      </c>
      <c r="BU320" s="600"/>
      <c r="BV320" s="600"/>
      <c r="BW320" s="600"/>
      <c r="BX320" s="600"/>
      <c r="BY320" s="600"/>
      <c r="BZ320" s="600"/>
      <c r="CA320" s="600"/>
      <c r="CB320" s="600"/>
      <c r="CC320" s="600"/>
      <c r="CD320" s="600"/>
      <c r="CE320" s="600"/>
      <c r="CF320" s="600"/>
      <c r="CG320" s="600"/>
      <c r="CH320" s="600"/>
      <c r="CI320" s="600"/>
      <c r="CK320" s="1351"/>
    </row>
    <row r="321" spans="2:89" ht="71.25" x14ac:dyDescent="0.2">
      <c r="B321" s="992" t="s">
        <v>707</v>
      </c>
      <c r="C321" s="997" t="s">
        <v>300</v>
      </c>
      <c r="D321" s="998" t="s">
        <v>708</v>
      </c>
      <c r="E321" s="999" t="s">
        <v>234</v>
      </c>
      <c r="F321" s="1000">
        <v>1</v>
      </c>
      <c r="G321" s="789" t="e">
        <f>(((G317-G328))*1000000)/((G350)*1000)</f>
        <v>#DIV/0!</v>
      </c>
      <c r="H321" s="789" t="e">
        <f t="shared" ref="H321:BS322" si="403">(((H317-H328))*1000000)/((H350)*1000)</f>
        <v>#DIV/0!</v>
      </c>
      <c r="I321" s="789">
        <f t="shared" si="403"/>
        <v>168.6026838139357</v>
      </c>
      <c r="J321" s="789">
        <f t="shared" si="403"/>
        <v>164.75094918984138</v>
      </c>
      <c r="K321" s="789">
        <f t="shared" si="403"/>
        <v>161.89137644777153</v>
      </c>
      <c r="L321" s="789">
        <f t="shared" si="403"/>
        <v>159.28105601609636</v>
      </c>
      <c r="M321" s="790">
        <f t="shared" si="403"/>
        <v>154.90098732056987</v>
      </c>
      <c r="N321" s="790">
        <f t="shared" si="403"/>
        <v>151.93289323827537</v>
      </c>
      <c r="O321" s="790">
        <f t="shared" si="403"/>
        <v>149.38555996657618</v>
      </c>
      <c r="P321" s="790">
        <f t="shared" si="403"/>
        <v>146.97029393913277</v>
      </c>
      <c r="Q321" s="790">
        <f t="shared" si="403"/>
        <v>144.6778949919526</v>
      </c>
      <c r="R321" s="790">
        <f t="shared" si="403"/>
        <v>142.64108849162881</v>
      </c>
      <c r="S321" s="790">
        <f t="shared" si="403"/>
        <v>140.67843877347843</v>
      </c>
      <c r="T321" s="790">
        <f t="shared" si="403"/>
        <v>138.76220049425575</v>
      </c>
      <c r="U321" s="790">
        <f t="shared" si="403"/>
        <v>136.51951950636362</v>
      </c>
      <c r="V321" s="790">
        <f t="shared" si="403"/>
        <v>134.34310568188008</v>
      </c>
      <c r="W321" s="790">
        <f t="shared" si="403"/>
        <v>132.7319893454204</v>
      </c>
      <c r="X321" s="790">
        <f t="shared" si="403"/>
        <v>131.20009579818836</v>
      </c>
      <c r="Y321" s="790">
        <f t="shared" si="403"/>
        <v>129.64953629124759</v>
      </c>
      <c r="Z321" s="790">
        <f t="shared" si="403"/>
        <v>128.14206647548411</v>
      </c>
      <c r="AA321" s="790">
        <f t="shared" si="403"/>
        <v>126.62411990561323</v>
      </c>
      <c r="AB321" s="790">
        <f t="shared" si="403"/>
        <v>125.03758498795008</v>
      </c>
      <c r="AC321" s="790">
        <f t="shared" si="403"/>
        <v>123.60908076826482</v>
      </c>
      <c r="AD321" s="790">
        <f t="shared" si="403"/>
        <v>122.21716502648495</v>
      </c>
      <c r="AE321" s="790">
        <f t="shared" si="403"/>
        <v>121.21481525072359</v>
      </c>
      <c r="AF321" s="790">
        <f t="shared" si="403"/>
        <v>121.011548258209</v>
      </c>
      <c r="AG321" s="790">
        <f t="shared" si="403"/>
        <v>120.82538432455898</v>
      </c>
      <c r="AH321" s="790">
        <f t="shared" si="403"/>
        <v>120.70577709947889</v>
      </c>
      <c r="AI321" s="790">
        <f t="shared" si="403"/>
        <v>120.57336831083876</v>
      </c>
      <c r="AJ321" s="790">
        <f t="shared" si="403"/>
        <v>120.42334299181567</v>
      </c>
      <c r="AK321" s="790">
        <f t="shared" si="403"/>
        <v>120.24172668308984</v>
      </c>
      <c r="AL321" s="790">
        <f t="shared" si="403"/>
        <v>119.02382235836359</v>
      </c>
      <c r="AM321" s="790">
        <f t="shared" si="403"/>
        <v>119.01355380450725</v>
      </c>
      <c r="AN321" s="790">
        <f t="shared" si="403"/>
        <v>119.01466634767098</v>
      </c>
      <c r="AO321" s="790">
        <f t="shared" si="403"/>
        <v>119.01035125964984</v>
      </c>
      <c r="AP321" s="790">
        <f t="shared" si="403"/>
        <v>119.04707931451208</v>
      </c>
      <c r="AQ321" s="790">
        <f t="shared" si="403"/>
        <v>119.08594432465692</v>
      </c>
      <c r="AR321" s="790">
        <f t="shared" si="403"/>
        <v>119.16078849748558</v>
      </c>
      <c r="AS321" s="790">
        <f t="shared" si="403"/>
        <v>119.22302125713219</v>
      </c>
      <c r="AT321" s="790">
        <f t="shared" si="403"/>
        <v>119.3068646137325</v>
      </c>
      <c r="AU321" s="790">
        <f t="shared" si="403"/>
        <v>119.38429356194197</v>
      </c>
      <c r="AV321" s="790">
        <f t="shared" si="403"/>
        <v>119.47922326985595</v>
      </c>
      <c r="AW321" s="790">
        <f t="shared" si="403"/>
        <v>119.55981242581132</v>
      </c>
      <c r="AX321" s="790">
        <f t="shared" si="403"/>
        <v>119.65979257049149</v>
      </c>
      <c r="AY321" s="790">
        <f t="shared" si="403"/>
        <v>119.78056907241087</v>
      </c>
      <c r="AZ321" s="790">
        <f t="shared" si="403"/>
        <v>119.91914984436247</v>
      </c>
      <c r="BA321" s="790">
        <f t="shared" si="403"/>
        <v>120.07188027588937</v>
      </c>
      <c r="BB321" s="790">
        <f t="shared" si="403"/>
        <v>120.23121934153232</v>
      </c>
      <c r="BC321" s="790">
        <f t="shared" si="403"/>
        <v>120.38661654242026</v>
      </c>
      <c r="BD321" s="790">
        <f t="shared" si="403"/>
        <v>120.52912720552072</v>
      </c>
      <c r="BE321" s="790">
        <f t="shared" si="403"/>
        <v>120.67429598957432</v>
      </c>
      <c r="BF321" s="790">
        <f t="shared" si="403"/>
        <v>120.81182463675511</v>
      </c>
      <c r="BG321" s="790">
        <f t="shared" si="403"/>
        <v>120.93533462443574</v>
      </c>
      <c r="BH321" s="790">
        <f t="shared" si="403"/>
        <v>121.05283419859673</v>
      </c>
      <c r="BI321" s="790">
        <f t="shared" si="403"/>
        <v>121.18672651230561</v>
      </c>
      <c r="BJ321" s="790">
        <f t="shared" si="403"/>
        <v>121.325173572886</v>
      </c>
      <c r="BK321" s="790">
        <f t="shared" si="403"/>
        <v>121.45968882841416</v>
      </c>
      <c r="BL321" s="790">
        <f t="shared" si="403"/>
        <v>121.59202384299419</v>
      </c>
      <c r="BM321" s="790">
        <f t="shared" si="403"/>
        <v>121.71843227254854</v>
      </c>
      <c r="BN321" s="790">
        <f t="shared" si="403"/>
        <v>121.84586311658377</v>
      </c>
      <c r="BO321" s="790">
        <f t="shared" si="403"/>
        <v>121.97862495979857</v>
      </c>
      <c r="BP321" s="790">
        <f t="shared" si="403"/>
        <v>122.11321350098989</v>
      </c>
      <c r="BQ321" s="790">
        <f t="shared" si="403"/>
        <v>122.24368990777442</v>
      </c>
      <c r="BR321" s="790">
        <f t="shared" si="403"/>
        <v>122.40767560962323</v>
      </c>
      <c r="BS321" s="790">
        <f t="shared" si="403"/>
        <v>122.5640427511162</v>
      </c>
      <c r="BT321" s="790">
        <f t="shared" ref="BT321:BT322" si="404">(((BT317-BT328))*1000000)/((BT350)*1000)</f>
        <v>122.72060273987675</v>
      </c>
      <c r="BU321" s="790"/>
      <c r="BV321" s="790"/>
      <c r="BW321" s="790"/>
      <c r="BX321" s="790"/>
      <c r="BY321" s="790"/>
      <c r="BZ321" s="790"/>
      <c r="CA321" s="790"/>
      <c r="CB321" s="790"/>
      <c r="CC321" s="790"/>
      <c r="CD321" s="790"/>
      <c r="CE321" s="790"/>
      <c r="CF321" s="790"/>
      <c r="CG321" s="790"/>
      <c r="CH321" s="790"/>
      <c r="CI321" s="791"/>
      <c r="CK321" s="1351"/>
    </row>
    <row r="322" spans="2:89" ht="71.25" x14ac:dyDescent="0.2">
      <c r="B322" s="992" t="s">
        <v>709</v>
      </c>
      <c r="C322" s="997" t="s">
        <v>319</v>
      </c>
      <c r="D322" s="998" t="s">
        <v>710</v>
      </c>
      <c r="E322" s="999" t="s">
        <v>234</v>
      </c>
      <c r="F322" s="1000">
        <v>1</v>
      </c>
      <c r="G322" s="789" t="e">
        <f>(((G318-G329))*1000000)/((G351)*1000)</f>
        <v>#DIV/0!</v>
      </c>
      <c r="H322" s="789" t="e">
        <f t="shared" si="403"/>
        <v>#DIV/0!</v>
      </c>
      <c r="I322" s="789">
        <f t="shared" si="403"/>
        <v>208.43584874479191</v>
      </c>
      <c r="J322" s="789">
        <f t="shared" si="403"/>
        <v>203.27818854834106</v>
      </c>
      <c r="K322" s="789">
        <f t="shared" si="403"/>
        <v>200.43925297577277</v>
      </c>
      <c r="L322" s="789">
        <f t="shared" si="403"/>
        <v>197.56681314879182</v>
      </c>
      <c r="M322" s="790">
        <f t="shared" si="403"/>
        <v>193.53181936752307</v>
      </c>
      <c r="N322" s="790">
        <f t="shared" si="403"/>
        <v>187.23130285462946</v>
      </c>
      <c r="O322" s="790">
        <f t="shared" si="403"/>
        <v>185.06400554949334</v>
      </c>
      <c r="P322" s="790">
        <f t="shared" si="403"/>
        <v>182.89200750530117</v>
      </c>
      <c r="Q322" s="790">
        <f t="shared" si="403"/>
        <v>180.70144946916704</v>
      </c>
      <c r="R322" s="790">
        <f t="shared" si="403"/>
        <v>178.65351485652883</v>
      </c>
      <c r="S322" s="790">
        <f t="shared" si="403"/>
        <v>176.69906686463989</v>
      </c>
      <c r="T322" s="790">
        <f t="shared" si="403"/>
        <v>174.7377154055406</v>
      </c>
      <c r="U322" s="790">
        <f t="shared" si="403"/>
        <v>172.30084920976878</v>
      </c>
      <c r="V322" s="790">
        <f t="shared" si="403"/>
        <v>169.90186364102192</v>
      </c>
      <c r="W322" s="790">
        <f t="shared" si="403"/>
        <v>167.97601341814422</v>
      </c>
      <c r="X322" s="790">
        <f t="shared" si="403"/>
        <v>166.05391628153092</v>
      </c>
      <c r="Y322" s="790">
        <f t="shared" si="403"/>
        <v>163.99299172258213</v>
      </c>
      <c r="Z322" s="790">
        <f t="shared" si="403"/>
        <v>161.96755304146464</v>
      </c>
      <c r="AA322" s="790">
        <f t="shared" si="403"/>
        <v>159.92560486534404</v>
      </c>
      <c r="AB322" s="790">
        <f t="shared" si="403"/>
        <v>157.965565856719</v>
      </c>
      <c r="AC322" s="790">
        <f t="shared" si="403"/>
        <v>156.05325384679992</v>
      </c>
      <c r="AD322" s="790">
        <f t="shared" si="403"/>
        <v>154.17741525008245</v>
      </c>
      <c r="AE322" s="790">
        <f t="shared" si="403"/>
        <v>152.83947894802563</v>
      </c>
      <c r="AF322" s="790">
        <f t="shared" si="403"/>
        <v>152.59789230409967</v>
      </c>
      <c r="AG322" s="790">
        <f t="shared" si="403"/>
        <v>152.42028658526573</v>
      </c>
      <c r="AH322" s="790">
        <f t="shared" si="403"/>
        <v>152.35766003426312</v>
      </c>
      <c r="AI322" s="790">
        <f t="shared" si="403"/>
        <v>152.27840288000857</v>
      </c>
      <c r="AJ322" s="790">
        <f t="shared" si="403"/>
        <v>152.1994705856338</v>
      </c>
      <c r="AK322" s="790">
        <f t="shared" si="403"/>
        <v>152.03383150198249</v>
      </c>
      <c r="AL322" s="790">
        <f t="shared" si="403"/>
        <v>151.90097250806113</v>
      </c>
      <c r="AM322" s="790">
        <f t="shared" si="403"/>
        <v>152.0300905910461</v>
      </c>
      <c r="AN322" s="790">
        <f t="shared" si="403"/>
        <v>152.22764954769664</v>
      </c>
      <c r="AO322" s="790">
        <f t="shared" si="403"/>
        <v>152.38515163747482</v>
      </c>
      <c r="AP322" s="790">
        <f t="shared" si="403"/>
        <v>152.57670668375266</v>
      </c>
      <c r="AQ322" s="790">
        <f t="shared" si="403"/>
        <v>152.76922641583067</v>
      </c>
      <c r="AR322" s="790">
        <f t="shared" si="403"/>
        <v>153.09072138017362</v>
      </c>
      <c r="AS322" s="790">
        <f t="shared" si="403"/>
        <v>153.39598057780839</v>
      </c>
      <c r="AT322" s="790">
        <f t="shared" si="403"/>
        <v>153.73845793059553</v>
      </c>
      <c r="AU322" s="790">
        <f t="shared" si="403"/>
        <v>154.06446893995448</v>
      </c>
      <c r="AV322" s="790">
        <f t="shared" si="403"/>
        <v>154.39183234114211</v>
      </c>
      <c r="AW322" s="790">
        <f t="shared" si="403"/>
        <v>154.70257516420534</v>
      </c>
      <c r="AX322" s="790">
        <f t="shared" si="403"/>
        <v>155.01479170106686</v>
      </c>
      <c r="AY322" s="790">
        <f t="shared" si="403"/>
        <v>155.32848984560485</v>
      </c>
      <c r="AZ322" s="790">
        <f t="shared" si="403"/>
        <v>155.64386700060044</v>
      </c>
      <c r="BA322" s="790">
        <f t="shared" si="403"/>
        <v>155.96109901323015</v>
      </c>
      <c r="BB322" s="790">
        <f t="shared" si="403"/>
        <v>156.28031870802033</v>
      </c>
      <c r="BC322" s="790">
        <f t="shared" si="403"/>
        <v>156.60156222405791</v>
      </c>
      <c r="BD322" s="790">
        <f t="shared" si="403"/>
        <v>156.90563834704233</v>
      </c>
      <c r="BE322" s="790">
        <f t="shared" si="403"/>
        <v>157.23471237635223</v>
      </c>
      <c r="BF322" s="790">
        <f t="shared" si="403"/>
        <v>157.55034355109598</v>
      </c>
      <c r="BG322" s="790">
        <f t="shared" si="403"/>
        <v>157.86290801919671</v>
      </c>
      <c r="BH322" s="790">
        <f t="shared" si="403"/>
        <v>158.12242344884208</v>
      </c>
      <c r="BI322" s="790">
        <f t="shared" si="403"/>
        <v>158.38290899897149</v>
      </c>
      <c r="BJ322" s="790">
        <f t="shared" si="403"/>
        <v>158.6443043559037</v>
      </c>
      <c r="BK322" s="790">
        <f t="shared" si="403"/>
        <v>158.90652998579463</v>
      </c>
      <c r="BL322" s="790">
        <f t="shared" si="403"/>
        <v>159.16950359316479</v>
      </c>
      <c r="BM322" s="790">
        <f t="shared" si="403"/>
        <v>159.433176964974</v>
      </c>
      <c r="BN322" s="790">
        <f t="shared" si="403"/>
        <v>159.69746197740642</v>
      </c>
      <c r="BO322" s="790">
        <f t="shared" si="403"/>
        <v>159.96233622358199</v>
      </c>
      <c r="BP322" s="790">
        <f t="shared" si="403"/>
        <v>160.23492388359972</v>
      </c>
      <c r="BQ322" s="790">
        <f t="shared" si="403"/>
        <v>160.4715545860081</v>
      </c>
      <c r="BR322" s="790">
        <f t="shared" si="403"/>
        <v>160.7952574088155</v>
      </c>
      <c r="BS322" s="790">
        <f t="shared" si="403"/>
        <v>161.07596571264315</v>
      </c>
      <c r="BT322" s="790">
        <f t="shared" si="404"/>
        <v>161.35710421726009</v>
      </c>
      <c r="BU322" s="790"/>
      <c r="BV322" s="790"/>
      <c r="BW322" s="790"/>
      <c r="BX322" s="790"/>
      <c r="BY322" s="790"/>
      <c r="BZ322" s="790"/>
      <c r="CA322" s="790"/>
      <c r="CB322" s="790"/>
      <c r="CC322" s="790"/>
      <c r="CD322" s="790"/>
      <c r="CE322" s="790"/>
      <c r="CF322" s="790"/>
      <c r="CG322" s="790"/>
      <c r="CH322" s="790"/>
      <c r="CI322" s="791"/>
      <c r="CK322" s="1351"/>
    </row>
    <row r="323" spans="2:89" ht="114" x14ac:dyDescent="0.2">
      <c r="B323" s="992" t="s">
        <v>711</v>
      </c>
      <c r="C323" s="997" t="s">
        <v>233</v>
      </c>
      <c r="D323" s="998" t="s">
        <v>712</v>
      </c>
      <c r="E323" s="999" t="s">
        <v>234</v>
      </c>
      <c r="F323" s="1000">
        <v>1</v>
      </c>
      <c r="G323" s="789" t="e">
        <f>(((G317-G328)+(G318-G329))*1000000)/((G350+G351)*1000)</f>
        <v>#DIV/0!</v>
      </c>
      <c r="H323" s="789" t="e">
        <f t="shared" ref="H323:BS323" si="405">(((H317-H328)+(H318-H329))*1000000)/((H350+H351)*1000)</f>
        <v>#DIV/0!</v>
      </c>
      <c r="I323" s="789">
        <f t="shared" si="405"/>
        <v>194.52422284530039</v>
      </c>
      <c r="J323" s="789">
        <f t="shared" si="405"/>
        <v>189.35170049031083</v>
      </c>
      <c r="K323" s="789">
        <f t="shared" si="405"/>
        <v>185.90128789529547</v>
      </c>
      <c r="L323" s="789">
        <f t="shared" si="405"/>
        <v>182.49873086973466</v>
      </c>
      <c r="M323" s="790">
        <f t="shared" si="405"/>
        <v>177.6875616452202</v>
      </c>
      <c r="N323" s="790">
        <f t="shared" si="405"/>
        <v>172.17035934445718</v>
      </c>
      <c r="O323" s="790">
        <f t="shared" si="405"/>
        <v>169.24025014116197</v>
      </c>
      <c r="P323" s="790">
        <f t="shared" si="405"/>
        <v>166.35609669796634</v>
      </c>
      <c r="Q323" s="790">
        <f t="shared" si="405"/>
        <v>163.53665701786755</v>
      </c>
      <c r="R323" s="790">
        <f t="shared" si="405"/>
        <v>160.97067122615474</v>
      </c>
      <c r="S323" s="790">
        <f t="shared" si="405"/>
        <v>158.512412508322</v>
      </c>
      <c r="T323" s="790">
        <f t="shared" si="405"/>
        <v>156.07498701586167</v>
      </c>
      <c r="U323" s="790">
        <f t="shared" si="405"/>
        <v>153.23731558676207</v>
      </c>
      <c r="V323" s="790">
        <f t="shared" si="405"/>
        <v>150.45812804440126</v>
      </c>
      <c r="W323" s="790">
        <f t="shared" si="405"/>
        <v>148.26391669169308</v>
      </c>
      <c r="X323" s="790">
        <f t="shared" si="405"/>
        <v>146.19155557989569</v>
      </c>
      <c r="Y323" s="790">
        <f t="shared" si="405"/>
        <v>144.07299077006749</v>
      </c>
      <c r="Z323" s="790">
        <f t="shared" si="405"/>
        <v>142.00831455870158</v>
      </c>
      <c r="AA323" s="790">
        <f t="shared" si="405"/>
        <v>139.94186314598764</v>
      </c>
      <c r="AB323" s="790">
        <f t="shared" si="405"/>
        <v>137.884376869606</v>
      </c>
      <c r="AC323" s="790">
        <f t="shared" si="405"/>
        <v>135.96511858404901</v>
      </c>
      <c r="AD323" s="790">
        <f t="shared" si="405"/>
        <v>134.10308970708272</v>
      </c>
      <c r="AE323" s="790">
        <f t="shared" si="405"/>
        <v>132.705046025999</v>
      </c>
      <c r="AF323" s="790">
        <f t="shared" si="405"/>
        <v>132.22832606779949</v>
      </c>
      <c r="AG323" s="790">
        <f t="shared" si="405"/>
        <v>131.79555299213246</v>
      </c>
      <c r="AH323" s="790">
        <f t="shared" si="405"/>
        <v>131.4523798604007</v>
      </c>
      <c r="AI323" s="790">
        <f t="shared" si="405"/>
        <v>131.09655781198705</v>
      </c>
      <c r="AJ323" s="790">
        <f t="shared" si="405"/>
        <v>130.72827769940622</v>
      </c>
      <c r="AK323" s="790">
        <f t="shared" si="405"/>
        <v>130.31199268878447</v>
      </c>
      <c r="AL323" s="790">
        <f t="shared" si="405"/>
        <v>129.22260370437104</v>
      </c>
      <c r="AM323" s="790">
        <f t="shared" si="405"/>
        <v>129.07685712921449</v>
      </c>
      <c r="AN323" s="790">
        <f t="shared" si="405"/>
        <v>128.95951843257762</v>
      </c>
      <c r="AO323" s="790">
        <f t="shared" si="405"/>
        <v>128.82598918821745</v>
      </c>
      <c r="AP323" s="790">
        <f t="shared" si="405"/>
        <v>128.73130180899241</v>
      </c>
      <c r="AQ323" s="790">
        <f t="shared" si="405"/>
        <v>128.68274499240434</v>
      </c>
      <c r="AR323" s="790">
        <f t="shared" si="405"/>
        <v>128.74149632666962</v>
      </c>
      <c r="AS323" s="790">
        <f t="shared" si="405"/>
        <v>128.78577857259009</v>
      </c>
      <c r="AT323" s="790">
        <f t="shared" si="405"/>
        <v>128.85537262713925</v>
      </c>
      <c r="AU323" s="790">
        <f t="shared" si="405"/>
        <v>128.91532269190861</v>
      </c>
      <c r="AV323" s="790">
        <f t="shared" si="405"/>
        <v>128.98803994832741</v>
      </c>
      <c r="AW323" s="790">
        <f t="shared" si="405"/>
        <v>129.04523349376319</v>
      </c>
      <c r="AX323" s="790">
        <f t="shared" si="405"/>
        <v>129.11623871573457</v>
      </c>
      <c r="AY323" s="790">
        <f t="shared" si="405"/>
        <v>129.20301951228953</v>
      </c>
      <c r="AZ323" s="790">
        <f t="shared" si="405"/>
        <v>129.30378227866012</v>
      </c>
      <c r="BA323" s="790">
        <f t="shared" si="405"/>
        <v>129.41563554162772</v>
      </c>
      <c r="BB323" s="790">
        <f t="shared" si="405"/>
        <v>129.53268075336112</v>
      </c>
      <c r="BC323" s="790">
        <f t="shared" si="405"/>
        <v>129.64690115701239</v>
      </c>
      <c r="BD323" s="790">
        <f t="shared" si="405"/>
        <v>129.74699886485806</v>
      </c>
      <c r="BE323" s="790">
        <f t="shared" si="405"/>
        <v>129.85537553219152</v>
      </c>
      <c r="BF323" s="790">
        <f t="shared" si="405"/>
        <v>129.95494744768902</v>
      </c>
      <c r="BG323" s="790">
        <f t="shared" si="405"/>
        <v>130.04338536973233</v>
      </c>
      <c r="BH323" s="790">
        <f t="shared" si="405"/>
        <v>130.11425634094437</v>
      </c>
      <c r="BI323" s="790">
        <f t="shared" si="405"/>
        <v>130.19807847227409</v>
      </c>
      <c r="BJ323" s="790">
        <f t="shared" si="405"/>
        <v>130.2858189524481</v>
      </c>
      <c r="BK323" s="790">
        <f t="shared" si="405"/>
        <v>130.37126188169788</v>
      </c>
      <c r="BL323" s="790">
        <f t="shared" si="405"/>
        <v>130.4558599808704</v>
      </c>
      <c r="BM323" s="790">
        <f t="shared" si="405"/>
        <v>130.53632622141993</v>
      </c>
      <c r="BN323" s="790">
        <f t="shared" si="405"/>
        <v>130.61789692105867</v>
      </c>
      <c r="BO323" s="790">
        <f t="shared" si="405"/>
        <v>130.70410050588467</v>
      </c>
      <c r="BP323" s="790">
        <f t="shared" si="405"/>
        <v>130.8065134176249</v>
      </c>
      <c r="BQ323" s="790">
        <f t="shared" si="405"/>
        <v>130.91098809324751</v>
      </c>
      <c r="BR323" s="790">
        <f t="shared" si="405"/>
        <v>131.06166964227367</v>
      </c>
      <c r="BS323" s="790">
        <f t="shared" si="405"/>
        <v>131.19715735321446</v>
      </c>
      <c r="BT323" s="790">
        <f t="shared" ref="BT323" si="406">(((BT317-BT328)+(BT318-BT329))*1000000)/((BT350+BT351)*1000)</f>
        <v>131.3333068008221</v>
      </c>
      <c r="BU323" s="790"/>
      <c r="BV323" s="790"/>
      <c r="BW323" s="790"/>
      <c r="BX323" s="790"/>
      <c r="BY323" s="790"/>
      <c r="BZ323" s="790"/>
      <c r="CA323" s="790"/>
      <c r="CB323" s="790"/>
      <c r="CC323" s="790"/>
      <c r="CD323" s="790"/>
      <c r="CE323" s="790"/>
      <c r="CF323" s="790"/>
      <c r="CG323" s="790"/>
      <c r="CH323" s="790"/>
      <c r="CI323" s="791"/>
      <c r="CK323" s="1351"/>
    </row>
    <row r="324" spans="2:89" ht="28.5" x14ac:dyDescent="0.2">
      <c r="B324" s="992" t="s">
        <v>713</v>
      </c>
      <c r="C324" s="997" t="s">
        <v>503</v>
      </c>
      <c r="D324" s="998" t="s">
        <v>714</v>
      </c>
      <c r="E324" s="999" t="s">
        <v>231</v>
      </c>
      <c r="F324" s="1000">
        <v>2</v>
      </c>
      <c r="G324" s="600">
        <f t="shared" ref="G324:BR327" si="407">G234+G292</f>
        <v>0</v>
      </c>
      <c r="H324" s="600">
        <f t="shared" si="407"/>
        <v>0</v>
      </c>
      <c r="I324" s="600">
        <f t="shared" si="407"/>
        <v>22.503896019958255</v>
      </c>
      <c r="J324" s="600">
        <f t="shared" si="407"/>
        <v>22.593448085071376</v>
      </c>
      <c r="K324" s="600">
        <f t="shared" si="407"/>
        <v>22.588069853663555</v>
      </c>
      <c r="L324" s="600">
        <f t="shared" si="407"/>
        <v>22.583278470774509</v>
      </c>
      <c r="M324" s="757">
        <f t="shared" si="407"/>
        <v>22.647808829785692</v>
      </c>
      <c r="N324" s="757">
        <f t="shared" si="407"/>
        <v>22.6422351222445</v>
      </c>
      <c r="O324" s="757">
        <f t="shared" si="407"/>
        <v>22.636605901560689</v>
      </c>
      <c r="P324" s="757">
        <f t="shared" si="407"/>
        <v>22.631038580564265</v>
      </c>
      <c r="Q324" s="757">
        <f t="shared" si="407"/>
        <v>22.626693779990351</v>
      </c>
      <c r="R324" s="757">
        <f t="shared" si="407"/>
        <v>22.623676171707547</v>
      </c>
      <c r="S324" s="757">
        <f t="shared" si="407"/>
        <v>22.620460321240813</v>
      </c>
      <c r="T324" s="757">
        <f t="shared" si="407"/>
        <v>22.617379097556277</v>
      </c>
      <c r="U324" s="757">
        <f t="shared" si="407"/>
        <v>22.614223567540787</v>
      </c>
      <c r="V324" s="757">
        <f t="shared" si="407"/>
        <v>22.611183512169323</v>
      </c>
      <c r="W324" s="757">
        <f t="shared" si="407"/>
        <v>22.607247121577945</v>
      </c>
      <c r="X324" s="757">
        <f t="shared" si="407"/>
        <v>22.602481130093732</v>
      </c>
      <c r="Y324" s="757">
        <f t="shared" si="407"/>
        <v>22.597793012643116</v>
      </c>
      <c r="Z324" s="757">
        <f t="shared" si="407"/>
        <v>22.59329166888708</v>
      </c>
      <c r="AA324" s="757">
        <f t="shared" si="407"/>
        <v>22.588985353392435</v>
      </c>
      <c r="AB324" s="757">
        <f t="shared" si="407"/>
        <v>22.584749365356707</v>
      </c>
      <c r="AC324" s="757">
        <f t="shared" si="407"/>
        <v>22.580623212778548</v>
      </c>
      <c r="AD324" s="757">
        <f t="shared" si="407"/>
        <v>22.576606450338904</v>
      </c>
      <c r="AE324" s="757">
        <f t="shared" si="407"/>
        <v>22.57270257535048</v>
      </c>
      <c r="AF324" s="757">
        <f t="shared" si="407"/>
        <v>22.568912509386024</v>
      </c>
      <c r="AG324" s="757">
        <f t="shared" si="407"/>
        <v>22.565272793340782</v>
      </c>
      <c r="AH324" s="757">
        <f t="shared" si="407"/>
        <v>22.561822687844288</v>
      </c>
      <c r="AI324" s="757">
        <f t="shared" si="407"/>
        <v>22.558569622290719</v>
      </c>
      <c r="AJ324" s="757">
        <f t="shared" si="407"/>
        <v>22.555512708114939</v>
      </c>
      <c r="AK324" s="757">
        <f t="shared" si="407"/>
        <v>22.552628421271955</v>
      </c>
      <c r="AL324" s="757">
        <f t="shared" si="407"/>
        <v>22.550050606223188</v>
      </c>
      <c r="AM324" s="757">
        <f t="shared" si="407"/>
        <v>22.548440418549252</v>
      </c>
      <c r="AN324" s="757">
        <f t="shared" si="407"/>
        <v>22.547054151429531</v>
      </c>
      <c r="AO324" s="757">
        <f t="shared" si="407"/>
        <v>22.545644674433685</v>
      </c>
      <c r="AP324" s="757">
        <f t="shared" si="407"/>
        <v>22.544070030180329</v>
      </c>
      <c r="AQ324" s="757">
        <f t="shared" si="407"/>
        <v>22.542027852486722</v>
      </c>
      <c r="AR324" s="757">
        <f t="shared" si="407"/>
        <v>22.539597949024653</v>
      </c>
      <c r="AS324" s="757">
        <f t="shared" si="407"/>
        <v>22.537162703688402</v>
      </c>
      <c r="AT324" s="757">
        <f t="shared" si="407"/>
        <v>22.534708761531768</v>
      </c>
      <c r="AU324" s="757">
        <f t="shared" si="407"/>
        <v>22.532203386600063</v>
      </c>
      <c r="AV324" s="757">
        <f t="shared" si="407"/>
        <v>22.529453396258262</v>
      </c>
      <c r="AW324" s="757">
        <f t="shared" si="407"/>
        <v>22.526557666673664</v>
      </c>
      <c r="AX324" s="757">
        <f t="shared" si="407"/>
        <v>22.523496631951485</v>
      </c>
      <c r="AY324" s="757">
        <f t="shared" si="407"/>
        <v>22.520154694745994</v>
      </c>
      <c r="AZ324" s="757">
        <f t="shared" si="407"/>
        <v>22.516594804852211</v>
      </c>
      <c r="BA324" s="757">
        <f t="shared" si="407"/>
        <v>22.51282615343122</v>
      </c>
      <c r="BB324" s="757">
        <f t="shared" si="407"/>
        <v>22.508909348120227</v>
      </c>
      <c r="BC324" s="757">
        <f t="shared" si="407"/>
        <v>22.504978832560571</v>
      </c>
      <c r="BD324" s="757">
        <f t="shared" si="407"/>
        <v>22.501125512119323</v>
      </c>
      <c r="BE324" s="757">
        <f t="shared" si="407"/>
        <v>22.497306948182832</v>
      </c>
      <c r="BF324" s="757">
        <f t="shared" si="407"/>
        <v>22.49358707948765</v>
      </c>
      <c r="BG324" s="757">
        <f t="shared" si="407"/>
        <v>22.489926304142905</v>
      </c>
      <c r="BH324" s="757">
        <f t="shared" si="407"/>
        <v>22.48630348549262</v>
      </c>
      <c r="BI324" s="757">
        <f t="shared" si="407"/>
        <v>22.482726170740001</v>
      </c>
      <c r="BJ324" s="757">
        <f t="shared" si="407"/>
        <v>22.47921215814538</v>
      </c>
      <c r="BK324" s="757">
        <f t="shared" si="407"/>
        <v>22.475805799885947</v>
      </c>
      <c r="BL324" s="757">
        <f t="shared" si="407"/>
        <v>22.472477584939703</v>
      </c>
      <c r="BM324" s="757">
        <f t="shared" si="407"/>
        <v>22.469240090711114</v>
      </c>
      <c r="BN324" s="757">
        <f t="shared" si="407"/>
        <v>22.465978907106642</v>
      </c>
      <c r="BO324" s="757">
        <f t="shared" si="407"/>
        <v>22.46265139473914</v>
      </c>
      <c r="BP324" s="757">
        <f t="shared" si="407"/>
        <v>22.459198511125173</v>
      </c>
      <c r="BQ324" s="757">
        <f t="shared" si="407"/>
        <v>22.455537237876829</v>
      </c>
      <c r="BR324" s="757">
        <f t="shared" si="407"/>
        <v>22.45175567156722</v>
      </c>
      <c r="BS324" s="757">
        <f t="shared" ref="BS324:BT331" si="408">BS234+BS292</f>
        <v>22.447878953699888</v>
      </c>
      <c r="BT324" s="757">
        <f t="shared" si="408"/>
        <v>22.443983726655944</v>
      </c>
      <c r="BU324" s="757"/>
      <c r="BV324" s="757"/>
      <c r="BW324" s="757"/>
      <c r="BX324" s="757"/>
      <c r="BY324" s="757"/>
      <c r="BZ324" s="757"/>
      <c r="CA324" s="757"/>
      <c r="CB324" s="757"/>
      <c r="CC324" s="757"/>
      <c r="CD324" s="757"/>
      <c r="CE324" s="757"/>
      <c r="CF324" s="757"/>
      <c r="CG324" s="757"/>
      <c r="CH324" s="757"/>
      <c r="CI324" s="758"/>
      <c r="CK324" s="1351"/>
    </row>
    <row r="325" spans="2:89" ht="29.25" thickBot="1" x14ac:dyDescent="0.25">
      <c r="B325" s="1001" t="s">
        <v>715</v>
      </c>
      <c r="C325" s="1002" t="s">
        <v>505</v>
      </c>
      <c r="D325" s="1003" t="s">
        <v>716</v>
      </c>
      <c r="E325" s="1004" t="s">
        <v>231</v>
      </c>
      <c r="F325" s="1005">
        <v>2</v>
      </c>
      <c r="G325" s="768">
        <f t="shared" si="407"/>
        <v>0</v>
      </c>
      <c r="H325" s="768">
        <f t="shared" si="407"/>
        <v>0</v>
      </c>
      <c r="I325" s="768">
        <f t="shared" si="407"/>
        <v>1.7124428907859381</v>
      </c>
      <c r="J325" s="768">
        <f t="shared" si="407"/>
        <v>1.7124428907859381</v>
      </c>
      <c r="K325" s="768">
        <f t="shared" si="407"/>
        <v>1.7124428907859381</v>
      </c>
      <c r="L325" s="768">
        <f t="shared" si="407"/>
        <v>1.7124428907859381</v>
      </c>
      <c r="M325" s="797">
        <f t="shared" si="407"/>
        <v>1.7124428907859381</v>
      </c>
      <c r="N325" s="797">
        <f t="shared" si="407"/>
        <v>1.7124428907859381</v>
      </c>
      <c r="O325" s="797">
        <f t="shared" si="407"/>
        <v>1.7124428907859381</v>
      </c>
      <c r="P325" s="797">
        <f t="shared" si="407"/>
        <v>1.7124428907859381</v>
      </c>
      <c r="Q325" s="797">
        <f t="shared" si="407"/>
        <v>1.7124428907859381</v>
      </c>
      <c r="R325" s="797">
        <f t="shared" si="407"/>
        <v>1.7124428907859381</v>
      </c>
      <c r="S325" s="797">
        <f t="shared" si="407"/>
        <v>1.7124428907859381</v>
      </c>
      <c r="T325" s="797">
        <f t="shared" si="407"/>
        <v>1.7124428907859381</v>
      </c>
      <c r="U325" s="797">
        <f t="shared" si="407"/>
        <v>1.7124428907859381</v>
      </c>
      <c r="V325" s="797">
        <f t="shared" si="407"/>
        <v>1.7124428907859381</v>
      </c>
      <c r="W325" s="797">
        <f t="shared" si="407"/>
        <v>1.7124428907859381</v>
      </c>
      <c r="X325" s="797">
        <f t="shared" si="407"/>
        <v>1.7124428907859381</v>
      </c>
      <c r="Y325" s="797">
        <f t="shared" si="407"/>
        <v>1.7124428907859381</v>
      </c>
      <c r="Z325" s="797">
        <f t="shared" si="407"/>
        <v>1.7124428907859381</v>
      </c>
      <c r="AA325" s="797">
        <f t="shared" si="407"/>
        <v>1.7124428907859381</v>
      </c>
      <c r="AB325" s="797">
        <f t="shared" si="407"/>
        <v>1.7124428907859381</v>
      </c>
      <c r="AC325" s="797">
        <f t="shared" si="407"/>
        <v>1.7124428907859381</v>
      </c>
      <c r="AD325" s="797">
        <f t="shared" si="407"/>
        <v>1.7124428907859381</v>
      </c>
      <c r="AE325" s="797">
        <f t="shared" si="407"/>
        <v>1.7124428907859381</v>
      </c>
      <c r="AF325" s="797">
        <f t="shared" si="407"/>
        <v>1.7124428907859381</v>
      </c>
      <c r="AG325" s="797">
        <f t="shared" si="407"/>
        <v>1.7124428907859381</v>
      </c>
      <c r="AH325" s="797">
        <f t="shared" si="407"/>
        <v>1.7124428907859381</v>
      </c>
      <c r="AI325" s="797">
        <f t="shared" si="407"/>
        <v>1.7124428907859381</v>
      </c>
      <c r="AJ325" s="797">
        <f t="shared" si="407"/>
        <v>1.7124428907859381</v>
      </c>
      <c r="AK325" s="797">
        <f t="shared" si="407"/>
        <v>1.7124428907859381</v>
      </c>
      <c r="AL325" s="797">
        <f t="shared" si="407"/>
        <v>1.7124428907859381</v>
      </c>
      <c r="AM325" s="797">
        <f t="shared" si="407"/>
        <v>1.7124428907859381</v>
      </c>
      <c r="AN325" s="797">
        <f t="shared" si="407"/>
        <v>1.7124428907859381</v>
      </c>
      <c r="AO325" s="797">
        <f t="shared" si="407"/>
        <v>1.7124428907859381</v>
      </c>
      <c r="AP325" s="797">
        <f t="shared" si="407"/>
        <v>1.7124428907859381</v>
      </c>
      <c r="AQ325" s="797">
        <f t="shared" si="407"/>
        <v>1.7124428907859381</v>
      </c>
      <c r="AR325" s="797">
        <f t="shared" si="407"/>
        <v>1.7124428907859381</v>
      </c>
      <c r="AS325" s="797">
        <f t="shared" si="407"/>
        <v>1.7124428907859381</v>
      </c>
      <c r="AT325" s="797">
        <f t="shared" si="407"/>
        <v>1.7124428907859381</v>
      </c>
      <c r="AU325" s="797">
        <f t="shared" si="407"/>
        <v>1.7124428907859381</v>
      </c>
      <c r="AV325" s="797">
        <f t="shared" si="407"/>
        <v>1.7124428907859381</v>
      </c>
      <c r="AW325" s="797">
        <f t="shared" si="407"/>
        <v>1.7124428907859381</v>
      </c>
      <c r="AX325" s="797">
        <f t="shared" si="407"/>
        <v>1.7124428907859381</v>
      </c>
      <c r="AY325" s="797">
        <f t="shared" si="407"/>
        <v>1.7124428907859381</v>
      </c>
      <c r="AZ325" s="797">
        <f t="shared" si="407"/>
        <v>1.7124428907859381</v>
      </c>
      <c r="BA325" s="797">
        <f t="shared" si="407"/>
        <v>1.7124428907859381</v>
      </c>
      <c r="BB325" s="797">
        <f t="shared" si="407"/>
        <v>1.7124428907859381</v>
      </c>
      <c r="BC325" s="797">
        <f t="shared" si="407"/>
        <v>1.7124428907859381</v>
      </c>
      <c r="BD325" s="797">
        <f t="shared" si="407"/>
        <v>1.7124428907859381</v>
      </c>
      <c r="BE325" s="797">
        <f t="shared" si="407"/>
        <v>1.7124428907859381</v>
      </c>
      <c r="BF325" s="797">
        <f t="shared" si="407"/>
        <v>1.7124428907859381</v>
      </c>
      <c r="BG325" s="797">
        <f t="shared" si="407"/>
        <v>1.7124428907859381</v>
      </c>
      <c r="BH325" s="797">
        <f t="shared" si="407"/>
        <v>1.7124428907859381</v>
      </c>
      <c r="BI325" s="797">
        <f t="shared" si="407"/>
        <v>1.7124428907859381</v>
      </c>
      <c r="BJ325" s="797">
        <f t="shared" si="407"/>
        <v>1.7124428907859381</v>
      </c>
      <c r="BK325" s="797">
        <f t="shared" si="407"/>
        <v>1.7124428907859381</v>
      </c>
      <c r="BL325" s="797">
        <f t="shared" si="407"/>
        <v>1.7124428907859381</v>
      </c>
      <c r="BM325" s="797">
        <f t="shared" si="407"/>
        <v>1.7124428907859381</v>
      </c>
      <c r="BN325" s="797">
        <f t="shared" si="407"/>
        <v>1.7124428907859381</v>
      </c>
      <c r="BO325" s="797">
        <f t="shared" si="407"/>
        <v>1.7124428907859381</v>
      </c>
      <c r="BP325" s="797">
        <f t="shared" si="407"/>
        <v>1.7124428907859381</v>
      </c>
      <c r="BQ325" s="797">
        <f t="shared" si="407"/>
        <v>1.7124428907859381</v>
      </c>
      <c r="BR325" s="797">
        <f t="shared" si="407"/>
        <v>1.7124428907859381</v>
      </c>
      <c r="BS325" s="797">
        <f t="shared" si="408"/>
        <v>1.7124428907859381</v>
      </c>
      <c r="BT325" s="797">
        <f t="shared" si="408"/>
        <v>1.7124428907859381</v>
      </c>
      <c r="BU325" s="797"/>
      <c r="BV325" s="797"/>
      <c r="BW325" s="797"/>
      <c r="BX325" s="797"/>
      <c r="BY325" s="797"/>
      <c r="BZ325" s="797"/>
      <c r="CA325" s="797"/>
      <c r="CB325" s="797"/>
      <c r="CC325" s="797"/>
      <c r="CD325" s="797"/>
      <c r="CE325" s="797"/>
      <c r="CF325" s="797"/>
      <c r="CG325" s="797"/>
      <c r="CH325" s="797"/>
      <c r="CI325" s="798"/>
      <c r="CK325" s="1351"/>
    </row>
    <row r="326" spans="2:89" ht="28.5" x14ac:dyDescent="0.2">
      <c r="B326" s="972" t="s">
        <v>717</v>
      </c>
      <c r="C326" s="973" t="s">
        <v>507</v>
      </c>
      <c r="D326" s="964" t="s">
        <v>718</v>
      </c>
      <c r="E326" s="974" t="s">
        <v>231</v>
      </c>
      <c r="F326" s="975">
        <v>2</v>
      </c>
      <c r="G326" s="774">
        <f t="shared" si="407"/>
        <v>0</v>
      </c>
      <c r="H326" s="774">
        <f t="shared" si="407"/>
        <v>0</v>
      </c>
      <c r="I326" s="774">
        <f t="shared" si="407"/>
        <v>0.56954525666679723</v>
      </c>
      <c r="J326" s="774">
        <f t="shared" si="407"/>
        <v>0.6319348522420638</v>
      </c>
      <c r="K326" s="774">
        <f t="shared" si="407"/>
        <v>0.61408516845965055</v>
      </c>
      <c r="L326" s="774">
        <f t="shared" si="407"/>
        <v>0.59598509250900944</v>
      </c>
      <c r="M326" s="775">
        <f t="shared" si="407"/>
        <v>0.60866440557568324</v>
      </c>
      <c r="N326" s="775">
        <f t="shared" si="407"/>
        <v>0.60767099699731209</v>
      </c>
      <c r="O326" s="775">
        <f t="shared" si="407"/>
        <v>0.60708628325331582</v>
      </c>
      <c r="P326" s="775">
        <f t="shared" si="407"/>
        <v>0.60617083702087504</v>
      </c>
      <c r="Q326" s="775">
        <f t="shared" si="407"/>
        <v>0.60492465829998998</v>
      </c>
      <c r="R326" s="775">
        <f t="shared" si="407"/>
        <v>0.60335743538445608</v>
      </c>
      <c r="S326" s="775">
        <f t="shared" si="407"/>
        <v>0.60145912999900852</v>
      </c>
      <c r="T326" s="775">
        <f t="shared" si="407"/>
        <v>0.59922974214364733</v>
      </c>
      <c r="U326" s="775">
        <f t="shared" si="407"/>
        <v>0.59666927181837237</v>
      </c>
      <c r="V326" s="775">
        <f t="shared" si="407"/>
        <v>0.59377771902318377</v>
      </c>
      <c r="W326" s="775">
        <f t="shared" si="407"/>
        <v>0.58754532810622051</v>
      </c>
      <c r="X326" s="775">
        <f t="shared" si="407"/>
        <v>0.57815137707510755</v>
      </c>
      <c r="Y326" s="775">
        <f t="shared" si="407"/>
        <v>0.5686653809175809</v>
      </c>
      <c r="Z326" s="775">
        <f t="shared" si="407"/>
        <v>0.55908733963364055</v>
      </c>
      <c r="AA326" s="775">
        <f t="shared" si="407"/>
        <v>0.54941725322328672</v>
      </c>
      <c r="AB326" s="775">
        <f t="shared" si="407"/>
        <v>0.53532920594591016</v>
      </c>
      <c r="AC326" s="775">
        <f t="shared" si="407"/>
        <v>0.52111564169077318</v>
      </c>
      <c r="AD326" s="775">
        <f t="shared" si="407"/>
        <v>0.50677656045787567</v>
      </c>
      <c r="AE326" s="775">
        <f t="shared" si="407"/>
        <v>0.49231196224721768</v>
      </c>
      <c r="AF326" s="775">
        <f t="shared" si="407"/>
        <v>0.47772184705879911</v>
      </c>
      <c r="AG326" s="775">
        <f t="shared" si="407"/>
        <v>0.46300621489262006</v>
      </c>
      <c r="AH326" s="775">
        <f t="shared" si="407"/>
        <v>0.44816506574868048</v>
      </c>
      <c r="AI326" s="775">
        <f t="shared" si="407"/>
        <v>0.43319839962698042</v>
      </c>
      <c r="AJ326" s="775">
        <f t="shared" si="407"/>
        <v>0.41810621652752</v>
      </c>
      <c r="AK326" s="775">
        <f t="shared" si="407"/>
        <v>0.40288278932744492</v>
      </c>
      <c r="AL326" s="775">
        <f t="shared" si="407"/>
        <v>0.40438329551519958</v>
      </c>
      <c r="AM326" s="775">
        <f t="shared" si="407"/>
        <v>0.40588380170295435</v>
      </c>
      <c r="AN326" s="775">
        <f t="shared" si="407"/>
        <v>0.40738430789070906</v>
      </c>
      <c r="AO326" s="775">
        <f t="shared" si="407"/>
        <v>0.40888481407846372</v>
      </c>
      <c r="AP326" s="775">
        <f t="shared" si="407"/>
        <v>0.41038532026621843</v>
      </c>
      <c r="AQ326" s="775">
        <f t="shared" si="407"/>
        <v>0.4118858264539732</v>
      </c>
      <c r="AR326" s="775">
        <f t="shared" si="407"/>
        <v>0.41338633264172786</v>
      </c>
      <c r="AS326" s="775">
        <f t="shared" si="407"/>
        <v>0.41488683882948263</v>
      </c>
      <c r="AT326" s="775">
        <f t="shared" si="407"/>
        <v>0.41638734501723729</v>
      </c>
      <c r="AU326" s="775">
        <f t="shared" si="407"/>
        <v>0.417887851204992</v>
      </c>
      <c r="AV326" s="775">
        <f t="shared" si="407"/>
        <v>0.41938835739274671</v>
      </c>
      <c r="AW326" s="775">
        <f t="shared" si="407"/>
        <v>0.42088886358050148</v>
      </c>
      <c r="AX326" s="775">
        <f t="shared" si="407"/>
        <v>0.42238936976825614</v>
      </c>
      <c r="AY326" s="775">
        <f t="shared" si="407"/>
        <v>0.42388987595601091</v>
      </c>
      <c r="AZ326" s="775">
        <f t="shared" si="407"/>
        <v>0.42539038214376562</v>
      </c>
      <c r="BA326" s="775">
        <f t="shared" si="407"/>
        <v>0.42689088833152034</v>
      </c>
      <c r="BB326" s="775">
        <f t="shared" si="407"/>
        <v>0.42839139451927505</v>
      </c>
      <c r="BC326" s="775">
        <f t="shared" si="407"/>
        <v>0.42989190070702982</v>
      </c>
      <c r="BD326" s="775">
        <f t="shared" si="407"/>
        <v>0.43139240689478447</v>
      </c>
      <c r="BE326" s="775">
        <f t="shared" si="407"/>
        <v>0.43289291308253924</v>
      </c>
      <c r="BF326" s="775">
        <f t="shared" si="407"/>
        <v>0.43433614804175363</v>
      </c>
      <c r="BG326" s="775">
        <f t="shared" si="407"/>
        <v>0.43577938300096808</v>
      </c>
      <c r="BH326" s="775">
        <f t="shared" si="407"/>
        <v>0.43722261796018258</v>
      </c>
      <c r="BI326" s="775">
        <f t="shared" si="407"/>
        <v>0.43866585291939703</v>
      </c>
      <c r="BJ326" s="775">
        <f t="shared" si="407"/>
        <v>0.44010908787861147</v>
      </c>
      <c r="BK326" s="775">
        <f t="shared" si="407"/>
        <v>0.44155232283782597</v>
      </c>
      <c r="BL326" s="775">
        <f t="shared" si="407"/>
        <v>0.44299555779704036</v>
      </c>
      <c r="BM326" s="775">
        <f t="shared" si="407"/>
        <v>0.44443879275625486</v>
      </c>
      <c r="BN326" s="775">
        <f t="shared" si="407"/>
        <v>0.44588202771546936</v>
      </c>
      <c r="BO326" s="775">
        <f t="shared" si="407"/>
        <v>0.44732526267468375</v>
      </c>
      <c r="BP326" s="775">
        <f t="shared" si="407"/>
        <v>0.4487684976338982</v>
      </c>
      <c r="BQ326" s="775">
        <f t="shared" si="407"/>
        <v>0.45021173259311276</v>
      </c>
      <c r="BR326" s="775">
        <f t="shared" si="407"/>
        <v>0.45165496755232715</v>
      </c>
      <c r="BS326" s="775">
        <f t="shared" si="408"/>
        <v>0.45309820251154154</v>
      </c>
      <c r="BT326" s="775">
        <f t="shared" si="408"/>
        <v>0.45454143747075598</v>
      </c>
      <c r="BU326" s="775"/>
      <c r="BV326" s="775"/>
      <c r="BW326" s="775"/>
      <c r="BX326" s="775"/>
      <c r="BY326" s="775"/>
      <c r="BZ326" s="775"/>
      <c r="CA326" s="775"/>
      <c r="CB326" s="775"/>
      <c r="CC326" s="775"/>
      <c r="CD326" s="775"/>
      <c r="CE326" s="775"/>
      <c r="CF326" s="775"/>
      <c r="CG326" s="775"/>
      <c r="CH326" s="775"/>
      <c r="CI326" s="776"/>
      <c r="CK326" s="1351"/>
    </row>
    <row r="327" spans="2:89" ht="28.5" x14ac:dyDescent="0.2">
      <c r="B327" s="979" t="s">
        <v>719</v>
      </c>
      <c r="C327" s="940" t="s">
        <v>509</v>
      </c>
      <c r="D327" s="946" t="s">
        <v>720</v>
      </c>
      <c r="E327" s="977" t="s">
        <v>231</v>
      </c>
      <c r="F327" s="978">
        <v>2</v>
      </c>
      <c r="G327" s="600">
        <f t="shared" si="407"/>
        <v>0</v>
      </c>
      <c r="H327" s="600">
        <f t="shared" si="407"/>
        <v>0</v>
      </c>
      <c r="I327" s="600">
        <f t="shared" si="407"/>
        <v>0.14413303601063418</v>
      </c>
      <c r="J327" s="600">
        <f t="shared" si="407"/>
        <v>0.15949453269955655</v>
      </c>
      <c r="K327" s="600">
        <f t="shared" si="407"/>
        <v>0.15272047575057054</v>
      </c>
      <c r="L327" s="600">
        <f t="shared" si="407"/>
        <v>0.14612433626885407</v>
      </c>
      <c r="M327" s="757">
        <f t="shared" si="407"/>
        <v>0.1657744589748045</v>
      </c>
      <c r="N327" s="757">
        <f t="shared" si="407"/>
        <v>0.15030588890166904</v>
      </c>
      <c r="O327" s="757">
        <f t="shared" si="407"/>
        <v>0.13394532841171286</v>
      </c>
      <c r="P327" s="757">
        <f t="shared" si="407"/>
        <v>0.11805863898190924</v>
      </c>
      <c r="Q327" s="757">
        <f t="shared" si="407"/>
        <v>0.10264582061225817</v>
      </c>
      <c r="R327" s="757">
        <f t="shared" si="407"/>
        <v>8.8172171971722099E-2</v>
      </c>
      <c r="S327" s="757">
        <f t="shared" si="407"/>
        <v>7.415558586805894E-2</v>
      </c>
      <c r="T327" s="757">
        <f t="shared" si="407"/>
        <v>6.0596062301268711E-2</v>
      </c>
      <c r="U327" s="757">
        <f t="shared" si="407"/>
        <v>4.7476674891195919E-2</v>
      </c>
      <c r="V327" s="757">
        <f t="shared" si="407"/>
        <v>3.4814996499660633E-2</v>
      </c>
      <c r="W327" s="757">
        <f t="shared" si="407"/>
        <v>2.8170612461304811E-2</v>
      </c>
      <c r="X327" s="757">
        <f t="shared" si="407"/>
        <v>2.7212362543436536E-2</v>
      </c>
      <c r="Y327" s="757">
        <f t="shared" si="407"/>
        <v>2.6270274667183291E-2</v>
      </c>
      <c r="Z327" s="757">
        <f t="shared" si="407"/>
        <v>2.5344348832545077E-2</v>
      </c>
      <c r="AA327" s="757">
        <f t="shared" si="407"/>
        <v>2.4434585039521894E-2</v>
      </c>
      <c r="AB327" s="757">
        <f t="shared" si="407"/>
        <v>2.3570469244660663E-2</v>
      </c>
      <c r="AC327" s="757">
        <f t="shared" si="407"/>
        <v>2.2715169171813154E-2</v>
      </c>
      <c r="AD327" s="757">
        <f t="shared" si="407"/>
        <v>2.1868684820979423E-2</v>
      </c>
      <c r="AE327" s="757">
        <f t="shared" si="407"/>
        <v>2.1031016192159413E-2</v>
      </c>
      <c r="AF327" s="757">
        <f t="shared" si="407"/>
        <v>2.0202163285353181E-2</v>
      </c>
      <c r="AG327" s="757">
        <f t="shared" si="407"/>
        <v>1.938212610056067E-2</v>
      </c>
      <c r="AH327" s="757">
        <f t="shared" si="407"/>
        <v>1.857090463778191E-2</v>
      </c>
      <c r="AI327" s="757">
        <f t="shared" si="407"/>
        <v>1.7768498897016927E-2</v>
      </c>
      <c r="AJ327" s="757">
        <f t="shared" si="407"/>
        <v>1.6974908878265665E-2</v>
      </c>
      <c r="AK327" s="757">
        <f t="shared" si="407"/>
        <v>1.6243029952302257E-2</v>
      </c>
      <c r="AL327" s="757">
        <f t="shared" si="407"/>
        <v>1.6190134581528154E-2</v>
      </c>
      <c r="AM327" s="757">
        <f t="shared" si="407"/>
        <v>1.6137239210754051E-2</v>
      </c>
      <c r="AN327" s="757">
        <f t="shared" si="407"/>
        <v>1.6084343839979948E-2</v>
      </c>
      <c r="AO327" s="757">
        <f t="shared" si="407"/>
        <v>1.6031448469205817E-2</v>
      </c>
      <c r="AP327" s="757">
        <f t="shared" si="407"/>
        <v>1.5978553098431714E-2</v>
      </c>
      <c r="AQ327" s="757">
        <f t="shared" si="407"/>
        <v>1.5925657727657611E-2</v>
      </c>
      <c r="AR327" s="757">
        <f t="shared" si="407"/>
        <v>1.587276235688348E-2</v>
      </c>
      <c r="AS327" s="757">
        <f t="shared" si="407"/>
        <v>1.5819866986109377E-2</v>
      </c>
      <c r="AT327" s="757">
        <f t="shared" si="407"/>
        <v>1.5766971615335273E-2</v>
      </c>
      <c r="AU327" s="757">
        <f t="shared" si="407"/>
        <v>1.5714076244561143E-2</v>
      </c>
      <c r="AV327" s="757">
        <f t="shared" si="407"/>
        <v>1.5661180873787039E-2</v>
      </c>
      <c r="AW327" s="757">
        <f t="shared" si="407"/>
        <v>1.5608285503012936E-2</v>
      </c>
      <c r="AX327" s="757">
        <f t="shared" si="407"/>
        <v>1.5555390132238806E-2</v>
      </c>
      <c r="AY327" s="757">
        <f t="shared" si="407"/>
        <v>1.5502494761464702E-2</v>
      </c>
      <c r="AZ327" s="757">
        <f t="shared" si="407"/>
        <v>1.5449599390690599E-2</v>
      </c>
      <c r="BA327" s="757">
        <f t="shared" si="407"/>
        <v>1.5396704019916468E-2</v>
      </c>
      <c r="BB327" s="757">
        <f t="shared" si="407"/>
        <v>1.5343808649142365E-2</v>
      </c>
      <c r="BC327" s="757">
        <f t="shared" si="407"/>
        <v>1.5290913278368262E-2</v>
      </c>
      <c r="BD327" s="757">
        <f t="shared" si="407"/>
        <v>1.5238017907594159E-2</v>
      </c>
      <c r="BE327" s="757">
        <f t="shared" si="407"/>
        <v>1.5185122536820028E-2</v>
      </c>
      <c r="BF327" s="757">
        <f t="shared" si="407"/>
        <v>1.5132227166045925E-2</v>
      </c>
      <c r="BG327" s="757">
        <f t="shared" si="407"/>
        <v>1.5079331795271822E-2</v>
      </c>
      <c r="BH327" s="757">
        <f t="shared" si="407"/>
        <v>1.5026436424497691E-2</v>
      </c>
      <c r="BI327" s="757">
        <f t="shared" si="407"/>
        <v>1.4973541053723588E-2</v>
      </c>
      <c r="BJ327" s="757">
        <f t="shared" si="407"/>
        <v>1.4920645682949485E-2</v>
      </c>
      <c r="BK327" s="757">
        <f t="shared" si="407"/>
        <v>1.4867750312175354E-2</v>
      </c>
      <c r="BL327" s="757">
        <f t="shared" si="407"/>
        <v>1.4814854941401251E-2</v>
      </c>
      <c r="BM327" s="757">
        <f t="shared" si="407"/>
        <v>1.4761959570627148E-2</v>
      </c>
      <c r="BN327" s="757">
        <f t="shared" si="407"/>
        <v>1.4709064199853017E-2</v>
      </c>
      <c r="BO327" s="757">
        <f t="shared" si="407"/>
        <v>1.4656168829078914E-2</v>
      </c>
      <c r="BP327" s="757">
        <f t="shared" si="407"/>
        <v>1.4603273458304811E-2</v>
      </c>
      <c r="BQ327" s="757">
        <f t="shared" si="407"/>
        <v>1.455037808753068E-2</v>
      </c>
      <c r="BR327" s="757">
        <f t="shared" ref="BR327" si="409">BR237+BR295</f>
        <v>1.4497482716756577E-2</v>
      </c>
      <c r="BS327" s="757">
        <f t="shared" si="408"/>
        <v>1.4444587345982474E-2</v>
      </c>
      <c r="BT327" s="757">
        <f t="shared" si="408"/>
        <v>1.4391691975208343E-2</v>
      </c>
      <c r="BU327" s="757"/>
      <c r="BV327" s="757"/>
      <c r="BW327" s="757"/>
      <c r="BX327" s="757"/>
      <c r="BY327" s="757"/>
      <c r="BZ327" s="757"/>
      <c r="CA327" s="757"/>
      <c r="CB327" s="757"/>
      <c r="CC327" s="757"/>
      <c r="CD327" s="757"/>
      <c r="CE327" s="757"/>
      <c r="CF327" s="757"/>
      <c r="CG327" s="757"/>
      <c r="CH327" s="757"/>
      <c r="CI327" s="758"/>
      <c r="CK327" s="1351"/>
    </row>
    <row r="328" spans="2:89" ht="28.5" x14ac:dyDescent="0.2">
      <c r="B328" s="979" t="s">
        <v>721</v>
      </c>
      <c r="C328" s="940" t="s">
        <v>511</v>
      </c>
      <c r="D328" s="946" t="s">
        <v>722</v>
      </c>
      <c r="E328" s="977" t="s">
        <v>231</v>
      </c>
      <c r="F328" s="978">
        <v>2</v>
      </c>
      <c r="G328" s="600">
        <f t="shared" ref="G328:BR331" si="410">G238+G296</f>
        <v>0</v>
      </c>
      <c r="H328" s="600">
        <f t="shared" si="410"/>
        <v>0</v>
      </c>
      <c r="I328" s="600">
        <f t="shared" si="410"/>
        <v>7.0143228662329546</v>
      </c>
      <c r="J328" s="600">
        <f t="shared" si="410"/>
        <v>7.406873203976593</v>
      </c>
      <c r="K328" s="600">
        <f t="shared" si="410"/>
        <v>7.5534119660871388</v>
      </c>
      <c r="L328" s="600">
        <f t="shared" si="410"/>
        <v>7.701693688822977</v>
      </c>
      <c r="M328" s="757">
        <f t="shared" si="410"/>
        <v>7.9366572512852152</v>
      </c>
      <c r="N328" s="757">
        <f t="shared" si="410"/>
        <v>8.1234088345776598</v>
      </c>
      <c r="O328" s="757">
        <f t="shared" si="410"/>
        <v>8.309453432097655</v>
      </c>
      <c r="P328" s="757">
        <f t="shared" si="410"/>
        <v>8.4872810469645987</v>
      </c>
      <c r="Q328" s="757">
        <f t="shared" si="410"/>
        <v>8.6401139060983692</v>
      </c>
      <c r="R328" s="757">
        <f t="shared" si="410"/>
        <v>8.75205228036425</v>
      </c>
      <c r="S328" s="757">
        <f t="shared" si="410"/>
        <v>8.8432749344009309</v>
      </c>
      <c r="T328" s="757">
        <f t="shared" si="410"/>
        <v>8.923862713497499</v>
      </c>
      <c r="U328" s="757">
        <f t="shared" si="410"/>
        <v>8.9961908182062302</v>
      </c>
      <c r="V328" s="757">
        <f t="shared" si="410"/>
        <v>9.0580778097299444</v>
      </c>
      <c r="W328" s="757">
        <f t="shared" si="410"/>
        <v>9.0857096335503833</v>
      </c>
      <c r="X328" s="757">
        <f t="shared" si="410"/>
        <v>9.0754411238873445</v>
      </c>
      <c r="Y328" s="757">
        <f t="shared" si="410"/>
        <v>9.0526338638281487</v>
      </c>
      <c r="Z328" s="757">
        <f t="shared" si="410"/>
        <v>9.0210010638063753</v>
      </c>
      <c r="AA328" s="757">
        <f t="shared" si="410"/>
        <v>8.9809879833053348</v>
      </c>
      <c r="AB328" s="757">
        <f t="shared" si="410"/>
        <v>8.8587024607437055</v>
      </c>
      <c r="AC328" s="757">
        <f t="shared" si="410"/>
        <v>8.7217195373450398</v>
      </c>
      <c r="AD328" s="757">
        <f t="shared" si="410"/>
        <v>8.5706141635046222</v>
      </c>
      <c r="AE328" s="757">
        <f t="shared" si="410"/>
        <v>8.4056792883678604</v>
      </c>
      <c r="AF328" s="757">
        <f t="shared" si="410"/>
        <v>8.2275064282134238</v>
      </c>
      <c r="AG328" s="757">
        <f t="shared" si="410"/>
        <v>8.0384626885346062</v>
      </c>
      <c r="AH328" s="757">
        <f t="shared" si="410"/>
        <v>7.8409491455836164</v>
      </c>
      <c r="AI328" s="757">
        <f t="shared" si="410"/>
        <v>7.6353974129862463</v>
      </c>
      <c r="AJ328" s="757">
        <f t="shared" si="410"/>
        <v>7.4219753323201525</v>
      </c>
      <c r="AK328" s="757">
        <f t="shared" si="410"/>
        <v>7.2008400391475913</v>
      </c>
      <c r="AL328" s="757">
        <f t="shared" si="410"/>
        <v>7.2644211370333283</v>
      </c>
      <c r="AM328" s="757">
        <f t="shared" si="410"/>
        <v>7.3114903825911952</v>
      </c>
      <c r="AN328" s="757">
        <f t="shared" si="410"/>
        <v>7.3570854736820674</v>
      </c>
      <c r="AO328" s="757">
        <f t="shared" si="410"/>
        <v>7.4028339007673196</v>
      </c>
      <c r="AP328" s="757">
        <f t="shared" si="410"/>
        <v>7.4495976511852273</v>
      </c>
      <c r="AQ328" s="757">
        <f t="shared" si="410"/>
        <v>7.4832159313767708</v>
      </c>
      <c r="AR328" s="757">
        <f t="shared" si="410"/>
        <v>7.503162846345238</v>
      </c>
      <c r="AS328" s="757">
        <f t="shared" si="410"/>
        <v>7.5231451756071692</v>
      </c>
      <c r="AT328" s="757">
        <f t="shared" si="410"/>
        <v>7.543250877319327</v>
      </c>
      <c r="AU328" s="757">
        <f t="shared" si="410"/>
        <v>7.5636955626333062</v>
      </c>
      <c r="AV328" s="757">
        <f t="shared" si="410"/>
        <v>7.5857516135466998</v>
      </c>
      <c r="AW328" s="757">
        <f t="shared" si="410"/>
        <v>7.6087678537026777</v>
      </c>
      <c r="AX328" s="757">
        <f t="shared" si="410"/>
        <v>7.6328731957865372</v>
      </c>
      <c r="AY328" s="757">
        <f t="shared" si="410"/>
        <v>7.6588290897986395</v>
      </c>
      <c r="AZ328" s="757">
        <f t="shared" si="410"/>
        <v>7.6862209898146912</v>
      </c>
      <c r="BA328" s="757">
        <f t="shared" si="410"/>
        <v>7.7149884274125302</v>
      </c>
      <c r="BB328" s="757">
        <f t="shared" si="410"/>
        <v>7.7447322504934997</v>
      </c>
      <c r="BC328" s="757">
        <f t="shared" si="410"/>
        <v>7.7745669091646201</v>
      </c>
      <c r="BD328" s="757">
        <f t="shared" si="410"/>
        <v>7.8038935862421042</v>
      </c>
      <c r="BE328" s="757">
        <f t="shared" si="410"/>
        <v>7.83299180879456</v>
      </c>
      <c r="BF328" s="757">
        <f t="shared" si="410"/>
        <v>7.8615847952532176</v>
      </c>
      <c r="BG328" s="757">
        <f t="shared" si="410"/>
        <v>7.889788964087229</v>
      </c>
      <c r="BH328" s="757">
        <f t="shared" si="410"/>
        <v>7.9177435335749031</v>
      </c>
      <c r="BI328" s="757">
        <f t="shared" si="410"/>
        <v>7.9453987683673617</v>
      </c>
      <c r="BJ328" s="757">
        <f t="shared" si="410"/>
        <v>7.9726373975563947</v>
      </c>
      <c r="BK328" s="757">
        <f t="shared" si="410"/>
        <v>7.9991672068916646</v>
      </c>
      <c r="BL328" s="757">
        <f t="shared" si="410"/>
        <v>8.0251825817250406</v>
      </c>
      <c r="BM328" s="757">
        <f t="shared" si="410"/>
        <v>8.0506006345770231</v>
      </c>
      <c r="BN328" s="757">
        <f t="shared" si="410"/>
        <v>8.0761750988909515</v>
      </c>
      <c r="BO328" s="757">
        <f t="shared" si="410"/>
        <v>8.1021869017213763</v>
      </c>
      <c r="BP328" s="757">
        <f t="shared" si="410"/>
        <v>8.1249674071005025</v>
      </c>
      <c r="BQ328" s="757">
        <f t="shared" si="410"/>
        <v>8.145063505794889</v>
      </c>
      <c r="BR328" s="757">
        <f t="shared" si="410"/>
        <v>8.1659524638037926</v>
      </c>
      <c r="BS328" s="757">
        <f t="shared" si="408"/>
        <v>8.1874686636811163</v>
      </c>
      <c r="BT328" s="757">
        <f t="shared" si="408"/>
        <v>8.2091071489211682</v>
      </c>
      <c r="BU328" s="757"/>
      <c r="BV328" s="757"/>
      <c r="BW328" s="757"/>
      <c r="BX328" s="757"/>
      <c r="BY328" s="757"/>
      <c r="BZ328" s="757"/>
      <c r="CA328" s="757"/>
      <c r="CB328" s="757"/>
      <c r="CC328" s="757"/>
      <c r="CD328" s="757"/>
      <c r="CE328" s="757"/>
      <c r="CF328" s="757"/>
      <c r="CG328" s="757"/>
      <c r="CH328" s="757"/>
      <c r="CI328" s="758"/>
      <c r="CK328" s="1351"/>
    </row>
    <row r="329" spans="2:89" ht="28.5" x14ac:dyDescent="0.2">
      <c r="B329" s="979" t="s">
        <v>723</v>
      </c>
      <c r="C329" s="940" t="s">
        <v>513</v>
      </c>
      <c r="D329" s="946" t="s">
        <v>724</v>
      </c>
      <c r="E329" s="977" t="s">
        <v>231</v>
      </c>
      <c r="F329" s="978">
        <v>2</v>
      </c>
      <c r="G329" s="600">
        <f t="shared" si="410"/>
        <v>0</v>
      </c>
      <c r="H329" s="600">
        <f t="shared" si="410"/>
        <v>0</v>
      </c>
      <c r="I329" s="600">
        <f t="shared" si="410"/>
        <v>17.735052410435738</v>
      </c>
      <c r="J329" s="600">
        <f t="shared" si="410"/>
        <v>16.887088627896716</v>
      </c>
      <c r="K329" s="600">
        <f t="shared" si="410"/>
        <v>15.96009605595226</v>
      </c>
      <c r="L329" s="600">
        <f t="shared" si="410"/>
        <v>15.017796754375013</v>
      </c>
      <c r="M329" s="757">
        <f t="shared" si="410"/>
        <v>14.387899466117048</v>
      </c>
      <c r="N329" s="757">
        <f t="shared" si="410"/>
        <v>13.770961352271254</v>
      </c>
      <c r="O329" s="757">
        <f t="shared" si="410"/>
        <v>13.155013632295489</v>
      </c>
      <c r="P329" s="757">
        <f t="shared" si="410"/>
        <v>12.546682479047121</v>
      </c>
      <c r="Q329" s="757">
        <f t="shared" si="410"/>
        <v>11.951680480169104</v>
      </c>
      <c r="R329" s="757">
        <f t="shared" si="410"/>
        <v>11.39144286549236</v>
      </c>
      <c r="S329" s="757">
        <f t="shared" si="410"/>
        <v>10.864460932961642</v>
      </c>
      <c r="T329" s="757">
        <f t="shared" si="410"/>
        <v>10.349354484903582</v>
      </c>
      <c r="U329" s="757">
        <f t="shared" si="410"/>
        <v>9.8460634359791044</v>
      </c>
      <c r="V329" s="757">
        <f t="shared" si="410"/>
        <v>9.3547852383805505</v>
      </c>
      <c r="W329" s="757">
        <f t="shared" si="410"/>
        <v>8.9167548281253719</v>
      </c>
      <c r="X329" s="757">
        <f t="shared" si="410"/>
        <v>8.5364502103826077</v>
      </c>
      <c r="Y329" s="757">
        <f t="shared" si="410"/>
        <v>8.172071124392982</v>
      </c>
      <c r="Z329" s="757">
        <f t="shared" si="410"/>
        <v>7.8162934874202508</v>
      </c>
      <c r="AA329" s="757">
        <f t="shared" si="410"/>
        <v>7.4684040033568708</v>
      </c>
      <c r="AB329" s="757">
        <f t="shared" si="410"/>
        <v>7.075585602128216</v>
      </c>
      <c r="AC329" s="757">
        <f t="shared" si="410"/>
        <v>6.7011863305903523</v>
      </c>
      <c r="AD329" s="757">
        <f t="shared" si="410"/>
        <v>6.3444632700929402</v>
      </c>
      <c r="AE329" s="757">
        <f t="shared" si="410"/>
        <v>6.0051073697833122</v>
      </c>
      <c r="AF329" s="757">
        <f t="shared" si="410"/>
        <v>5.6823323249129443</v>
      </c>
      <c r="AG329" s="757">
        <f t="shared" si="410"/>
        <v>5.3722340698996529</v>
      </c>
      <c r="AH329" s="757">
        <f t="shared" si="410"/>
        <v>5.0708219070446559</v>
      </c>
      <c r="AI329" s="757">
        <f t="shared" si="410"/>
        <v>4.7775244091944398</v>
      </c>
      <c r="AJ329" s="757">
        <f t="shared" si="410"/>
        <v>4.4923415763490038</v>
      </c>
      <c r="AK329" s="757">
        <f t="shared" si="410"/>
        <v>4.2152734085083523</v>
      </c>
      <c r="AL329" s="757">
        <f t="shared" si="410"/>
        <v>4.1336219200540079</v>
      </c>
      <c r="AM329" s="757">
        <f t="shared" si="410"/>
        <v>4.0676968353851697</v>
      </c>
      <c r="AN329" s="757">
        <f t="shared" si="410"/>
        <v>4.0017717507163324</v>
      </c>
      <c r="AO329" s="757">
        <f t="shared" si="410"/>
        <v>3.9358466660474942</v>
      </c>
      <c r="AP329" s="757">
        <f t="shared" si="410"/>
        <v>3.8700473926089405</v>
      </c>
      <c r="AQ329" s="757">
        <f t="shared" si="410"/>
        <v>3.8294103652271927</v>
      </c>
      <c r="AR329" s="757">
        <f t="shared" si="410"/>
        <v>3.8139355839022553</v>
      </c>
      <c r="AS329" s="757">
        <f t="shared" si="410"/>
        <v>3.798460802577317</v>
      </c>
      <c r="AT329" s="757">
        <f t="shared" si="410"/>
        <v>3.7829860212523787</v>
      </c>
      <c r="AU329" s="757">
        <f t="shared" si="410"/>
        <v>3.7675112399274413</v>
      </c>
      <c r="AV329" s="757">
        <f t="shared" si="410"/>
        <v>3.752036458602503</v>
      </c>
      <c r="AW329" s="757">
        <f t="shared" si="410"/>
        <v>3.7365616772775656</v>
      </c>
      <c r="AX329" s="757">
        <f t="shared" si="410"/>
        <v>3.7210868959526273</v>
      </c>
      <c r="AY329" s="757">
        <f t="shared" si="410"/>
        <v>3.7056121146276899</v>
      </c>
      <c r="AZ329" s="757">
        <f t="shared" si="410"/>
        <v>3.6901373333027516</v>
      </c>
      <c r="BA329" s="757">
        <f t="shared" si="410"/>
        <v>3.6746625519778142</v>
      </c>
      <c r="BB329" s="757">
        <f t="shared" si="410"/>
        <v>3.6591877706528759</v>
      </c>
      <c r="BC329" s="757">
        <f t="shared" si="410"/>
        <v>3.6437129893279376</v>
      </c>
      <c r="BD329" s="757">
        <f t="shared" si="410"/>
        <v>3.6282382080030002</v>
      </c>
      <c r="BE329" s="757">
        <f t="shared" si="410"/>
        <v>3.6127634266780619</v>
      </c>
      <c r="BF329" s="757">
        <f t="shared" si="410"/>
        <v>3.5974144565834081</v>
      </c>
      <c r="BG329" s="757">
        <f t="shared" si="410"/>
        <v>3.5820654864887542</v>
      </c>
      <c r="BH329" s="757">
        <f t="shared" si="410"/>
        <v>3.5667165163941013</v>
      </c>
      <c r="BI329" s="757">
        <f t="shared" si="410"/>
        <v>3.5513675462994465</v>
      </c>
      <c r="BJ329" s="757">
        <f t="shared" si="410"/>
        <v>3.5360185762047927</v>
      </c>
      <c r="BK329" s="757">
        <f t="shared" si="410"/>
        <v>3.5206696061101397</v>
      </c>
      <c r="BL329" s="757">
        <f t="shared" si="410"/>
        <v>3.5053206360154854</v>
      </c>
      <c r="BM329" s="757">
        <f t="shared" si="410"/>
        <v>3.4899716659208315</v>
      </c>
      <c r="BN329" s="757">
        <f t="shared" si="410"/>
        <v>3.4746226958261777</v>
      </c>
      <c r="BO329" s="757">
        <f t="shared" si="410"/>
        <v>3.4592737257315243</v>
      </c>
      <c r="BP329" s="757">
        <f t="shared" si="410"/>
        <v>3.4502153171510725</v>
      </c>
      <c r="BQ329" s="757">
        <f t="shared" si="410"/>
        <v>3.4474474700848239</v>
      </c>
      <c r="BR329" s="757">
        <f t="shared" si="410"/>
        <v>3.4446796230185743</v>
      </c>
      <c r="BS329" s="757">
        <f t="shared" si="408"/>
        <v>3.4419117759523252</v>
      </c>
      <c r="BT329" s="757">
        <f t="shared" si="408"/>
        <v>3.4391439288860766</v>
      </c>
      <c r="BU329" s="757"/>
      <c r="BV329" s="757"/>
      <c r="BW329" s="757"/>
      <c r="BX329" s="757"/>
      <c r="BY329" s="757"/>
      <c r="BZ329" s="757"/>
      <c r="CA329" s="757"/>
      <c r="CB329" s="757"/>
      <c r="CC329" s="757"/>
      <c r="CD329" s="757"/>
      <c r="CE329" s="757"/>
      <c r="CF329" s="757"/>
      <c r="CG329" s="757"/>
      <c r="CH329" s="757"/>
      <c r="CI329" s="758"/>
      <c r="CK329" s="1351"/>
    </row>
    <row r="330" spans="2:89" ht="28.5" x14ac:dyDescent="0.2">
      <c r="B330" s="979" t="s">
        <v>725</v>
      </c>
      <c r="C330" s="940" t="s">
        <v>515</v>
      </c>
      <c r="D330" s="946" t="s">
        <v>726</v>
      </c>
      <c r="E330" s="977" t="s">
        <v>231</v>
      </c>
      <c r="F330" s="978">
        <v>2</v>
      </c>
      <c r="G330" s="600">
        <f t="shared" si="410"/>
        <v>0</v>
      </c>
      <c r="H330" s="600">
        <f t="shared" si="410"/>
        <v>0</v>
      </c>
      <c r="I330" s="600">
        <f t="shared" si="410"/>
        <v>1.6191074967398218</v>
      </c>
      <c r="J330" s="600">
        <f t="shared" si="410"/>
        <v>1.5295554316267019</v>
      </c>
      <c r="K330" s="600">
        <f t="shared" si="410"/>
        <v>1.5349336630345234</v>
      </c>
      <c r="L330" s="600">
        <f t="shared" si="410"/>
        <v>1.5397250459235676</v>
      </c>
      <c r="M330" s="757">
        <f t="shared" si="410"/>
        <v>1.4751946869123851</v>
      </c>
      <c r="N330" s="757">
        <f t="shared" si="410"/>
        <v>1.4807683944535772</v>
      </c>
      <c r="O330" s="757">
        <f t="shared" si="410"/>
        <v>1.4863976151373897</v>
      </c>
      <c r="P330" s="757">
        <f t="shared" si="410"/>
        <v>1.491964936133813</v>
      </c>
      <c r="Q330" s="757">
        <f t="shared" si="410"/>
        <v>1.4963097367077263</v>
      </c>
      <c r="R330" s="757">
        <f t="shared" si="410"/>
        <v>1.4993273449905307</v>
      </c>
      <c r="S330" s="757">
        <f t="shared" si="410"/>
        <v>1.5025431954572643</v>
      </c>
      <c r="T330" s="757">
        <f t="shared" si="410"/>
        <v>1.5056244191417998</v>
      </c>
      <c r="U330" s="757">
        <f t="shared" si="410"/>
        <v>1.5087799491572904</v>
      </c>
      <c r="V330" s="757">
        <f t="shared" si="410"/>
        <v>1.5118200045287531</v>
      </c>
      <c r="W330" s="757">
        <f t="shared" si="410"/>
        <v>1.5157563951201312</v>
      </c>
      <c r="X330" s="757">
        <f t="shared" si="410"/>
        <v>1.520522386604344</v>
      </c>
      <c r="Y330" s="757">
        <f t="shared" si="410"/>
        <v>1.5252105040549617</v>
      </c>
      <c r="Z330" s="757">
        <f t="shared" si="410"/>
        <v>1.5297118478109977</v>
      </c>
      <c r="AA330" s="757">
        <f t="shared" si="410"/>
        <v>1.5340181633056433</v>
      </c>
      <c r="AB330" s="757">
        <f t="shared" si="410"/>
        <v>1.5382541513413688</v>
      </c>
      <c r="AC330" s="757">
        <f t="shared" si="410"/>
        <v>1.5423803039195283</v>
      </c>
      <c r="AD330" s="757">
        <f t="shared" si="410"/>
        <v>1.546397066359172</v>
      </c>
      <c r="AE330" s="757">
        <f t="shared" si="410"/>
        <v>1.5503009413475961</v>
      </c>
      <c r="AF330" s="757">
        <f t="shared" si="410"/>
        <v>1.5540910073120522</v>
      </c>
      <c r="AG330" s="757">
        <f t="shared" si="410"/>
        <v>1.5577307233572968</v>
      </c>
      <c r="AH330" s="757">
        <f t="shared" si="410"/>
        <v>1.5611808288537892</v>
      </c>
      <c r="AI330" s="757">
        <f t="shared" si="410"/>
        <v>1.5644338944073564</v>
      </c>
      <c r="AJ330" s="757">
        <f t="shared" si="410"/>
        <v>1.5674908085831367</v>
      </c>
      <c r="AK330" s="757">
        <f t="shared" si="410"/>
        <v>1.5703750954261215</v>
      </c>
      <c r="AL330" s="757">
        <f t="shared" si="410"/>
        <v>1.5729529104748887</v>
      </c>
      <c r="AM330" s="757">
        <f t="shared" si="410"/>
        <v>1.5745630981488268</v>
      </c>
      <c r="AN330" s="757">
        <f t="shared" si="410"/>
        <v>1.5759493652685468</v>
      </c>
      <c r="AO330" s="757">
        <f t="shared" si="410"/>
        <v>1.5773588422643934</v>
      </c>
      <c r="AP330" s="757">
        <f t="shared" si="410"/>
        <v>1.5789334865177476</v>
      </c>
      <c r="AQ330" s="757">
        <f t="shared" si="410"/>
        <v>1.5809756642113564</v>
      </c>
      <c r="AR330" s="757">
        <f t="shared" si="410"/>
        <v>1.5834055676734224</v>
      </c>
      <c r="AS330" s="757">
        <f t="shared" si="410"/>
        <v>1.5858408130096731</v>
      </c>
      <c r="AT330" s="757">
        <f t="shared" si="410"/>
        <v>1.58829475516631</v>
      </c>
      <c r="AU330" s="757">
        <f t="shared" si="410"/>
        <v>1.5908001300980137</v>
      </c>
      <c r="AV330" s="757">
        <f t="shared" si="410"/>
        <v>1.5935501204398146</v>
      </c>
      <c r="AW330" s="757">
        <f t="shared" si="410"/>
        <v>1.5964458500244141</v>
      </c>
      <c r="AX330" s="757">
        <f t="shared" si="410"/>
        <v>1.5995068847465925</v>
      </c>
      <c r="AY330" s="757">
        <f t="shared" si="410"/>
        <v>1.6028488219520847</v>
      </c>
      <c r="AZ330" s="757">
        <f t="shared" si="410"/>
        <v>1.6064087118458663</v>
      </c>
      <c r="BA330" s="757">
        <f t="shared" si="410"/>
        <v>1.6101773632668566</v>
      </c>
      <c r="BB330" s="757">
        <f t="shared" si="410"/>
        <v>1.6140941685778483</v>
      </c>
      <c r="BC330" s="757">
        <f t="shared" si="410"/>
        <v>1.6180246841375066</v>
      </c>
      <c r="BD330" s="757">
        <f t="shared" si="410"/>
        <v>1.6218780045787526</v>
      </c>
      <c r="BE330" s="757">
        <f t="shared" si="410"/>
        <v>1.6256965685152469</v>
      </c>
      <c r="BF330" s="757">
        <f t="shared" si="410"/>
        <v>1.6294164372104283</v>
      </c>
      <c r="BG330" s="757">
        <f t="shared" si="410"/>
        <v>1.6330772125551734</v>
      </c>
      <c r="BH330" s="757">
        <f t="shared" si="410"/>
        <v>1.636700031205456</v>
      </c>
      <c r="BI330" s="757">
        <f t="shared" si="410"/>
        <v>1.6402773459580742</v>
      </c>
      <c r="BJ330" s="757">
        <f t="shared" si="410"/>
        <v>1.643791358552696</v>
      </c>
      <c r="BK330" s="757">
        <f t="shared" si="410"/>
        <v>1.6471977168121303</v>
      </c>
      <c r="BL330" s="757">
        <f t="shared" si="410"/>
        <v>1.6505259317583745</v>
      </c>
      <c r="BM330" s="757">
        <f t="shared" si="410"/>
        <v>1.653763425986962</v>
      </c>
      <c r="BN330" s="757">
        <f t="shared" si="410"/>
        <v>1.6570246095914341</v>
      </c>
      <c r="BO330" s="757">
        <f t="shared" si="410"/>
        <v>1.6603521219589381</v>
      </c>
      <c r="BP330" s="757">
        <f t="shared" si="410"/>
        <v>1.6638050055729054</v>
      </c>
      <c r="BQ330" s="757">
        <f t="shared" si="410"/>
        <v>1.6674662788212467</v>
      </c>
      <c r="BR330" s="757">
        <f t="shared" si="410"/>
        <v>1.6712478451308588</v>
      </c>
      <c r="BS330" s="757">
        <f t="shared" si="408"/>
        <v>1.6751245629981877</v>
      </c>
      <c r="BT330" s="757">
        <f t="shared" si="408"/>
        <v>1.6790197900421331</v>
      </c>
      <c r="BU330" s="757"/>
      <c r="BV330" s="757"/>
      <c r="BW330" s="757"/>
      <c r="BX330" s="757"/>
      <c r="BY330" s="757"/>
      <c r="BZ330" s="757"/>
      <c r="CA330" s="757"/>
      <c r="CB330" s="757"/>
      <c r="CC330" s="757"/>
      <c r="CD330" s="757"/>
      <c r="CE330" s="757"/>
      <c r="CF330" s="757"/>
      <c r="CG330" s="757"/>
      <c r="CH330" s="757"/>
      <c r="CI330" s="758"/>
      <c r="CK330" s="1351"/>
    </row>
    <row r="331" spans="2:89" ht="28.5" x14ac:dyDescent="0.2">
      <c r="B331" s="979" t="s">
        <v>727</v>
      </c>
      <c r="C331" s="943" t="s">
        <v>517</v>
      </c>
      <c r="D331" s="946" t="s">
        <v>728</v>
      </c>
      <c r="E331" s="977" t="s">
        <v>231</v>
      </c>
      <c r="F331" s="978">
        <v>2</v>
      </c>
      <c r="G331" s="600">
        <f t="shared" si="410"/>
        <v>0</v>
      </c>
      <c r="H331" s="600">
        <f t="shared" si="410"/>
        <v>0</v>
      </c>
      <c r="I331" s="600">
        <f t="shared" si="410"/>
        <v>101.93816385628443</v>
      </c>
      <c r="J331" s="600">
        <f t="shared" si="410"/>
        <v>94.421568951558385</v>
      </c>
      <c r="K331" s="600">
        <f t="shared" si="410"/>
        <v>91.231053470715864</v>
      </c>
      <c r="L331" s="600">
        <f t="shared" si="410"/>
        <v>88.054761082100597</v>
      </c>
      <c r="M331" s="757">
        <f t="shared" si="410"/>
        <v>86.63952949113488</v>
      </c>
      <c r="N331" s="757">
        <f t="shared" si="410"/>
        <v>85.238238052798536</v>
      </c>
      <c r="O331" s="757">
        <f t="shared" si="410"/>
        <v>83.837090988804448</v>
      </c>
      <c r="P331" s="757">
        <f t="shared" si="410"/>
        <v>82.436463101851686</v>
      </c>
      <c r="Q331" s="757">
        <f t="shared" si="410"/>
        <v>81.048580198112546</v>
      </c>
      <c r="R331" s="757">
        <f t="shared" si="410"/>
        <v>79.667536461796686</v>
      </c>
      <c r="S331" s="757">
        <f t="shared" si="410"/>
        <v>78.273628541313087</v>
      </c>
      <c r="T331" s="757">
        <f t="shared" si="410"/>
        <v>76.878488658012188</v>
      </c>
      <c r="U331" s="757">
        <f t="shared" si="410"/>
        <v>75.479609689947793</v>
      </c>
      <c r="V331" s="757">
        <f t="shared" si="410"/>
        <v>74.079147831837886</v>
      </c>
      <c r="W331" s="757">
        <f t="shared" si="410"/>
        <v>72.656120562636559</v>
      </c>
      <c r="X331" s="757">
        <f t="shared" si="410"/>
        <v>71.209913659507123</v>
      </c>
      <c r="Y331" s="757">
        <f t="shared" si="410"/>
        <v>69.760473732139118</v>
      </c>
      <c r="Z331" s="757">
        <f t="shared" si="410"/>
        <v>68.311520552496148</v>
      </c>
      <c r="AA331" s="757">
        <f t="shared" si="410"/>
        <v>66.863330411769311</v>
      </c>
      <c r="AB331" s="757">
        <f t="shared" si="410"/>
        <v>64.876814970596101</v>
      </c>
      <c r="AC331" s="757">
        <f t="shared" si="410"/>
        <v>62.88680433728247</v>
      </c>
      <c r="AD331" s="757">
        <f t="shared" si="410"/>
        <v>60.893466034764387</v>
      </c>
      <c r="AE331" s="757">
        <f t="shared" si="410"/>
        <v>58.89681966206183</v>
      </c>
      <c r="AF331" s="757">
        <f t="shared" si="410"/>
        <v>56.89706092921741</v>
      </c>
      <c r="AG331" s="757">
        <f t="shared" si="410"/>
        <v>54.895763337215257</v>
      </c>
      <c r="AH331" s="757">
        <f t="shared" si="410"/>
        <v>52.894555768131468</v>
      </c>
      <c r="AI331" s="757">
        <f t="shared" si="410"/>
        <v>50.893585464887963</v>
      </c>
      <c r="AJ331" s="757">
        <f t="shared" si="410"/>
        <v>48.892683697341923</v>
      </c>
      <c r="AK331" s="757">
        <f t="shared" si="410"/>
        <v>46.891622637638193</v>
      </c>
      <c r="AL331" s="757">
        <f t="shared" si="410"/>
        <v>46.905667602341055</v>
      </c>
      <c r="AM331" s="757">
        <f t="shared" si="410"/>
        <v>46.92146564296111</v>
      </c>
      <c r="AN331" s="757">
        <f t="shared" si="410"/>
        <v>46.938961758602375</v>
      </c>
      <c r="AO331" s="757">
        <f t="shared" si="410"/>
        <v>46.95628132837313</v>
      </c>
      <c r="AP331" s="757">
        <f t="shared" si="410"/>
        <v>46.972294596323444</v>
      </c>
      <c r="AQ331" s="757">
        <f t="shared" si="410"/>
        <v>46.975823555003061</v>
      </c>
      <c r="AR331" s="757">
        <f t="shared" si="410"/>
        <v>46.967473907080482</v>
      </c>
      <c r="AS331" s="757">
        <f t="shared" si="410"/>
        <v>46.959083502990254</v>
      </c>
      <c r="AT331" s="757">
        <f t="shared" si="410"/>
        <v>46.950551029629423</v>
      </c>
      <c r="AU331" s="757">
        <f t="shared" si="410"/>
        <v>46.941628139891698</v>
      </c>
      <c r="AV331" s="757">
        <f t="shared" si="410"/>
        <v>46.93084926914446</v>
      </c>
      <c r="AW331" s="757">
        <f t="shared" si="410"/>
        <v>46.918964469911835</v>
      </c>
      <c r="AX331" s="757">
        <f t="shared" si="410"/>
        <v>46.905825263613757</v>
      </c>
      <c r="AY331" s="757">
        <f t="shared" si="410"/>
        <v>46.890554602904118</v>
      </c>
      <c r="AZ331" s="757">
        <f t="shared" si="410"/>
        <v>46.873629983502248</v>
      </c>
      <c r="BA331" s="757">
        <f t="shared" si="410"/>
        <v>46.855121064991373</v>
      </c>
      <c r="BB331" s="757">
        <f t="shared" si="410"/>
        <v>46.835487607107368</v>
      </c>
      <c r="BC331" s="757">
        <f t="shared" si="410"/>
        <v>46.815749603384546</v>
      </c>
      <c r="BD331" s="757">
        <f t="shared" si="410"/>
        <v>46.796596776373775</v>
      </c>
      <c r="BE331" s="757">
        <f t="shared" si="410"/>
        <v>46.777707160392779</v>
      </c>
      <c r="BF331" s="757">
        <f t="shared" si="410"/>
        <v>46.759352935745156</v>
      </c>
      <c r="BG331" s="757">
        <f t="shared" si="410"/>
        <v>46.741446622072615</v>
      </c>
      <c r="BH331" s="757">
        <f t="shared" si="410"/>
        <v>46.723827864440871</v>
      </c>
      <c r="BI331" s="757">
        <f t="shared" si="410"/>
        <v>46.706553945402007</v>
      </c>
      <c r="BJ331" s="757">
        <f t="shared" si="410"/>
        <v>46.689759934124567</v>
      </c>
      <c r="BK331" s="757">
        <f t="shared" si="410"/>
        <v>46.673782397036078</v>
      </c>
      <c r="BL331" s="757">
        <f t="shared" si="410"/>
        <v>46.658397437762673</v>
      </c>
      <c r="BM331" s="757">
        <f t="shared" si="410"/>
        <v>46.643700521188308</v>
      </c>
      <c r="BN331" s="757">
        <f t="shared" si="410"/>
        <v>46.628823503776125</v>
      </c>
      <c r="BO331" s="757">
        <f t="shared" si="410"/>
        <v>46.613442819084412</v>
      </c>
      <c r="BP331" s="757">
        <f t="shared" si="410"/>
        <v>46.594877499083324</v>
      </c>
      <c r="BQ331" s="757">
        <f t="shared" si="410"/>
        <v>46.572497634618408</v>
      </c>
      <c r="BR331" s="757">
        <f t="shared" ref="BR331" si="411">BR241+BR299</f>
        <v>46.549204617777704</v>
      </c>
      <c r="BS331" s="757">
        <f t="shared" si="408"/>
        <v>46.525189207510856</v>
      </c>
      <c r="BT331" s="757">
        <f t="shared" si="408"/>
        <v>46.501033002704666</v>
      </c>
      <c r="BU331" s="757"/>
      <c r="BV331" s="757"/>
      <c r="BW331" s="757"/>
      <c r="BX331" s="757"/>
      <c r="BY331" s="757"/>
      <c r="BZ331" s="757"/>
      <c r="CA331" s="757"/>
      <c r="CB331" s="757"/>
      <c r="CC331" s="757"/>
      <c r="CD331" s="757"/>
      <c r="CE331" s="757"/>
      <c r="CF331" s="757"/>
      <c r="CG331" s="757"/>
      <c r="CH331" s="757"/>
      <c r="CI331" s="758"/>
      <c r="CK331" s="1351"/>
    </row>
    <row r="332" spans="2:89" ht="28.5" x14ac:dyDescent="0.2">
      <c r="B332" s="979" t="s">
        <v>729</v>
      </c>
      <c r="C332" s="943" t="s">
        <v>238</v>
      </c>
      <c r="D332" s="946" t="s">
        <v>730</v>
      </c>
      <c r="E332" s="977" t="s">
        <v>231</v>
      </c>
      <c r="F332" s="978">
        <v>2</v>
      </c>
      <c r="G332" s="600">
        <f>SUM(G326:G331)</f>
        <v>0</v>
      </c>
      <c r="H332" s="600">
        <f t="shared" ref="H332:BS332" si="412">SUM(H326:H331)</f>
        <v>0</v>
      </c>
      <c r="I332" s="600">
        <f t="shared" si="412"/>
        <v>129.02032492237038</v>
      </c>
      <c r="J332" s="600">
        <f t="shared" si="412"/>
        <v>121.03651560000002</v>
      </c>
      <c r="K332" s="600">
        <f t="shared" si="412"/>
        <v>117.04630080000001</v>
      </c>
      <c r="L332" s="600">
        <f t="shared" si="412"/>
        <v>113.05608600000002</v>
      </c>
      <c r="M332" s="757">
        <f t="shared" si="412"/>
        <v>111.21371976000002</v>
      </c>
      <c r="N332" s="757">
        <f t="shared" si="412"/>
        <v>109.37135352000001</v>
      </c>
      <c r="O332" s="757">
        <f t="shared" si="412"/>
        <v>107.52898728000001</v>
      </c>
      <c r="P332" s="757">
        <f t="shared" si="412"/>
        <v>105.68662104000001</v>
      </c>
      <c r="Q332" s="757">
        <f t="shared" si="412"/>
        <v>103.84425479999999</v>
      </c>
      <c r="R332" s="757">
        <f t="shared" si="412"/>
        <v>102.00188856</v>
      </c>
      <c r="S332" s="757">
        <f t="shared" si="412"/>
        <v>100.15952231999999</v>
      </c>
      <c r="T332" s="757">
        <f t="shared" si="412"/>
        <v>98.31715607999999</v>
      </c>
      <c r="U332" s="757">
        <f t="shared" si="412"/>
        <v>96.474789839999985</v>
      </c>
      <c r="V332" s="757">
        <f t="shared" si="412"/>
        <v>94.632423599999981</v>
      </c>
      <c r="W332" s="757">
        <f t="shared" si="412"/>
        <v>92.790057359999977</v>
      </c>
      <c r="X332" s="757">
        <f t="shared" si="412"/>
        <v>90.947691119999959</v>
      </c>
      <c r="Y332" s="757">
        <f t="shared" si="412"/>
        <v>89.105324879999984</v>
      </c>
      <c r="Z332" s="757">
        <f t="shared" si="412"/>
        <v>87.262958639999965</v>
      </c>
      <c r="AA332" s="757">
        <f t="shared" si="412"/>
        <v>85.420592399999975</v>
      </c>
      <c r="AB332" s="757">
        <f t="shared" si="412"/>
        <v>82.908256859999966</v>
      </c>
      <c r="AC332" s="757">
        <f t="shared" si="412"/>
        <v>80.395921319999985</v>
      </c>
      <c r="AD332" s="757">
        <f t="shared" si="412"/>
        <v>77.883585779999976</v>
      </c>
      <c r="AE332" s="757">
        <f t="shared" si="412"/>
        <v>75.371250239999981</v>
      </c>
      <c r="AF332" s="757">
        <f t="shared" si="412"/>
        <v>72.858914699999985</v>
      </c>
      <c r="AG332" s="757">
        <f t="shared" si="412"/>
        <v>70.34657915999999</v>
      </c>
      <c r="AH332" s="757">
        <f t="shared" si="412"/>
        <v>67.834243619999995</v>
      </c>
      <c r="AI332" s="757">
        <f t="shared" si="412"/>
        <v>65.32190808</v>
      </c>
      <c r="AJ332" s="757">
        <f t="shared" si="412"/>
        <v>62.809572540000005</v>
      </c>
      <c r="AK332" s="757">
        <f t="shared" si="412"/>
        <v>60.29723700000001</v>
      </c>
      <c r="AL332" s="757">
        <f t="shared" si="412"/>
        <v>60.29723700000001</v>
      </c>
      <c r="AM332" s="757">
        <f t="shared" si="412"/>
        <v>60.29723700000001</v>
      </c>
      <c r="AN332" s="757">
        <f t="shared" si="412"/>
        <v>60.29723700000001</v>
      </c>
      <c r="AO332" s="757">
        <f t="shared" si="412"/>
        <v>60.29723700000001</v>
      </c>
      <c r="AP332" s="757">
        <f t="shared" si="412"/>
        <v>60.29723700000001</v>
      </c>
      <c r="AQ332" s="757">
        <f t="shared" si="412"/>
        <v>60.29723700000001</v>
      </c>
      <c r="AR332" s="757">
        <f t="shared" si="412"/>
        <v>60.29723700000001</v>
      </c>
      <c r="AS332" s="757">
        <f t="shared" si="412"/>
        <v>60.297237000000003</v>
      </c>
      <c r="AT332" s="757">
        <f t="shared" si="412"/>
        <v>60.29723700000001</v>
      </c>
      <c r="AU332" s="757">
        <f t="shared" si="412"/>
        <v>60.29723700000001</v>
      </c>
      <c r="AV332" s="757">
        <f t="shared" si="412"/>
        <v>60.29723700000001</v>
      </c>
      <c r="AW332" s="757">
        <f t="shared" si="412"/>
        <v>60.29723700000001</v>
      </c>
      <c r="AX332" s="757">
        <f t="shared" si="412"/>
        <v>60.29723700000001</v>
      </c>
      <c r="AY332" s="757">
        <f t="shared" si="412"/>
        <v>60.29723700000001</v>
      </c>
      <c r="AZ332" s="757">
        <f t="shared" si="412"/>
        <v>60.29723700000001</v>
      </c>
      <c r="BA332" s="757">
        <f t="shared" si="412"/>
        <v>60.29723700000001</v>
      </c>
      <c r="BB332" s="757">
        <f t="shared" si="412"/>
        <v>60.29723700000001</v>
      </c>
      <c r="BC332" s="757">
        <f t="shared" si="412"/>
        <v>60.29723700000001</v>
      </c>
      <c r="BD332" s="757">
        <f t="shared" si="412"/>
        <v>60.29723700000001</v>
      </c>
      <c r="BE332" s="757">
        <f t="shared" si="412"/>
        <v>60.29723700000001</v>
      </c>
      <c r="BF332" s="757">
        <f t="shared" si="412"/>
        <v>60.29723700000001</v>
      </c>
      <c r="BG332" s="757">
        <f t="shared" si="412"/>
        <v>60.29723700000001</v>
      </c>
      <c r="BH332" s="757">
        <f t="shared" si="412"/>
        <v>60.29723700000001</v>
      </c>
      <c r="BI332" s="757">
        <f t="shared" si="412"/>
        <v>60.29723700000001</v>
      </c>
      <c r="BJ332" s="757">
        <f t="shared" si="412"/>
        <v>60.29723700000001</v>
      </c>
      <c r="BK332" s="757">
        <f t="shared" si="412"/>
        <v>60.29723700000001</v>
      </c>
      <c r="BL332" s="757">
        <f t="shared" si="412"/>
        <v>60.29723700000001</v>
      </c>
      <c r="BM332" s="757">
        <f t="shared" si="412"/>
        <v>60.29723700000001</v>
      </c>
      <c r="BN332" s="757">
        <f t="shared" si="412"/>
        <v>60.29723700000001</v>
      </c>
      <c r="BO332" s="757">
        <f t="shared" si="412"/>
        <v>60.29723700000001</v>
      </c>
      <c r="BP332" s="757">
        <f t="shared" si="412"/>
        <v>60.29723700000001</v>
      </c>
      <c r="BQ332" s="757">
        <f t="shared" si="412"/>
        <v>60.29723700000001</v>
      </c>
      <c r="BR332" s="757">
        <f t="shared" si="412"/>
        <v>60.29723700000001</v>
      </c>
      <c r="BS332" s="757">
        <f t="shared" si="412"/>
        <v>60.29723700000001</v>
      </c>
      <c r="BT332" s="757">
        <f t="shared" ref="BT332" si="413">SUM(BT326:BT331)</f>
        <v>60.29723700000001</v>
      </c>
      <c r="BU332" s="757"/>
      <c r="BV332" s="757"/>
      <c r="BW332" s="757"/>
      <c r="BX332" s="757"/>
      <c r="BY332" s="757"/>
      <c r="BZ332" s="757"/>
      <c r="CA332" s="757"/>
      <c r="CB332" s="757"/>
      <c r="CC332" s="757"/>
      <c r="CD332" s="757"/>
      <c r="CE332" s="757"/>
      <c r="CF332" s="757"/>
      <c r="CG332" s="757"/>
      <c r="CH332" s="757"/>
      <c r="CI332" s="758"/>
      <c r="CK332" s="1351"/>
    </row>
    <row r="333" spans="2:89" ht="57.75" thickBot="1" x14ac:dyDescent="0.25">
      <c r="B333" s="1006" t="s">
        <v>731</v>
      </c>
      <c r="C333" s="1007" t="s">
        <v>521</v>
      </c>
      <c r="D333" s="1008" t="s">
        <v>732</v>
      </c>
      <c r="E333" s="1009" t="s">
        <v>523</v>
      </c>
      <c r="F333" s="986">
        <v>2</v>
      </c>
      <c r="G333" s="768" t="e">
        <f>(G332*1000000)/(G347*1000)</f>
        <v>#DIV/0!</v>
      </c>
      <c r="H333" s="768" t="e">
        <f t="shared" ref="H333:BS333" si="414">(H332*1000000)/(H347*1000)</f>
        <v>#DIV/0!</v>
      </c>
      <c r="I333" s="768">
        <f t="shared" si="414"/>
        <v>104.94474181346074</v>
      </c>
      <c r="J333" s="768">
        <f t="shared" si="414"/>
        <v>97.845405748836569</v>
      </c>
      <c r="K333" s="768">
        <f t="shared" si="414"/>
        <v>93.997659766347383</v>
      </c>
      <c r="L333" s="768">
        <f t="shared" si="414"/>
        <v>90.224831292166328</v>
      </c>
      <c r="M333" s="797">
        <f t="shared" si="414"/>
        <v>88.128897807996736</v>
      </c>
      <c r="N333" s="797">
        <f t="shared" si="414"/>
        <v>86.003784936259677</v>
      </c>
      <c r="O333" s="797">
        <f t="shared" si="414"/>
        <v>83.890696697577894</v>
      </c>
      <c r="P333" s="797">
        <f t="shared" si="414"/>
        <v>81.811907913268428</v>
      </c>
      <c r="Q333" s="797">
        <f t="shared" si="414"/>
        <v>79.844142378685945</v>
      </c>
      <c r="R333" s="797">
        <f t="shared" si="414"/>
        <v>78.003950966249676</v>
      </c>
      <c r="S333" s="797">
        <f t="shared" si="414"/>
        <v>76.181432150315018</v>
      </c>
      <c r="T333" s="797">
        <f t="shared" si="414"/>
        <v>74.386494650505128</v>
      </c>
      <c r="U333" s="797">
        <f t="shared" si="414"/>
        <v>72.60581877378759</v>
      </c>
      <c r="V333" s="797">
        <f t="shared" si="414"/>
        <v>70.850454042262513</v>
      </c>
      <c r="W333" s="797">
        <f t="shared" si="414"/>
        <v>69.124226588923904</v>
      </c>
      <c r="X333" s="797">
        <f t="shared" si="414"/>
        <v>67.432580690951355</v>
      </c>
      <c r="Y333" s="797">
        <f t="shared" si="414"/>
        <v>65.764276916608466</v>
      </c>
      <c r="Z333" s="797">
        <f t="shared" si="414"/>
        <v>64.12074297615672</v>
      </c>
      <c r="AA333" s="797">
        <f t="shared" si="414"/>
        <v>62.501017565701908</v>
      </c>
      <c r="AB333" s="797">
        <f t="shared" si="414"/>
        <v>60.415151585604058</v>
      </c>
      <c r="AC333" s="797">
        <f t="shared" si="414"/>
        <v>58.354630412570906</v>
      </c>
      <c r="AD333" s="797">
        <f t="shared" si="414"/>
        <v>56.318252834144459</v>
      </c>
      <c r="AE333" s="797">
        <f t="shared" si="414"/>
        <v>54.305209975265775</v>
      </c>
      <c r="AF333" s="797">
        <f t="shared" si="414"/>
        <v>52.314393620440264</v>
      </c>
      <c r="AG333" s="797">
        <f t="shared" si="414"/>
        <v>50.344742375366408</v>
      </c>
      <c r="AH333" s="797">
        <f t="shared" si="414"/>
        <v>48.395092398080251</v>
      </c>
      <c r="AI333" s="797">
        <f t="shared" si="414"/>
        <v>46.464440941656463</v>
      </c>
      <c r="AJ333" s="797">
        <f t="shared" si="414"/>
        <v>44.551737518768761</v>
      </c>
      <c r="AK333" s="797">
        <f t="shared" si="414"/>
        <v>42.655891006183047</v>
      </c>
      <c r="AL333" s="797">
        <f t="shared" si="414"/>
        <v>42.558916459071526</v>
      </c>
      <c r="AM333" s="797">
        <f t="shared" si="414"/>
        <v>42.499394028261207</v>
      </c>
      <c r="AN333" s="797">
        <f t="shared" si="414"/>
        <v>42.447081376116934</v>
      </c>
      <c r="AO333" s="797">
        <f t="shared" si="414"/>
        <v>42.394168958403995</v>
      </c>
      <c r="AP333" s="797">
        <f t="shared" si="414"/>
        <v>42.336270317586177</v>
      </c>
      <c r="AQ333" s="797">
        <f t="shared" si="414"/>
        <v>42.274272949117915</v>
      </c>
      <c r="AR333" s="797">
        <f t="shared" si="414"/>
        <v>42.210696295877987</v>
      </c>
      <c r="AS333" s="797">
        <f t="shared" si="414"/>
        <v>42.147144889658449</v>
      </c>
      <c r="AT333" s="797">
        <f t="shared" si="414"/>
        <v>42.083206378325819</v>
      </c>
      <c r="AU333" s="797">
        <f t="shared" si="414"/>
        <v>42.01787595603431</v>
      </c>
      <c r="AV333" s="797">
        <f t="shared" si="414"/>
        <v>41.945231850512819</v>
      </c>
      <c r="AW333" s="797">
        <f t="shared" si="414"/>
        <v>41.86837714084529</v>
      </c>
      <c r="AX333" s="797">
        <f t="shared" si="414"/>
        <v>41.786762883392406</v>
      </c>
      <c r="AY333" s="797">
        <f t="shared" si="414"/>
        <v>41.696936667419827</v>
      </c>
      <c r="AZ333" s="797">
        <f t="shared" si="414"/>
        <v>41.600908492441732</v>
      </c>
      <c r="BA333" s="797">
        <f t="shared" si="414"/>
        <v>41.499042986062655</v>
      </c>
      <c r="BB333" s="797">
        <f t="shared" si="414"/>
        <v>41.393242198900715</v>
      </c>
      <c r="BC333" s="797">
        <f t="shared" si="414"/>
        <v>41.287571418802827</v>
      </c>
      <c r="BD333" s="797">
        <f t="shared" si="414"/>
        <v>41.184724966401532</v>
      </c>
      <c r="BE333" s="797">
        <f t="shared" si="414"/>
        <v>41.083413924804695</v>
      </c>
      <c r="BF333" s="797">
        <f t="shared" si="414"/>
        <v>40.984853965266218</v>
      </c>
      <c r="BG333" s="797">
        <f t="shared" si="414"/>
        <v>40.888490789871689</v>
      </c>
      <c r="BH333" s="797">
        <f t="shared" si="414"/>
        <v>40.79368258350619</v>
      </c>
      <c r="BI333" s="797">
        <f t="shared" si="414"/>
        <v>40.700629184169067</v>
      </c>
      <c r="BJ333" s="797">
        <f t="shared" si="414"/>
        <v>40.609822117440032</v>
      </c>
      <c r="BK333" s="797">
        <f t="shared" si="414"/>
        <v>40.522505824189658</v>
      </c>
      <c r="BL333" s="797">
        <f t="shared" si="414"/>
        <v>40.437795285731859</v>
      </c>
      <c r="BM333" s="797">
        <f t="shared" si="414"/>
        <v>40.356017864525839</v>
      </c>
      <c r="BN333" s="797">
        <f t="shared" si="414"/>
        <v>40.27389959840707</v>
      </c>
      <c r="BO333" s="797">
        <f t="shared" si="414"/>
        <v>40.19024401511507</v>
      </c>
      <c r="BP333" s="797">
        <f t="shared" si="414"/>
        <v>40.105739128717893</v>
      </c>
      <c r="BQ333" s="797">
        <f t="shared" si="414"/>
        <v>40.018076248439222</v>
      </c>
      <c r="BR333" s="797">
        <f t="shared" si="414"/>
        <v>39.927446936386055</v>
      </c>
      <c r="BS333" s="797">
        <f t="shared" si="414"/>
        <v>39.834590636846833</v>
      </c>
      <c r="BT333" s="797">
        <f t="shared" ref="BT333" si="415">(BT332*1000000)/(BT347*1000)</f>
        <v>39.741654779292837</v>
      </c>
      <c r="BU333" s="797"/>
      <c r="BV333" s="797"/>
      <c r="BW333" s="797"/>
      <c r="BX333" s="797"/>
      <c r="BY333" s="797"/>
      <c r="BZ333" s="797"/>
      <c r="CA333" s="797"/>
      <c r="CB333" s="797"/>
      <c r="CC333" s="797"/>
      <c r="CD333" s="797"/>
      <c r="CE333" s="797"/>
      <c r="CF333" s="797"/>
      <c r="CG333" s="797"/>
      <c r="CH333" s="797"/>
      <c r="CI333" s="798"/>
      <c r="CK333" s="1351"/>
    </row>
    <row r="334" spans="2:89" x14ac:dyDescent="0.2">
      <c r="B334" s="987" t="s">
        <v>733</v>
      </c>
      <c r="C334" s="988" t="s">
        <v>525</v>
      </c>
      <c r="D334" s="953" t="s">
        <v>85</v>
      </c>
      <c r="E334" s="1010" t="s">
        <v>339</v>
      </c>
      <c r="F334" s="1011">
        <v>2</v>
      </c>
      <c r="G334" s="624"/>
      <c r="H334" s="624"/>
      <c r="I334" s="624">
        <v>44.815454859835299</v>
      </c>
      <c r="J334" s="624">
        <v>48.353175507329262</v>
      </c>
      <c r="K334" s="624">
        <v>48.589230501016132</v>
      </c>
      <c r="L334" s="624">
        <v>48.821436771979847</v>
      </c>
      <c r="M334" s="625">
        <v>50.686072894876418</v>
      </c>
      <c r="N334" s="625">
        <v>51.45576360706437</v>
      </c>
      <c r="O334" s="625">
        <v>52.287029576227368</v>
      </c>
      <c r="P334" s="625">
        <v>53.11829554539036</v>
      </c>
      <c r="Q334" s="625">
        <v>53.949561514553359</v>
      </c>
      <c r="R334" s="625">
        <v>54.78170713024457</v>
      </c>
      <c r="S334" s="625">
        <v>55.61385274593578</v>
      </c>
      <c r="T334" s="625">
        <v>56.445998361626991</v>
      </c>
      <c r="U334" s="625">
        <v>57.278143977318202</v>
      </c>
      <c r="V334" s="625">
        <v>58.110289593009412</v>
      </c>
      <c r="W334" s="625">
        <v>58.642035919315262</v>
      </c>
      <c r="X334" s="625">
        <v>58.873382956235758</v>
      </c>
      <c r="Y334" s="625">
        <v>59.104729993156255</v>
      </c>
      <c r="Z334" s="625">
        <v>59.336077030076744</v>
      </c>
      <c r="AA334" s="625">
        <v>59.567424066997241</v>
      </c>
      <c r="AB334" s="625">
        <v>59.798771103917737</v>
      </c>
      <c r="AC334" s="625">
        <v>60.030118140838233</v>
      </c>
      <c r="AD334" s="625">
        <v>60.26146517775873</v>
      </c>
      <c r="AE334" s="625">
        <v>60.492812214679226</v>
      </c>
      <c r="AF334" s="625">
        <v>60.724159251599716</v>
      </c>
      <c r="AG334" s="625">
        <v>60.955506288520212</v>
      </c>
      <c r="AH334" s="625">
        <v>61.186853325440708</v>
      </c>
      <c r="AI334" s="625">
        <v>61.418200362361205</v>
      </c>
      <c r="AJ334" s="625">
        <v>61.649547399281701</v>
      </c>
      <c r="AK334" s="625">
        <v>61.880014789673979</v>
      </c>
      <c r="AL334" s="625">
        <v>62.110482180066263</v>
      </c>
      <c r="AM334" s="625">
        <v>62.340949570458541</v>
      </c>
      <c r="AN334" s="625">
        <v>62.571416960850826</v>
      </c>
      <c r="AO334" s="625">
        <v>62.801884351243096</v>
      </c>
      <c r="AP334" s="625">
        <v>63.032351741635381</v>
      </c>
      <c r="AQ334" s="625">
        <v>63.262819132027658</v>
      </c>
      <c r="AR334" s="625">
        <v>63.493286522419943</v>
      </c>
      <c r="AS334" s="625">
        <v>63.723753912812221</v>
      </c>
      <c r="AT334" s="625">
        <v>63.954221303204498</v>
      </c>
      <c r="AU334" s="625">
        <v>64.184688693596783</v>
      </c>
      <c r="AV334" s="625">
        <v>64.415156083989061</v>
      </c>
      <c r="AW334" s="625">
        <v>64.645623474381338</v>
      </c>
      <c r="AX334" s="625">
        <v>64.876090864773616</v>
      </c>
      <c r="AY334" s="625">
        <v>65.106558255165908</v>
      </c>
      <c r="AZ334" s="625">
        <v>65.337025645558185</v>
      </c>
      <c r="BA334" s="625">
        <v>65.567493035950463</v>
      </c>
      <c r="BB334" s="625">
        <v>65.79796042634274</v>
      </c>
      <c r="BC334" s="625">
        <v>66.028427816735032</v>
      </c>
      <c r="BD334" s="625">
        <v>66.25889520712731</v>
      </c>
      <c r="BE334" s="625">
        <v>66.489362597519587</v>
      </c>
      <c r="BF334" s="625">
        <v>66.71103352262972</v>
      </c>
      <c r="BG334" s="625">
        <v>66.932704447739852</v>
      </c>
      <c r="BH334" s="625">
        <v>67.154375372849984</v>
      </c>
      <c r="BI334" s="625">
        <v>67.376046297960116</v>
      </c>
      <c r="BJ334" s="625">
        <v>67.597717223070248</v>
      </c>
      <c r="BK334" s="625">
        <v>67.81938814818038</v>
      </c>
      <c r="BL334" s="625">
        <v>68.041059073290512</v>
      </c>
      <c r="BM334" s="625">
        <v>68.262729998400644</v>
      </c>
      <c r="BN334" s="625">
        <v>68.484400923510776</v>
      </c>
      <c r="BO334" s="625">
        <v>68.706071848620908</v>
      </c>
      <c r="BP334" s="625">
        <v>68.92774277373104</v>
      </c>
      <c r="BQ334" s="625">
        <v>69.149413698841173</v>
      </c>
      <c r="BR334" s="625">
        <v>69.371084623951305</v>
      </c>
      <c r="BS334" s="625">
        <v>69.592755549061437</v>
      </c>
      <c r="BT334" s="625">
        <v>69.814426474171555</v>
      </c>
      <c r="BU334" s="625"/>
      <c r="BV334" s="625"/>
      <c r="BW334" s="625"/>
      <c r="BX334" s="625"/>
      <c r="BY334" s="625"/>
      <c r="BZ334" s="625"/>
      <c r="CA334" s="625"/>
      <c r="CB334" s="625"/>
      <c r="CC334" s="625"/>
      <c r="CD334" s="625"/>
      <c r="CE334" s="625"/>
      <c r="CF334" s="625"/>
      <c r="CG334" s="625"/>
      <c r="CH334" s="625"/>
      <c r="CI334" s="626"/>
      <c r="CK334" s="1351"/>
    </row>
    <row r="335" spans="2:89" x14ac:dyDescent="0.2">
      <c r="B335" s="992" t="s">
        <v>734</v>
      </c>
      <c r="C335" s="993" t="s">
        <v>527</v>
      </c>
      <c r="D335" s="957" t="s">
        <v>85</v>
      </c>
      <c r="E335" s="999" t="s">
        <v>339</v>
      </c>
      <c r="F335" s="1000">
        <v>2</v>
      </c>
      <c r="G335" s="628"/>
      <c r="H335" s="628"/>
      <c r="I335" s="628">
        <v>5.2565451401646968</v>
      </c>
      <c r="J335" s="628">
        <v>6.008542333054411</v>
      </c>
      <c r="K335" s="628">
        <v>5.949484169595487</v>
      </c>
      <c r="L335" s="628">
        <v>5.8934328963411566</v>
      </c>
      <c r="M335" s="629">
        <v>6.7967139121317537</v>
      </c>
      <c r="N335" s="629">
        <v>6.2663139121317535</v>
      </c>
      <c r="O335" s="629">
        <v>5.6799139121317541</v>
      </c>
      <c r="P335" s="629">
        <v>5.093513912131753</v>
      </c>
      <c r="Q335" s="629">
        <v>4.5071139121317536</v>
      </c>
      <c r="R335" s="629">
        <v>3.9415139121317537</v>
      </c>
      <c r="S335" s="629">
        <v>3.3759139121317538</v>
      </c>
      <c r="T335" s="629">
        <v>2.8103139121317535</v>
      </c>
      <c r="U335" s="629">
        <v>2.2439139121317537</v>
      </c>
      <c r="V335" s="629">
        <v>1.6775139121317539</v>
      </c>
      <c r="W335" s="629">
        <v>1.3843139121317538</v>
      </c>
      <c r="X335" s="629">
        <v>1.3643139121317538</v>
      </c>
      <c r="Y335" s="629">
        <v>1.3443139121317538</v>
      </c>
      <c r="Z335" s="629">
        <v>1.3243139121317538</v>
      </c>
      <c r="AA335" s="629">
        <v>1.3043139121317537</v>
      </c>
      <c r="AB335" s="629">
        <v>1.2963139121317537</v>
      </c>
      <c r="AC335" s="629">
        <v>1.2883139121317537</v>
      </c>
      <c r="AD335" s="629">
        <v>1.2803139121317537</v>
      </c>
      <c r="AE335" s="629">
        <v>1.2723139121317537</v>
      </c>
      <c r="AF335" s="629">
        <v>1.2643139121317537</v>
      </c>
      <c r="AG335" s="629">
        <v>1.2563139121317537</v>
      </c>
      <c r="AH335" s="629">
        <v>1.2483139121317537</v>
      </c>
      <c r="AI335" s="629">
        <v>1.2403139121317539</v>
      </c>
      <c r="AJ335" s="629">
        <v>1.2323139121317539</v>
      </c>
      <c r="AK335" s="629">
        <v>1.2283139121317539</v>
      </c>
      <c r="AL335" s="629">
        <v>1.2243139121317539</v>
      </c>
      <c r="AM335" s="629">
        <v>1.2203139121317539</v>
      </c>
      <c r="AN335" s="629">
        <v>1.2163139121317539</v>
      </c>
      <c r="AO335" s="629">
        <v>1.2123139121317539</v>
      </c>
      <c r="AP335" s="629">
        <v>1.2083139121317539</v>
      </c>
      <c r="AQ335" s="629">
        <v>1.2043139121317539</v>
      </c>
      <c r="AR335" s="629">
        <v>1.2003139121317539</v>
      </c>
      <c r="AS335" s="629">
        <v>1.1963139121317539</v>
      </c>
      <c r="AT335" s="629">
        <v>1.1923139121317539</v>
      </c>
      <c r="AU335" s="629">
        <v>1.1883139121317539</v>
      </c>
      <c r="AV335" s="629">
        <v>1.1843139121317539</v>
      </c>
      <c r="AW335" s="629">
        <v>1.1803139121317539</v>
      </c>
      <c r="AX335" s="629">
        <v>1.1763139121317538</v>
      </c>
      <c r="AY335" s="629">
        <v>1.1723139121317538</v>
      </c>
      <c r="AZ335" s="629">
        <v>1.1683139121317538</v>
      </c>
      <c r="BA335" s="629">
        <v>1.1643139121317538</v>
      </c>
      <c r="BB335" s="629">
        <v>1.1603139121317538</v>
      </c>
      <c r="BC335" s="629">
        <v>1.1563139121317538</v>
      </c>
      <c r="BD335" s="629">
        <v>1.1523139121317538</v>
      </c>
      <c r="BE335" s="629">
        <v>1.1483139121317538</v>
      </c>
      <c r="BF335" s="629">
        <v>1.1443139121317538</v>
      </c>
      <c r="BG335" s="629">
        <v>1.1403139121317538</v>
      </c>
      <c r="BH335" s="629">
        <v>1.1363139121317538</v>
      </c>
      <c r="BI335" s="629">
        <v>1.1323139121317538</v>
      </c>
      <c r="BJ335" s="629">
        <v>1.1283139121317538</v>
      </c>
      <c r="BK335" s="629">
        <v>1.1243139121317538</v>
      </c>
      <c r="BL335" s="629">
        <v>1.1203139121317538</v>
      </c>
      <c r="BM335" s="629">
        <v>1.1163139121317538</v>
      </c>
      <c r="BN335" s="629">
        <v>1.1123139121317538</v>
      </c>
      <c r="BO335" s="629">
        <v>1.1083139121317538</v>
      </c>
      <c r="BP335" s="629">
        <v>1.1043139121317538</v>
      </c>
      <c r="BQ335" s="629">
        <v>1.1003139121317538</v>
      </c>
      <c r="BR335" s="629">
        <v>1.0963139121317538</v>
      </c>
      <c r="BS335" s="629">
        <v>1.0923139121317538</v>
      </c>
      <c r="BT335" s="629">
        <v>1.0883139121317538</v>
      </c>
      <c r="BU335" s="629"/>
      <c r="BV335" s="629"/>
      <c r="BW335" s="629"/>
      <c r="BX335" s="629"/>
      <c r="BY335" s="629"/>
      <c r="BZ335" s="629"/>
      <c r="CA335" s="629"/>
      <c r="CB335" s="629"/>
      <c r="CC335" s="629"/>
      <c r="CD335" s="629"/>
      <c r="CE335" s="629"/>
      <c r="CF335" s="629"/>
      <c r="CG335" s="629"/>
      <c r="CH335" s="629"/>
      <c r="CI335" s="630"/>
      <c r="CK335" s="1351"/>
    </row>
    <row r="336" spans="2:89" x14ac:dyDescent="0.2">
      <c r="B336" s="1012" t="s">
        <v>735</v>
      </c>
      <c r="C336" s="1013" t="s">
        <v>529</v>
      </c>
      <c r="D336" s="957" t="s">
        <v>85</v>
      </c>
      <c r="E336" s="999" t="s">
        <v>339</v>
      </c>
      <c r="F336" s="1000">
        <v>2</v>
      </c>
      <c r="G336" s="628"/>
      <c r="H336" s="628"/>
      <c r="I336" s="628">
        <v>14.567</v>
      </c>
      <c r="J336" s="628">
        <v>11.165897909616328</v>
      </c>
      <c r="K336" s="628">
        <v>11.176516829388376</v>
      </c>
      <c r="L336" s="628">
        <v>11.187977581678988</v>
      </c>
      <c r="M336" s="629">
        <v>8.6340604429918262</v>
      </c>
      <c r="N336" s="629">
        <v>8.6067697308038653</v>
      </c>
      <c r="O336" s="629">
        <v>8.5739037616408709</v>
      </c>
      <c r="P336" s="629">
        <v>8.5410377924778746</v>
      </c>
      <c r="Q336" s="629">
        <v>8.5081718233148802</v>
      </c>
      <c r="R336" s="629">
        <v>8.4806262076236685</v>
      </c>
      <c r="S336" s="629">
        <v>8.4530805919324585</v>
      </c>
      <c r="T336" s="629">
        <v>8.4255349762412486</v>
      </c>
      <c r="U336" s="629">
        <v>8.3977893605500391</v>
      </c>
      <c r="V336" s="629">
        <v>8.3700437448588278</v>
      </c>
      <c r="W336" s="629">
        <v>8.3694974185529762</v>
      </c>
      <c r="X336" s="629">
        <v>8.3961503816324807</v>
      </c>
      <c r="Y336" s="629">
        <v>8.4228033447119852</v>
      </c>
      <c r="Z336" s="629">
        <v>8.4494563077914897</v>
      </c>
      <c r="AA336" s="629">
        <v>8.4761092708709942</v>
      </c>
      <c r="AB336" s="629">
        <v>8.5057622339504988</v>
      </c>
      <c r="AC336" s="629">
        <v>8.5354151970300052</v>
      </c>
      <c r="AD336" s="629">
        <v>8.5650681601095098</v>
      </c>
      <c r="AE336" s="629">
        <v>8.5947211231890144</v>
      </c>
      <c r="AF336" s="629">
        <v>8.624374086268519</v>
      </c>
      <c r="AG336" s="629">
        <v>8.6540270493480236</v>
      </c>
      <c r="AH336" s="629">
        <v>8.6836800124275282</v>
      </c>
      <c r="AI336" s="629">
        <v>8.7133329755070328</v>
      </c>
      <c r="AJ336" s="629">
        <v>8.7429859385865392</v>
      </c>
      <c r="AK336" s="629">
        <v>8.773518548194259</v>
      </c>
      <c r="AL336" s="629">
        <v>8.8040511578019771</v>
      </c>
      <c r="AM336" s="629">
        <v>8.8345837674096988</v>
      </c>
      <c r="AN336" s="629">
        <v>8.8651163770174168</v>
      </c>
      <c r="AO336" s="629">
        <v>8.8956489866251385</v>
      </c>
      <c r="AP336" s="629">
        <v>8.9261815962328566</v>
      </c>
      <c r="AQ336" s="629">
        <v>8.9567142058405764</v>
      </c>
      <c r="AR336" s="629">
        <v>8.9872468154482981</v>
      </c>
      <c r="AS336" s="629">
        <v>9.0177794250560162</v>
      </c>
      <c r="AT336" s="629">
        <v>9.0483120346637378</v>
      </c>
      <c r="AU336" s="629">
        <v>9.0788446442714559</v>
      </c>
      <c r="AV336" s="629">
        <v>9.1093772538791757</v>
      </c>
      <c r="AW336" s="629">
        <v>9.1399098634868956</v>
      </c>
      <c r="AX336" s="629">
        <v>9.1704424730946155</v>
      </c>
      <c r="AY336" s="629">
        <v>9.2009750827023353</v>
      </c>
      <c r="AZ336" s="629">
        <v>9.2315076923100552</v>
      </c>
      <c r="BA336" s="629">
        <v>9.2620403019177733</v>
      </c>
      <c r="BB336" s="629">
        <v>9.2925729115254949</v>
      </c>
      <c r="BC336" s="629">
        <v>9.323105521133213</v>
      </c>
      <c r="BD336" s="629">
        <v>9.3536381307409346</v>
      </c>
      <c r="BE336" s="629">
        <v>9.3841707403486545</v>
      </c>
      <c r="BF336" s="629">
        <v>9.4134998152385219</v>
      </c>
      <c r="BG336" s="629">
        <v>9.4428288901283892</v>
      </c>
      <c r="BH336" s="629">
        <v>9.4721579650182584</v>
      </c>
      <c r="BI336" s="629">
        <v>9.5014870399081239</v>
      </c>
      <c r="BJ336" s="629">
        <v>9.5308161147979931</v>
      </c>
      <c r="BK336" s="629">
        <v>9.5601451896878604</v>
      </c>
      <c r="BL336" s="629">
        <v>9.5894742645777278</v>
      </c>
      <c r="BM336" s="629">
        <v>9.6188033394675969</v>
      </c>
      <c r="BN336" s="629">
        <v>9.6481324143574643</v>
      </c>
      <c r="BO336" s="629">
        <v>9.6774614892473334</v>
      </c>
      <c r="BP336" s="629">
        <v>9.7067905641372008</v>
      </c>
      <c r="BQ336" s="629">
        <v>9.7361196390270663</v>
      </c>
      <c r="BR336" s="629">
        <v>9.7654487139169355</v>
      </c>
      <c r="BS336" s="629">
        <v>9.7947777888068028</v>
      </c>
      <c r="BT336" s="629">
        <v>9.824106863696672</v>
      </c>
      <c r="BU336" s="629"/>
      <c r="BV336" s="629"/>
      <c r="BW336" s="629"/>
      <c r="BX336" s="629"/>
      <c r="BY336" s="629"/>
      <c r="BZ336" s="629"/>
      <c r="CA336" s="629"/>
      <c r="CB336" s="629"/>
      <c r="CC336" s="629"/>
      <c r="CD336" s="629"/>
      <c r="CE336" s="629"/>
      <c r="CF336" s="629"/>
      <c r="CG336" s="629"/>
      <c r="CH336" s="629"/>
      <c r="CI336" s="630"/>
      <c r="CK336" s="1351"/>
    </row>
    <row r="337" spans="2:89" ht="57" x14ac:dyDescent="0.2">
      <c r="B337" s="1012" t="s">
        <v>736</v>
      </c>
      <c r="C337" s="1013" t="s">
        <v>531</v>
      </c>
      <c r="D337" s="633" t="s">
        <v>532</v>
      </c>
      <c r="E337" s="634" t="s">
        <v>339</v>
      </c>
      <c r="F337" s="635">
        <v>2</v>
      </c>
      <c r="G337" s="628"/>
      <c r="H337" s="628"/>
      <c r="I337" s="628">
        <v>473.49200000000002</v>
      </c>
      <c r="J337" s="583">
        <f t="shared" ref="J337:L337" si="416">I337+SUM(J338:J343)</f>
        <v>490.69591570355288</v>
      </c>
      <c r="K337" s="583">
        <f t="shared" si="416"/>
        <v>512.93401826407228</v>
      </c>
      <c r="L337" s="583">
        <f t="shared" si="416"/>
        <v>536.48743075567199</v>
      </c>
      <c r="M337" s="583">
        <f t="shared" ref="M337" si="417">L337+SUM(M338:M343)</f>
        <v>560.76006578196359</v>
      </c>
      <c r="N337" s="583">
        <f t="shared" ref="N337" si="418">M337+SUM(N338:N343)</f>
        <v>585.86111358705602</v>
      </c>
      <c r="O337" s="583">
        <f t="shared" ref="O337" si="419">N337+SUM(O338:O343)</f>
        <v>611.76422659070852</v>
      </c>
      <c r="P337" s="583">
        <f t="shared" ref="P337" si="420">O337+SUM(P338:P343)</f>
        <v>637.88730039320649</v>
      </c>
      <c r="Q337" s="583">
        <f t="shared" ref="Q337" si="421">P337+SUM(Q338:Q343)</f>
        <v>662.76895549666199</v>
      </c>
      <c r="R337" s="583">
        <f t="shared" ref="R337" si="422">Q337+SUM(R338:R343)</f>
        <v>685.02081712384984</v>
      </c>
      <c r="S337" s="583">
        <f t="shared" ref="S337" si="423">R337+SUM(S338:S343)</f>
        <v>706.36035881514215</v>
      </c>
      <c r="T337" s="583">
        <f t="shared" ref="T337" si="424">S337+SUM(T338:T343)</f>
        <v>727.55988950902747</v>
      </c>
      <c r="U337" s="583">
        <f t="shared" ref="U337" si="425">T337+SUM(U338:U343)</f>
        <v>748.84051799418501</v>
      </c>
      <c r="V337" s="583">
        <f t="shared" ref="V337" si="426">U337+SUM(V338:V343)</f>
        <v>769.99252239238365</v>
      </c>
      <c r="W337" s="583">
        <f t="shared" ref="W337" si="427">V337+SUM(W338:W343)</f>
        <v>788.88803460575502</v>
      </c>
      <c r="X337" s="583">
        <f t="shared" ref="X337" si="428">W337+SUM(X338:X343)</f>
        <v>805.0471519684188</v>
      </c>
      <c r="Y337" s="583">
        <f t="shared" ref="Y337" si="429">X337+SUM(Y338:Y343)</f>
        <v>820.66147310429051</v>
      </c>
      <c r="Z337" s="583">
        <f t="shared" ref="Z337" si="430">Y337+SUM(Z338:Z343)</f>
        <v>836.04364576785906</v>
      </c>
      <c r="AA337" s="583">
        <f t="shared" ref="AA337" si="431">Z337+SUM(AA338:AA343)</f>
        <v>851.22759426261962</v>
      </c>
      <c r="AB337" s="583">
        <f t="shared" ref="AB337" si="432">AA337+SUM(AB338:AB343)</f>
        <v>865.97502638955507</v>
      </c>
      <c r="AC337" s="583">
        <f t="shared" ref="AC337" si="433">AB337+SUM(AC338:AC343)</f>
        <v>880.07902155192664</v>
      </c>
      <c r="AD337" s="583">
        <f t="shared" ref="AD337" si="434">AC337+SUM(AD338:AD343)</f>
        <v>893.54003236617802</v>
      </c>
      <c r="AE337" s="583">
        <f t="shared" ref="AE337" si="435">AD337+SUM(AE338:AE343)</f>
        <v>906.32344724469795</v>
      </c>
      <c r="AF337" s="583">
        <f t="shared" ref="AF337" si="436">AE337+SUM(AF338:AF343)</f>
        <v>918.42832951302307</v>
      </c>
      <c r="AG337" s="583">
        <f t="shared" ref="AG337" si="437">AF337+SUM(AG338:AG343)</f>
        <v>930.05665465203901</v>
      </c>
      <c r="AH337" s="583">
        <f t="shared" ref="AH337" si="438">AG337+SUM(AH338:AH343)</f>
        <v>941.44994797735342</v>
      </c>
      <c r="AI337" s="583">
        <f t="shared" ref="AI337" si="439">AH337+SUM(AI338:AI343)</f>
        <v>952.64297248711364</v>
      </c>
      <c r="AJ337" s="583">
        <f t="shared" ref="AJ337" si="440">AI337+SUM(AJ338:AJ343)</f>
        <v>963.63663130727969</v>
      </c>
      <c r="AK337" s="583">
        <f t="shared" ref="AK337" si="441">AJ337+SUM(AK338:AK343)</f>
        <v>974.43031905421594</v>
      </c>
      <c r="AL337" s="583">
        <f t="shared" ref="AL337" si="442">AK337+SUM(AL338:AL343)</f>
        <v>983.50536636159359</v>
      </c>
      <c r="AM337" s="583">
        <f t="shared" ref="AM337" si="443">AL337+SUM(AM338:AM343)</f>
        <v>990.1897833624821</v>
      </c>
      <c r="AN337" s="583">
        <f t="shared" ref="AN337" si="444">AM337+SUM(AN338:AN343)</f>
        <v>996.6466104467994</v>
      </c>
      <c r="AO337" s="583">
        <f t="shared" ref="AO337" si="445">AN337+SUM(AO338:AO343)</f>
        <v>1003.1270277450194</v>
      </c>
      <c r="AP337" s="583">
        <f t="shared" ref="AP337" si="446">AO337+SUM(AP338:AP343)</f>
        <v>1009.7640617068673</v>
      </c>
      <c r="AQ337" s="583">
        <f t="shared" ref="AQ337" si="447">AP337+SUM(AQ338:AQ343)</f>
        <v>1014.6248560904994</v>
      </c>
      <c r="AR337" s="583">
        <f t="shared" ref="AR337" si="448">AQ337+SUM(AR338:AR343)</f>
        <v>1017.6282954242724</v>
      </c>
      <c r="AS337" s="583">
        <f t="shared" ref="AS337" si="449">AR337+SUM(AS338:AS343)</f>
        <v>1020.6371641689551</v>
      </c>
      <c r="AT337" s="583">
        <f t="shared" ref="AT337" si="450">AS337+SUM(AT338:AT343)</f>
        <v>1023.6650361168357</v>
      </c>
      <c r="AU337" s="583">
        <f t="shared" ref="AU337" si="451">AT337+SUM(AU338:AU343)</f>
        <v>1026.7451836632079</v>
      </c>
      <c r="AV337" s="583">
        <f t="shared" ref="AV337" si="452">AU337+SUM(AV338:AV343)</f>
        <v>1030.073955106438</v>
      </c>
      <c r="AW337" s="583">
        <f t="shared" ref="AW337" si="453">AV337+SUM(AW338:AW343)</f>
        <v>1033.5508540059679</v>
      </c>
      <c r="AX337" s="583">
        <f t="shared" ref="AX337" si="454">AW337+SUM(AX338:AX343)</f>
        <v>1037.19576688082</v>
      </c>
      <c r="AY337" s="583">
        <f t="shared" ref="AY337" si="455">AX337+SUM(AY338:AY343)</f>
        <v>1041.1261853581625</v>
      </c>
      <c r="AZ337" s="583">
        <f t="shared" ref="AZ337" si="456">AY337+SUM(AZ338:AZ343)</f>
        <v>1045.2781280913625</v>
      </c>
      <c r="BA337" s="583">
        <f t="shared" ref="BA337" si="457">AZ337+SUM(BA338:BA343)</f>
        <v>1049.642253304758</v>
      </c>
      <c r="BB337" s="583">
        <f t="shared" ref="BB337" si="458">BA337+SUM(BB338:BB343)</f>
        <v>1054.156960190224</v>
      </c>
      <c r="BC337" s="583">
        <f t="shared" ref="BC337" si="459">BB337+SUM(BC338:BC343)</f>
        <v>1058.6856019927466</v>
      </c>
      <c r="BD337" s="583">
        <f t="shared" ref="BD337" si="460">BC337+SUM(BD338:BD343)</f>
        <v>1063.1357836886452</v>
      </c>
      <c r="BE337" s="583">
        <f t="shared" ref="BE337" si="461">BD337+SUM(BE338:BE343)</f>
        <v>1067.5506393286385</v>
      </c>
      <c r="BF337" s="583">
        <f t="shared" ref="BF337" si="462">BE337+SUM(BF338:BF343)</f>
        <v>1071.887466618067</v>
      </c>
      <c r="BG337" s="583">
        <f t="shared" ref="BG337" si="463">BF337+SUM(BG338:BG343)</f>
        <v>1076.1642322005989</v>
      </c>
      <c r="BH337" s="583">
        <f t="shared" ref="BH337" si="464">BG337+SUM(BH338:BH343)</f>
        <v>1080.4024190963444</v>
      </c>
      <c r="BI337" s="583">
        <f t="shared" ref="BI337" si="465">BH337+SUM(BI338:BI343)</f>
        <v>1084.5943564268848</v>
      </c>
      <c r="BJ337" s="583">
        <f t="shared" ref="BJ337" si="466">BI337+SUM(BJ338:BJ343)</f>
        <v>1088.7219542736855</v>
      </c>
      <c r="BK337" s="583">
        <f t="shared" ref="BK337" si="467">BJ337+SUM(BK338:BK343)</f>
        <v>1092.7401336651349</v>
      </c>
      <c r="BL337" s="583">
        <f t="shared" ref="BL337" si="468">BK337+SUM(BL338:BL343)</f>
        <v>1096.6788892172158</v>
      </c>
      <c r="BM337" s="583">
        <f t="shared" ref="BM337" si="469">BL337+SUM(BM338:BM343)</f>
        <v>1100.5254374208694</v>
      </c>
      <c r="BN337" s="583">
        <f t="shared" ref="BN337" si="470">BM337+SUM(BN338:BN343)</f>
        <v>1104.3960631956957</v>
      </c>
      <c r="BO337" s="583">
        <f t="shared" ref="BO337" si="471">BN337+SUM(BO338:BO343)</f>
        <v>1108.3341046559533</v>
      </c>
      <c r="BP337" s="583">
        <f t="shared" ref="BP337" si="472">BO337+SUM(BP338:BP343)</f>
        <v>1111.8367131981497</v>
      </c>
      <c r="BQ337" s="583">
        <f t="shared" ref="BQ337" si="473">BP337+SUM(BQ338:BQ343)</f>
        <v>1114.9882676237069</v>
      </c>
      <c r="BR337" s="583">
        <f t="shared" ref="BR337" si="474">BQ337+SUM(BR338:BR343)</f>
        <v>1118.2620863401607</v>
      </c>
      <c r="BS337" s="583">
        <f t="shared" ref="BS337" si="475">BR337+SUM(BS338:BS343)</f>
        <v>1121.6326158528082</v>
      </c>
      <c r="BT337" s="583">
        <f t="shared" ref="BT337" si="476">BS337+SUM(BT338:BT343)</f>
        <v>1125.0219578499843</v>
      </c>
      <c r="BU337" s="583"/>
      <c r="BV337" s="583"/>
      <c r="BW337" s="583"/>
      <c r="BX337" s="583"/>
      <c r="BY337" s="583"/>
      <c r="BZ337" s="583"/>
      <c r="CA337" s="583"/>
      <c r="CB337" s="583"/>
      <c r="CC337" s="583"/>
      <c r="CD337" s="583"/>
      <c r="CE337" s="583"/>
      <c r="CF337" s="583"/>
      <c r="CG337" s="583"/>
      <c r="CH337" s="583"/>
      <c r="CI337" s="579"/>
      <c r="CK337" s="1351"/>
    </row>
    <row r="338" spans="2:89" ht="42.75" x14ac:dyDescent="0.2">
      <c r="B338" s="1012" t="s">
        <v>737</v>
      </c>
      <c r="C338" s="1013" t="s">
        <v>534</v>
      </c>
      <c r="D338" s="633" t="s">
        <v>535</v>
      </c>
      <c r="E338" s="634" t="s">
        <v>339</v>
      </c>
      <c r="F338" s="635">
        <v>2</v>
      </c>
      <c r="G338" s="628"/>
      <c r="H338" s="628"/>
      <c r="I338" s="628">
        <v>8.3360000000000003</v>
      </c>
      <c r="J338" s="628">
        <v>7.1288490550065564</v>
      </c>
      <c r="K338" s="628">
        <v>8.4105186478963745</v>
      </c>
      <c r="L338" s="628">
        <v>8.0680246565744902</v>
      </c>
      <c r="M338" s="629">
        <v>9.0929723035099919</v>
      </c>
      <c r="N338" s="629">
        <v>9.9497902694074423</v>
      </c>
      <c r="O338" s="629">
        <v>10.255635248652657</v>
      </c>
      <c r="P338" s="629">
        <v>10.234267652062469</v>
      </c>
      <c r="Q338" s="629">
        <v>8.9522631977249407</v>
      </c>
      <c r="R338" s="629">
        <v>7.2209840687199041</v>
      </c>
      <c r="S338" s="629">
        <v>7.2572281810375863</v>
      </c>
      <c r="T338" s="629">
        <v>7.1149932955398691</v>
      </c>
      <c r="U338" s="629">
        <v>7.1990010455674494</v>
      </c>
      <c r="V338" s="629">
        <v>7.0657616567350923</v>
      </c>
      <c r="W338" s="629">
        <v>6.8412218020549043</v>
      </c>
      <c r="X338" s="629">
        <v>6.482609367827652</v>
      </c>
      <c r="Y338" s="629">
        <v>6.3185947103674991</v>
      </c>
      <c r="Z338" s="629">
        <v>6.1153962642275728</v>
      </c>
      <c r="AA338" s="629">
        <v>5.9100593967074531</v>
      </c>
      <c r="AB338" s="629">
        <v>5.7058274065400472</v>
      </c>
      <c r="AC338" s="629">
        <v>5.4979175748573619</v>
      </c>
      <c r="AD338" s="629">
        <v>5.2904766004451087</v>
      </c>
      <c r="AE338" s="629">
        <v>5.0844621021023482</v>
      </c>
      <c r="AF338" s="629">
        <v>4.8774773194526784</v>
      </c>
      <c r="AG338" s="629">
        <v>4.6690478213422466</v>
      </c>
      <c r="AH338" s="629">
        <v>4.4628625734702219</v>
      </c>
      <c r="AI338" s="629">
        <v>4.2554076929923612</v>
      </c>
      <c r="AJ338" s="629">
        <v>4.0488883445274553</v>
      </c>
      <c r="AK338" s="629">
        <v>3.8417418899927287</v>
      </c>
      <c r="AL338" s="629">
        <v>3.3011705286947546</v>
      </c>
      <c r="AM338" s="629">
        <v>2.0644968953549396</v>
      </c>
      <c r="AN338" s="629">
        <v>1.8287405754828361</v>
      </c>
      <c r="AO338" s="629">
        <v>1.8531772557122168</v>
      </c>
      <c r="AP338" s="629">
        <v>2.0154136535450817</v>
      </c>
      <c r="AQ338" s="629">
        <v>2.1590188757500144</v>
      </c>
      <c r="AR338" s="629">
        <v>2.2185980331476314</v>
      </c>
      <c r="AS338" s="629">
        <v>2.2242222627024164</v>
      </c>
      <c r="AT338" s="629">
        <v>2.2439073406674432</v>
      </c>
      <c r="AU338" s="629">
        <v>2.2980586972176096</v>
      </c>
      <c r="AV338" s="629">
        <v>2.55560374068236</v>
      </c>
      <c r="AW338" s="629">
        <v>2.7090463206325657</v>
      </c>
      <c r="AX338" s="629">
        <v>2.8830889895949512</v>
      </c>
      <c r="AY338" s="629">
        <v>3.1788391316053457</v>
      </c>
      <c r="AZ338" s="629">
        <v>3.4083121421420945</v>
      </c>
      <c r="BA338" s="629">
        <v>3.6281081745228732</v>
      </c>
      <c r="BB338" s="629">
        <v>3.7840930326499511</v>
      </c>
      <c r="BC338" s="629">
        <v>3.798527963742381</v>
      </c>
      <c r="BD338" s="629">
        <v>3.7172525440175086</v>
      </c>
      <c r="BE338" s="629">
        <v>3.6806589151725637</v>
      </c>
      <c r="BF338" s="629">
        <v>3.5998307438197079</v>
      </c>
      <c r="BG338" s="629">
        <v>3.5376138969724997</v>
      </c>
      <c r="BH338" s="629">
        <v>3.4976509260325694</v>
      </c>
      <c r="BI338" s="629">
        <v>3.4497418294753879</v>
      </c>
      <c r="BJ338" s="629">
        <v>3.3830937101845628</v>
      </c>
      <c r="BK338" s="629">
        <v>3.2697490912827196</v>
      </c>
      <c r="BL338" s="629">
        <v>3.1874753580621911</v>
      </c>
      <c r="BM338" s="629">
        <v>3.0919594166802709</v>
      </c>
      <c r="BN338" s="629">
        <v>3.1169009415798357</v>
      </c>
      <c r="BO338" s="629">
        <v>3.1867356431274674</v>
      </c>
      <c r="BP338" s="629">
        <v>3.2315734791727735</v>
      </c>
      <c r="BQ338" s="629">
        <v>3.3638178049172276</v>
      </c>
      <c r="BR338" s="629">
        <v>3.4904691948725377</v>
      </c>
      <c r="BS338" s="629">
        <v>3.5906501771674959</v>
      </c>
      <c r="BT338" s="629">
        <v>3.6101376930775588</v>
      </c>
      <c r="BU338" s="629"/>
      <c r="BV338" s="629"/>
      <c r="BW338" s="629"/>
      <c r="BX338" s="629"/>
      <c r="BY338" s="629"/>
      <c r="BZ338" s="629"/>
      <c r="CA338" s="629"/>
      <c r="CB338" s="629"/>
      <c r="CC338" s="629"/>
      <c r="CD338" s="629"/>
      <c r="CE338" s="629"/>
      <c r="CF338" s="629"/>
      <c r="CG338" s="629"/>
      <c r="CH338" s="629"/>
      <c r="CI338" s="630"/>
      <c r="CK338" s="1351"/>
    </row>
    <row r="339" spans="2:89" ht="42.75" x14ac:dyDescent="0.2">
      <c r="B339" s="1012" t="s">
        <v>738</v>
      </c>
      <c r="C339" s="1013" t="s">
        <v>537</v>
      </c>
      <c r="D339" s="633" t="s">
        <v>538</v>
      </c>
      <c r="E339" s="634" t="s">
        <v>339</v>
      </c>
      <c r="F339" s="635">
        <v>2</v>
      </c>
      <c r="G339" s="628"/>
      <c r="H339" s="628"/>
      <c r="I339" s="628">
        <v>0</v>
      </c>
      <c r="J339" s="628">
        <v>10.848731094787732</v>
      </c>
      <c r="K339" s="628">
        <v>14.685</v>
      </c>
      <c r="L339" s="628">
        <v>16.39</v>
      </c>
      <c r="M339" s="629">
        <v>16.122499999999999</v>
      </c>
      <c r="N339" s="629">
        <v>16.106940000000002</v>
      </c>
      <c r="O339" s="629">
        <v>16.594440000000002</v>
      </c>
      <c r="P339" s="629">
        <v>16.830500000000001</v>
      </c>
      <c r="Q339" s="629">
        <v>16.831499999999998</v>
      </c>
      <c r="R339" s="629">
        <v>15.8535</v>
      </c>
      <c r="S339" s="629">
        <v>14.872399999999999</v>
      </c>
      <c r="T339" s="629">
        <v>14.8698</v>
      </c>
      <c r="U339" s="629">
        <v>14.8698</v>
      </c>
      <c r="V339" s="629">
        <v>14.8698</v>
      </c>
      <c r="W339" s="629">
        <v>12.7569</v>
      </c>
      <c r="X339" s="629">
        <v>10.280949999999999</v>
      </c>
      <c r="Y339" s="629">
        <v>9.9178999999999995</v>
      </c>
      <c r="Z339" s="629">
        <v>9.9178999999999995</v>
      </c>
      <c r="AA339" s="629">
        <v>9.9178999999999995</v>
      </c>
      <c r="AB339" s="629">
        <v>9.6699524999999991</v>
      </c>
      <c r="AC339" s="629">
        <v>9.1740574999999982</v>
      </c>
      <c r="AD339" s="629">
        <v>8.6781625000000009</v>
      </c>
      <c r="AE339" s="629">
        <v>8.1822675</v>
      </c>
      <c r="AF339" s="629">
        <v>7.6863724999999992</v>
      </c>
      <c r="AG339" s="629">
        <v>7.4384250000000005</v>
      </c>
      <c r="AH339" s="629">
        <v>7.4384250000000005</v>
      </c>
      <c r="AI339" s="629">
        <v>7.4384250000000005</v>
      </c>
      <c r="AJ339" s="629">
        <v>7.4384250000000005</v>
      </c>
      <c r="AK339" s="629">
        <v>7.4384250000000005</v>
      </c>
      <c r="AL339" s="629">
        <v>6.1986875000000001</v>
      </c>
      <c r="AM339" s="629">
        <v>4.9589499999999997</v>
      </c>
      <c r="AN339" s="629">
        <v>4.9589499999999997</v>
      </c>
      <c r="AO339" s="629">
        <v>4.9589499999999997</v>
      </c>
      <c r="AP339" s="629">
        <v>4.9589499999999997</v>
      </c>
      <c r="AQ339" s="629">
        <v>2.9753699999999998</v>
      </c>
      <c r="AR339" s="629">
        <v>0.99178999999999995</v>
      </c>
      <c r="AS339" s="629">
        <v>0.99178999999999995</v>
      </c>
      <c r="AT339" s="629">
        <v>0.99178999999999995</v>
      </c>
      <c r="AU339" s="629">
        <v>0.99178999999999995</v>
      </c>
      <c r="AV339" s="629">
        <v>0.99178999999999995</v>
      </c>
      <c r="AW339" s="629">
        <v>0.99178999999999995</v>
      </c>
      <c r="AX339" s="629">
        <v>0.99178999999999995</v>
      </c>
      <c r="AY339" s="629">
        <v>0.99178999999999995</v>
      </c>
      <c r="AZ339" s="629">
        <v>0.99178999999999995</v>
      </c>
      <c r="BA339" s="629">
        <v>0.99178999999999995</v>
      </c>
      <c r="BB339" s="629">
        <v>0.99178999999999995</v>
      </c>
      <c r="BC339" s="629">
        <v>0.99178999999999995</v>
      </c>
      <c r="BD339" s="629">
        <v>0.99178999999999995</v>
      </c>
      <c r="BE339" s="629">
        <v>0.99178999999999995</v>
      </c>
      <c r="BF339" s="629">
        <v>0.99178999999999995</v>
      </c>
      <c r="BG339" s="629">
        <v>0.99178999999999995</v>
      </c>
      <c r="BH339" s="629">
        <v>0.99178999999999995</v>
      </c>
      <c r="BI339" s="629">
        <v>0.99178999999999995</v>
      </c>
      <c r="BJ339" s="629">
        <v>0.99178999999999995</v>
      </c>
      <c r="BK339" s="629">
        <v>0.99178999999999995</v>
      </c>
      <c r="BL339" s="629">
        <v>0.99178999999999995</v>
      </c>
      <c r="BM339" s="629">
        <v>0.99178999999999995</v>
      </c>
      <c r="BN339" s="629">
        <v>0.99178999999999995</v>
      </c>
      <c r="BO339" s="629">
        <v>0.99178999999999995</v>
      </c>
      <c r="BP339" s="629">
        <v>0.49589499999999997</v>
      </c>
      <c r="BQ339" s="629">
        <v>0</v>
      </c>
      <c r="BR339" s="629">
        <v>0</v>
      </c>
      <c r="BS339" s="629">
        <v>0</v>
      </c>
      <c r="BT339" s="629">
        <v>0</v>
      </c>
      <c r="BU339" s="629"/>
      <c r="BV339" s="629"/>
      <c r="BW339" s="629"/>
      <c r="BX339" s="629"/>
      <c r="BY339" s="629"/>
      <c r="BZ339" s="629"/>
      <c r="CA339" s="629"/>
      <c r="CB339" s="629"/>
      <c r="CC339" s="629"/>
      <c r="CD339" s="629"/>
      <c r="CE339" s="629"/>
      <c r="CF339" s="629"/>
      <c r="CG339" s="629"/>
      <c r="CH339" s="629"/>
      <c r="CI339" s="630"/>
      <c r="CK339" s="1351"/>
    </row>
    <row r="340" spans="2:89" ht="57" x14ac:dyDescent="0.2">
      <c r="B340" s="1012" t="s">
        <v>739</v>
      </c>
      <c r="C340" s="1013" t="s">
        <v>540</v>
      </c>
      <c r="D340" s="633" t="s">
        <v>541</v>
      </c>
      <c r="E340" s="634" t="s">
        <v>339</v>
      </c>
      <c r="F340" s="635">
        <v>2</v>
      </c>
      <c r="G340" s="628"/>
      <c r="H340" s="628"/>
      <c r="I340" s="628">
        <v>0</v>
      </c>
      <c r="J340" s="628">
        <v>0</v>
      </c>
      <c r="K340" s="628">
        <v>0</v>
      </c>
      <c r="L340" s="628">
        <v>0</v>
      </c>
      <c r="M340" s="629">
        <v>0</v>
      </c>
      <c r="N340" s="629">
        <v>0</v>
      </c>
      <c r="O340" s="629">
        <v>0</v>
      </c>
      <c r="P340" s="629">
        <v>0</v>
      </c>
      <c r="Q340" s="629">
        <v>0</v>
      </c>
      <c r="R340" s="629">
        <v>0</v>
      </c>
      <c r="S340" s="629">
        <v>0</v>
      </c>
      <c r="T340" s="629">
        <v>0</v>
      </c>
      <c r="U340" s="629">
        <v>0</v>
      </c>
      <c r="V340" s="629">
        <v>0</v>
      </c>
      <c r="W340" s="629">
        <v>0</v>
      </c>
      <c r="X340" s="629">
        <v>0</v>
      </c>
      <c r="Y340" s="629">
        <v>0</v>
      </c>
      <c r="Z340" s="629">
        <v>0</v>
      </c>
      <c r="AA340" s="629">
        <v>0</v>
      </c>
      <c r="AB340" s="629">
        <v>0</v>
      </c>
      <c r="AC340" s="629">
        <v>0</v>
      </c>
      <c r="AD340" s="629">
        <v>0</v>
      </c>
      <c r="AE340" s="629">
        <v>0</v>
      </c>
      <c r="AF340" s="629">
        <v>0</v>
      </c>
      <c r="AG340" s="629">
        <v>0</v>
      </c>
      <c r="AH340" s="629">
        <v>0</v>
      </c>
      <c r="AI340" s="629">
        <v>0</v>
      </c>
      <c r="AJ340" s="629">
        <v>0</v>
      </c>
      <c r="AK340" s="629">
        <v>0</v>
      </c>
      <c r="AL340" s="629">
        <v>0</v>
      </c>
      <c r="AM340" s="629">
        <v>0</v>
      </c>
      <c r="AN340" s="629">
        <v>0</v>
      </c>
      <c r="AO340" s="629">
        <v>0</v>
      </c>
      <c r="AP340" s="629">
        <v>0</v>
      </c>
      <c r="AQ340" s="629">
        <v>0</v>
      </c>
      <c r="AR340" s="629">
        <v>0</v>
      </c>
      <c r="AS340" s="629">
        <v>0</v>
      </c>
      <c r="AT340" s="629">
        <v>0</v>
      </c>
      <c r="AU340" s="629">
        <v>0</v>
      </c>
      <c r="AV340" s="629">
        <v>0</v>
      </c>
      <c r="AW340" s="629">
        <v>0</v>
      </c>
      <c r="AX340" s="629">
        <v>0</v>
      </c>
      <c r="AY340" s="629">
        <v>0</v>
      </c>
      <c r="AZ340" s="629">
        <v>0</v>
      </c>
      <c r="BA340" s="629">
        <v>0</v>
      </c>
      <c r="BB340" s="629">
        <v>0</v>
      </c>
      <c r="BC340" s="629">
        <v>0</v>
      </c>
      <c r="BD340" s="629">
        <v>0</v>
      </c>
      <c r="BE340" s="629">
        <v>0</v>
      </c>
      <c r="BF340" s="629">
        <v>0</v>
      </c>
      <c r="BG340" s="629">
        <v>0</v>
      </c>
      <c r="BH340" s="629">
        <v>0</v>
      </c>
      <c r="BI340" s="629">
        <v>0</v>
      </c>
      <c r="BJ340" s="629">
        <v>0</v>
      </c>
      <c r="BK340" s="629">
        <v>0</v>
      </c>
      <c r="BL340" s="629">
        <v>0</v>
      </c>
      <c r="BM340" s="629">
        <v>0</v>
      </c>
      <c r="BN340" s="629">
        <v>0</v>
      </c>
      <c r="BO340" s="629">
        <v>0</v>
      </c>
      <c r="BP340" s="629">
        <v>0</v>
      </c>
      <c r="BQ340" s="629">
        <v>0</v>
      </c>
      <c r="BR340" s="629">
        <v>0</v>
      </c>
      <c r="BS340" s="629">
        <v>0</v>
      </c>
      <c r="BT340" s="629">
        <v>0</v>
      </c>
      <c r="BU340" s="629"/>
      <c r="BV340" s="629"/>
      <c r="BW340" s="629"/>
      <c r="BX340" s="629"/>
      <c r="BY340" s="629"/>
      <c r="BZ340" s="629"/>
      <c r="CA340" s="629"/>
      <c r="CB340" s="629"/>
      <c r="CC340" s="629"/>
      <c r="CD340" s="629"/>
      <c r="CE340" s="629"/>
      <c r="CF340" s="629"/>
      <c r="CG340" s="629"/>
      <c r="CH340" s="629"/>
      <c r="CI340" s="630"/>
      <c r="CK340" s="1351"/>
    </row>
    <row r="341" spans="2:89" ht="71.25" x14ac:dyDescent="0.2">
      <c r="B341" s="1012" t="s">
        <v>740</v>
      </c>
      <c r="C341" s="1013" t="s">
        <v>543</v>
      </c>
      <c r="D341" s="633" t="s">
        <v>544</v>
      </c>
      <c r="E341" s="634" t="s">
        <v>339</v>
      </c>
      <c r="F341" s="635">
        <v>2</v>
      </c>
      <c r="G341" s="628"/>
      <c r="H341" s="628"/>
      <c r="I341" s="628">
        <v>0</v>
      </c>
      <c r="J341" s="628">
        <v>0</v>
      </c>
      <c r="K341" s="628">
        <v>0</v>
      </c>
      <c r="L341" s="628">
        <v>0</v>
      </c>
      <c r="M341" s="629">
        <v>0</v>
      </c>
      <c r="N341" s="629">
        <v>0</v>
      </c>
      <c r="O341" s="629">
        <v>0</v>
      </c>
      <c r="P341" s="629">
        <v>0</v>
      </c>
      <c r="Q341" s="629">
        <v>0</v>
      </c>
      <c r="R341" s="629">
        <v>0</v>
      </c>
      <c r="S341" s="629">
        <v>0</v>
      </c>
      <c r="T341" s="629">
        <v>0</v>
      </c>
      <c r="U341" s="629">
        <v>0</v>
      </c>
      <c r="V341" s="629">
        <v>0</v>
      </c>
      <c r="W341" s="629">
        <v>0</v>
      </c>
      <c r="X341" s="629">
        <v>0</v>
      </c>
      <c r="Y341" s="629">
        <v>0</v>
      </c>
      <c r="Z341" s="629">
        <v>0</v>
      </c>
      <c r="AA341" s="629">
        <v>0</v>
      </c>
      <c r="AB341" s="629">
        <v>0</v>
      </c>
      <c r="AC341" s="629">
        <v>0</v>
      </c>
      <c r="AD341" s="629">
        <v>0</v>
      </c>
      <c r="AE341" s="629">
        <v>0</v>
      </c>
      <c r="AF341" s="629">
        <v>0</v>
      </c>
      <c r="AG341" s="629">
        <v>0</v>
      </c>
      <c r="AH341" s="629">
        <v>0</v>
      </c>
      <c r="AI341" s="629">
        <v>0</v>
      </c>
      <c r="AJ341" s="629">
        <v>0</v>
      </c>
      <c r="AK341" s="629">
        <v>0</v>
      </c>
      <c r="AL341" s="629">
        <v>0</v>
      </c>
      <c r="AM341" s="629">
        <v>0</v>
      </c>
      <c r="AN341" s="629">
        <v>0</v>
      </c>
      <c r="AO341" s="629">
        <v>0</v>
      </c>
      <c r="AP341" s="629">
        <v>0</v>
      </c>
      <c r="AQ341" s="629">
        <v>0</v>
      </c>
      <c r="AR341" s="629">
        <v>0</v>
      </c>
      <c r="AS341" s="629">
        <v>0</v>
      </c>
      <c r="AT341" s="629">
        <v>0</v>
      </c>
      <c r="AU341" s="629">
        <v>0</v>
      </c>
      <c r="AV341" s="629">
        <v>0</v>
      </c>
      <c r="AW341" s="629">
        <v>0</v>
      </c>
      <c r="AX341" s="629">
        <v>0</v>
      </c>
      <c r="AY341" s="629">
        <v>0</v>
      </c>
      <c r="AZ341" s="629">
        <v>0</v>
      </c>
      <c r="BA341" s="629">
        <v>0</v>
      </c>
      <c r="BB341" s="629">
        <v>0</v>
      </c>
      <c r="BC341" s="629">
        <v>0</v>
      </c>
      <c r="BD341" s="629">
        <v>0</v>
      </c>
      <c r="BE341" s="629">
        <v>0</v>
      </c>
      <c r="BF341" s="629">
        <v>0</v>
      </c>
      <c r="BG341" s="629">
        <v>0</v>
      </c>
      <c r="BH341" s="629">
        <v>0</v>
      </c>
      <c r="BI341" s="629">
        <v>0</v>
      </c>
      <c r="BJ341" s="629">
        <v>0</v>
      </c>
      <c r="BK341" s="629">
        <v>0</v>
      </c>
      <c r="BL341" s="629">
        <v>0</v>
      </c>
      <c r="BM341" s="629">
        <v>0</v>
      </c>
      <c r="BN341" s="629">
        <v>0</v>
      </c>
      <c r="BO341" s="629">
        <v>0</v>
      </c>
      <c r="BP341" s="629">
        <v>0</v>
      </c>
      <c r="BQ341" s="629">
        <v>0</v>
      </c>
      <c r="BR341" s="629">
        <v>0</v>
      </c>
      <c r="BS341" s="629">
        <v>0</v>
      </c>
      <c r="BT341" s="629">
        <v>0</v>
      </c>
      <c r="BU341" s="629"/>
      <c r="BV341" s="629"/>
      <c r="BW341" s="629"/>
      <c r="BX341" s="629"/>
      <c r="BY341" s="629"/>
      <c r="BZ341" s="629"/>
      <c r="CA341" s="629"/>
      <c r="CB341" s="629"/>
      <c r="CC341" s="629"/>
      <c r="CD341" s="629"/>
      <c r="CE341" s="629"/>
      <c r="CF341" s="629"/>
      <c r="CG341" s="629"/>
      <c r="CH341" s="629"/>
      <c r="CI341" s="630"/>
      <c r="CK341" s="1351"/>
    </row>
    <row r="342" spans="2:89" ht="57" x14ac:dyDescent="0.2">
      <c r="B342" s="1012" t="s">
        <v>741</v>
      </c>
      <c r="C342" s="1013" t="s">
        <v>546</v>
      </c>
      <c r="D342" s="633" t="s">
        <v>547</v>
      </c>
      <c r="E342" s="634" t="s">
        <v>339</v>
      </c>
      <c r="F342" s="635">
        <v>2</v>
      </c>
      <c r="G342" s="628"/>
      <c r="H342" s="628"/>
      <c r="I342" s="628">
        <v>5.0000000000000001E-3</v>
      </c>
      <c r="J342" s="628">
        <v>5.0000000000000001E-3</v>
      </c>
      <c r="K342" s="628">
        <v>5.0000000000000001E-3</v>
      </c>
      <c r="L342" s="628">
        <v>5.0000000000000001E-3</v>
      </c>
      <c r="M342" s="629">
        <v>2.5000000000000001E-3</v>
      </c>
      <c r="N342" s="629">
        <v>1.9379999999999998E-2</v>
      </c>
      <c r="O342" s="629">
        <v>5.6879999999999993E-2</v>
      </c>
      <c r="P342" s="629">
        <v>7.4999999999999997E-2</v>
      </c>
      <c r="Q342" s="629">
        <v>7.4999999999999997E-2</v>
      </c>
      <c r="R342" s="629">
        <v>7.4999999999999997E-2</v>
      </c>
      <c r="S342" s="629">
        <v>7.4800000000000005E-2</v>
      </c>
      <c r="T342" s="629">
        <v>7.4600000000000014E-2</v>
      </c>
      <c r="U342" s="629">
        <v>7.4600000000000014E-2</v>
      </c>
      <c r="V342" s="629">
        <v>7.4600000000000014E-2</v>
      </c>
      <c r="W342" s="629">
        <v>7.4580000000000007E-2</v>
      </c>
      <c r="X342" s="629">
        <v>7.4560000000000001E-2</v>
      </c>
      <c r="Y342" s="629">
        <v>3.7280000000000001E-2</v>
      </c>
      <c r="Z342" s="629">
        <v>0</v>
      </c>
      <c r="AA342" s="629">
        <v>0</v>
      </c>
      <c r="AB342" s="629">
        <v>0</v>
      </c>
      <c r="AC342" s="629">
        <v>3.7280000000000001E-2</v>
      </c>
      <c r="AD342" s="629">
        <v>7.4560000000000001E-2</v>
      </c>
      <c r="AE342" s="629">
        <v>7.4560000000000001E-2</v>
      </c>
      <c r="AF342" s="629">
        <v>7.4560000000000001E-2</v>
      </c>
      <c r="AG342" s="629">
        <v>3.7280000000000001E-2</v>
      </c>
      <c r="AH342" s="629">
        <v>0</v>
      </c>
      <c r="AI342" s="629">
        <v>0</v>
      </c>
      <c r="AJ342" s="629">
        <v>0</v>
      </c>
      <c r="AK342" s="629">
        <v>0</v>
      </c>
      <c r="AL342" s="629">
        <v>0</v>
      </c>
      <c r="AM342" s="629">
        <v>0</v>
      </c>
      <c r="AN342" s="629">
        <v>0</v>
      </c>
      <c r="AO342" s="629">
        <v>0</v>
      </c>
      <c r="AP342" s="629">
        <v>0</v>
      </c>
      <c r="AQ342" s="629">
        <v>0</v>
      </c>
      <c r="AR342" s="629">
        <v>0</v>
      </c>
      <c r="AS342" s="629">
        <v>0</v>
      </c>
      <c r="AT342" s="629">
        <v>0</v>
      </c>
      <c r="AU342" s="629">
        <v>0</v>
      </c>
      <c r="AV342" s="629">
        <v>0</v>
      </c>
      <c r="AW342" s="629">
        <v>0</v>
      </c>
      <c r="AX342" s="629">
        <v>0</v>
      </c>
      <c r="AY342" s="629">
        <v>0</v>
      </c>
      <c r="AZ342" s="629">
        <v>0</v>
      </c>
      <c r="BA342" s="629">
        <v>0</v>
      </c>
      <c r="BB342" s="629">
        <v>0</v>
      </c>
      <c r="BC342" s="629">
        <v>0</v>
      </c>
      <c r="BD342" s="629">
        <v>0</v>
      </c>
      <c r="BE342" s="629">
        <v>0</v>
      </c>
      <c r="BF342" s="629">
        <v>0</v>
      </c>
      <c r="BG342" s="629">
        <v>0</v>
      </c>
      <c r="BH342" s="629">
        <v>0</v>
      </c>
      <c r="BI342" s="629">
        <v>0</v>
      </c>
      <c r="BJ342" s="629">
        <v>0</v>
      </c>
      <c r="BK342" s="629">
        <v>0</v>
      </c>
      <c r="BL342" s="629">
        <v>0</v>
      </c>
      <c r="BM342" s="629">
        <v>0</v>
      </c>
      <c r="BN342" s="629">
        <v>0</v>
      </c>
      <c r="BO342" s="629">
        <v>0</v>
      </c>
      <c r="BP342" s="629">
        <v>0</v>
      </c>
      <c r="BQ342" s="629">
        <v>0</v>
      </c>
      <c r="BR342" s="629">
        <v>0</v>
      </c>
      <c r="BS342" s="629">
        <v>0</v>
      </c>
      <c r="BT342" s="629">
        <v>0</v>
      </c>
      <c r="BU342" s="629"/>
      <c r="BV342" s="629"/>
      <c r="BW342" s="629"/>
      <c r="BX342" s="629"/>
      <c r="BY342" s="629"/>
      <c r="BZ342" s="629"/>
      <c r="CA342" s="629"/>
      <c r="CB342" s="629"/>
      <c r="CC342" s="629"/>
      <c r="CD342" s="629"/>
      <c r="CE342" s="629"/>
      <c r="CF342" s="629"/>
      <c r="CG342" s="629"/>
      <c r="CH342" s="629"/>
      <c r="CI342" s="630"/>
      <c r="CK342" s="1351"/>
    </row>
    <row r="343" spans="2:89" ht="57" x14ac:dyDescent="0.2">
      <c r="B343" s="1012" t="s">
        <v>742</v>
      </c>
      <c r="C343" s="1013" t="s">
        <v>549</v>
      </c>
      <c r="D343" s="633" t="s">
        <v>550</v>
      </c>
      <c r="E343" s="634" t="s">
        <v>339</v>
      </c>
      <c r="F343" s="635">
        <v>2</v>
      </c>
      <c r="G343" s="628"/>
      <c r="H343" s="628"/>
      <c r="I343" s="628">
        <v>0</v>
      </c>
      <c r="J343" s="628">
        <v>-0.7786644462414074</v>
      </c>
      <c r="K343" s="628">
        <v>-0.86241608737702791</v>
      </c>
      <c r="L343" s="628">
        <v>-0.90961216497476016</v>
      </c>
      <c r="M343" s="629">
        <v>-0.94533727721841387</v>
      </c>
      <c r="N343" s="629">
        <v>-0.97506246431498766</v>
      </c>
      <c r="O343" s="629">
        <v>-1.0038422450002145</v>
      </c>
      <c r="P343" s="629">
        <v>-1.0166938495644899</v>
      </c>
      <c r="Q343" s="629">
        <v>-0.97710809426939704</v>
      </c>
      <c r="R343" s="629">
        <v>-0.89762244153200754</v>
      </c>
      <c r="S343" s="629">
        <v>-0.8648864897452313</v>
      </c>
      <c r="T343" s="629">
        <v>-0.85986260165452677</v>
      </c>
      <c r="U343" s="629">
        <v>-0.86277256040989414</v>
      </c>
      <c r="V343" s="629">
        <v>-0.85815725853649383</v>
      </c>
      <c r="W343" s="629">
        <v>-0.77718958868354093</v>
      </c>
      <c r="X343" s="629">
        <v>-0.67900200516385212</v>
      </c>
      <c r="Y343" s="629">
        <v>-0.65945357449584208</v>
      </c>
      <c r="Z343" s="629">
        <v>-0.65112360065904795</v>
      </c>
      <c r="AA343" s="629">
        <v>-0.64401090194689914</v>
      </c>
      <c r="AB343" s="629">
        <v>-0.62834777960460997</v>
      </c>
      <c r="AC343" s="629">
        <v>-0.60525991248573519</v>
      </c>
      <c r="AD343" s="629">
        <v>-0.58218828619374108</v>
      </c>
      <c r="AE343" s="629">
        <v>-0.55787472358247214</v>
      </c>
      <c r="AF343" s="629">
        <v>-0.53352755112757677</v>
      </c>
      <c r="AG343" s="629">
        <v>-0.51642768232625258</v>
      </c>
      <c r="AH343" s="629">
        <v>-0.50799424815579641</v>
      </c>
      <c r="AI343" s="629">
        <v>-0.50080818323215226</v>
      </c>
      <c r="AJ343" s="629">
        <v>-0.49365452436143187</v>
      </c>
      <c r="AK343" s="629">
        <v>-0.4864791430564992</v>
      </c>
      <c r="AL343" s="629">
        <v>-0.42481072131715791</v>
      </c>
      <c r="AM343" s="629">
        <v>-0.33902989446642096</v>
      </c>
      <c r="AN343" s="629">
        <v>-0.33086349116558722</v>
      </c>
      <c r="AO343" s="629">
        <v>-0.33170995749219401</v>
      </c>
      <c r="AP343" s="629">
        <v>-0.33732969169716398</v>
      </c>
      <c r="AQ343" s="629">
        <v>-0.27359449211792253</v>
      </c>
      <c r="AR343" s="629">
        <v>-0.2069486993746068</v>
      </c>
      <c r="AS343" s="629">
        <v>-0.20714351801973407</v>
      </c>
      <c r="AT343" s="629">
        <v>-0.20782539278684453</v>
      </c>
      <c r="AU343" s="629">
        <v>-0.20970115084537611</v>
      </c>
      <c r="AV343" s="629">
        <v>-0.218622297452157</v>
      </c>
      <c r="AW343" s="629">
        <v>-0.22393742110261883</v>
      </c>
      <c r="AX343" s="629">
        <v>-0.2299661147428651</v>
      </c>
      <c r="AY343" s="629">
        <v>-0.24021065426290988</v>
      </c>
      <c r="AZ343" s="629">
        <v>-0.24815940894200139</v>
      </c>
      <c r="BA343" s="629">
        <v>-0.25577296112737713</v>
      </c>
      <c r="BB343" s="629">
        <v>-0.26117614718395998</v>
      </c>
      <c r="BC343" s="629">
        <v>-0.26167616121983883</v>
      </c>
      <c r="BD343" s="629">
        <v>-0.25886084811895671</v>
      </c>
      <c r="BE343" s="629">
        <v>-0.25759327517926067</v>
      </c>
      <c r="BF343" s="629">
        <v>-0.25479345439111967</v>
      </c>
      <c r="BG343" s="629">
        <v>-0.25263831444067364</v>
      </c>
      <c r="BH343" s="629">
        <v>-0.25125403028710025</v>
      </c>
      <c r="BI343" s="629">
        <v>-0.24959449893503916</v>
      </c>
      <c r="BJ343" s="629">
        <v>-0.24728586338392233</v>
      </c>
      <c r="BK343" s="629">
        <v>-0.24335969983326322</v>
      </c>
      <c r="BL343" s="629">
        <v>-0.24050980598121896</v>
      </c>
      <c r="BM343" s="629">
        <v>-0.23720121302676489</v>
      </c>
      <c r="BN343" s="629">
        <v>-0.2380651667535858</v>
      </c>
      <c r="BO343" s="629">
        <v>-0.24048418286974993</v>
      </c>
      <c r="BP343" s="629">
        <v>-0.22485993697637241</v>
      </c>
      <c r="BQ343" s="629">
        <v>-0.21226337936013806</v>
      </c>
      <c r="BR343" s="629">
        <v>-0.21665047841861451</v>
      </c>
      <c r="BS343" s="629">
        <v>-0.2201206645199818</v>
      </c>
      <c r="BT343" s="629">
        <v>-0.22079569590141546</v>
      </c>
      <c r="BU343" s="629"/>
      <c r="BV343" s="629"/>
      <c r="BW343" s="629"/>
      <c r="BX343" s="629"/>
      <c r="BY343" s="629"/>
      <c r="BZ343" s="629"/>
      <c r="CA343" s="629"/>
      <c r="CB343" s="629"/>
      <c r="CC343" s="629"/>
      <c r="CD343" s="629"/>
      <c r="CE343" s="629"/>
      <c r="CF343" s="629"/>
      <c r="CG343" s="629"/>
      <c r="CH343" s="629"/>
      <c r="CI343" s="630"/>
      <c r="CK343" s="1351"/>
    </row>
    <row r="344" spans="2:89" x14ac:dyDescent="0.2">
      <c r="B344" s="1012" t="s">
        <v>743</v>
      </c>
      <c r="C344" s="1013" t="s">
        <v>552</v>
      </c>
      <c r="D344" s="957" t="s">
        <v>85</v>
      </c>
      <c r="E344" s="999" t="s">
        <v>339</v>
      </c>
      <c r="F344" s="1000">
        <v>2</v>
      </c>
      <c r="G344" s="628"/>
      <c r="H344" s="628"/>
      <c r="I344" s="628">
        <v>16.893000000000001</v>
      </c>
      <c r="J344" s="628">
        <v>17.607198096241412</v>
      </c>
      <c r="K344" s="628">
        <v>18.405147833618376</v>
      </c>
      <c r="L344" s="628">
        <v>19.250293648593171</v>
      </c>
      <c r="M344" s="629">
        <v>20.121246675811513</v>
      </c>
      <c r="N344" s="629">
        <v>21.021924890126407</v>
      </c>
      <c r="O344" s="629">
        <v>21.951382885126652</v>
      </c>
      <c r="P344" s="629">
        <v>22.888733534691042</v>
      </c>
      <c r="Q344" s="629">
        <v>23.781539478960539</v>
      </c>
      <c r="R344" s="629">
        <v>24.579982920492554</v>
      </c>
      <c r="S344" s="629">
        <v>25.345690410237751</v>
      </c>
      <c r="T344" s="629">
        <v>26.106374011892367</v>
      </c>
      <c r="U344" s="629">
        <v>26.869967572302297</v>
      </c>
      <c r="V344" s="629">
        <v>27.628945830838788</v>
      </c>
      <c r="W344" s="629">
        <v>28.306956419522336</v>
      </c>
      <c r="X344" s="629">
        <v>28.886779424686139</v>
      </c>
      <c r="Y344" s="629">
        <v>29.447053999181914</v>
      </c>
      <c r="Z344" s="629">
        <v>29.998998599840995</v>
      </c>
      <c r="AA344" s="629">
        <v>30.543830501787962</v>
      </c>
      <c r="AB344" s="629">
        <v>31.072999281392594</v>
      </c>
      <c r="AC344" s="629">
        <v>31.579080193878386</v>
      </c>
      <c r="AD344" s="629">
        <v>32.06208948007216</v>
      </c>
      <c r="AE344" s="629">
        <v>32.520785203654505</v>
      </c>
      <c r="AF344" s="629">
        <v>32.955133754782125</v>
      </c>
      <c r="AG344" s="629">
        <v>33.372382437108335</v>
      </c>
      <c r="AH344" s="629">
        <v>33.781197685264154</v>
      </c>
      <c r="AI344" s="629">
        <v>34.182826868496427</v>
      </c>
      <c r="AJ344" s="629">
        <v>34.577302392857824</v>
      </c>
      <c r="AK344" s="629">
        <v>34.96460253591443</v>
      </c>
      <c r="AL344" s="629">
        <v>35.290234257231425</v>
      </c>
      <c r="AM344" s="629">
        <v>35.530085151697868</v>
      </c>
      <c r="AN344" s="629">
        <v>35.761769642863335</v>
      </c>
      <c r="AO344" s="629">
        <v>35.994300600355551</v>
      </c>
      <c r="AP344" s="629">
        <v>36.232451292052637</v>
      </c>
      <c r="AQ344" s="629">
        <v>36.406866784170603</v>
      </c>
      <c r="AR344" s="629">
        <v>36.514636483545345</v>
      </c>
      <c r="AS344" s="629">
        <v>36.622601001565144</v>
      </c>
      <c r="AT344" s="629">
        <v>36.731247394351897</v>
      </c>
      <c r="AU344" s="629">
        <v>36.841769545197337</v>
      </c>
      <c r="AV344" s="629">
        <v>36.961212842649743</v>
      </c>
      <c r="AW344" s="629">
        <v>37.085971263752263</v>
      </c>
      <c r="AX344" s="629">
        <v>37.216758378495292</v>
      </c>
      <c r="AY344" s="629">
        <v>37.357790032758153</v>
      </c>
      <c r="AZ344" s="629">
        <v>37.506770441700191</v>
      </c>
      <c r="BA344" s="629">
        <v>37.66336440282759</v>
      </c>
      <c r="BB344" s="629">
        <v>37.825361550011685</v>
      </c>
      <c r="BC344" s="629">
        <v>37.987858711231404</v>
      </c>
      <c r="BD344" s="629">
        <v>38.14754055935034</v>
      </c>
      <c r="BE344" s="629">
        <v>38.305954834529729</v>
      </c>
      <c r="BF344" s="629">
        <v>38.461569288920842</v>
      </c>
      <c r="BG344" s="629">
        <v>38.61502860336175</v>
      </c>
      <c r="BH344" s="629">
        <v>38.767103633648681</v>
      </c>
      <c r="BI344" s="629">
        <v>38.917519132583557</v>
      </c>
      <c r="BJ344" s="629">
        <v>39.065625995967643</v>
      </c>
      <c r="BK344" s="629">
        <v>39.209806695800957</v>
      </c>
      <c r="BL344" s="629">
        <v>39.351137501782347</v>
      </c>
      <c r="BM344" s="629">
        <v>39.489159714808856</v>
      </c>
      <c r="BN344" s="629">
        <v>39.628045881562592</v>
      </c>
      <c r="BO344" s="629">
        <v>39.769351064432421</v>
      </c>
      <c r="BP344" s="629">
        <v>39.895032001408666</v>
      </c>
      <c r="BQ344" s="629">
        <v>40.008116380768762</v>
      </c>
      <c r="BR344" s="629">
        <v>40.125587859187611</v>
      </c>
      <c r="BS344" s="629">
        <v>40.246529523707721</v>
      </c>
      <c r="BT344" s="629">
        <v>40.368146219609145</v>
      </c>
      <c r="BU344" s="629"/>
      <c r="BV344" s="629"/>
      <c r="BW344" s="629"/>
      <c r="BX344" s="629"/>
      <c r="BY344" s="629"/>
      <c r="BZ344" s="629"/>
      <c r="CA344" s="629"/>
      <c r="CB344" s="629"/>
      <c r="CC344" s="629"/>
      <c r="CD344" s="629"/>
      <c r="CE344" s="629"/>
      <c r="CF344" s="629"/>
      <c r="CG344" s="629"/>
      <c r="CH344" s="629"/>
      <c r="CI344" s="630"/>
      <c r="CK344" s="1351"/>
    </row>
    <row r="345" spans="2:89" ht="28.5" x14ac:dyDescent="0.2">
      <c r="B345" s="1012" t="s">
        <v>744</v>
      </c>
      <c r="C345" s="1013" t="s">
        <v>554</v>
      </c>
      <c r="D345" s="957" t="s">
        <v>85</v>
      </c>
      <c r="E345" s="999" t="s">
        <v>339</v>
      </c>
      <c r="F345" s="1000">
        <v>2</v>
      </c>
      <c r="G345" s="628"/>
      <c r="H345" s="628"/>
      <c r="I345" s="628">
        <v>646.79899999999998</v>
      </c>
      <c r="J345" s="628">
        <v>636.17721049971294</v>
      </c>
      <c r="K345" s="628">
        <v>621.75250806050883</v>
      </c>
      <c r="L345" s="628">
        <v>605.69224595112155</v>
      </c>
      <c r="M345" s="629">
        <v>589.90050139493212</v>
      </c>
      <c r="N345" s="629">
        <v>574.11700456806147</v>
      </c>
      <c r="O345" s="629">
        <v>557.83464664546068</v>
      </c>
      <c r="P345" s="629">
        <v>541.31321781474196</v>
      </c>
      <c r="Q345" s="629">
        <v>524.79082971148966</v>
      </c>
      <c r="R345" s="629">
        <v>509.22563808445119</v>
      </c>
      <c r="S345" s="629">
        <v>494.60178059486196</v>
      </c>
      <c r="T345" s="629">
        <v>479.98060906836741</v>
      </c>
      <c r="U345" s="629">
        <v>465.35943754187286</v>
      </c>
      <c r="V345" s="629">
        <v>450.74777998444159</v>
      </c>
      <c r="W345" s="629">
        <v>438.17250251825749</v>
      </c>
      <c r="X345" s="629">
        <v>427.98186903672814</v>
      </c>
      <c r="Y345" s="629">
        <v>418.18477509773106</v>
      </c>
      <c r="Z345" s="629">
        <v>408.42344283879515</v>
      </c>
      <c r="AA345" s="629">
        <v>398.66211057985925</v>
      </c>
      <c r="AB345" s="629">
        <v>389.13862754750562</v>
      </c>
      <c r="AC345" s="629">
        <v>380.0645952573185</v>
      </c>
      <c r="AD345" s="629">
        <v>371.440013709298</v>
      </c>
      <c r="AE345" s="629">
        <v>363.29113061444195</v>
      </c>
      <c r="AF345" s="629">
        <v>355.61794597275048</v>
      </c>
      <c r="AG345" s="629">
        <v>348.21837223770257</v>
      </c>
      <c r="AH345" s="629">
        <v>340.85456018271583</v>
      </c>
      <c r="AI345" s="629">
        <v>333.49074812772903</v>
      </c>
      <c r="AJ345" s="629">
        <v>326.1269360727423</v>
      </c>
      <c r="AK345" s="629">
        <v>318.7631240177555</v>
      </c>
      <c r="AL345" s="629">
        <v>312.58855809568007</v>
      </c>
      <c r="AM345" s="629">
        <v>307.60323830651595</v>
      </c>
      <c r="AN345" s="629">
        <v>302.61791851735188</v>
      </c>
      <c r="AO345" s="629">
        <v>297.63259872818782</v>
      </c>
      <c r="AP345" s="629">
        <v>292.65679290808703</v>
      </c>
      <c r="AQ345" s="629">
        <v>289.58378090064411</v>
      </c>
      <c r="AR345" s="629">
        <v>288.41356270585936</v>
      </c>
      <c r="AS345" s="629">
        <v>287.24334451107461</v>
      </c>
      <c r="AT345" s="629">
        <v>286.07312631628986</v>
      </c>
      <c r="AU345" s="629">
        <v>284.90290812150511</v>
      </c>
      <c r="AV345" s="629">
        <v>283.73268992672035</v>
      </c>
      <c r="AW345" s="629">
        <v>282.5624717319356</v>
      </c>
      <c r="AX345" s="629">
        <v>281.39225353715085</v>
      </c>
      <c r="AY345" s="629">
        <v>280.2220353423661</v>
      </c>
      <c r="AZ345" s="629">
        <v>279.05181714758129</v>
      </c>
      <c r="BA345" s="629">
        <v>277.88159895279659</v>
      </c>
      <c r="BB345" s="629">
        <v>276.71138075801184</v>
      </c>
      <c r="BC345" s="629">
        <v>275.54116256322703</v>
      </c>
      <c r="BD345" s="629">
        <v>274.37094436844234</v>
      </c>
      <c r="BE345" s="629">
        <v>273.20072617365759</v>
      </c>
      <c r="BF345" s="629">
        <v>272.04002194793611</v>
      </c>
      <c r="BG345" s="629">
        <v>270.87931772221464</v>
      </c>
      <c r="BH345" s="629">
        <v>269.71861349649322</v>
      </c>
      <c r="BI345" s="629">
        <v>268.55790927077175</v>
      </c>
      <c r="BJ345" s="629">
        <v>267.39720504505027</v>
      </c>
      <c r="BK345" s="629">
        <v>266.2365008193288</v>
      </c>
      <c r="BL345" s="629">
        <v>265.07579659360732</v>
      </c>
      <c r="BM345" s="629">
        <v>263.91509236788585</v>
      </c>
      <c r="BN345" s="629">
        <v>262.75438814216437</v>
      </c>
      <c r="BO345" s="629">
        <v>261.59368391644296</v>
      </c>
      <c r="BP345" s="629">
        <v>260.90867814388599</v>
      </c>
      <c r="BQ345" s="629">
        <v>260.6993708244936</v>
      </c>
      <c r="BR345" s="629">
        <v>260.4900635051012</v>
      </c>
      <c r="BS345" s="629">
        <v>260.28075618570881</v>
      </c>
      <c r="BT345" s="629">
        <v>260.07144886631642</v>
      </c>
      <c r="BU345" s="629"/>
      <c r="BV345" s="629"/>
      <c r="BW345" s="629"/>
      <c r="BX345" s="629"/>
      <c r="BY345" s="629"/>
      <c r="BZ345" s="629"/>
      <c r="CA345" s="629"/>
      <c r="CB345" s="629"/>
      <c r="CC345" s="629"/>
      <c r="CD345" s="629"/>
      <c r="CE345" s="629"/>
      <c r="CF345" s="629"/>
      <c r="CG345" s="629"/>
      <c r="CH345" s="629"/>
      <c r="CI345" s="630"/>
      <c r="CK345" s="1351"/>
    </row>
    <row r="346" spans="2:89" x14ac:dyDescent="0.2">
      <c r="B346" s="1012" t="s">
        <v>745</v>
      </c>
      <c r="C346" s="1013" t="s">
        <v>556</v>
      </c>
      <c r="D346" s="957" t="s">
        <v>85</v>
      </c>
      <c r="E346" s="999" t="s">
        <v>339</v>
      </c>
      <c r="F346" s="1000">
        <v>2</v>
      </c>
      <c r="G346" s="628"/>
      <c r="H346" s="628"/>
      <c r="I346" s="628">
        <v>27.588999999999999</v>
      </c>
      <c r="J346" s="628">
        <v>27.009931905499439</v>
      </c>
      <c r="K346" s="628">
        <v>26.397507844703615</v>
      </c>
      <c r="L346" s="628">
        <v>25.715643454090994</v>
      </c>
      <c r="M346" s="629">
        <v>25.0451794102805</v>
      </c>
      <c r="N346" s="629">
        <v>24.375065537151375</v>
      </c>
      <c r="O346" s="629">
        <v>23.683771709752293</v>
      </c>
      <c r="P346" s="629">
        <v>22.982327740470925</v>
      </c>
      <c r="Q346" s="629">
        <v>22.280843043723394</v>
      </c>
      <c r="R346" s="629">
        <v>21.619997670761791</v>
      </c>
      <c r="S346" s="629">
        <v>20.999118160351049</v>
      </c>
      <c r="T346" s="629">
        <v>20.378352686845574</v>
      </c>
      <c r="U346" s="629">
        <v>19.757587213340102</v>
      </c>
      <c r="V346" s="629">
        <v>19.13722567077134</v>
      </c>
      <c r="W346" s="629">
        <v>18.603321936955417</v>
      </c>
      <c r="X346" s="629">
        <v>18.170662118484707</v>
      </c>
      <c r="Y346" s="629">
        <v>17.754710657481823</v>
      </c>
      <c r="Z346" s="629">
        <v>17.340277516417693</v>
      </c>
      <c r="AA346" s="629">
        <v>16.925844375353556</v>
      </c>
      <c r="AB346" s="629">
        <v>16.521509507707172</v>
      </c>
      <c r="AC346" s="629">
        <v>16.136256797894223</v>
      </c>
      <c r="AD346" s="629">
        <v>15.770086245914717</v>
      </c>
      <c r="AE346" s="629">
        <v>15.424112240770697</v>
      </c>
      <c r="AF346" s="629">
        <v>15.098334782462162</v>
      </c>
      <c r="AG346" s="629">
        <v>14.784173917510119</v>
      </c>
      <c r="AH346" s="629">
        <v>14.471531372496825</v>
      </c>
      <c r="AI346" s="629">
        <v>14.158888827483532</v>
      </c>
      <c r="AJ346" s="629">
        <v>13.846246282470238</v>
      </c>
      <c r="AK346" s="629">
        <v>13.533603737456945</v>
      </c>
      <c r="AL346" s="629">
        <v>13.271452559532362</v>
      </c>
      <c r="AM346" s="629">
        <v>13.059792748696491</v>
      </c>
      <c r="AN346" s="629">
        <v>12.848132937860621</v>
      </c>
      <c r="AO346" s="629">
        <v>12.63647312702475</v>
      </c>
      <c r="AP346" s="629">
        <v>12.425217247125591</v>
      </c>
      <c r="AQ346" s="629">
        <v>12.294747554568358</v>
      </c>
      <c r="AR346" s="629">
        <v>12.245064049353067</v>
      </c>
      <c r="AS346" s="629">
        <v>12.195380544137773</v>
      </c>
      <c r="AT346" s="629">
        <v>12.145697038922481</v>
      </c>
      <c r="AU346" s="629">
        <v>12.09601353370719</v>
      </c>
      <c r="AV346" s="629">
        <v>12.046330028491896</v>
      </c>
      <c r="AW346" s="629">
        <v>11.996646523276604</v>
      </c>
      <c r="AX346" s="629">
        <v>11.946963018061311</v>
      </c>
      <c r="AY346" s="629">
        <v>11.897279512846021</v>
      </c>
      <c r="AZ346" s="629">
        <v>11.847596007630727</v>
      </c>
      <c r="BA346" s="629">
        <v>11.797912502415434</v>
      </c>
      <c r="BB346" s="629">
        <v>11.748228997200142</v>
      </c>
      <c r="BC346" s="629">
        <v>11.69854549198485</v>
      </c>
      <c r="BD346" s="629">
        <v>11.648861986769559</v>
      </c>
      <c r="BE346" s="629">
        <v>11.599178481554265</v>
      </c>
      <c r="BF346" s="629">
        <v>11.549898907275683</v>
      </c>
      <c r="BG346" s="629">
        <v>11.500619332997099</v>
      </c>
      <c r="BH346" s="629">
        <v>11.451339758718516</v>
      </c>
      <c r="BI346" s="629">
        <v>11.402060184439934</v>
      </c>
      <c r="BJ346" s="629">
        <v>11.352780610161352</v>
      </c>
      <c r="BK346" s="629">
        <v>11.303501035882769</v>
      </c>
      <c r="BL346" s="629">
        <v>11.254221461604185</v>
      </c>
      <c r="BM346" s="629">
        <v>11.204941887325603</v>
      </c>
      <c r="BN346" s="629">
        <v>11.155662313047019</v>
      </c>
      <c r="BO346" s="629">
        <v>11.106382738768438</v>
      </c>
      <c r="BP346" s="629">
        <v>11.07729971132534</v>
      </c>
      <c r="BQ346" s="629">
        <v>11.068413230717725</v>
      </c>
      <c r="BR346" s="629">
        <v>11.059526750110113</v>
      </c>
      <c r="BS346" s="629">
        <v>11.050640269502502</v>
      </c>
      <c r="BT346" s="629">
        <v>11.041753788894887</v>
      </c>
      <c r="BU346" s="629"/>
      <c r="BV346" s="629"/>
      <c r="BW346" s="629"/>
      <c r="BX346" s="629"/>
      <c r="BY346" s="629"/>
      <c r="BZ346" s="629"/>
      <c r="CA346" s="629"/>
      <c r="CB346" s="629"/>
      <c r="CC346" s="629"/>
      <c r="CD346" s="629"/>
      <c r="CE346" s="629"/>
      <c r="CF346" s="629"/>
      <c r="CG346" s="629"/>
      <c r="CH346" s="629"/>
      <c r="CI346" s="630"/>
      <c r="CK346" s="1351"/>
    </row>
    <row r="347" spans="2:89" ht="72" thickBot="1" x14ac:dyDescent="0.25">
      <c r="B347" s="1014" t="s">
        <v>746</v>
      </c>
      <c r="C347" s="1015" t="s">
        <v>558</v>
      </c>
      <c r="D347" s="1016" t="s">
        <v>747</v>
      </c>
      <c r="E347" s="1017" t="s">
        <v>339</v>
      </c>
      <c r="F347" s="1018">
        <v>2</v>
      </c>
      <c r="G347" s="768">
        <f>SUM(G334:G337)+G344+G345+G346</f>
        <v>0</v>
      </c>
      <c r="H347" s="768">
        <f t="shared" ref="H347:BS347" si="477">SUM(H334:H337)+H344+H345+H346</f>
        <v>0</v>
      </c>
      <c r="I347" s="768">
        <f t="shared" si="477"/>
        <v>1229.4119999999998</v>
      </c>
      <c r="J347" s="768">
        <f t="shared" si="477"/>
        <v>1237.0178719550067</v>
      </c>
      <c r="K347" s="768">
        <f t="shared" si="477"/>
        <v>1245.204413502903</v>
      </c>
      <c r="L347" s="768">
        <f t="shared" si="477"/>
        <v>1253.0484610594776</v>
      </c>
      <c r="M347" s="768">
        <f t="shared" si="477"/>
        <v>1261.9438405129877</v>
      </c>
      <c r="N347" s="768">
        <f t="shared" si="477"/>
        <v>1271.7039558323954</v>
      </c>
      <c r="O347" s="768">
        <f t="shared" si="477"/>
        <v>1281.7748750810483</v>
      </c>
      <c r="P347" s="768">
        <f t="shared" si="477"/>
        <v>1291.8244267331104</v>
      </c>
      <c r="Q347" s="768">
        <f t="shared" si="477"/>
        <v>1300.5870149808356</v>
      </c>
      <c r="R347" s="768">
        <f t="shared" si="477"/>
        <v>1307.6502830495551</v>
      </c>
      <c r="S347" s="768">
        <f t="shared" si="477"/>
        <v>1314.749795230593</v>
      </c>
      <c r="T347" s="768">
        <f t="shared" si="477"/>
        <v>1321.7070725261328</v>
      </c>
      <c r="U347" s="768">
        <f t="shared" si="477"/>
        <v>1328.7473575717001</v>
      </c>
      <c r="V347" s="768">
        <f t="shared" si="477"/>
        <v>1335.6643211284354</v>
      </c>
      <c r="W347" s="768">
        <f t="shared" si="477"/>
        <v>1342.3666627304901</v>
      </c>
      <c r="X347" s="768">
        <f t="shared" si="477"/>
        <v>1348.7203097983177</v>
      </c>
      <c r="Y347" s="768">
        <f t="shared" si="477"/>
        <v>1354.9198601086853</v>
      </c>
      <c r="Z347" s="768">
        <f t="shared" si="477"/>
        <v>1360.9162119729131</v>
      </c>
      <c r="AA347" s="768">
        <f t="shared" si="477"/>
        <v>1366.7072269696203</v>
      </c>
      <c r="AB347" s="768">
        <f t="shared" si="477"/>
        <v>1372.3090099761605</v>
      </c>
      <c r="AC347" s="768">
        <f t="shared" si="477"/>
        <v>1377.7128010510178</v>
      </c>
      <c r="AD347" s="768">
        <f t="shared" si="477"/>
        <v>1382.9190690514629</v>
      </c>
      <c r="AE347" s="768">
        <f t="shared" si="477"/>
        <v>1387.9193225535651</v>
      </c>
      <c r="AF347" s="768">
        <f t="shared" si="477"/>
        <v>1392.7125912730178</v>
      </c>
      <c r="AG347" s="768">
        <f t="shared" si="477"/>
        <v>1397.29743049436</v>
      </c>
      <c r="AH347" s="768">
        <f t="shared" si="477"/>
        <v>1401.6760844678304</v>
      </c>
      <c r="AI347" s="768">
        <f t="shared" si="477"/>
        <v>1405.8472835608225</v>
      </c>
      <c r="AJ347" s="768">
        <f t="shared" si="477"/>
        <v>1409.81196330535</v>
      </c>
      <c r="AK347" s="768">
        <f t="shared" si="477"/>
        <v>1413.5734965953429</v>
      </c>
      <c r="AL347" s="768">
        <f t="shared" si="477"/>
        <v>1416.7944585240377</v>
      </c>
      <c r="AM347" s="768">
        <f t="shared" si="477"/>
        <v>1418.7787468193926</v>
      </c>
      <c r="AN347" s="768">
        <f t="shared" si="477"/>
        <v>1420.5272787948752</v>
      </c>
      <c r="AO347" s="768">
        <f t="shared" si="477"/>
        <v>1422.3002474505874</v>
      </c>
      <c r="AP347" s="768">
        <f t="shared" si="477"/>
        <v>1424.2453704041327</v>
      </c>
      <c r="AQ347" s="768">
        <f t="shared" si="477"/>
        <v>1426.3340985798825</v>
      </c>
      <c r="AR347" s="768">
        <f t="shared" si="477"/>
        <v>1428.4824059130301</v>
      </c>
      <c r="AS347" s="768">
        <f t="shared" si="477"/>
        <v>1430.6363374757325</v>
      </c>
      <c r="AT347" s="768">
        <f t="shared" si="477"/>
        <v>1432.8099541163999</v>
      </c>
      <c r="AU347" s="768">
        <f t="shared" si="477"/>
        <v>1435.0377221136175</v>
      </c>
      <c r="AV347" s="768">
        <f t="shared" si="477"/>
        <v>1437.5230351543</v>
      </c>
      <c r="AW347" s="768">
        <f t="shared" si="477"/>
        <v>1440.1617907749326</v>
      </c>
      <c r="AX347" s="768">
        <f t="shared" si="477"/>
        <v>1442.9745890645274</v>
      </c>
      <c r="AY347" s="768">
        <f t="shared" si="477"/>
        <v>1446.0831374961328</v>
      </c>
      <c r="AZ347" s="768">
        <f t="shared" si="477"/>
        <v>1449.4211589382746</v>
      </c>
      <c r="BA347" s="768">
        <f t="shared" si="477"/>
        <v>1452.9789764127975</v>
      </c>
      <c r="BB347" s="768">
        <f t="shared" si="477"/>
        <v>1456.6927787454476</v>
      </c>
      <c r="BC347" s="768">
        <f t="shared" si="477"/>
        <v>1460.4210160091898</v>
      </c>
      <c r="BD347" s="768">
        <f t="shared" si="477"/>
        <v>1464.0679778532076</v>
      </c>
      <c r="BE347" s="768">
        <f t="shared" si="477"/>
        <v>1467.6783460683801</v>
      </c>
      <c r="BF347" s="768">
        <f t="shared" si="477"/>
        <v>1471.2078040121996</v>
      </c>
      <c r="BG347" s="768">
        <f t="shared" si="477"/>
        <v>1474.6750451091723</v>
      </c>
      <c r="BH347" s="768">
        <f t="shared" si="477"/>
        <v>1478.1023232352047</v>
      </c>
      <c r="BI347" s="768">
        <f t="shared" si="477"/>
        <v>1481.4816922646799</v>
      </c>
      <c r="BJ347" s="768">
        <f t="shared" si="477"/>
        <v>1484.7944131748645</v>
      </c>
      <c r="BK347" s="768">
        <f t="shared" si="477"/>
        <v>1487.9937894661475</v>
      </c>
      <c r="BL347" s="768">
        <f t="shared" si="477"/>
        <v>1491.1108920242095</v>
      </c>
      <c r="BM347" s="768">
        <f t="shared" si="477"/>
        <v>1494.1324786408895</v>
      </c>
      <c r="BN347" s="768">
        <f t="shared" si="477"/>
        <v>1497.1790067824697</v>
      </c>
      <c r="BO347" s="768">
        <f t="shared" si="477"/>
        <v>1500.2953696255972</v>
      </c>
      <c r="BP347" s="768">
        <f t="shared" si="477"/>
        <v>1503.4565703047697</v>
      </c>
      <c r="BQ347" s="768">
        <f t="shared" si="477"/>
        <v>1506.7500153096869</v>
      </c>
      <c r="BR347" s="768">
        <f t="shared" si="477"/>
        <v>1510.1701117045598</v>
      </c>
      <c r="BS347" s="768">
        <f t="shared" si="477"/>
        <v>1513.6903890817273</v>
      </c>
      <c r="BT347" s="768">
        <f t="shared" ref="BT347" si="478">SUM(BT334:BT337)+BT344+BT345+BT346</f>
        <v>1517.2301539748048</v>
      </c>
      <c r="BU347" s="768"/>
      <c r="BV347" s="768"/>
      <c r="BW347" s="768"/>
      <c r="BX347" s="768"/>
      <c r="BY347" s="768"/>
      <c r="BZ347" s="768"/>
      <c r="CA347" s="768"/>
      <c r="CB347" s="768"/>
      <c r="CC347" s="768"/>
      <c r="CD347" s="768"/>
      <c r="CE347" s="768"/>
      <c r="CF347" s="768"/>
      <c r="CG347" s="768"/>
      <c r="CH347" s="768"/>
      <c r="CI347" s="768"/>
      <c r="CK347" s="1351"/>
    </row>
    <row r="348" spans="2:89" x14ac:dyDescent="0.2">
      <c r="B348" s="972" t="s">
        <v>748</v>
      </c>
      <c r="C348" s="973" t="s">
        <v>561</v>
      </c>
      <c r="D348" s="964" t="s">
        <v>85</v>
      </c>
      <c r="E348" s="1019" t="s">
        <v>339</v>
      </c>
      <c r="F348" s="1020">
        <v>2</v>
      </c>
      <c r="G348" s="624"/>
      <c r="H348" s="624"/>
      <c r="I348" s="624">
        <v>39.20979430945718</v>
      </c>
      <c r="J348" s="624">
        <v>39.592816079004898</v>
      </c>
      <c r="K348" s="624">
        <v>39.945510763210606</v>
      </c>
      <c r="L348" s="624">
        <v>40.275875391166061</v>
      </c>
      <c r="M348" s="625">
        <v>40.55828366739825</v>
      </c>
      <c r="N348" s="625">
        <v>40.825076135227491</v>
      </c>
      <c r="O348" s="625">
        <v>41.229663990977762</v>
      </c>
      <c r="P348" s="625">
        <v>41.653022740676988</v>
      </c>
      <c r="Q348" s="625">
        <v>42.099916955925138</v>
      </c>
      <c r="R348" s="625">
        <v>42.520099981699758</v>
      </c>
      <c r="S348" s="625">
        <v>43.034285959939993</v>
      </c>
      <c r="T348" s="625">
        <v>43.783522173647881</v>
      </c>
      <c r="U348" s="625">
        <v>44.395150223427898</v>
      </c>
      <c r="V348" s="625">
        <v>44.90325727887037</v>
      </c>
      <c r="W348" s="625">
        <v>45.344374783540495</v>
      </c>
      <c r="X348" s="625">
        <v>45.761432308657149</v>
      </c>
      <c r="Y348" s="625">
        <v>46.189185469411917</v>
      </c>
      <c r="Z348" s="625">
        <v>46.646445227422944</v>
      </c>
      <c r="AA348" s="625">
        <v>47.092752368614356</v>
      </c>
      <c r="AB348" s="625">
        <v>47.529168437558404</v>
      </c>
      <c r="AC348" s="625">
        <v>48.001979638953095</v>
      </c>
      <c r="AD348" s="625">
        <v>48.514227986371537</v>
      </c>
      <c r="AE348" s="625">
        <v>49.051354251917168</v>
      </c>
      <c r="AF348" s="625">
        <v>49.583372037103722</v>
      </c>
      <c r="AG348" s="625">
        <v>50.098177805020732</v>
      </c>
      <c r="AH348" s="625">
        <v>50.63989271493864</v>
      </c>
      <c r="AI348" s="625">
        <v>51.170733852191347</v>
      </c>
      <c r="AJ348" s="625">
        <v>51.650964001938874</v>
      </c>
      <c r="AK348" s="625">
        <v>52.081735339033827</v>
      </c>
      <c r="AL348" s="625">
        <v>52.483662547182675</v>
      </c>
      <c r="AM348" s="625">
        <v>52.847833627585914</v>
      </c>
      <c r="AN348" s="625">
        <v>53.12358181098152</v>
      </c>
      <c r="AO348" s="625">
        <v>53.344966340245669</v>
      </c>
      <c r="AP348" s="625">
        <v>53.540277347765091</v>
      </c>
      <c r="AQ348" s="625">
        <v>53.721787258290881</v>
      </c>
      <c r="AR348" s="625">
        <v>53.906287239416237</v>
      </c>
      <c r="AS348" s="625">
        <v>53.99331457897086</v>
      </c>
      <c r="AT348" s="625">
        <v>54.028338659290299</v>
      </c>
      <c r="AU348" s="625">
        <v>54.061372970247177</v>
      </c>
      <c r="AV348" s="625">
        <v>54.116062602297028</v>
      </c>
      <c r="AW348" s="625">
        <v>54.160519306432221</v>
      </c>
      <c r="AX348" s="625">
        <v>54.193796373895943</v>
      </c>
      <c r="AY348" s="625">
        <v>54.32541255049307</v>
      </c>
      <c r="AZ348" s="625">
        <v>54.581320305811381</v>
      </c>
      <c r="BA348" s="625">
        <v>54.920949562957944</v>
      </c>
      <c r="BB348" s="625">
        <v>55.28466431126482</v>
      </c>
      <c r="BC348" s="625">
        <v>55.646747577316184</v>
      </c>
      <c r="BD348" s="625">
        <v>56.00937619570351</v>
      </c>
      <c r="BE348" s="625">
        <v>56.366153801767119</v>
      </c>
      <c r="BF348" s="625">
        <v>56.753079507165047</v>
      </c>
      <c r="BG348" s="625">
        <v>57.150127385645185</v>
      </c>
      <c r="BH348" s="625">
        <v>57.53411617440505</v>
      </c>
      <c r="BI348" s="625">
        <v>57.901789668656022</v>
      </c>
      <c r="BJ348" s="625">
        <v>58.233168661735874</v>
      </c>
      <c r="BK348" s="625">
        <v>58.54961118456756</v>
      </c>
      <c r="BL348" s="625">
        <v>58.870957921340157</v>
      </c>
      <c r="BM348" s="625">
        <v>59.150148561787461</v>
      </c>
      <c r="BN348" s="625">
        <v>59.375599689172617</v>
      </c>
      <c r="BO348" s="625">
        <v>59.584905796030888</v>
      </c>
      <c r="BP348" s="625">
        <v>59.75779125724781</v>
      </c>
      <c r="BQ348" s="625">
        <v>59.935726240633208</v>
      </c>
      <c r="BR348" s="625">
        <v>60.119099085745418</v>
      </c>
      <c r="BS348" s="625">
        <v>60.302790121633684</v>
      </c>
      <c r="BT348" s="625">
        <v>60.488393162560804</v>
      </c>
      <c r="BU348" s="625"/>
      <c r="BV348" s="625"/>
      <c r="BW348" s="625"/>
      <c r="BX348" s="625"/>
      <c r="BY348" s="625"/>
      <c r="BZ348" s="625"/>
      <c r="CA348" s="625"/>
      <c r="CB348" s="625"/>
      <c r="CC348" s="625"/>
      <c r="CD348" s="625"/>
      <c r="CE348" s="625"/>
      <c r="CF348" s="625"/>
      <c r="CG348" s="625"/>
      <c r="CH348" s="625"/>
      <c r="CI348" s="626"/>
      <c r="CK348" s="1351"/>
    </row>
    <row r="349" spans="2:89" x14ac:dyDescent="0.2">
      <c r="B349" s="979" t="s">
        <v>749</v>
      </c>
      <c r="C349" s="940" t="s">
        <v>563</v>
      </c>
      <c r="D349" s="946" t="s">
        <v>85</v>
      </c>
      <c r="E349" s="1021" t="s">
        <v>339</v>
      </c>
      <c r="F349" s="1022">
        <v>2</v>
      </c>
      <c r="G349" s="628"/>
      <c r="H349" s="628"/>
      <c r="I349" s="628">
        <v>7.462975967244617</v>
      </c>
      <c r="J349" s="628">
        <v>7.5358782181084223</v>
      </c>
      <c r="K349" s="628">
        <v>7.6030081788327308</v>
      </c>
      <c r="L349" s="628">
        <v>7.6658879598231806</v>
      </c>
      <c r="M349" s="629">
        <v>7.7196399933543418</v>
      </c>
      <c r="N349" s="629">
        <v>7.7704198000510374</v>
      </c>
      <c r="O349" s="629">
        <v>7.8474268208038893</v>
      </c>
      <c r="P349" s="629">
        <v>7.9280065899705434</v>
      </c>
      <c r="Q349" s="629">
        <v>8.0130659698279132</v>
      </c>
      <c r="R349" s="629">
        <v>8.0930412892200891</v>
      </c>
      <c r="S349" s="629">
        <v>8.1909086120633319</v>
      </c>
      <c r="T349" s="629">
        <v>8.3335141001860435</v>
      </c>
      <c r="U349" s="629">
        <v>8.4499280094347355</v>
      </c>
      <c r="V349" s="629">
        <v>8.546638303644059</v>
      </c>
      <c r="W349" s="629">
        <v>8.630598176274404</v>
      </c>
      <c r="X349" s="629">
        <v>8.7099786051116297</v>
      </c>
      <c r="Y349" s="629">
        <v>8.7913947822389815</v>
      </c>
      <c r="Z349" s="629">
        <v>8.8784270823294023</v>
      </c>
      <c r="AA349" s="629">
        <v>8.9633747217491191</v>
      </c>
      <c r="AB349" s="629">
        <v>9.04643974903653</v>
      </c>
      <c r="AC349" s="629">
        <v>9.1364320250786832</v>
      </c>
      <c r="AD349" s="629">
        <v>9.2339305499593038</v>
      </c>
      <c r="AE349" s="629">
        <v>9.3361642005494119</v>
      </c>
      <c r="AF349" s="629">
        <v>9.4374255311663902</v>
      </c>
      <c r="AG349" s="629">
        <v>9.5354108213579565</v>
      </c>
      <c r="AH349" s="629">
        <v>9.6385178492068704</v>
      </c>
      <c r="AI349" s="629">
        <v>9.7395552231465317</v>
      </c>
      <c r="AJ349" s="629">
        <v>9.8309595808951613</v>
      </c>
      <c r="AK349" s="629">
        <v>9.9129502210588143</v>
      </c>
      <c r="AL349" s="629">
        <v>9.9894508288233652</v>
      </c>
      <c r="AM349" s="629">
        <v>10.058765143495997</v>
      </c>
      <c r="AN349" s="629">
        <v>10.111249531693787</v>
      </c>
      <c r="AO349" s="629">
        <v>10.153386641834643</v>
      </c>
      <c r="AP349" s="629">
        <v>10.190561061668419</v>
      </c>
      <c r="AQ349" s="629">
        <v>10.225108656827416</v>
      </c>
      <c r="AR349" s="629">
        <v>10.260225365531078</v>
      </c>
      <c r="AS349" s="629">
        <v>10.276789669298232</v>
      </c>
      <c r="AT349" s="629">
        <v>10.283455959553052</v>
      </c>
      <c r="AU349" s="629">
        <v>10.289743528082994</v>
      </c>
      <c r="AV349" s="629">
        <v>10.300152850978812</v>
      </c>
      <c r="AW349" s="629">
        <v>10.308614494820276</v>
      </c>
      <c r="AX349" s="629">
        <v>10.314948268284688</v>
      </c>
      <c r="AY349" s="629">
        <v>10.339999365342038</v>
      </c>
      <c r="AZ349" s="629">
        <v>10.388707435899583</v>
      </c>
      <c r="BA349" s="629">
        <v>10.453350595306489</v>
      </c>
      <c r="BB349" s="629">
        <v>10.522578054245031</v>
      </c>
      <c r="BC349" s="629">
        <v>10.591494985850325</v>
      </c>
      <c r="BD349" s="629">
        <v>10.660515716811091</v>
      </c>
      <c r="BE349" s="629">
        <v>10.728422798360391</v>
      </c>
      <c r="BF349" s="629">
        <v>10.802068102839776</v>
      </c>
      <c r="BG349" s="629">
        <v>10.877640005909619</v>
      </c>
      <c r="BH349" s="629">
        <v>10.950726313876167</v>
      </c>
      <c r="BI349" s="629">
        <v>11.020707258681227</v>
      </c>
      <c r="BJ349" s="629">
        <v>11.08378010833421</v>
      </c>
      <c r="BK349" s="629">
        <v>11.144010032629872</v>
      </c>
      <c r="BL349" s="629">
        <v>11.205173397955356</v>
      </c>
      <c r="BM349" s="629">
        <v>11.258313004439728</v>
      </c>
      <c r="BN349" s="629">
        <v>11.30122412843555</v>
      </c>
      <c r="BO349" s="629">
        <v>11.34106229828037</v>
      </c>
      <c r="BP349" s="629">
        <v>11.373968363330469</v>
      </c>
      <c r="BQ349" s="629">
        <v>11.407835526576896</v>
      </c>
      <c r="BR349" s="629">
        <v>11.442737702429113</v>
      </c>
      <c r="BS349" s="629">
        <v>11.477700440958493</v>
      </c>
      <c r="BT349" s="629">
        <v>11.513027099980327</v>
      </c>
      <c r="BU349" s="629"/>
      <c r="BV349" s="629"/>
      <c r="BW349" s="629"/>
      <c r="BX349" s="629"/>
      <c r="BY349" s="629"/>
      <c r="BZ349" s="629"/>
      <c r="CA349" s="629"/>
      <c r="CB349" s="629"/>
      <c r="CC349" s="629"/>
      <c r="CD349" s="629"/>
      <c r="CE349" s="629"/>
      <c r="CF349" s="629"/>
      <c r="CG349" s="629"/>
      <c r="CH349" s="629"/>
      <c r="CI349" s="630"/>
      <c r="CK349" s="1351"/>
    </row>
    <row r="350" spans="2:89" x14ac:dyDescent="0.2">
      <c r="B350" s="976" t="s">
        <v>750</v>
      </c>
      <c r="C350" s="1023" t="s">
        <v>565</v>
      </c>
      <c r="D350" s="946" t="s">
        <v>85</v>
      </c>
      <c r="E350" s="1021" t="s">
        <v>339</v>
      </c>
      <c r="F350" s="1022">
        <v>2</v>
      </c>
      <c r="G350" s="628"/>
      <c r="H350" s="628"/>
      <c r="I350" s="628">
        <v>920.62950060597245</v>
      </c>
      <c r="J350" s="628">
        <v>956.98374970525151</v>
      </c>
      <c r="K350" s="628">
        <v>1004.1385712395168</v>
      </c>
      <c r="L350" s="628">
        <v>1053.2853316469684</v>
      </c>
      <c r="M350" s="629">
        <v>1104.1161421694601</v>
      </c>
      <c r="N350" s="629">
        <v>1155.5159936501509</v>
      </c>
      <c r="O350" s="629">
        <v>1208.4461420972016</v>
      </c>
      <c r="P350" s="629">
        <v>1261.7848736738777</v>
      </c>
      <c r="Q350" s="629">
        <v>1312.5197307689318</v>
      </c>
      <c r="R350" s="629">
        <v>1356.9083510756191</v>
      </c>
      <c r="S350" s="629">
        <v>1399.8752828494294</v>
      </c>
      <c r="T350" s="629">
        <v>1443.2049853733365</v>
      </c>
      <c r="U350" s="629">
        <v>1487.8776459154815</v>
      </c>
      <c r="V350" s="629">
        <v>1533.1699690317364</v>
      </c>
      <c r="W350" s="629">
        <v>1574.3768851019825</v>
      </c>
      <c r="X350" s="629">
        <v>1609.7316414356455</v>
      </c>
      <c r="Y350" s="629">
        <v>1643.772326997364</v>
      </c>
      <c r="Z350" s="629">
        <v>1677.6692821118168</v>
      </c>
      <c r="AA350" s="629">
        <v>1711.8658687954278</v>
      </c>
      <c r="AB350" s="629">
        <v>1745.4236283844591</v>
      </c>
      <c r="AC350" s="629">
        <v>1777.3921129510877</v>
      </c>
      <c r="AD350" s="629">
        <v>1808.4111391568406</v>
      </c>
      <c r="AE350" s="629">
        <v>1838.5509890119783</v>
      </c>
      <c r="AF350" s="629">
        <v>1868.0375512938474</v>
      </c>
      <c r="AG350" s="629">
        <v>1896.4685994083472</v>
      </c>
      <c r="AH350" s="629">
        <v>1923.7361154974101</v>
      </c>
      <c r="AI350" s="629">
        <v>1950.7767405780726</v>
      </c>
      <c r="AJ350" s="629">
        <v>1978.1858428752369</v>
      </c>
      <c r="AK350" s="629">
        <v>2005.4260877892734</v>
      </c>
      <c r="AL350" s="629">
        <v>2029.0120382136147</v>
      </c>
      <c r="AM350" s="629">
        <v>2047.5632694231892</v>
      </c>
      <c r="AN350" s="629">
        <v>2065.9650741612545</v>
      </c>
      <c r="AO350" s="629">
        <v>2084.1915649761231</v>
      </c>
      <c r="AP350" s="629">
        <v>2102.2267159335388</v>
      </c>
      <c r="AQ350" s="629">
        <v>2116.1859682319946</v>
      </c>
      <c r="AR350" s="629">
        <v>2126.051803832645</v>
      </c>
      <c r="AS350" s="629">
        <v>2136.0781865039353</v>
      </c>
      <c r="AT350" s="629">
        <v>2146.2104496180127</v>
      </c>
      <c r="AU350" s="629">
        <v>2156.3795206090172</v>
      </c>
      <c r="AV350" s="629">
        <v>2166.5623912103183</v>
      </c>
      <c r="AW350" s="629">
        <v>2176.852228475017</v>
      </c>
      <c r="AX350" s="629">
        <v>2187.322404851172</v>
      </c>
      <c r="AY350" s="629">
        <v>2197.7215276438501</v>
      </c>
      <c r="AZ350" s="629">
        <v>2207.9691577507501</v>
      </c>
      <c r="BA350" s="629">
        <v>2218.1666287332037</v>
      </c>
      <c r="BB350" s="629">
        <v>2228.4435157973085</v>
      </c>
      <c r="BC350" s="629">
        <v>2238.8656143893968</v>
      </c>
      <c r="BD350" s="629">
        <v>2249.34583387971</v>
      </c>
      <c r="BE350" s="629">
        <v>2259.8433761878096</v>
      </c>
      <c r="BF350" s="629">
        <v>2270.2391028506422</v>
      </c>
      <c r="BG350" s="629">
        <v>2280.5758647660214</v>
      </c>
      <c r="BH350" s="629">
        <v>2290.9198735738742</v>
      </c>
      <c r="BI350" s="629">
        <v>2301.2244505595195</v>
      </c>
      <c r="BJ350" s="629">
        <v>2311.5317556641048</v>
      </c>
      <c r="BK350" s="629">
        <v>2321.7597925829969</v>
      </c>
      <c r="BL350" s="629">
        <v>2331.8528325605034</v>
      </c>
      <c r="BM350" s="629">
        <v>2341.9426532615735</v>
      </c>
      <c r="BN350" s="629">
        <v>2352.0464630529423</v>
      </c>
      <c r="BO350" s="629">
        <v>2362.0890813258534</v>
      </c>
      <c r="BP350" s="629">
        <v>2371.0821018346978</v>
      </c>
      <c r="BQ350" s="629">
        <v>2378.9293037459875</v>
      </c>
      <c r="BR350" s="629">
        <v>2386.6959357653714</v>
      </c>
      <c r="BS350" s="629">
        <v>2394.4204336041157</v>
      </c>
      <c r="BT350" s="629">
        <v>2402.1072294629939</v>
      </c>
      <c r="BU350" s="629"/>
      <c r="BV350" s="629"/>
      <c r="BW350" s="629"/>
      <c r="BX350" s="629"/>
      <c r="BY350" s="629"/>
      <c r="BZ350" s="629"/>
      <c r="CA350" s="629"/>
      <c r="CB350" s="629"/>
      <c r="CC350" s="629"/>
      <c r="CD350" s="629"/>
      <c r="CE350" s="629"/>
      <c r="CF350" s="629"/>
      <c r="CG350" s="629"/>
      <c r="CH350" s="629"/>
      <c r="CI350" s="630"/>
      <c r="CK350" s="1351"/>
    </row>
    <row r="351" spans="2:89" x14ac:dyDescent="0.2">
      <c r="B351" s="976" t="s">
        <v>751</v>
      </c>
      <c r="C351" s="1023" t="s">
        <v>567</v>
      </c>
      <c r="D351" s="946" t="s">
        <v>85</v>
      </c>
      <c r="E351" s="1021" t="s">
        <v>339</v>
      </c>
      <c r="F351" s="1022">
        <v>2</v>
      </c>
      <c r="G351" s="628"/>
      <c r="H351" s="628"/>
      <c r="I351" s="628">
        <v>1715.4093781558433</v>
      </c>
      <c r="J351" s="628">
        <v>1690.4850043306203</v>
      </c>
      <c r="K351" s="628">
        <v>1658.366768873298</v>
      </c>
      <c r="L351" s="628">
        <v>1622.9561204530476</v>
      </c>
      <c r="M351" s="629">
        <v>1587.8954367913361</v>
      </c>
      <c r="N351" s="629">
        <v>1552.672695495583</v>
      </c>
      <c r="O351" s="629">
        <v>1516.2850489575117</v>
      </c>
      <c r="P351" s="629">
        <v>1479.247981566971</v>
      </c>
      <c r="Q351" s="629">
        <v>1442.0504836931664</v>
      </c>
      <c r="R351" s="629">
        <v>1406.5364374702415</v>
      </c>
      <c r="S351" s="629">
        <v>1372.7285149464913</v>
      </c>
      <c r="T351" s="629">
        <v>1338.8128089837066</v>
      </c>
      <c r="U351" s="629">
        <v>1304.7966640864111</v>
      </c>
      <c r="V351" s="629">
        <v>1270.6955519795492</v>
      </c>
      <c r="W351" s="629">
        <v>1240.5127538889456</v>
      </c>
      <c r="X351" s="629">
        <v>1214.9727579933374</v>
      </c>
      <c r="Y351" s="629">
        <v>1190.2045280272685</v>
      </c>
      <c r="Z351" s="629">
        <v>1165.5243504127634</v>
      </c>
      <c r="AA351" s="629">
        <v>1140.8369074594052</v>
      </c>
      <c r="AB351" s="629">
        <v>1116.6218351697066</v>
      </c>
      <c r="AC351" s="629">
        <v>1093.2584768992049</v>
      </c>
      <c r="AD351" s="629">
        <v>1070.7527157278603</v>
      </c>
      <c r="AE351" s="629">
        <v>1049.2162971596674</v>
      </c>
      <c r="AF351" s="629">
        <v>1028.660203647051</v>
      </c>
      <c r="AG351" s="629">
        <v>1008.7199582152664</v>
      </c>
      <c r="AH351" s="629">
        <v>988.91895627103099</v>
      </c>
      <c r="AI351" s="629">
        <v>969.1503856067485</v>
      </c>
      <c r="AJ351" s="629">
        <v>949.4151563132292</v>
      </c>
      <c r="AK351" s="629">
        <v>929.71752218910262</v>
      </c>
      <c r="AL351" s="629">
        <v>912.47524481525124</v>
      </c>
      <c r="AM351" s="629">
        <v>897.70577600749698</v>
      </c>
      <c r="AN351" s="629">
        <v>882.99816489201396</v>
      </c>
      <c r="AO351" s="629">
        <v>868.35301635373844</v>
      </c>
      <c r="AP351" s="629">
        <v>853.76748089901275</v>
      </c>
      <c r="AQ351" s="629">
        <v>843.15407285907827</v>
      </c>
      <c r="AR351" s="629">
        <v>836.53919652358593</v>
      </c>
      <c r="AS351" s="629">
        <v>830.01339444711982</v>
      </c>
      <c r="AT351" s="629">
        <v>823.57583180363804</v>
      </c>
      <c r="AU351" s="629">
        <v>817.22519816294198</v>
      </c>
      <c r="AV351" s="629">
        <v>810.95941432416271</v>
      </c>
      <c r="AW351" s="629">
        <v>804.77394170504954</v>
      </c>
      <c r="AX351" s="629">
        <v>798.66610831397895</v>
      </c>
      <c r="AY351" s="629">
        <v>792.63346882110579</v>
      </c>
      <c r="AZ351" s="629">
        <v>786.67093103526281</v>
      </c>
      <c r="BA351" s="629">
        <v>780.77394051465978</v>
      </c>
      <c r="BB351" s="629">
        <v>774.93875929400258</v>
      </c>
      <c r="BC351" s="629">
        <v>769.16317929208913</v>
      </c>
      <c r="BD351" s="629">
        <v>763.44697707591615</v>
      </c>
      <c r="BE351" s="629">
        <v>757.79051584522904</v>
      </c>
      <c r="BF351" s="629">
        <v>752.19340392020149</v>
      </c>
      <c r="BG351" s="629">
        <v>746.65553994282925</v>
      </c>
      <c r="BH351" s="629">
        <v>741.17638575831734</v>
      </c>
      <c r="BI351" s="629">
        <v>735.75547822556928</v>
      </c>
      <c r="BJ351" s="629">
        <v>730.39219307455187</v>
      </c>
      <c r="BK351" s="629">
        <v>725.08630121508463</v>
      </c>
      <c r="BL351" s="629">
        <v>719.83763832079057</v>
      </c>
      <c r="BM351" s="629">
        <v>714.64541704101032</v>
      </c>
      <c r="BN351" s="629">
        <v>709.50961761693156</v>
      </c>
      <c r="BO351" s="629">
        <v>704.4290269463927</v>
      </c>
      <c r="BP351" s="629">
        <v>700.42953431163335</v>
      </c>
      <c r="BQ351" s="629">
        <v>697.5133457870611</v>
      </c>
      <c r="BR351" s="629">
        <v>694.65052613348951</v>
      </c>
      <c r="BS351" s="629">
        <v>691.8383678573656</v>
      </c>
      <c r="BT351" s="629">
        <v>689.07468309439002</v>
      </c>
      <c r="BU351" s="629"/>
      <c r="BV351" s="629"/>
      <c r="BW351" s="629"/>
      <c r="BX351" s="629"/>
      <c r="BY351" s="629"/>
      <c r="BZ351" s="629"/>
      <c r="CA351" s="629"/>
      <c r="CB351" s="629"/>
      <c r="CC351" s="629"/>
      <c r="CD351" s="629"/>
      <c r="CE351" s="629"/>
      <c r="CF351" s="629"/>
      <c r="CG351" s="629"/>
      <c r="CH351" s="629"/>
      <c r="CI351" s="630"/>
      <c r="CK351" s="1351"/>
    </row>
    <row r="352" spans="2:89" ht="28.5" x14ac:dyDescent="0.2">
      <c r="B352" s="1024" t="s">
        <v>752</v>
      </c>
      <c r="C352" s="1023" t="s">
        <v>569</v>
      </c>
      <c r="D352" s="1025" t="s">
        <v>753</v>
      </c>
      <c r="E352" s="1021" t="s">
        <v>339</v>
      </c>
      <c r="F352" s="1022">
        <v>2</v>
      </c>
      <c r="G352" s="600">
        <f>SUM(G348:G351)</f>
        <v>0</v>
      </c>
      <c r="H352" s="600">
        <f t="shared" ref="H352:BS352" si="479">SUM(H348:H351)</f>
        <v>0</v>
      </c>
      <c r="I352" s="600">
        <f t="shared" si="479"/>
        <v>2682.7116490385179</v>
      </c>
      <c r="J352" s="600">
        <f t="shared" si="479"/>
        <v>2694.5974483329851</v>
      </c>
      <c r="K352" s="600">
        <f t="shared" si="479"/>
        <v>2710.0538590548581</v>
      </c>
      <c r="L352" s="600">
        <f t="shared" si="479"/>
        <v>2724.1832154510053</v>
      </c>
      <c r="M352" s="757">
        <f t="shared" si="479"/>
        <v>2740.2895026215488</v>
      </c>
      <c r="N352" s="757">
        <f t="shared" si="479"/>
        <v>2756.7841850810123</v>
      </c>
      <c r="O352" s="757">
        <f t="shared" si="479"/>
        <v>2773.8082818664948</v>
      </c>
      <c r="P352" s="757">
        <f t="shared" si="479"/>
        <v>2790.6138845714959</v>
      </c>
      <c r="Q352" s="757">
        <f t="shared" si="479"/>
        <v>2804.6831973878516</v>
      </c>
      <c r="R352" s="757">
        <f t="shared" si="479"/>
        <v>2814.0579298167804</v>
      </c>
      <c r="S352" s="757">
        <f t="shared" si="479"/>
        <v>2823.828992367924</v>
      </c>
      <c r="T352" s="757">
        <f t="shared" si="479"/>
        <v>2834.1348306308773</v>
      </c>
      <c r="U352" s="757">
        <f t="shared" si="479"/>
        <v>2845.5193882347548</v>
      </c>
      <c r="V352" s="757">
        <f t="shared" si="479"/>
        <v>2857.3154165938004</v>
      </c>
      <c r="W352" s="757">
        <f t="shared" si="479"/>
        <v>2868.864611950743</v>
      </c>
      <c r="X352" s="757">
        <f t="shared" si="479"/>
        <v>2879.1758103427519</v>
      </c>
      <c r="Y352" s="757">
        <f t="shared" si="479"/>
        <v>2888.9574352762834</v>
      </c>
      <c r="Z352" s="757">
        <f t="shared" si="479"/>
        <v>2898.7185048343326</v>
      </c>
      <c r="AA352" s="757">
        <f t="shared" si="479"/>
        <v>2908.7589033451964</v>
      </c>
      <c r="AB352" s="757">
        <f t="shared" si="479"/>
        <v>2918.6210717407607</v>
      </c>
      <c r="AC352" s="757">
        <f t="shared" si="479"/>
        <v>2927.7890015143244</v>
      </c>
      <c r="AD352" s="757">
        <f t="shared" si="479"/>
        <v>2936.9120134210316</v>
      </c>
      <c r="AE352" s="757">
        <f t="shared" si="479"/>
        <v>2946.1548046241123</v>
      </c>
      <c r="AF352" s="757">
        <f t="shared" si="479"/>
        <v>2955.7185525091686</v>
      </c>
      <c r="AG352" s="757">
        <f t="shared" si="479"/>
        <v>2964.8221462499923</v>
      </c>
      <c r="AH352" s="757">
        <f t="shared" si="479"/>
        <v>2972.9334823325867</v>
      </c>
      <c r="AI352" s="757">
        <f t="shared" si="479"/>
        <v>2980.8374152601591</v>
      </c>
      <c r="AJ352" s="757">
        <f t="shared" si="479"/>
        <v>2989.0829227713002</v>
      </c>
      <c r="AK352" s="757">
        <f t="shared" si="479"/>
        <v>2997.1382955384684</v>
      </c>
      <c r="AL352" s="757">
        <f t="shared" si="479"/>
        <v>3003.960396404872</v>
      </c>
      <c r="AM352" s="757">
        <f t="shared" si="479"/>
        <v>3008.1756442017677</v>
      </c>
      <c r="AN352" s="757">
        <f t="shared" si="479"/>
        <v>3012.1980703959434</v>
      </c>
      <c r="AO352" s="757">
        <f t="shared" si="479"/>
        <v>3016.0429343119417</v>
      </c>
      <c r="AP352" s="757">
        <f t="shared" si="479"/>
        <v>3019.7250352419851</v>
      </c>
      <c r="AQ352" s="757">
        <f t="shared" si="479"/>
        <v>3023.2869370061908</v>
      </c>
      <c r="AR352" s="757">
        <f t="shared" si="479"/>
        <v>3026.7575129611782</v>
      </c>
      <c r="AS352" s="757">
        <f t="shared" si="479"/>
        <v>3030.3616851993243</v>
      </c>
      <c r="AT352" s="757">
        <f t="shared" si="479"/>
        <v>3034.0980760404937</v>
      </c>
      <c r="AU352" s="757">
        <f t="shared" si="479"/>
        <v>3037.9558352702893</v>
      </c>
      <c r="AV352" s="757">
        <f t="shared" si="479"/>
        <v>3041.9380209877572</v>
      </c>
      <c r="AW352" s="757">
        <f t="shared" si="479"/>
        <v>3046.0953039813194</v>
      </c>
      <c r="AX352" s="757">
        <f t="shared" si="479"/>
        <v>3050.4972578073316</v>
      </c>
      <c r="AY352" s="757">
        <f t="shared" si="479"/>
        <v>3055.0204083807912</v>
      </c>
      <c r="AZ352" s="757">
        <f t="shared" si="479"/>
        <v>3059.6101165277241</v>
      </c>
      <c r="BA352" s="757">
        <f t="shared" si="479"/>
        <v>3064.3148694061279</v>
      </c>
      <c r="BB352" s="757">
        <f t="shared" si="479"/>
        <v>3069.1895174568208</v>
      </c>
      <c r="BC352" s="757">
        <f t="shared" si="479"/>
        <v>3074.2670362446524</v>
      </c>
      <c r="BD352" s="757">
        <f t="shared" si="479"/>
        <v>3079.4627028681407</v>
      </c>
      <c r="BE352" s="757">
        <f t="shared" si="479"/>
        <v>3084.7284686331659</v>
      </c>
      <c r="BF352" s="757">
        <f t="shared" si="479"/>
        <v>3089.9876543808487</v>
      </c>
      <c r="BG352" s="757">
        <f t="shared" si="479"/>
        <v>3095.2591721004055</v>
      </c>
      <c r="BH352" s="757">
        <f t="shared" si="479"/>
        <v>3100.5811018204727</v>
      </c>
      <c r="BI352" s="757">
        <f t="shared" si="479"/>
        <v>3105.9024257124261</v>
      </c>
      <c r="BJ352" s="757">
        <f t="shared" si="479"/>
        <v>3111.2408975087269</v>
      </c>
      <c r="BK352" s="757">
        <f t="shared" si="479"/>
        <v>3116.5397150152785</v>
      </c>
      <c r="BL352" s="757">
        <f t="shared" si="479"/>
        <v>3121.7666022005897</v>
      </c>
      <c r="BM352" s="757">
        <f t="shared" si="479"/>
        <v>3126.996531868811</v>
      </c>
      <c r="BN352" s="757">
        <f t="shared" si="479"/>
        <v>3132.2329044874823</v>
      </c>
      <c r="BO352" s="757">
        <f t="shared" si="479"/>
        <v>3137.4440763665575</v>
      </c>
      <c r="BP352" s="757">
        <f t="shared" si="479"/>
        <v>3142.6433957669092</v>
      </c>
      <c r="BQ352" s="757">
        <f t="shared" si="479"/>
        <v>3147.7862113002589</v>
      </c>
      <c r="BR352" s="757">
        <f t="shared" si="479"/>
        <v>3152.9082986870353</v>
      </c>
      <c r="BS352" s="757">
        <f t="shared" si="479"/>
        <v>3158.0392920240733</v>
      </c>
      <c r="BT352" s="757">
        <f t="shared" ref="BT352" si="480">SUM(BT348:BT351)</f>
        <v>3163.183332819925</v>
      </c>
      <c r="BU352" s="757"/>
      <c r="BV352" s="757"/>
      <c r="BW352" s="757"/>
      <c r="BX352" s="757"/>
      <c r="BY352" s="757"/>
      <c r="BZ352" s="757"/>
      <c r="CA352" s="757"/>
      <c r="CB352" s="757"/>
      <c r="CC352" s="757"/>
      <c r="CD352" s="757"/>
      <c r="CE352" s="757"/>
      <c r="CF352" s="757"/>
      <c r="CG352" s="757"/>
      <c r="CH352" s="757"/>
      <c r="CI352" s="758"/>
      <c r="CK352" s="1351"/>
    </row>
    <row r="353" spans="2:89" ht="57" x14ac:dyDescent="0.2">
      <c r="B353" s="1024" t="s">
        <v>754</v>
      </c>
      <c r="C353" s="1023" t="s">
        <v>572</v>
      </c>
      <c r="D353" s="1025" t="s">
        <v>755</v>
      </c>
      <c r="E353" s="1021" t="s">
        <v>574</v>
      </c>
      <c r="F353" s="1022">
        <v>1</v>
      </c>
      <c r="G353" s="789" t="e">
        <f>(G351+G350)/(G337+G345)</f>
        <v>#DIV/0!</v>
      </c>
      <c r="H353" s="789" t="e">
        <f t="shared" ref="H353:BS353" si="481">(H351+H350)/(H337+H345)</f>
        <v>#DIV/0!</v>
      </c>
      <c r="I353" s="789">
        <f t="shared" si="481"/>
        <v>2.3529947832856069</v>
      </c>
      <c r="J353" s="789">
        <f t="shared" si="481"/>
        <v>2.3493938159266388</v>
      </c>
      <c r="K353" s="789">
        <f t="shared" si="481"/>
        <v>2.3464677497643924</v>
      </c>
      <c r="L353" s="789">
        <f t="shared" si="481"/>
        <v>2.3431002202878699</v>
      </c>
      <c r="M353" s="789">
        <f t="shared" si="481"/>
        <v>2.3395357899206974</v>
      </c>
      <c r="N353" s="789">
        <f t="shared" si="481"/>
        <v>2.3346894624641381</v>
      </c>
      <c r="O353" s="789">
        <f t="shared" si="481"/>
        <v>2.3296287756465088</v>
      </c>
      <c r="P353" s="789">
        <f t="shared" si="481"/>
        <v>2.3244840999615946</v>
      </c>
      <c r="Q353" s="789">
        <f t="shared" si="481"/>
        <v>2.3195212980197759</v>
      </c>
      <c r="R353" s="789">
        <f t="shared" si="481"/>
        <v>2.3139652426800454</v>
      </c>
      <c r="S353" s="789">
        <f t="shared" si="481"/>
        <v>2.3086521271669862</v>
      </c>
      <c r="T353" s="789">
        <f t="shared" si="481"/>
        <v>2.3038712139547637</v>
      </c>
      <c r="U353" s="789">
        <f t="shared" si="481"/>
        <v>2.3000118697656791</v>
      </c>
      <c r="V353" s="789">
        <f t="shared" si="481"/>
        <v>2.296856682418086</v>
      </c>
      <c r="W353" s="789">
        <f t="shared" si="481"/>
        <v>2.2940104043998293</v>
      </c>
      <c r="X353" s="789">
        <f t="shared" si="481"/>
        <v>2.290866112077659</v>
      </c>
      <c r="Y353" s="789">
        <f t="shared" si="481"/>
        <v>2.2875936857682513</v>
      </c>
      <c r="Z353" s="789">
        <f t="shared" si="481"/>
        <v>2.2846675967203858</v>
      </c>
      <c r="AA353" s="789">
        <f t="shared" si="481"/>
        <v>2.2823636079267922</v>
      </c>
      <c r="AB353" s="789">
        <f t="shared" si="481"/>
        <v>2.2803078068479739</v>
      </c>
      <c r="AC353" s="789">
        <f t="shared" si="481"/>
        <v>2.278034464927849</v>
      </c>
      <c r="AD353" s="789">
        <f t="shared" si="481"/>
        <v>2.2760547597704268</v>
      </c>
      <c r="AE353" s="789">
        <f t="shared" si="481"/>
        <v>2.2745227855221075</v>
      </c>
      <c r="AF353" s="789">
        <f t="shared" si="481"/>
        <v>2.2736205196600365</v>
      </c>
      <c r="AG353" s="789">
        <f t="shared" si="481"/>
        <v>2.2727413870334514</v>
      </c>
      <c r="AH353" s="789">
        <f t="shared" si="481"/>
        <v>2.271422312901092</v>
      </c>
      <c r="AI353" s="789">
        <f t="shared" si="481"/>
        <v>2.2703137934902564</v>
      </c>
      <c r="AJ353" s="789">
        <f t="shared" si="481"/>
        <v>2.2698741639411377</v>
      </c>
      <c r="AK353" s="789">
        <f t="shared" si="481"/>
        <v>2.2696864306750304</v>
      </c>
      <c r="AL353" s="789">
        <f t="shared" si="481"/>
        <v>2.269501636820483</v>
      </c>
      <c r="AM353" s="789">
        <f t="shared" si="481"/>
        <v>2.2694443538022635</v>
      </c>
      <c r="AN353" s="789">
        <f t="shared" si="481"/>
        <v>2.2697173464778198</v>
      </c>
      <c r="AO353" s="789">
        <f t="shared" si="481"/>
        <v>2.2698617955534135</v>
      </c>
      <c r="AP353" s="789">
        <f t="shared" si="481"/>
        <v>2.2696152218066694</v>
      </c>
      <c r="AQ353" s="789">
        <f t="shared" si="481"/>
        <v>2.2690695009644908</v>
      </c>
      <c r="AR353" s="789">
        <f t="shared" si="481"/>
        <v>2.268373698678992</v>
      </c>
      <c r="AS353" s="789">
        <f t="shared" si="481"/>
        <v>2.2678612925767694</v>
      </c>
      <c r="AT353" s="789">
        <f t="shared" si="481"/>
        <v>2.2674656405404128</v>
      </c>
      <c r="AU353" s="789">
        <f t="shared" si="481"/>
        <v>2.267075092318307</v>
      </c>
      <c r="AV353" s="789">
        <f t="shared" si="481"/>
        <v>2.2663318204326277</v>
      </c>
      <c r="AW353" s="789">
        <f t="shared" si="481"/>
        <v>2.2654782926906103</v>
      </c>
      <c r="AX353" s="789">
        <f t="shared" si="481"/>
        <v>2.2645348410026065</v>
      </c>
      <c r="AY353" s="789">
        <f t="shared" si="481"/>
        <v>2.2631089591807854</v>
      </c>
      <c r="AZ353" s="789">
        <f t="shared" si="481"/>
        <v>2.2612492449875861</v>
      </c>
      <c r="BA353" s="789">
        <f t="shared" si="481"/>
        <v>2.2590483509188468</v>
      </c>
      <c r="BB353" s="789">
        <f t="shared" si="481"/>
        <v>2.2567087837940591</v>
      </c>
      <c r="BC353" s="789">
        <f t="shared" si="481"/>
        <v>2.254510907433751</v>
      </c>
      <c r="BD353" s="789">
        <f t="shared" si="481"/>
        <v>2.2525440416528761</v>
      </c>
      <c r="BE353" s="789">
        <f t="shared" si="481"/>
        <v>2.2507035753810469</v>
      </c>
      <c r="BF353" s="789">
        <f t="shared" si="481"/>
        <v>2.2489550459272456</v>
      </c>
      <c r="BG353" s="789">
        <f t="shared" si="481"/>
        <v>2.2473151702350775</v>
      </c>
      <c r="BH353" s="789">
        <f t="shared" si="481"/>
        <v>2.2457958850616584</v>
      </c>
      <c r="BI353" s="789">
        <f t="shared" si="481"/>
        <v>2.2443741223899045</v>
      </c>
      <c r="BJ353" s="789">
        <f t="shared" si="481"/>
        <v>2.2431096322441215</v>
      </c>
      <c r="BK353" s="789">
        <f t="shared" si="481"/>
        <v>2.2420150696365151</v>
      </c>
      <c r="BL353" s="789">
        <f t="shared" si="481"/>
        <v>2.2409986928477066</v>
      </c>
      <c r="BM353" s="789">
        <f t="shared" si="481"/>
        <v>2.2401768370042552</v>
      </c>
      <c r="BN353" s="789">
        <f t="shared" si="481"/>
        <v>2.2393702738962711</v>
      </c>
      <c r="BO353" s="789">
        <f t="shared" si="481"/>
        <v>2.238452372345749</v>
      </c>
      <c r="BP353" s="789">
        <f t="shared" si="481"/>
        <v>2.2374955002715633</v>
      </c>
      <c r="BQ353" s="789">
        <f t="shared" si="481"/>
        <v>2.236294463620629</v>
      </c>
      <c r="BR353" s="789">
        <f t="shared" si="481"/>
        <v>2.2348806217598152</v>
      </c>
      <c r="BS353" s="789">
        <f t="shared" si="481"/>
        <v>2.2333229158270713</v>
      </c>
      <c r="BT353" s="789">
        <f t="shared" ref="BT353" si="482">(BT351+BT350)/(BT337+BT345)</f>
        <v>2.2317497849374499</v>
      </c>
      <c r="BU353" s="789"/>
      <c r="BV353" s="789"/>
      <c r="BW353" s="789"/>
      <c r="BX353" s="789"/>
      <c r="BY353" s="789"/>
      <c r="BZ353" s="789"/>
      <c r="CA353" s="789"/>
      <c r="CB353" s="789"/>
      <c r="CC353" s="789"/>
      <c r="CD353" s="789"/>
      <c r="CE353" s="789"/>
      <c r="CF353" s="789"/>
      <c r="CG353" s="789"/>
      <c r="CH353" s="789"/>
      <c r="CI353" s="789"/>
      <c r="CK353" s="1351"/>
    </row>
    <row r="354" spans="2:89" ht="42.75" x14ac:dyDescent="0.2">
      <c r="B354" s="1024" t="s">
        <v>756</v>
      </c>
      <c r="C354" s="1023" t="s">
        <v>576</v>
      </c>
      <c r="D354" s="1025" t="s">
        <v>757</v>
      </c>
      <c r="E354" s="1021" t="s">
        <v>370</v>
      </c>
      <c r="F354" s="1022">
        <v>1</v>
      </c>
      <c r="G354" s="782" t="e">
        <f>G337/(G337+G345)</f>
        <v>#DIV/0!</v>
      </c>
      <c r="H354" s="782" t="e">
        <f t="shared" ref="H354:BS354" si="483">H337/(H337+H345)</f>
        <v>#DIV/0!</v>
      </c>
      <c r="I354" s="782">
        <f t="shared" si="483"/>
        <v>0.42265090052495291</v>
      </c>
      <c r="J354" s="782">
        <f t="shared" si="483"/>
        <v>0.43544912403478592</v>
      </c>
      <c r="K354" s="782">
        <f t="shared" si="483"/>
        <v>0.45204909581991959</v>
      </c>
      <c r="L354" s="782">
        <f t="shared" si="483"/>
        <v>0.46970493495603716</v>
      </c>
      <c r="M354" s="783">
        <f t="shared" si="483"/>
        <v>0.48733751879389436</v>
      </c>
      <c r="N354" s="783">
        <f t="shared" si="483"/>
        <v>0.50506221144829566</v>
      </c>
      <c r="O354" s="783">
        <f t="shared" si="483"/>
        <v>0.52305473319926754</v>
      </c>
      <c r="P354" s="783">
        <f t="shared" si="483"/>
        <v>0.54094896545891535</v>
      </c>
      <c r="Q354" s="783">
        <f t="shared" si="483"/>
        <v>0.55809312823816615</v>
      </c>
      <c r="R354" s="783">
        <f t="shared" si="483"/>
        <v>0.57360087956415007</v>
      </c>
      <c r="S354" s="783">
        <f t="shared" si="483"/>
        <v>0.58816205410285072</v>
      </c>
      <c r="T354" s="783">
        <f t="shared" si="483"/>
        <v>0.60251386215714242</v>
      </c>
      <c r="U354" s="783">
        <f t="shared" si="483"/>
        <v>0.61673574816067178</v>
      </c>
      <c r="V354" s="783">
        <f t="shared" si="483"/>
        <v>0.63075866414271775</v>
      </c>
      <c r="W354" s="783">
        <f t="shared" si="483"/>
        <v>0.64290881398138078</v>
      </c>
      <c r="X354" s="783">
        <f t="shared" si="483"/>
        <v>0.65290203089636634</v>
      </c>
      <c r="Y354" s="783">
        <f t="shared" si="483"/>
        <v>0.66244013274072033</v>
      </c>
      <c r="Z354" s="783">
        <f t="shared" si="483"/>
        <v>0.67180856241358755</v>
      </c>
      <c r="AA354" s="783">
        <f t="shared" si="483"/>
        <v>0.68104216793264827</v>
      </c>
      <c r="AB354" s="783">
        <f t="shared" si="483"/>
        <v>0.68995745817372844</v>
      </c>
      <c r="AC354" s="783">
        <f t="shared" si="483"/>
        <v>0.69839580966202608</v>
      </c>
      <c r="AD354" s="783">
        <f t="shared" si="483"/>
        <v>0.70636689893910343</v>
      </c>
      <c r="AE354" s="783">
        <f t="shared" si="483"/>
        <v>0.71385715243831416</v>
      </c>
      <c r="AF354" s="783">
        <f t="shared" si="483"/>
        <v>0.72087517320580918</v>
      </c>
      <c r="AG354" s="783">
        <f t="shared" si="483"/>
        <v>0.7275872837123506</v>
      </c>
      <c r="AH354" s="783">
        <f t="shared" si="483"/>
        <v>0.73418594568321749</v>
      </c>
      <c r="AI354" s="783">
        <f t="shared" si="483"/>
        <v>0.74070289676542944</v>
      </c>
      <c r="AJ354" s="783">
        <f t="shared" si="483"/>
        <v>0.74714207757067874</v>
      </c>
      <c r="AK354" s="783">
        <f t="shared" si="483"/>
        <v>0.75350700568003504</v>
      </c>
      <c r="AL354" s="783">
        <f t="shared" si="483"/>
        <v>0.75882260367313004</v>
      </c>
      <c r="AM354" s="783">
        <f t="shared" si="483"/>
        <v>0.76297974085965603</v>
      </c>
      <c r="AN354" s="783">
        <f t="shared" si="483"/>
        <v>0.76708521492646575</v>
      </c>
      <c r="AO354" s="783">
        <f t="shared" si="483"/>
        <v>0.77118554983508447</v>
      </c>
      <c r="AP354" s="783">
        <f t="shared" si="483"/>
        <v>0.7752978295217734</v>
      </c>
      <c r="AQ354" s="783">
        <f t="shared" si="483"/>
        <v>0.7779620739449139</v>
      </c>
      <c r="AR354" s="783">
        <f t="shared" si="483"/>
        <v>0.77916974030313013</v>
      </c>
      <c r="AS354" s="783">
        <f t="shared" si="483"/>
        <v>0.78037493287443116</v>
      </c>
      <c r="AT354" s="783">
        <f t="shared" si="483"/>
        <v>0.78157991076258604</v>
      </c>
      <c r="AU354" s="783">
        <f t="shared" si="483"/>
        <v>0.78279013257752095</v>
      </c>
      <c r="AV354" s="783">
        <f t="shared" si="483"/>
        <v>0.78403771133342115</v>
      </c>
      <c r="AW354" s="783">
        <f t="shared" si="483"/>
        <v>0.78530536375086724</v>
      </c>
      <c r="AX354" s="783">
        <f t="shared" si="483"/>
        <v>0.78659577579966633</v>
      </c>
      <c r="AY354" s="783">
        <f t="shared" si="483"/>
        <v>0.78792718607226564</v>
      </c>
      <c r="AZ354" s="783">
        <f t="shared" si="483"/>
        <v>0.78928829771554176</v>
      </c>
      <c r="BA354" s="783">
        <f t="shared" si="483"/>
        <v>0.79067675621779754</v>
      </c>
      <c r="BB354" s="783">
        <f t="shared" si="483"/>
        <v>0.79208207735946545</v>
      </c>
      <c r="BC354" s="783">
        <f t="shared" si="483"/>
        <v>0.79348250995779845</v>
      </c>
      <c r="BD354" s="783">
        <f t="shared" si="483"/>
        <v>0.7948638772329738</v>
      </c>
      <c r="BE354" s="783">
        <f t="shared" si="483"/>
        <v>0.79623311733767554</v>
      </c>
      <c r="BF354" s="783">
        <f t="shared" si="483"/>
        <v>0.79757834833915919</v>
      </c>
      <c r="BG354" s="783">
        <f t="shared" si="483"/>
        <v>0.7989082700869351</v>
      </c>
      <c r="BH354" s="783">
        <f t="shared" si="483"/>
        <v>0.80022634490886158</v>
      </c>
      <c r="BI354" s="783">
        <f t="shared" si="483"/>
        <v>0.80153164128036325</v>
      </c>
      <c r="BJ354" s="783">
        <f t="shared" si="483"/>
        <v>0.80282174821615182</v>
      </c>
      <c r="BK354" s="783">
        <f t="shared" si="483"/>
        <v>0.80409045007581958</v>
      </c>
      <c r="BL354" s="783">
        <f t="shared" si="483"/>
        <v>0.80534247514942503</v>
      </c>
      <c r="BM354" s="783">
        <f t="shared" si="483"/>
        <v>0.80657633175940213</v>
      </c>
      <c r="BN354" s="783">
        <f t="shared" si="483"/>
        <v>0.80780872515893232</v>
      </c>
      <c r="BO354" s="783">
        <f t="shared" si="483"/>
        <v>0.80904564014352154</v>
      </c>
      <c r="BP354" s="783">
        <f t="shared" si="483"/>
        <v>0.809936584169615</v>
      </c>
      <c r="BQ354" s="783">
        <f t="shared" si="483"/>
        <v>0.81049522904882176</v>
      </c>
      <c r="BR354" s="783">
        <f t="shared" si="483"/>
        <v>0.81106824490947393</v>
      </c>
      <c r="BS354" s="783">
        <f t="shared" si="483"/>
        <v>0.81165190130423437</v>
      </c>
      <c r="BT354" s="783">
        <f t="shared" ref="BT354" si="484">BT337/(BT337+BT345)</f>
        <v>0.81223544375763168</v>
      </c>
      <c r="BU354" s="783"/>
      <c r="BV354" s="783"/>
      <c r="BW354" s="783"/>
      <c r="BX354" s="783"/>
      <c r="BY354" s="783"/>
      <c r="BZ354" s="783"/>
      <c r="CA354" s="783"/>
      <c r="CB354" s="783"/>
      <c r="CC354" s="783"/>
      <c r="CD354" s="783"/>
      <c r="CE354" s="783"/>
      <c r="CF354" s="783"/>
      <c r="CG354" s="783"/>
      <c r="CH354" s="783"/>
      <c r="CI354" s="784"/>
      <c r="CK354" s="1351"/>
    </row>
    <row r="355" spans="2:89" ht="72" thickBot="1" x14ac:dyDescent="0.25">
      <c r="B355" s="1026" t="s">
        <v>758</v>
      </c>
      <c r="C355" s="1027" t="s">
        <v>579</v>
      </c>
      <c r="D355" s="1028" t="s">
        <v>759</v>
      </c>
      <c r="E355" s="1029" t="s">
        <v>370</v>
      </c>
      <c r="F355" s="1030">
        <v>1</v>
      </c>
      <c r="G355" s="824" t="e">
        <f>(G337)/(G337+G346+G345+G344)</f>
        <v>#DIV/0!</v>
      </c>
      <c r="H355" s="824" t="e">
        <f t="shared" ref="H355:BS355" si="485">(H337)/(H337+H346+H345+H344)</f>
        <v>#DIV/0!</v>
      </c>
      <c r="I355" s="824">
        <f t="shared" si="485"/>
        <v>0.4065101096951938</v>
      </c>
      <c r="J355" s="824">
        <f t="shared" si="485"/>
        <v>0.41886470084108218</v>
      </c>
      <c r="K355" s="824">
        <f t="shared" si="485"/>
        <v>0.43487810324216247</v>
      </c>
      <c r="L355" s="824">
        <f t="shared" si="485"/>
        <v>0.45191375389419713</v>
      </c>
      <c r="M355" s="824">
        <f t="shared" si="485"/>
        <v>0.46893076418341106</v>
      </c>
      <c r="N355" s="824">
        <f t="shared" si="485"/>
        <v>0.4860404942956465</v>
      </c>
      <c r="O355" s="824">
        <f t="shared" si="485"/>
        <v>0.50341268642928516</v>
      </c>
      <c r="P355" s="824">
        <f t="shared" si="485"/>
        <v>0.52069390154520412</v>
      </c>
      <c r="Q355" s="824">
        <f t="shared" si="485"/>
        <v>0.53725441454718725</v>
      </c>
      <c r="R355" s="824">
        <f t="shared" si="485"/>
        <v>0.55223732146266002</v>
      </c>
      <c r="S355" s="824">
        <f t="shared" si="485"/>
        <v>0.56630836536166917</v>
      </c>
      <c r="T355" s="824">
        <f t="shared" si="485"/>
        <v>0.58017962864249473</v>
      </c>
      <c r="U355" s="824">
        <f t="shared" si="485"/>
        <v>0.59392780682832513</v>
      </c>
      <c r="V355" s="824">
        <f t="shared" si="485"/>
        <v>0.60748606674669536</v>
      </c>
      <c r="W355" s="824">
        <f t="shared" si="485"/>
        <v>0.61923556255738743</v>
      </c>
      <c r="X355" s="824">
        <f t="shared" si="485"/>
        <v>0.62890060595264796</v>
      </c>
      <c r="Y355" s="824">
        <f t="shared" si="485"/>
        <v>0.63812662116718899</v>
      </c>
      <c r="Z355" s="824">
        <f t="shared" si="485"/>
        <v>0.64718960101050982</v>
      </c>
      <c r="AA355" s="824">
        <f t="shared" si="485"/>
        <v>0.65612320500321442</v>
      </c>
      <c r="AB355" s="824">
        <f t="shared" si="485"/>
        <v>0.66474982744971856</v>
      </c>
      <c r="AC355" s="824">
        <f t="shared" si="485"/>
        <v>0.67291585150995181</v>
      </c>
      <c r="AD355" s="824">
        <f t="shared" si="485"/>
        <v>0.68063049499954176</v>
      </c>
      <c r="AE355" s="824">
        <f t="shared" si="485"/>
        <v>0.68788048223468734</v>
      </c>
      <c r="AF355" s="824">
        <f t="shared" si="485"/>
        <v>0.69467400902623067</v>
      </c>
      <c r="AG355" s="824">
        <f t="shared" si="485"/>
        <v>0.70117197630139705</v>
      </c>
      <c r="AH355" s="824">
        <f t="shared" si="485"/>
        <v>0.7075606532687817</v>
      </c>
      <c r="AI355" s="824">
        <f t="shared" si="485"/>
        <v>0.71387074393868899</v>
      </c>
      <c r="AJ355" s="824">
        <f t="shared" si="485"/>
        <v>0.72010604477185969</v>
      </c>
      <c r="AK355" s="824">
        <f t="shared" si="485"/>
        <v>0.72626994401409117</v>
      </c>
      <c r="AL355" s="824">
        <f t="shared" si="485"/>
        <v>0.73141803604994415</v>
      </c>
      <c r="AM355" s="824">
        <f t="shared" si="485"/>
        <v>0.73544441457119658</v>
      </c>
      <c r="AN355" s="824">
        <f t="shared" si="485"/>
        <v>0.73942096320091644</v>
      </c>
      <c r="AO355" s="824">
        <f t="shared" si="485"/>
        <v>0.74339274060042526</v>
      </c>
      <c r="AP355" s="824">
        <f t="shared" si="485"/>
        <v>0.74737629560533858</v>
      </c>
      <c r="AQ355" s="824">
        <f t="shared" si="485"/>
        <v>0.74995725333084307</v>
      </c>
      <c r="AR355" s="824">
        <f t="shared" si="485"/>
        <v>0.75112719565255504</v>
      </c>
      <c r="AS355" s="824">
        <f t="shared" si="485"/>
        <v>0.75229475931615264</v>
      </c>
      <c r="AT355" s="824">
        <f t="shared" si="485"/>
        <v>0.75346213283163366</v>
      </c>
      <c r="AU355" s="824">
        <f t="shared" si="485"/>
        <v>0.75463460457145104</v>
      </c>
      <c r="AV355" s="824">
        <f t="shared" si="485"/>
        <v>0.75584328681700819</v>
      </c>
      <c r="AW355" s="824">
        <f t="shared" si="485"/>
        <v>0.75707143645427355</v>
      </c>
      <c r="AX355" s="824">
        <f t="shared" si="485"/>
        <v>0.75832165675389629</v>
      </c>
      <c r="AY355" s="824">
        <f t="shared" si="485"/>
        <v>0.75961161976431346</v>
      </c>
      <c r="AZ355" s="824">
        <f t="shared" si="485"/>
        <v>0.76093038203712404</v>
      </c>
      <c r="BA355" s="824">
        <f t="shared" si="485"/>
        <v>0.76227566374877065</v>
      </c>
      <c r="BB355" s="824">
        <f t="shared" si="485"/>
        <v>0.7636373078353571</v>
      </c>
      <c r="BC355" s="824">
        <f t="shared" si="485"/>
        <v>0.76499423944492062</v>
      </c>
      <c r="BD355" s="824">
        <f t="shared" si="485"/>
        <v>0.76633272154902998</v>
      </c>
      <c r="BE355" s="824">
        <f t="shared" si="485"/>
        <v>0.76765947610766583</v>
      </c>
      <c r="BF355" s="824">
        <f t="shared" si="485"/>
        <v>0.76896298895886772</v>
      </c>
      <c r="BG355" s="824">
        <f t="shared" si="485"/>
        <v>0.77025168917727849</v>
      </c>
      <c r="BH355" s="824">
        <f t="shared" si="485"/>
        <v>0.77152893110881593</v>
      </c>
      <c r="BI355" s="824">
        <f t="shared" si="485"/>
        <v>0.77279381148935</v>
      </c>
      <c r="BJ355" s="824">
        <f t="shared" si="485"/>
        <v>0.77404399331332441</v>
      </c>
      <c r="BK355" s="824">
        <f t="shared" si="485"/>
        <v>0.77527345242848245</v>
      </c>
      <c r="BL355" s="824">
        <f t="shared" si="485"/>
        <v>0.77648676998119059</v>
      </c>
      <c r="BM355" s="824">
        <f t="shared" si="485"/>
        <v>0.77768249960726277</v>
      </c>
      <c r="BN355" s="824">
        <f t="shared" si="485"/>
        <v>0.778876829908551</v>
      </c>
      <c r="BO355" s="824">
        <f t="shared" si="485"/>
        <v>0.78007556090711827</v>
      </c>
      <c r="BP355" s="824">
        <f t="shared" si="485"/>
        <v>0.78093901283504485</v>
      </c>
      <c r="BQ355" s="824">
        <f t="shared" si="485"/>
        <v>0.781480424434841</v>
      </c>
      <c r="BR355" s="824">
        <f t="shared" si="485"/>
        <v>0.78203576767874117</v>
      </c>
      <c r="BS355" s="824">
        <f t="shared" si="485"/>
        <v>0.78260142743528516</v>
      </c>
      <c r="BT355" s="824">
        <f t="shared" ref="BT355" si="486">(BT337)/(BT337+BT346+BT345+BT344)</f>
        <v>0.78316698094834813</v>
      </c>
      <c r="BU355" s="824"/>
      <c r="BV355" s="824"/>
      <c r="BW355" s="824"/>
      <c r="BX355" s="824"/>
      <c r="BY355" s="824"/>
      <c r="BZ355" s="824"/>
      <c r="CA355" s="824"/>
      <c r="CB355" s="824"/>
      <c r="CC355" s="824"/>
      <c r="CD355" s="824"/>
      <c r="CE355" s="824"/>
      <c r="CF355" s="824"/>
      <c r="CG355" s="824"/>
      <c r="CH355" s="824"/>
      <c r="CI355" s="824"/>
      <c r="CK355" s="1351"/>
    </row>
    <row r="356" spans="2:89" ht="86.25" thickBot="1" x14ac:dyDescent="0.25">
      <c r="B356" s="1031" t="s">
        <v>760</v>
      </c>
      <c r="C356" s="1032" t="s">
        <v>240</v>
      </c>
      <c r="D356" s="1032" t="s">
        <v>761</v>
      </c>
      <c r="E356" s="1032" t="s">
        <v>231</v>
      </c>
      <c r="F356" s="1033">
        <v>2</v>
      </c>
      <c r="G356" s="660">
        <f>SUM(G316:G318)+G314+G325+G330+G331+G324</f>
        <v>0</v>
      </c>
      <c r="H356" s="660">
        <f t="shared" ref="H356:BS356" si="487">SUM(H316:H318)+H314+H325+H330+H331+H324</f>
        <v>0</v>
      </c>
      <c r="I356" s="660">
        <f t="shared" si="487"/>
        <v>800.87019089678427</v>
      </c>
      <c r="J356" s="660">
        <f t="shared" si="487"/>
        <v>771.49248817885405</v>
      </c>
      <c r="K356" s="660">
        <f t="shared" si="487"/>
        <v>773.39069035834427</v>
      </c>
      <c r="L356" s="660">
        <f t="shared" si="487"/>
        <v>772.69960392110386</v>
      </c>
      <c r="M356" s="660">
        <f t="shared" si="487"/>
        <v>773.07597143916121</v>
      </c>
      <c r="N356" s="660">
        <f t="shared" si="487"/>
        <v>772.68502168759824</v>
      </c>
      <c r="O356" s="660">
        <f t="shared" si="487"/>
        <v>767.05138761379408</v>
      </c>
      <c r="P356" s="660">
        <f t="shared" si="487"/>
        <v>764.15050747738803</v>
      </c>
      <c r="Q356" s="660">
        <f t="shared" si="487"/>
        <v>764.03508067346752</v>
      </c>
      <c r="R356" s="660">
        <f t="shared" si="487"/>
        <v>755.72419158132402</v>
      </c>
      <c r="S356" s="660">
        <f t="shared" si="487"/>
        <v>747.50952457588289</v>
      </c>
      <c r="T356" s="660">
        <f t="shared" si="487"/>
        <v>739.21676272476543</v>
      </c>
      <c r="U356" s="660">
        <f t="shared" si="487"/>
        <v>730.04268723573864</v>
      </c>
      <c r="V356" s="660">
        <f t="shared" si="487"/>
        <v>721.04340949766856</v>
      </c>
      <c r="W356" s="660">
        <f t="shared" si="487"/>
        <v>713.1242228313389</v>
      </c>
      <c r="X356" s="660">
        <f t="shared" si="487"/>
        <v>705.49067115914545</v>
      </c>
      <c r="Y356" s="660">
        <f t="shared" si="487"/>
        <v>697.55052935509741</v>
      </c>
      <c r="Z356" s="660">
        <f t="shared" si="487"/>
        <v>690.98909407843973</v>
      </c>
      <c r="AA356" s="660">
        <f t="shared" si="487"/>
        <v>684.43093523566961</v>
      </c>
      <c r="AB356" s="660">
        <f t="shared" si="487"/>
        <v>677.10628901689881</v>
      </c>
      <c r="AC356" s="660">
        <f t="shared" si="487"/>
        <v>670.1366317747096</v>
      </c>
      <c r="AD356" s="660">
        <f t="shared" si="487"/>
        <v>663.23869535788401</v>
      </c>
      <c r="AE356" s="660">
        <f t="shared" si="487"/>
        <v>657.66878442952782</v>
      </c>
      <c r="AF356" s="660">
        <f t="shared" si="487"/>
        <v>654.79682149365294</v>
      </c>
      <c r="AG356" s="660">
        <f t="shared" si="487"/>
        <v>652.02884013572248</v>
      </c>
      <c r="AH356" s="660">
        <f t="shared" si="487"/>
        <v>649.36656461919233</v>
      </c>
      <c r="AI356" s="660">
        <f t="shared" si="487"/>
        <v>645.72078890318187</v>
      </c>
      <c r="AJ356" s="660">
        <f t="shared" si="487"/>
        <v>642.93398353622558</v>
      </c>
      <c r="AK356" s="660">
        <f t="shared" si="487"/>
        <v>640.02331698776402</v>
      </c>
      <c r="AL356" s="660">
        <f t="shared" si="487"/>
        <v>637.49419501254738</v>
      </c>
      <c r="AM356" s="660">
        <f t="shared" si="487"/>
        <v>637.38482633276146</v>
      </c>
      <c r="AN356" s="660">
        <f t="shared" si="487"/>
        <v>637.14594292079994</v>
      </c>
      <c r="AO356" s="660">
        <f t="shared" si="487"/>
        <v>636.8352506786448</v>
      </c>
      <c r="AP356" s="660">
        <f t="shared" si="487"/>
        <v>636.61854490446967</v>
      </c>
      <c r="AQ356" s="660">
        <f t="shared" si="487"/>
        <v>636.51713180557044</v>
      </c>
      <c r="AR356" s="660">
        <f t="shared" si="487"/>
        <v>636.72084291554688</v>
      </c>
      <c r="AS356" s="660">
        <f t="shared" si="487"/>
        <v>636.9098001236498</v>
      </c>
      <c r="AT356" s="660">
        <f t="shared" si="487"/>
        <v>637.20586484620765</v>
      </c>
      <c r="AU356" s="660">
        <f t="shared" si="487"/>
        <v>637.49946739404254</v>
      </c>
      <c r="AV356" s="660">
        <f t="shared" si="487"/>
        <v>637.85001318931609</v>
      </c>
      <c r="AW356" s="660">
        <f t="shared" si="487"/>
        <v>638.1867610719172</v>
      </c>
      <c r="AX356" s="660">
        <f t="shared" si="487"/>
        <v>638.60838128419266</v>
      </c>
      <c r="AY356" s="660">
        <f t="shared" si="487"/>
        <v>639.09180676122071</v>
      </c>
      <c r="AZ356" s="660">
        <f t="shared" si="487"/>
        <v>639.61337540247712</v>
      </c>
      <c r="BA356" s="660">
        <f t="shared" si="487"/>
        <v>640.17264745517343</v>
      </c>
      <c r="BB356" s="660">
        <f t="shared" si="487"/>
        <v>640.76791003689084</v>
      </c>
      <c r="BC356" s="660">
        <f t="shared" si="487"/>
        <v>641.38752053564394</v>
      </c>
      <c r="BD356" s="660">
        <f t="shared" si="487"/>
        <v>641.99064159602517</v>
      </c>
      <c r="BE356" s="660">
        <f t="shared" si="487"/>
        <v>642.63214390997302</v>
      </c>
      <c r="BF356" s="660">
        <f t="shared" si="487"/>
        <v>643.24631416134366</v>
      </c>
      <c r="BG356" s="660">
        <f t="shared" si="487"/>
        <v>643.82431237992876</v>
      </c>
      <c r="BH356" s="660">
        <f t="shared" si="487"/>
        <v>644.3550487066849</v>
      </c>
      <c r="BI356" s="660">
        <f t="shared" si="487"/>
        <v>644.93057442843372</v>
      </c>
      <c r="BJ356" s="660">
        <f t="shared" si="487"/>
        <v>645.5270351181166</v>
      </c>
      <c r="BK356" s="660">
        <f t="shared" si="487"/>
        <v>646.11614148922081</v>
      </c>
      <c r="BL356" s="660">
        <f t="shared" si="487"/>
        <v>646.69279680675174</v>
      </c>
      <c r="BM356" s="660">
        <f t="shared" si="487"/>
        <v>647.2606413029647</v>
      </c>
      <c r="BN356" s="660">
        <f t="shared" si="487"/>
        <v>647.84432213062848</v>
      </c>
      <c r="BO356" s="660">
        <f t="shared" si="487"/>
        <v>648.44579234965499</v>
      </c>
      <c r="BP356" s="660">
        <f t="shared" si="487"/>
        <v>649.1010175309699</v>
      </c>
      <c r="BQ356" s="660">
        <f t="shared" si="487"/>
        <v>649.75755737421321</v>
      </c>
      <c r="BR356" s="660">
        <f t="shared" si="487"/>
        <v>650.55249447614847</v>
      </c>
      <c r="BS356" s="660">
        <f t="shared" si="487"/>
        <v>651.30426379301991</v>
      </c>
      <c r="BT356" s="660">
        <f t="shared" ref="BT356" si="488">SUM(BT316:BT318)+BT314+BT325+BT330+BT331+BT324</f>
        <v>652.06133667020242</v>
      </c>
      <c r="BU356" s="660"/>
      <c r="BV356" s="660"/>
      <c r="BW356" s="660"/>
      <c r="BX356" s="660"/>
      <c r="BY356" s="660"/>
      <c r="BZ356" s="660"/>
      <c r="CA356" s="660"/>
      <c r="CB356" s="660"/>
      <c r="CC356" s="660"/>
      <c r="CD356" s="660"/>
      <c r="CE356" s="660"/>
      <c r="CF356" s="660"/>
      <c r="CG356" s="660"/>
      <c r="CH356" s="660"/>
      <c r="CI356" s="660"/>
      <c r="CK356" s="1351"/>
    </row>
    <row r="357" spans="2:89" ht="28.5" x14ac:dyDescent="0.2">
      <c r="B357" s="962" t="s">
        <v>762</v>
      </c>
      <c r="C357" s="963" t="s">
        <v>584</v>
      </c>
      <c r="D357" s="964" t="s">
        <v>85</v>
      </c>
      <c r="E357" s="963" t="s">
        <v>231</v>
      </c>
      <c r="F357" s="1034">
        <v>2</v>
      </c>
      <c r="G357" s="664"/>
      <c r="H357" s="664"/>
      <c r="I357" s="664">
        <v>0</v>
      </c>
      <c r="J357" s="664">
        <v>0</v>
      </c>
      <c r="K357" s="664">
        <v>0</v>
      </c>
      <c r="L357" s="664">
        <v>0</v>
      </c>
      <c r="M357" s="665">
        <v>0</v>
      </c>
      <c r="N357" s="665">
        <v>0</v>
      </c>
      <c r="O357" s="665">
        <v>0</v>
      </c>
      <c r="P357" s="665">
        <v>0</v>
      </c>
      <c r="Q357" s="665">
        <v>0</v>
      </c>
      <c r="R357" s="665">
        <v>0</v>
      </c>
      <c r="S357" s="665">
        <v>0</v>
      </c>
      <c r="T357" s="665">
        <v>0</v>
      </c>
      <c r="U357" s="665">
        <v>0</v>
      </c>
      <c r="V357" s="665">
        <v>0</v>
      </c>
      <c r="W357" s="665">
        <v>0</v>
      </c>
      <c r="X357" s="665">
        <v>0</v>
      </c>
      <c r="Y357" s="665">
        <v>0</v>
      </c>
      <c r="Z357" s="665">
        <v>0</v>
      </c>
      <c r="AA357" s="665">
        <v>0</v>
      </c>
      <c r="AB357" s="665">
        <v>0</v>
      </c>
      <c r="AC357" s="665">
        <v>0</v>
      </c>
      <c r="AD357" s="665">
        <v>0</v>
      </c>
      <c r="AE357" s="665">
        <v>0</v>
      </c>
      <c r="AF357" s="665">
        <v>0</v>
      </c>
      <c r="AG357" s="665">
        <v>0</v>
      </c>
      <c r="AH357" s="665">
        <v>0</v>
      </c>
      <c r="AI357" s="665">
        <v>0</v>
      </c>
      <c r="AJ357" s="665">
        <v>0</v>
      </c>
      <c r="AK357" s="665">
        <v>0</v>
      </c>
      <c r="AL357" s="665">
        <v>0</v>
      </c>
      <c r="AM357" s="665">
        <v>0</v>
      </c>
      <c r="AN357" s="665">
        <v>0</v>
      </c>
      <c r="AO357" s="665">
        <v>0</v>
      </c>
      <c r="AP357" s="665">
        <v>0</v>
      </c>
      <c r="AQ357" s="665">
        <v>0</v>
      </c>
      <c r="AR357" s="665">
        <v>0</v>
      </c>
      <c r="AS357" s="665">
        <v>0</v>
      </c>
      <c r="AT357" s="665">
        <v>0</v>
      </c>
      <c r="AU357" s="665">
        <v>0</v>
      </c>
      <c r="AV357" s="665">
        <v>0</v>
      </c>
      <c r="AW357" s="665">
        <v>0</v>
      </c>
      <c r="AX357" s="665">
        <v>0</v>
      </c>
      <c r="AY357" s="665">
        <v>0</v>
      </c>
      <c r="AZ357" s="665">
        <v>0</v>
      </c>
      <c r="BA357" s="665">
        <v>0</v>
      </c>
      <c r="BB357" s="665">
        <v>0</v>
      </c>
      <c r="BC357" s="665">
        <v>0</v>
      </c>
      <c r="BD357" s="665">
        <v>0</v>
      </c>
      <c r="BE357" s="665">
        <v>0</v>
      </c>
      <c r="BF357" s="665">
        <v>0</v>
      </c>
      <c r="BG357" s="665">
        <v>0</v>
      </c>
      <c r="BH357" s="665">
        <v>0</v>
      </c>
      <c r="BI357" s="665">
        <v>0</v>
      </c>
      <c r="BJ357" s="665">
        <v>0</v>
      </c>
      <c r="BK357" s="665">
        <v>0</v>
      </c>
      <c r="BL357" s="665">
        <v>0</v>
      </c>
      <c r="BM357" s="665">
        <v>0</v>
      </c>
      <c r="BN357" s="665">
        <v>0</v>
      </c>
      <c r="BO357" s="665">
        <v>0</v>
      </c>
      <c r="BP357" s="665">
        <v>0</v>
      </c>
      <c r="BQ357" s="665">
        <v>0</v>
      </c>
      <c r="BR357" s="665">
        <v>0</v>
      </c>
      <c r="BS357" s="665">
        <v>0</v>
      </c>
      <c r="BT357" s="665">
        <v>0</v>
      </c>
      <c r="BU357" s="665"/>
      <c r="BV357" s="665"/>
      <c r="BW357" s="665"/>
      <c r="BX357" s="665"/>
      <c r="BY357" s="665"/>
      <c r="BZ357" s="665"/>
      <c r="CA357" s="665"/>
      <c r="CB357" s="665"/>
      <c r="CC357" s="665"/>
      <c r="CD357" s="665"/>
      <c r="CE357" s="665"/>
      <c r="CF357" s="665"/>
      <c r="CG357" s="665"/>
      <c r="CH357" s="665"/>
      <c r="CI357" s="666"/>
    </row>
    <row r="358" spans="2:89" x14ac:dyDescent="0.2">
      <c r="B358" s="944" t="s">
        <v>763</v>
      </c>
      <c r="C358" s="945" t="s">
        <v>586</v>
      </c>
      <c r="D358" s="946" t="s">
        <v>85</v>
      </c>
      <c r="E358" s="945" t="s">
        <v>231</v>
      </c>
      <c r="F358" s="941">
        <v>2</v>
      </c>
      <c r="G358" s="670"/>
      <c r="H358" s="670"/>
      <c r="I358" s="670">
        <v>12.624313692079861</v>
      </c>
      <c r="J358" s="670">
        <v>12.624313692079861</v>
      </c>
      <c r="K358" s="670">
        <v>12.703937723827133</v>
      </c>
      <c r="L358" s="670">
        <v>12.690767901570005</v>
      </c>
      <c r="M358" s="671">
        <v>12.766389944782121</v>
      </c>
      <c r="N358" s="671">
        <v>12.432173682410616</v>
      </c>
      <c r="O358" s="671">
        <v>11.93275310019888</v>
      </c>
      <c r="P358" s="671">
        <v>11.620232622410795</v>
      </c>
      <c r="Q358" s="671">
        <v>11.229492883705541</v>
      </c>
      <c r="R358" s="671">
        <v>10.784330597850627</v>
      </c>
      <c r="S358" s="671">
        <v>10.463055580879971</v>
      </c>
      <c r="T358" s="671">
        <v>10.132452026474216</v>
      </c>
      <c r="U358" s="671">
        <v>9.8473244340889288</v>
      </c>
      <c r="V358" s="671">
        <v>9.5697202825820646</v>
      </c>
      <c r="W358" s="671">
        <v>9.2499661357192</v>
      </c>
      <c r="X358" s="671">
        <v>8.9569574487996562</v>
      </c>
      <c r="Y358" s="671">
        <v>8.6450668463555722</v>
      </c>
      <c r="Z358" s="671">
        <v>8.387990309455855</v>
      </c>
      <c r="AA358" s="671">
        <v>8.0081531763339839</v>
      </c>
      <c r="AB358" s="671">
        <v>7.8664738499869884</v>
      </c>
      <c r="AC358" s="671">
        <v>7.5449771924487612</v>
      </c>
      <c r="AD358" s="671">
        <v>7.2904900119494798</v>
      </c>
      <c r="AE358" s="671">
        <v>7.0183384399051842</v>
      </c>
      <c r="AF358" s="671">
        <v>6.7634721901495531</v>
      </c>
      <c r="AG358" s="671">
        <v>6.4772044836812768</v>
      </c>
      <c r="AH358" s="671">
        <v>6.3215733623927264</v>
      </c>
      <c r="AI358" s="671">
        <v>5.8697479110971216</v>
      </c>
      <c r="AJ358" s="671">
        <v>5.8062694489116939</v>
      </c>
      <c r="AK358" s="671">
        <v>5.5877621738434966</v>
      </c>
      <c r="AL358" s="671">
        <v>5.3893663673945644</v>
      </c>
      <c r="AM358" s="671">
        <v>5.3893663673945644</v>
      </c>
      <c r="AN358" s="671">
        <v>5.3893663673945644</v>
      </c>
      <c r="AO358" s="671">
        <v>5.3893663673945644</v>
      </c>
      <c r="AP358" s="671">
        <v>5.3893663673945644</v>
      </c>
      <c r="AQ358" s="671">
        <v>5.3893663673945644</v>
      </c>
      <c r="AR358" s="671">
        <v>5.3893663673945644</v>
      </c>
      <c r="AS358" s="671">
        <v>5.3893663673945644</v>
      </c>
      <c r="AT358" s="671">
        <v>5.3893663673945644</v>
      </c>
      <c r="AU358" s="671">
        <v>5.3893663673945644</v>
      </c>
      <c r="AV358" s="671">
        <v>5.3893663673945644</v>
      </c>
      <c r="AW358" s="671">
        <v>5.3893663673945644</v>
      </c>
      <c r="AX358" s="671">
        <v>5.3893663673945644</v>
      </c>
      <c r="AY358" s="671">
        <v>5.3893663673945644</v>
      </c>
      <c r="AZ358" s="671">
        <v>5.3893663673945644</v>
      </c>
      <c r="BA358" s="671">
        <v>5.3893663673945644</v>
      </c>
      <c r="BB358" s="671">
        <v>5.3893663673945644</v>
      </c>
      <c r="BC358" s="671">
        <v>5.3893663673945644</v>
      </c>
      <c r="BD358" s="671">
        <v>5.3893663673945644</v>
      </c>
      <c r="BE358" s="671">
        <v>5.3893663673945644</v>
      </c>
      <c r="BF358" s="671">
        <v>5.3893663673945644</v>
      </c>
      <c r="BG358" s="671">
        <v>5.3893663673945644</v>
      </c>
      <c r="BH358" s="671">
        <v>5.3893663673945644</v>
      </c>
      <c r="BI358" s="671">
        <v>5.3893663673945644</v>
      </c>
      <c r="BJ358" s="671">
        <v>5.3893663673945644</v>
      </c>
      <c r="BK358" s="671">
        <v>5.3893663673945644</v>
      </c>
      <c r="BL358" s="671">
        <v>5.3893663673945644</v>
      </c>
      <c r="BM358" s="671">
        <v>5.3893663673945644</v>
      </c>
      <c r="BN358" s="671">
        <v>5.3893663673945644</v>
      </c>
      <c r="BO358" s="671">
        <v>5.3893663673945644</v>
      </c>
      <c r="BP358" s="671">
        <v>5.3893663673945644</v>
      </c>
      <c r="BQ358" s="671">
        <v>5.3893663673945644</v>
      </c>
      <c r="BR358" s="671">
        <v>5.3893663673945644</v>
      </c>
      <c r="BS358" s="671">
        <v>5.3893663673945644</v>
      </c>
      <c r="BT358" s="671">
        <v>5.3893663673945644</v>
      </c>
      <c r="BU358" s="671"/>
      <c r="BV358" s="671"/>
      <c r="BW358" s="671"/>
      <c r="BX358" s="671"/>
      <c r="BY358" s="671"/>
      <c r="BZ358" s="671"/>
      <c r="CA358" s="671"/>
      <c r="CB358" s="671"/>
      <c r="CC358" s="671"/>
      <c r="CD358" s="671"/>
      <c r="CE358" s="671"/>
      <c r="CF358" s="671"/>
      <c r="CG358" s="671"/>
      <c r="CH358" s="671"/>
      <c r="CI358" s="672"/>
    </row>
    <row r="359" spans="2:89" ht="28.5" x14ac:dyDescent="0.2">
      <c r="B359" s="944" t="s">
        <v>764</v>
      </c>
      <c r="C359" s="945" t="s">
        <v>379</v>
      </c>
      <c r="D359" s="946" t="s">
        <v>765</v>
      </c>
      <c r="E359" s="945" t="s">
        <v>231</v>
      </c>
      <c r="F359" s="941">
        <v>2</v>
      </c>
      <c r="G359" s="834">
        <f t="shared" ref="G359:BR359" si="489">G357+G358</f>
        <v>0</v>
      </c>
      <c r="H359" s="834">
        <f t="shared" si="489"/>
        <v>0</v>
      </c>
      <c r="I359" s="834">
        <f t="shared" si="489"/>
        <v>12.624313692079861</v>
      </c>
      <c r="J359" s="834">
        <f t="shared" si="489"/>
        <v>12.624313692079861</v>
      </c>
      <c r="K359" s="834">
        <f t="shared" si="489"/>
        <v>12.703937723827133</v>
      </c>
      <c r="L359" s="834">
        <f t="shared" si="489"/>
        <v>12.690767901570005</v>
      </c>
      <c r="M359" s="835">
        <f t="shared" si="489"/>
        <v>12.766389944782121</v>
      </c>
      <c r="N359" s="835">
        <f t="shared" si="489"/>
        <v>12.432173682410616</v>
      </c>
      <c r="O359" s="835">
        <f t="shared" si="489"/>
        <v>11.93275310019888</v>
      </c>
      <c r="P359" s="835">
        <f t="shared" si="489"/>
        <v>11.620232622410795</v>
      </c>
      <c r="Q359" s="835">
        <f t="shared" si="489"/>
        <v>11.229492883705541</v>
      </c>
      <c r="R359" s="835">
        <f t="shared" si="489"/>
        <v>10.784330597850627</v>
      </c>
      <c r="S359" s="835">
        <f t="shared" si="489"/>
        <v>10.463055580879971</v>
      </c>
      <c r="T359" s="835">
        <f t="shared" si="489"/>
        <v>10.132452026474216</v>
      </c>
      <c r="U359" s="835">
        <f t="shared" si="489"/>
        <v>9.8473244340889288</v>
      </c>
      <c r="V359" s="835">
        <f t="shared" si="489"/>
        <v>9.5697202825820646</v>
      </c>
      <c r="W359" s="835">
        <f t="shared" si="489"/>
        <v>9.2499661357192</v>
      </c>
      <c r="X359" s="835">
        <f t="shared" si="489"/>
        <v>8.9569574487996562</v>
      </c>
      <c r="Y359" s="835">
        <f t="shared" si="489"/>
        <v>8.6450668463555722</v>
      </c>
      <c r="Z359" s="835">
        <f t="shared" si="489"/>
        <v>8.387990309455855</v>
      </c>
      <c r="AA359" s="835">
        <f t="shared" si="489"/>
        <v>8.0081531763339839</v>
      </c>
      <c r="AB359" s="835">
        <f t="shared" si="489"/>
        <v>7.8664738499869884</v>
      </c>
      <c r="AC359" s="835">
        <f t="shared" si="489"/>
        <v>7.5449771924487612</v>
      </c>
      <c r="AD359" s="835">
        <f t="shared" si="489"/>
        <v>7.2904900119494798</v>
      </c>
      <c r="AE359" s="835">
        <f t="shared" si="489"/>
        <v>7.0183384399051842</v>
      </c>
      <c r="AF359" s="835">
        <f t="shared" si="489"/>
        <v>6.7634721901495531</v>
      </c>
      <c r="AG359" s="835">
        <f t="shared" si="489"/>
        <v>6.4772044836812768</v>
      </c>
      <c r="AH359" s="835">
        <f t="shared" si="489"/>
        <v>6.3215733623927264</v>
      </c>
      <c r="AI359" s="835">
        <f t="shared" si="489"/>
        <v>5.8697479110971216</v>
      </c>
      <c r="AJ359" s="835">
        <f t="shared" si="489"/>
        <v>5.8062694489116939</v>
      </c>
      <c r="AK359" s="835">
        <f t="shared" si="489"/>
        <v>5.5877621738434966</v>
      </c>
      <c r="AL359" s="835">
        <f t="shared" si="489"/>
        <v>5.3893663673945644</v>
      </c>
      <c r="AM359" s="835">
        <f t="shared" si="489"/>
        <v>5.3893663673945644</v>
      </c>
      <c r="AN359" s="835">
        <f t="shared" si="489"/>
        <v>5.3893663673945644</v>
      </c>
      <c r="AO359" s="835">
        <f t="shared" si="489"/>
        <v>5.3893663673945644</v>
      </c>
      <c r="AP359" s="835">
        <f t="shared" si="489"/>
        <v>5.3893663673945644</v>
      </c>
      <c r="AQ359" s="835">
        <f t="shared" si="489"/>
        <v>5.3893663673945644</v>
      </c>
      <c r="AR359" s="835">
        <f t="shared" si="489"/>
        <v>5.3893663673945644</v>
      </c>
      <c r="AS359" s="835">
        <f t="shared" si="489"/>
        <v>5.3893663673945644</v>
      </c>
      <c r="AT359" s="835">
        <f t="shared" si="489"/>
        <v>5.3893663673945644</v>
      </c>
      <c r="AU359" s="835">
        <f t="shared" si="489"/>
        <v>5.3893663673945644</v>
      </c>
      <c r="AV359" s="835">
        <f t="shared" si="489"/>
        <v>5.3893663673945644</v>
      </c>
      <c r="AW359" s="835">
        <f t="shared" si="489"/>
        <v>5.3893663673945644</v>
      </c>
      <c r="AX359" s="835">
        <f t="shared" si="489"/>
        <v>5.3893663673945644</v>
      </c>
      <c r="AY359" s="835">
        <f t="shared" si="489"/>
        <v>5.3893663673945644</v>
      </c>
      <c r="AZ359" s="835">
        <f t="shared" si="489"/>
        <v>5.3893663673945644</v>
      </c>
      <c r="BA359" s="835">
        <f t="shared" si="489"/>
        <v>5.3893663673945644</v>
      </c>
      <c r="BB359" s="835">
        <f t="shared" si="489"/>
        <v>5.3893663673945644</v>
      </c>
      <c r="BC359" s="835">
        <f t="shared" si="489"/>
        <v>5.3893663673945644</v>
      </c>
      <c r="BD359" s="835">
        <f t="shared" si="489"/>
        <v>5.3893663673945644</v>
      </c>
      <c r="BE359" s="835">
        <f t="shared" si="489"/>
        <v>5.3893663673945644</v>
      </c>
      <c r="BF359" s="835">
        <f t="shared" si="489"/>
        <v>5.3893663673945644</v>
      </c>
      <c r="BG359" s="835">
        <f t="shared" si="489"/>
        <v>5.3893663673945644</v>
      </c>
      <c r="BH359" s="835">
        <f t="shared" si="489"/>
        <v>5.3893663673945644</v>
      </c>
      <c r="BI359" s="835">
        <f t="shared" si="489"/>
        <v>5.3893663673945644</v>
      </c>
      <c r="BJ359" s="835">
        <f t="shared" si="489"/>
        <v>5.3893663673945644</v>
      </c>
      <c r="BK359" s="835">
        <f t="shared" si="489"/>
        <v>5.3893663673945644</v>
      </c>
      <c r="BL359" s="835">
        <f t="shared" si="489"/>
        <v>5.3893663673945644</v>
      </c>
      <c r="BM359" s="835">
        <f t="shared" si="489"/>
        <v>5.3893663673945644</v>
      </c>
      <c r="BN359" s="835">
        <f t="shared" si="489"/>
        <v>5.3893663673945644</v>
      </c>
      <c r="BO359" s="835">
        <f t="shared" si="489"/>
        <v>5.3893663673945644</v>
      </c>
      <c r="BP359" s="835">
        <f t="shared" si="489"/>
        <v>5.3893663673945644</v>
      </c>
      <c r="BQ359" s="835">
        <f t="shared" si="489"/>
        <v>5.3893663673945644</v>
      </c>
      <c r="BR359" s="835">
        <f t="shared" si="489"/>
        <v>5.3893663673945644</v>
      </c>
      <c r="BS359" s="835">
        <f t="shared" ref="BS359:BT359" si="490">BS357+BS358</f>
        <v>5.3893663673945644</v>
      </c>
      <c r="BT359" s="835">
        <f t="shared" si="490"/>
        <v>5.3893663673945644</v>
      </c>
      <c r="BU359" s="835"/>
      <c r="BV359" s="835"/>
      <c r="BW359" s="835"/>
      <c r="BX359" s="835"/>
      <c r="BY359" s="835"/>
      <c r="BZ359" s="835"/>
      <c r="CA359" s="835"/>
      <c r="CB359" s="835"/>
      <c r="CC359" s="835"/>
      <c r="CD359" s="835"/>
      <c r="CE359" s="835"/>
      <c r="CF359" s="835"/>
      <c r="CG359" s="835"/>
      <c r="CH359" s="835"/>
      <c r="CI359" s="836"/>
    </row>
    <row r="360" spans="2:89" x14ac:dyDescent="0.2">
      <c r="B360" s="1106" t="s">
        <v>766</v>
      </c>
      <c r="C360" s="1107" t="s">
        <v>590</v>
      </c>
      <c r="D360" s="1108" t="s">
        <v>767</v>
      </c>
      <c r="E360" s="1107" t="s">
        <v>231</v>
      </c>
      <c r="F360" s="1109">
        <v>2</v>
      </c>
      <c r="G360" s="837">
        <f>G313-G356</f>
        <v>0</v>
      </c>
      <c r="H360" s="837">
        <f t="shared" ref="H360:BS360" si="491">H313-H356</f>
        <v>0</v>
      </c>
      <c r="I360" s="837">
        <f t="shared" si="491"/>
        <v>-12.79180789130487</v>
      </c>
      <c r="J360" s="837">
        <f>J313-J356</f>
        <v>16.485734826625389</v>
      </c>
      <c r="K360" s="837">
        <f t="shared" si="491"/>
        <v>14.587532647135163</v>
      </c>
      <c r="L360" s="837">
        <f t="shared" si="491"/>
        <v>15.278619084375578</v>
      </c>
      <c r="M360" s="838">
        <f t="shared" si="491"/>
        <v>14.902251566318228</v>
      </c>
      <c r="N360" s="838">
        <f t="shared" si="491"/>
        <v>15.293201317881199</v>
      </c>
      <c r="O360" s="838">
        <f t="shared" si="491"/>
        <v>20.926835391685358</v>
      </c>
      <c r="P360" s="838">
        <f t="shared" si="491"/>
        <v>23.827715528091403</v>
      </c>
      <c r="Q360" s="838">
        <f t="shared" si="491"/>
        <v>23.943142332011917</v>
      </c>
      <c r="R360" s="838">
        <f t="shared" si="491"/>
        <v>32.254031424155414</v>
      </c>
      <c r="S360" s="838">
        <f t="shared" si="491"/>
        <v>40.468698429596543</v>
      </c>
      <c r="T360" s="838">
        <f t="shared" si="491"/>
        <v>48.761460280714005</v>
      </c>
      <c r="U360" s="838">
        <f t="shared" si="491"/>
        <v>57.935535769740795</v>
      </c>
      <c r="V360" s="838">
        <f t="shared" si="491"/>
        <v>66.934813507810873</v>
      </c>
      <c r="W360" s="838">
        <f t="shared" si="491"/>
        <v>74.854000174140538</v>
      </c>
      <c r="X360" s="838">
        <f t="shared" si="491"/>
        <v>82.487551846333986</v>
      </c>
      <c r="Y360" s="838">
        <f t="shared" si="491"/>
        <v>90.427693650382025</v>
      </c>
      <c r="Z360" s="838">
        <f t="shared" si="491"/>
        <v>96.989128927039701</v>
      </c>
      <c r="AA360" s="838">
        <f t="shared" si="491"/>
        <v>103.54728776980983</v>
      </c>
      <c r="AB360" s="838">
        <f t="shared" si="491"/>
        <v>110.87193398858062</v>
      </c>
      <c r="AC360" s="838">
        <f t="shared" si="491"/>
        <v>117.84159123076984</v>
      </c>
      <c r="AD360" s="838">
        <f t="shared" si="491"/>
        <v>124.73952764759542</v>
      </c>
      <c r="AE360" s="838">
        <f t="shared" si="491"/>
        <v>130.30943857595162</v>
      </c>
      <c r="AF360" s="838">
        <f t="shared" si="491"/>
        <v>133.18140151182649</v>
      </c>
      <c r="AG360" s="838">
        <f t="shared" si="491"/>
        <v>135.94938286975696</v>
      </c>
      <c r="AH360" s="838">
        <f t="shared" si="491"/>
        <v>138.6116583862871</v>
      </c>
      <c r="AI360" s="838">
        <f t="shared" si="491"/>
        <v>142.25743410229757</v>
      </c>
      <c r="AJ360" s="838">
        <f t="shared" si="491"/>
        <v>145.04423946925385</v>
      </c>
      <c r="AK360" s="838">
        <f t="shared" si="491"/>
        <v>147.95490601771542</v>
      </c>
      <c r="AL360" s="838">
        <f t="shared" si="491"/>
        <v>150.48402799293206</v>
      </c>
      <c r="AM360" s="838">
        <f t="shared" si="491"/>
        <v>150.59339667271797</v>
      </c>
      <c r="AN360" s="838">
        <f t="shared" si="491"/>
        <v>150.8322800846795</v>
      </c>
      <c r="AO360" s="838">
        <f t="shared" si="491"/>
        <v>151.14297232683464</v>
      </c>
      <c r="AP360" s="838">
        <f t="shared" si="491"/>
        <v>151.35967810100976</v>
      </c>
      <c r="AQ360" s="838">
        <f t="shared" si="491"/>
        <v>151.46109119990899</v>
      </c>
      <c r="AR360" s="838">
        <f t="shared" si="491"/>
        <v>151.25738008993255</v>
      </c>
      <c r="AS360" s="838">
        <f t="shared" si="491"/>
        <v>151.06842288182963</v>
      </c>
      <c r="AT360" s="838">
        <f t="shared" si="491"/>
        <v>150.77235815927179</v>
      </c>
      <c r="AU360" s="838">
        <f t="shared" si="491"/>
        <v>150.4787556114369</v>
      </c>
      <c r="AV360" s="838">
        <f t="shared" si="491"/>
        <v>150.12820981616335</v>
      </c>
      <c r="AW360" s="838">
        <f t="shared" si="491"/>
        <v>149.79146193356223</v>
      </c>
      <c r="AX360" s="838">
        <f t="shared" si="491"/>
        <v>149.36984172128678</v>
      </c>
      <c r="AY360" s="838">
        <f t="shared" si="491"/>
        <v>148.88641624425873</v>
      </c>
      <c r="AZ360" s="838">
        <f t="shared" si="491"/>
        <v>148.36484760300232</v>
      </c>
      <c r="BA360" s="838">
        <f t="shared" si="491"/>
        <v>147.805575550306</v>
      </c>
      <c r="BB360" s="838">
        <f t="shared" si="491"/>
        <v>147.2103129685886</v>
      </c>
      <c r="BC360" s="838">
        <f t="shared" si="491"/>
        <v>146.59070246983549</v>
      </c>
      <c r="BD360" s="838">
        <f t="shared" si="491"/>
        <v>145.98758140945426</v>
      </c>
      <c r="BE360" s="838">
        <f t="shared" si="491"/>
        <v>145.34607909550641</v>
      </c>
      <c r="BF360" s="838">
        <f t="shared" si="491"/>
        <v>144.73190884413577</v>
      </c>
      <c r="BG360" s="838">
        <f t="shared" si="491"/>
        <v>144.15391062555068</v>
      </c>
      <c r="BH360" s="838">
        <f t="shared" si="491"/>
        <v>143.62317429879454</v>
      </c>
      <c r="BI360" s="838">
        <f t="shared" si="491"/>
        <v>143.04764857704572</v>
      </c>
      <c r="BJ360" s="838">
        <f t="shared" si="491"/>
        <v>142.45118788736283</v>
      </c>
      <c r="BK360" s="838">
        <f t="shared" si="491"/>
        <v>141.86208151625863</v>
      </c>
      <c r="BL360" s="838">
        <f t="shared" si="491"/>
        <v>141.28542619872769</v>
      </c>
      <c r="BM360" s="838">
        <f t="shared" si="491"/>
        <v>140.71758170251474</v>
      </c>
      <c r="BN360" s="838">
        <f t="shared" si="491"/>
        <v>140.13390087485095</v>
      </c>
      <c r="BO360" s="838">
        <f t="shared" si="491"/>
        <v>139.53243065582444</v>
      </c>
      <c r="BP360" s="838">
        <f t="shared" si="491"/>
        <v>138.87720547450954</v>
      </c>
      <c r="BQ360" s="838">
        <f t="shared" si="491"/>
        <v>138.22066563126623</v>
      </c>
      <c r="BR360" s="838">
        <f t="shared" si="491"/>
        <v>137.42572852933097</v>
      </c>
      <c r="BS360" s="838">
        <f t="shared" si="491"/>
        <v>136.67395921245952</v>
      </c>
      <c r="BT360" s="838">
        <f t="shared" ref="BT360" si="492">BT313-BT356</f>
        <v>135.91688633527701</v>
      </c>
      <c r="BU360" s="838"/>
      <c r="BV360" s="838"/>
      <c r="BW360" s="838"/>
      <c r="BX360" s="838"/>
      <c r="BY360" s="838"/>
      <c r="BZ360" s="838"/>
      <c r="CA360" s="838"/>
      <c r="CB360" s="838"/>
      <c r="CC360" s="838"/>
      <c r="CD360" s="838"/>
      <c r="CE360" s="838"/>
      <c r="CF360" s="838"/>
      <c r="CG360" s="838"/>
      <c r="CH360" s="838"/>
      <c r="CI360" s="839"/>
    </row>
    <row r="361" spans="2:89" ht="29.25" thickBot="1" x14ac:dyDescent="0.25">
      <c r="B361" s="944" t="s">
        <v>768</v>
      </c>
      <c r="C361" s="945" t="s">
        <v>593</v>
      </c>
      <c r="D361" s="946" t="s">
        <v>769</v>
      </c>
      <c r="E361" s="945" t="s">
        <v>231</v>
      </c>
      <c r="F361" s="941">
        <v>2</v>
      </c>
      <c r="G361" s="837">
        <f t="shared" ref="G361:BR361" si="493">G304-G315</f>
        <v>0</v>
      </c>
      <c r="H361" s="837">
        <f t="shared" si="493"/>
        <v>0</v>
      </c>
      <c r="I361" s="837">
        <f t="shared" si="493"/>
        <v>22.694209276894171</v>
      </c>
      <c r="J361" s="837">
        <f t="shared" si="493"/>
        <v>22.694209276894171</v>
      </c>
      <c r="K361" s="837">
        <f t="shared" si="493"/>
        <v>22.694209276894171</v>
      </c>
      <c r="L361" s="837">
        <f t="shared" si="493"/>
        <v>20.344209276894176</v>
      </c>
      <c r="M361" s="837">
        <f t="shared" si="493"/>
        <v>43.184209276894165</v>
      </c>
      <c r="N361" s="837">
        <f t="shared" si="493"/>
        <v>11.184209276894165</v>
      </c>
      <c r="O361" s="837">
        <f t="shared" si="493"/>
        <v>-0.79079072310582887</v>
      </c>
      <c r="P361" s="837">
        <f t="shared" si="493"/>
        <v>40.209209276894171</v>
      </c>
      <c r="Q361" s="837">
        <f t="shared" si="493"/>
        <v>11.2092092768942</v>
      </c>
      <c r="R361" s="837">
        <f t="shared" si="493"/>
        <v>11.2092092768942</v>
      </c>
      <c r="S361" s="837">
        <f t="shared" si="493"/>
        <v>11.2092092768942</v>
      </c>
      <c r="T361" s="837">
        <f t="shared" si="493"/>
        <v>11.2092092768942</v>
      </c>
      <c r="U361" s="837">
        <f t="shared" si="493"/>
        <v>11.2092092768942</v>
      </c>
      <c r="V361" s="837">
        <f t="shared" si="493"/>
        <v>11.2092092768942</v>
      </c>
      <c r="W361" s="837">
        <f t="shared" si="493"/>
        <v>11.2092092768942</v>
      </c>
      <c r="X361" s="837">
        <f t="shared" si="493"/>
        <v>11.2092092768942</v>
      </c>
      <c r="Y361" s="837">
        <f t="shared" si="493"/>
        <v>11.2092092768942</v>
      </c>
      <c r="Z361" s="837">
        <f t="shared" si="493"/>
        <v>11.2092092768942</v>
      </c>
      <c r="AA361" s="837">
        <f t="shared" si="493"/>
        <v>11.2092092768942</v>
      </c>
      <c r="AB361" s="837">
        <f t="shared" si="493"/>
        <v>11.2092092768942</v>
      </c>
      <c r="AC361" s="837">
        <f t="shared" si="493"/>
        <v>11.2092092768942</v>
      </c>
      <c r="AD361" s="837">
        <f t="shared" si="493"/>
        <v>11.2092092768942</v>
      </c>
      <c r="AE361" s="837">
        <f t="shared" si="493"/>
        <v>11.2092092768942</v>
      </c>
      <c r="AF361" s="837">
        <f t="shared" si="493"/>
        <v>11.2092092768942</v>
      </c>
      <c r="AG361" s="837">
        <f t="shared" si="493"/>
        <v>11.2092092768942</v>
      </c>
      <c r="AH361" s="837">
        <f t="shared" si="493"/>
        <v>11.2092092768942</v>
      </c>
      <c r="AI361" s="837">
        <f t="shared" si="493"/>
        <v>11.2092092768942</v>
      </c>
      <c r="AJ361" s="837">
        <f t="shared" si="493"/>
        <v>11.2092092768942</v>
      </c>
      <c r="AK361" s="837">
        <f t="shared" si="493"/>
        <v>11.2092092768942</v>
      </c>
      <c r="AL361" s="837">
        <f t="shared" si="493"/>
        <v>11.2092092768942</v>
      </c>
      <c r="AM361" s="837">
        <f t="shared" si="493"/>
        <v>11.2092092768942</v>
      </c>
      <c r="AN361" s="837">
        <f t="shared" si="493"/>
        <v>11.2092092768942</v>
      </c>
      <c r="AO361" s="837">
        <f t="shared" si="493"/>
        <v>11.2092092768942</v>
      </c>
      <c r="AP361" s="837">
        <f t="shared" si="493"/>
        <v>11.2092092768942</v>
      </c>
      <c r="AQ361" s="837">
        <f t="shared" si="493"/>
        <v>11.2092092768942</v>
      </c>
      <c r="AR361" s="837">
        <f t="shared" si="493"/>
        <v>11.2092092768942</v>
      </c>
      <c r="AS361" s="837">
        <f t="shared" si="493"/>
        <v>11.2092092768942</v>
      </c>
      <c r="AT361" s="837">
        <f t="shared" si="493"/>
        <v>11.2092092768942</v>
      </c>
      <c r="AU361" s="837">
        <f t="shared" si="493"/>
        <v>11.2092092768942</v>
      </c>
      <c r="AV361" s="837">
        <f t="shared" si="493"/>
        <v>11.2092092768942</v>
      </c>
      <c r="AW361" s="837">
        <f t="shared" si="493"/>
        <v>11.2092092768942</v>
      </c>
      <c r="AX361" s="837">
        <f t="shared" si="493"/>
        <v>11.2092092768942</v>
      </c>
      <c r="AY361" s="837">
        <f t="shared" si="493"/>
        <v>11.2092092768942</v>
      </c>
      <c r="AZ361" s="837">
        <f t="shared" si="493"/>
        <v>11.2092092768942</v>
      </c>
      <c r="BA361" s="837">
        <f t="shared" si="493"/>
        <v>11.2092092768942</v>
      </c>
      <c r="BB361" s="837">
        <f t="shared" si="493"/>
        <v>11.2092092768942</v>
      </c>
      <c r="BC361" s="837">
        <f t="shared" si="493"/>
        <v>11.2092092768942</v>
      </c>
      <c r="BD361" s="837">
        <f t="shared" si="493"/>
        <v>11.2092092768942</v>
      </c>
      <c r="BE361" s="837">
        <f t="shared" si="493"/>
        <v>11.2092092768942</v>
      </c>
      <c r="BF361" s="837">
        <f t="shared" si="493"/>
        <v>11.2092092768942</v>
      </c>
      <c r="BG361" s="837">
        <f t="shared" si="493"/>
        <v>11.2092092768942</v>
      </c>
      <c r="BH361" s="837">
        <f t="shared" si="493"/>
        <v>11.2092092768942</v>
      </c>
      <c r="BI361" s="837">
        <f t="shared" si="493"/>
        <v>11.2092092768942</v>
      </c>
      <c r="BJ361" s="837">
        <f t="shared" si="493"/>
        <v>11.2092092768942</v>
      </c>
      <c r="BK361" s="837">
        <f t="shared" si="493"/>
        <v>11.2092092768942</v>
      </c>
      <c r="BL361" s="837">
        <f t="shared" si="493"/>
        <v>11.2092092768942</v>
      </c>
      <c r="BM361" s="837">
        <f t="shared" si="493"/>
        <v>11.2092092768942</v>
      </c>
      <c r="BN361" s="837">
        <f t="shared" si="493"/>
        <v>11.2092092768942</v>
      </c>
      <c r="BO361" s="837">
        <f t="shared" si="493"/>
        <v>11.2092092768942</v>
      </c>
      <c r="BP361" s="837">
        <f t="shared" si="493"/>
        <v>11.2092092768942</v>
      </c>
      <c r="BQ361" s="837">
        <f t="shared" si="493"/>
        <v>11.2092092768942</v>
      </c>
      <c r="BR361" s="837">
        <f t="shared" si="493"/>
        <v>11.2092092768942</v>
      </c>
      <c r="BS361" s="837">
        <f t="shared" ref="BS361:BT361" si="494">BS304-BS315</f>
        <v>11.2092092768942</v>
      </c>
      <c r="BT361" s="837">
        <f t="shared" si="494"/>
        <v>11.2092092768942</v>
      </c>
      <c r="BU361" s="837"/>
      <c r="BV361" s="837"/>
      <c r="BW361" s="837"/>
      <c r="BX361" s="837"/>
      <c r="BY361" s="837"/>
      <c r="BZ361" s="837"/>
      <c r="CA361" s="837"/>
      <c r="CB361" s="837"/>
      <c r="CC361" s="837"/>
      <c r="CD361" s="837"/>
      <c r="CE361" s="837"/>
      <c r="CF361" s="837"/>
      <c r="CG361" s="837"/>
      <c r="CH361" s="837"/>
      <c r="CI361" s="837"/>
    </row>
    <row r="362" spans="2:89" x14ac:dyDescent="0.2">
      <c r="B362" s="1035" t="s">
        <v>770</v>
      </c>
      <c r="C362" s="1036" t="s">
        <v>388</v>
      </c>
      <c r="D362" s="1037" t="s">
        <v>771</v>
      </c>
      <c r="E362" s="1036" t="s">
        <v>231</v>
      </c>
      <c r="F362" s="1038">
        <v>2</v>
      </c>
      <c r="G362" s="844">
        <f>G360-G359</f>
        <v>0</v>
      </c>
      <c r="H362" s="844">
        <f t="shared" ref="H362:BS362" si="495">H360-H359</f>
        <v>0</v>
      </c>
      <c r="I362" s="844">
        <f t="shared" si="495"/>
        <v>-25.416121583384729</v>
      </c>
      <c r="J362" s="844">
        <f t="shared" si="495"/>
        <v>3.8614211345455285</v>
      </c>
      <c r="K362" s="844">
        <f t="shared" si="495"/>
        <v>1.8835949233080296</v>
      </c>
      <c r="L362" s="844">
        <f t="shared" si="495"/>
        <v>2.5878511828055721</v>
      </c>
      <c r="M362" s="845">
        <f t="shared" si="495"/>
        <v>2.1358616215361064</v>
      </c>
      <c r="N362" s="845">
        <f t="shared" si="495"/>
        <v>2.8610276354705828</v>
      </c>
      <c r="O362" s="845">
        <f t="shared" si="495"/>
        <v>8.9940822914864782</v>
      </c>
      <c r="P362" s="845">
        <f t="shared" si="495"/>
        <v>12.207482905680608</v>
      </c>
      <c r="Q362" s="845">
        <f t="shared" si="495"/>
        <v>12.713649448306375</v>
      </c>
      <c r="R362" s="845">
        <f t="shared" si="495"/>
        <v>21.469700826304788</v>
      </c>
      <c r="S362" s="845">
        <f t="shared" si="495"/>
        <v>30.005642848716573</v>
      </c>
      <c r="T362" s="845">
        <f t="shared" si="495"/>
        <v>38.629008254239793</v>
      </c>
      <c r="U362" s="845">
        <f t="shared" si="495"/>
        <v>48.088211335651863</v>
      </c>
      <c r="V362" s="845">
        <f t="shared" si="495"/>
        <v>57.365093225228804</v>
      </c>
      <c r="W362" s="845">
        <f t="shared" si="495"/>
        <v>65.604034038421332</v>
      </c>
      <c r="X362" s="845">
        <f t="shared" si="495"/>
        <v>73.53059439753433</v>
      </c>
      <c r="Y362" s="845">
        <f t="shared" si="495"/>
        <v>81.782626804026449</v>
      </c>
      <c r="Z362" s="845">
        <f t="shared" si="495"/>
        <v>88.601138617583842</v>
      </c>
      <c r="AA362" s="845">
        <f t="shared" si="495"/>
        <v>95.539134593475836</v>
      </c>
      <c r="AB362" s="845">
        <f t="shared" si="495"/>
        <v>103.00546013859363</v>
      </c>
      <c r="AC362" s="845">
        <f t="shared" si="495"/>
        <v>110.29661403832108</v>
      </c>
      <c r="AD362" s="845">
        <f t="shared" si="495"/>
        <v>117.44903763564594</v>
      </c>
      <c r="AE362" s="845">
        <f t="shared" si="495"/>
        <v>123.29110013604644</v>
      </c>
      <c r="AF362" s="845">
        <f t="shared" si="495"/>
        <v>126.41792932167694</v>
      </c>
      <c r="AG362" s="845">
        <f t="shared" si="495"/>
        <v>129.47217838607568</v>
      </c>
      <c r="AH362" s="845">
        <f t="shared" si="495"/>
        <v>132.29008502389439</v>
      </c>
      <c r="AI362" s="845">
        <f t="shared" si="495"/>
        <v>136.38768619120043</v>
      </c>
      <c r="AJ362" s="845">
        <f t="shared" si="495"/>
        <v>139.23797002034215</v>
      </c>
      <c r="AK362" s="845">
        <f t="shared" si="495"/>
        <v>142.36714384387193</v>
      </c>
      <c r="AL362" s="845">
        <f t="shared" si="495"/>
        <v>145.0946616255375</v>
      </c>
      <c r="AM362" s="845">
        <f t="shared" si="495"/>
        <v>145.20403030532341</v>
      </c>
      <c r="AN362" s="845">
        <f t="shared" si="495"/>
        <v>145.44291371728494</v>
      </c>
      <c r="AO362" s="845">
        <f t="shared" si="495"/>
        <v>145.75360595944008</v>
      </c>
      <c r="AP362" s="845">
        <f t="shared" si="495"/>
        <v>145.9703117336152</v>
      </c>
      <c r="AQ362" s="845">
        <f t="shared" si="495"/>
        <v>146.07172483251443</v>
      </c>
      <c r="AR362" s="845">
        <f t="shared" si="495"/>
        <v>145.868013722538</v>
      </c>
      <c r="AS362" s="845">
        <f t="shared" si="495"/>
        <v>145.67905651443508</v>
      </c>
      <c r="AT362" s="845">
        <f t="shared" si="495"/>
        <v>145.38299179187723</v>
      </c>
      <c r="AU362" s="845">
        <f t="shared" si="495"/>
        <v>145.08938924404234</v>
      </c>
      <c r="AV362" s="845">
        <f t="shared" si="495"/>
        <v>144.73884344876879</v>
      </c>
      <c r="AW362" s="845">
        <f t="shared" si="495"/>
        <v>144.40209556616767</v>
      </c>
      <c r="AX362" s="845">
        <f t="shared" si="495"/>
        <v>143.98047535389222</v>
      </c>
      <c r="AY362" s="845">
        <f t="shared" si="495"/>
        <v>143.49704987686417</v>
      </c>
      <c r="AZ362" s="845">
        <f t="shared" si="495"/>
        <v>142.97548123560776</v>
      </c>
      <c r="BA362" s="845">
        <f t="shared" si="495"/>
        <v>142.41620918291144</v>
      </c>
      <c r="BB362" s="845">
        <f t="shared" si="495"/>
        <v>141.82094660119404</v>
      </c>
      <c r="BC362" s="845">
        <f t="shared" si="495"/>
        <v>141.20133610244093</v>
      </c>
      <c r="BD362" s="845">
        <f t="shared" si="495"/>
        <v>140.59821504205971</v>
      </c>
      <c r="BE362" s="845">
        <f t="shared" si="495"/>
        <v>139.95671272811185</v>
      </c>
      <c r="BF362" s="845">
        <f t="shared" si="495"/>
        <v>139.34254247674122</v>
      </c>
      <c r="BG362" s="845">
        <f t="shared" si="495"/>
        <v>138.76454425815612</v>
      </c>
      <c r="BH362" s="845">
        <f t="shared" si="495"/>
        <v>138.23380793139998</v>
      </c>
      <c r="BI362" s="845">
        <f t="shared" si="495"/>
        <v>137.65828220965116</v>
      </c>
      <c r="BJ362" s="845">
        <f t="shared" si="495"/>
        <v>137.06182151996828</v>
      </c>
      <c r="BK362" s="845">
        <f t="shared" si="495"/>
        <v>136.47271514886407</v>
      </c>
      <c r="BL362" s="845">
        <f t="shared" si="495"/>
        <v>135.89605983133313</v>
      </c>
      <c r="BM362" s="845">
        <f t="shared" si="495"/>
        <v>135.32821533512018</v>
      </c>
      <c r="BN362" s="845">
        <f t="shared" si="495"/>
        <v>134.74453450745639</v>
      </c>
      <c r="BO362" s="845">
        <f t="shared" si="495"/>
        <v>134.14306428842988</v>
      </c>
      <c r="BP362" s="845">
        <f t="shared" si="495"/>
        <v>133.48783910711498</v>
      </c>
      <c r="BQ362" s="845">
        <f t="shared" si="495"/>
        <v>132.83129926387167</v>
      </c>
      <c r="BR362" s="845">
        <f t="shared" si="495"/>
        <v>132.03636216193641</v>
      </c>
      <c r="BS362" s="845">
        <f t="shared" si="495"/>
        <v>131.28459284506496</v>
      </c>
      <c r="BT362" s="845">
        <f t="shared" ref="BT362" si="496">BT360-BT359</f>
        <v>130.52751996788245</v>
      </c>
      <c r="BU362" s="845"/>
      <c r="BV362" s="845"/>
      <c r="BW362" s="845"/>
      <c r="BX362" s="845"/>
      <c r="BY362" s="845"/>
      <c r="BZ362" s="845"/>
      <c r="CA362" s="845"/>
      <c r="CB362" s="845"/>
      <c r="CC362" s="845"/>
      <c r="CD362" s="845"/>
      <c r="CE362" s="845"/>
      <c r="CF362" s="845"/>
      <c r="CG362" s="845"/>
      <c r="CH362" s="845"/>
      <c r="CI362" s="846"/>
    </row>
    <row r="365" spans="2:89" ht="15" x14ac:dyDescent="0.2">
      <c r="B365" s="1353" t="s">
        <v>780</v>
      </c>
      <c r="C365" s="1354"/>
      <c r="D365" s="1354"/>
      <c r="E365" s="1354"/>
      <c r="F365" s="1354"/>
      <c r="G365" s="1354"/>
      <c r="H365" s="1354"/>
      <c r="I365" s="1354"/>
      <c r="J365" s="1354"/>
      <c r="K365" s="1354"/>
      <c r="L365" s="1354"/>
      <c r="M365" s="1354"/>
      <c r="N365" s="1354"/>
      <c r="O365" s="1354"/>
      <c r="P365" s="1354"/>
      <c r="Q365" s="1354"/>
      <c r="R365" s="1354"/>
      <c r="S365" s="1354"/>
      <c r="T365" s="1354"/>
      <c r="U365" s="1354"/>
      <c r="V365" s="1354"/>
      <c r="W365" s="1354"/>
      <c r="X365" s="1354"/>
      <c r="Y365" s="1354"/>
      <c r="Z365" s="1354"/>
      <c r="AA365" s="1354"/>
      <c r="AB365" s="1354"/>
      <c r="AC365" s="1354"/>
      <c r="AD365" s="1354"/>
      <c r="AE365" s="1354"/>
      <c r="AF365" s="1354"/>
      <c r="AG365" s="1354"/>
      <c r="AH365" s="1354"/>
      <c r="AI365" s="1354"/>
      <c r="AJ365" s="1354"/>
      <c r="AK365" s="1354"/>
      <c r="AL365" s="1354"/>
      <c r="AM365" s="1354"/>
      <c r="AN365" s="1354"/>
      <c r="AO365" s="1354"/>
      <c r="AP365" s="1354"/>
      <c r="AQ365" s="1354"/>
      <c r="AR365" s="1354"/>
      <c r="AS365" s="1354"/>
      <c r="AT365" s="1354"/>
      <c r="AU365" s="1354"/>
      <c r="AV365" s="1354"/>
      <c r="AW365" s="1354"/>
      <c r="AX365" s="1354"/>
      <c r="AY365" s="1354"/>
      <c r="AZ365" s="1354"/>
      <c r="BA365" s="1354"/>
      <c r="BB365" s="1354"/>
      <c r="BC365" s="1354"/>
      <c r="BD365" s="1354"/>
      <c r="BE365" s="1354"/>
      <c r="BF365" s="1354"/>
      <c r="BG365" s="1354"/>
      <c r="BH365" s="1354"/>
      <c r="BI365" s="1354"/>
      <c r="BJ365" s="1354"/>
      <c r="BK365" s="1354"/>
      <c r="BL365" s="1354"/>
      <c r="BM365" s="1354"/>
      <c r="BN365" s="1354"/>
      <c r="BO365" s="1354"/>
      <c r="BP365" s="1354"/>
      <c r="BQ365" s="1354"/>
      <c r="BR365" s="1354"/>
      <c r="BS365" s="1354"/>
      <c r="BT365" s="1354"/>
      <c r="BU365" s="1354"/>
      <c r="BV365" s="1354"/>
      <c r="BW365" s="1354"/>
      <c r="BX365" s="1354"/>
      <c r="BY365" s="1354"/>
      <c r="BZ365" s="1354"/>
      <c r="CA365" s="1354"/>
      <c r="CB365" s="1354"/>
      <c r="CC365" s="1354"/>
      <c r="CD365" s="1354"/>
      <c r="CE365" s="1354"/>
      <c r="CF365" s="1354"/>
      <c r="CG365" s="1354"/>
      <c r="CH365" s="1354"/>
      <c r="CI365" s="1355"/>
    </row>
    <row r="366" spans="2:89" x14ac:dyDescent="0.2">
      <c r="B366" s="1356"/>
      <c r="C366" s="1357"/>
      <c r="D366" s="1357"/>
      <c r="E366" s="1357"/>
      <c r="F366" s="1357"/>
      <c r="G366" s="1357"/>
      <c r="H366" s="1357"/>
      <c r="I366" s="1357"/>
      <c r="J366" s="1357"/>
      <c r="K366" s="1357"/>
      <c r="L366" s="1357"/>
      <c r="M366" s="1357"/>
      <c r="N366" s="1357"/>
      <c r="O366" s="1357"/>
      <c r="P366" s="1357"/>
      <c r="Q366" s="1357"/>
      <c r="R366" s="1357"/>
      <c r="S366" s="1357"/>
      <c r="T366" s="1357"/>
      <c r="U366" s="1357"/>
      <c r="V366" s="1357"/>
      <c r="W366" s="1357"/>
      <c r="X366" s="1357"/>
      <c r="Y366" s="1357"/>
      <c r="Z366" s="1357"/>
      <c r="AA366" s="1357"/>
      <c r="AB366" s="1357"/>
      <c r="AC366" s="1357"/>
      <c r="AD366" s="1357"/>
      <c r="AE366" s="1357"/>
      <c r="AF366" s="1357"/>
      <c r="AG366" s="1357"/>
      <c r="AH366" s="1357"/>
      <c r="AI366" s="1357"/>
      <c r="AJ366" s="1357"/>
      <c r="AK366" s="1357"/>
      <c r="AL366" s="1357"/>
      <c r="AM366" s="1357"/>
      <c r="AN366" s="1357"/>
      <c r="AO366" s="1357"/>
      <c r="AP366" s="1357"/>
      <c r="AQ366" s="1357"/>
      <c r="AR366" s="1357"/>
      <c r="AS366" s="1357"/>
      <c r="AT366" s="1357"/>
      <c r="AU366" s="1357"/>
      <c r="AV366" s="1357"/>
      <c r="AW366" s="1357"/>
      <c r="AX366" s="1357"/>
      <c r="AY366" s="1357"/>
      <c r="AZ366" s="1357"/>
      <c r="BA366" s="1357"/>
      <c r="BB366" s="1357"/>
      <c r="BC366" s="1357"/>
      <c r="BD366" s="1357"/>
      <c r="BE366" s="1357"/>
      <c r="BF366" s="1357"/>
      <c r="BG366" s="1357"/>
      <c r="BH366" s="1357"/>
      <c r="BI366" s="1357"/>
      <c r="BJ366" s="1357"/>
      <c r="BK366" s="1357"/>
      <c r="BL366" s="1357"/>
      <c r="BM366" s="1357"/>
      <c r="BN366" s="1357"/>
      <c r="BO366" s="1357"/>
      <c r="BP366" s="1357"/>
      <c r="BQ366" s="1357"/>
      <c r="BR366" s="1357"/>
      <c r="BS366" s="1357"/>
      <c r="BT366" s="1357"/>
      <c r="BU366" s="1357"/>
      <c r="BV366" s="1357"/>
      <c r="BW366" s="1357"/>
      <c r="BX366" s="1357"/>
      <c r="BY366" s="1357"/>
      <c r="BZ366" s="1357"/>
      <c r="CA366" s="1357"/>
      <c r="CB366" s="1357"/>
      <c r="CC366" s="1357"/>
      <c r="CD366" s="1357"/>
      <c r="CE366" s="1357"/>
      <c r="CF366" s="1357"/>
      <c r="CG366" s="1357"/>
      <c r="CH366" s="1357"/>
      <c r="CI366" s="1358"/>
    </row>
    <row r="367" spans="2:89" x14ac:dyDescent="0.2">
      <c r="B367" s="1356" t="s">
        <v>781</v>
      </c>
      <c r="C367" s="1357"/>
      <c r="D367" s="1357"/>
      <c r="E367" s="1357"/>
      <c r="F367" s="1357"/>
      <c r="G367" s="1039" t="s">
        <v>200</v>
      </c>
      <c r="H367" s="1039" t="s">
        <v>201</v>
      </c>
      <c r="I367" s="1039" t="s">
        <v>202</v>
      </c>
      <c r="J367" s="1039" t="s">
        <v>203</v>
      </c>
      <c r="K367" s="1039" t="s">
        <v>204</v>
      </c>
      <c r="L367" s="1039" t="s">
        <v>205</v>
      </c>
      <c r="M367" s="1039" t="s">
        <v>206</v>
      </c>
      <c r="N367" s="1039" t="s">
        <v>207</v>
      </c>
      <c r="O367" s="1039" t="s">
        <v>208</v>
      </c>
      <c r="P367" s="1039" t="s">
        <v>209</v>
      </c>
      <c r="Q367" s="1039" t="s">
        <v>210</v>
      </c>
      <c r="R367" s="1039" t="s">
        <v>242</v>
      </c>
      <c r="S367" s="1039" t="s">
        <v>243</v>
      </c>
      <c r="T367" s="1039" t="s">
        <v>244</v>
      </c>
      <c r="U367" s="1039" t="s">
        <v>245</v>
      </c>
      <c r="V367" s="1039" t="s">
        <v>211</v>
      </c>
      <c r="W367" s="1039" t="s">
        <v>246</v>
      </c>
      <c r="X367" s="1039" t="s">
        <v>247</v>
      </c>
      <c r="Y367" s="1039" t="s">
        <v>248</v>
      </c>
      <c r="Z367" s="1039" t="s">
        <v>249</v>
      </c>
      <c r="AA367" s="1039" t="s">
        <v>212</v>
      </c>
      <c r="AB367" s="1039" t="s">
        <v>250</v>
      </c>
      <c r="AC367" s="1039" t="s">
        <v>251</v>
      </c>
      <c r="AD367" s="1039" t="s">
        <v>252</v>
      </c>
      <c r="AE367" s="1039" t="s">
        <v>253</v>
      </c>
      <c r="AF367" s="1039" t="s">
        <v>213</v>
      </c>
      <c r="AG367" s="1039" t="s">
        <v>254</v>
      </c>
      <c r="AH367" s="1039" t="s">
        <v>255</v>
      </c>
      <c r="AI367" s="1039" t="s">
        <v>256</v>
      </c>
      <c r="AJ367" s="1039" t="s">
        <v>257</v>
      </c>
      <c r="AK367" s="1039" t="s">
        <v>214</v>
      </c>
      <c r="AL367" s="1039" t="s">
        <v>258</v>
      </c>
      <c r="AM367" s="1039" t="s">
        <v>259</v>
      </c>
      <c r="AN367" s="1039" t="s">
        <v>260</v>
      </c>
      <c r="AO367" s="1039" t="s">
        <v>261</v>
      </c>
      <c r="AP367" s="1039" t="s">
        <v>215</v>
      </c>
      <c r="AQ367" s="1039" t="s">
        <v>262</v>
      </c>
      <c r="AR367" s="1039" t="s">
        <v>263</v>
      </c>
      <c r="AS367" s="1039" t="s">
        <v>264</v>
      </c>
      <c r="AT367" s="1039" t="s">
        <v>265</v>
      </c>
      <c r="AU367" s="1039" t="s">
        <v>216</v>
      </c>
      <c r="AV367" s="1039" t="s">
        <v>266</v>
      </c>
      <c r="AW367" s="1039" t="s">
        <v>267</v>
      </c>
      <c r="AX367" s="1039" t="s">
        <v>268</v>
      </c>
      <c r="AY367" s="1039" t="s">
        <v>269</v>
      </c>
      <c r="AZ367" s="1039" t="s">
        <v>217</v>
      </c>
      <c r="BA367" s="1039" t="s">
        <v>270</v>
      </c>
      <c r="BB367" s="1039" t="s">
        <v>271</v>
      </c>
      <c r="BC367" s="1039" t="s">
        <v>272</v>
      </c>
      <c r="BD367" s="1039" t="s">
        <v>273</v>
      </c>
      <c r="BE367" s="1039" t="s">
        <v>218</v>
      </c>
      <c r="BF367" s="1039" t="s">
        <v>274</v>
      </c>
      <c r="BG367" s="1039" t="s">
        <v>275</v>
      </c>
      <c r="BH367" s="1039" t="s">
        <v>276</v>
      </c>
      <c r="BI367" s="1039" t="s">
        <v>277</v>
      </c>
      <c r="BJ367" s="1039" t="s">
        <v>219</v>
      </c>
      <c r="BK367" s="1039" t="s">
        <v>278</v>
      </c>
      <c r="BL367" s="1039" t="s">
        <v>279</v>
      </c>
      <c r="BM367" s="1039" t="s">
        <v>280</v>
      </c>
      <c r="BN367" s="1039" t="s">
        <v>281</v>
      </c>
      <c r="BO367" s="1039" t="s">
        <v>220</v>
      </c>
      <c r="BP367" s="1039" t="s">
        <v>282</v>
      </c>
      <c r="BQ367" s="1039" t="s">
        <v>283</v>
      </c>
      <c r="BR367" s="1039" t="s">
        <v>284</v>
      </c>
      <c r="BS367" s="1039" t="s">
        <v>285</v>
      </c>
      <c r="BT367" s="1039" t="s">
        <v>221</v>
      </c>
      <c r="BU367" s="1039" t="s">
        <v>286</v>
      </c>
      <c r="BV367" s="1039" t="s">
        <v>287</v>
      </c>
      <c r="BW367" s="1039" t="s">
        <v>288</v>
      </c>
      <c r="BX367" s="1039" t="s">
        <v>289</v>
      </c>
      <c r="BY367" s="1039" t="s">
        <v>222</v>
      </c>
      <c r="BZ367" s="1039" t="s">
        <v>290</v>
      </c>
      <c r="CA367" s="1039" t="s">
        <v>291</v>
      </c>
      <c r="CB367" s="1039" t="s">
        <v>292</v>
      </c>
      <c r="CC367" s="1039" t="s">
        <v>293</v>
      </c>
      <c r="CD367" s="1039" t="s">
        <v>223</v>
      </c>
      <c r="CE367" s="1039" t="s">
        <v>294</v>
      </c>
      <c r="CF367" s="1039" t="s">
        <v>295</v>
      </c>
      <c r="CG367" s="1039" t="s">
        <v>296</v>
      </c>
      <c r="CH367" s="1039" t="s">
        <v>297</v>
      </c>
      <c r="CI367" s="1040" t="s">
        <v>224</v>
      </c>
    </row>
    <row r="368" spans="2:89" x14ac:dyDescent="0.2">
      <c r="B368" s="1356"/>
      <c r="C368" s="1357" t="s">
        <v>782</v>
      </c>
      <c r="D368" s="1357"/>
      <c r="E368" s="1357" t="s">
        <v>231</v>
      </c>
      <c r="F368" s="1357">
        <v>2</v>
      </c>
      <c r="G368" s="1041">
        <f t="shared" ref="G368:BR369" si="497">G46-G57</f>
        <v>0</v>
      </c>
      <c r="H368" s="1041">
        <f t="shared" si="497"/>
        <v>0</v>
      </c>
      <c r="I368" s="1041">
        <f t="shared" si="497"/>
        <v>135.19026410345526</v>
      </c>
      <c r="J368" s="1041">
        <f t="shared" si="497"/>
        <v>137.32658061729936</v>
      </c>
      <c r="K368" s="1041">
        <f t="shared" si="497"/>
        <v>141.58716272293242</v>
      </c>
      <c r="L368" s="1041">
        <f t="shared" si="497"/>
        <v>146.11689468380479</v>
      </c>
      <c r="M368" s="1041">
        <f t="shared" si="497"/>
        <v>150.26436987999327</v>
      </c>
      <c r="N368" s="1041">
        <f t="shared" si="497"/>
        <v>156.24712519704738</v>
      </c>
      <c r="O368" s="1041">
        <f t="shared" si="497"/>
        <v>162.28798280254441</v>
      </c>
      <c r="P368" s="1041">
        <f t="shared" si="497"/>
        <v>168.32092029326154</v>
      </c>
      <c r="Q368" s="1041">
        <f t="shared" si="497"/>
        <v>174.01210364200927</v>
      </c>
      <c r="R368" s="1041">
        <f t="shared" si="497"/>
        <v>178.67241224253661</v>
      </c>
      <c r="S368" s="1041">
        <f t="shared" si="497"/>
        <v>182.87512851296461</v>
      </c>
      <c r="T368" s="1041">
        <f t="shared" si="497"/>
        <v>187.11272764504668</v>
      </c>
      <c r="U368" s="1041">
        <f t="shared" si="497"/>
        <v>191.46366753852544</v>
      </c>
      <c r="V368" s="1041">
        <f t="shared" si="497"/>
        <v>195.89693040531634</v>
      </c>
      <c r="W368" s="1041">
        <f t="shared" si="497"/>
        <v>200.39221633509544</v>
      </c>
      <c r="X368" s="1041">
        <f t="shared" si="497"/>
        <v>204.82901614964314</v>
      </c>
      <c r="Y368" s="1041">
        <f t="shared" si="497"/>
        <v>209.07664666218739</v>
      </c>
      <c r="Z368" s="1041">
        <f t="shared" si="497"/>
        <v>213.34599830793061</v>
      </c>
      <c r="AA368" s="1041">
        <f t="shared" si="497"/>
        <v>217.62080232970806</v>
      </c>
      <c r="AB368" s="1041">
        <f t="shared" si="497"/>
        <v>221.63956296291809</v>
      </c>
      <c r="AC368" s="1041">
        <f t="shared" si="497"/>
        <v>225.65173097743534</v>
      </c>
      <c r="AD368" s="1041">
        <f t="shared" si="497"/>
        <v>229.55500297713866</v>
      </c>
      <c r="AE368" s="1041">
        <f t="shared" si="497"/>
        <v>233.31425884911215</v>
      </c>
      <c r="AF368" s="1041">
        <f t="shared" si="497"/>
        <v>236.9670667877767</v>
      </c>
      <c r="AG368" s="1041">
        <f t="shared" si="497"/>
        <v>240.52464391550762</v>
      </c>
      <c r="AH368" s="1041">
        <f t="shared" si="497"/>
        <v>244.05287128797991</v>
      </c>
      <c r="AI368" s="1041">
        <f t="shared" si="497"/>
        <v>247.54107435176763</v>
      </c>
      <c r="AJ368" s="1041">
        <f t="shared" si="497"/>
        <v>251.06219630238371</v>
      </c>
      <c r="AK368" s="1041">
        <f t="shared" si="497"/>
        <v>254.51958987102415</v>
      </c>
      <c r="AL368" s="1041">
        <f t="shared" si="497"/>
        <v>254.20613351281798</v>
      </c>
      <c r="AM368" s="1041">
        <f t="shared" si="497"/>
        <v>256.51838489237349</v>
      </c>
      <c r="AN368" s="1041">
        <f t="shared" si="497"/>
        <v>258.84281666671188</v>
      </c>
      <c r="AO368" s="1041">
        <f t="shared" si="497"/>
        <v>261.13199817192304</v>
      </c>
      <c r="AP368" s="1041">
        <f t="shared" si="497"/>
        <v>263.45653856923178</v>
      </c>
      <c r="AQ368" s="1041">
        <f t="shared" si="497"/>
        <v>265.22759570914525</v>
      </c>
      <c r="AR368" s="1041">
        <f t="shared" si="497"/>
        <v>266.50603173540469</v>
      </c>
      <c r="AS368" s="1041">
        <f t="shared" si="497"/>
        <v>267.78466284948519</v>
      </c>
      <c r="AT368" s="1041">
        <f t="shared" si="497"/>
        <v>269.11685668106816</v>
      </c>
      <c r="AU368" s="1041">
        <f t="shared" si="497"/>
        <v>270.44005396152932</v>
      </c>
      <c r="AV368" s="1041">
        <f t="shared" si="497"/>
        <v>271.78112528414613</v>
      </c>
      <c r="AW368" s="1041">
        <f t="shared" si="497"/>
        <v>273.10056146573413</v>
      </c>
      <c r="AX368" s="1041">
        <f t="shared" si="497"/>
        <v>274.47179480686987</v>
      </c>
      <c r="AY368" s="1041">
        <f t="shared" si="497"/>
        <v>275.85400245907965</v>
      </c>
      <c r="AZ368" s="1041">
        <f t="shared" si="497"/>
        <v>277.23586152322366</v>
      </c>
      <c r="BA368" s="1041">
        <f t="shared" si="497"/>
        <v>278.6257930291124</v>
      </c>
      <c r="BB368" s="1041">
        <f t="shared" si="497"/>
        <v>280.03230600154887</v>
      </c>
      <c r="BC368" s="1041">
        <f t="shared" si="497"/>
        <v>281.45437692597596</v>
      </c>
      <c r="BD368" s="1041">
        <f t="shared" si="497"/>
        <v>282.86991091470657</v>
      </c>
      <c r="BE368" s="1041">
        <f t="shared" si="497"/>
        <v>284.29817835968322</v>
      </c>
      <c r="BF368" s="1041">
        <f t="shared" si="497"/>
        <v>285.70712498570418</v>
      </c>
      <c r="BG368" s="1041">
        <f t="shared" si="497"/>
        <v>287.08739139072742</v>
      </c>
      <c r="BH368" s="1041">
        <f t="shared" si="497"/>
        <v>288.46571144532061</v>
      </c>
      <c r="BI368" s="1041">
        <f t="shared" si="497"/>
        <v>289.87871344354681</v>
      </c>
      <c r="BJ368" s="1041">
        <f t="shared" si="497"/>
        <v>291.30961727962659</v>
      </c>
      <c r="BK368" s="1041">
        <f t="shared" si="497"/>
        <v>292.7326790518531</v>
      </c>
      <c r="BL368" s="1041">
        <f t="shared" si="497"/>
        <v>294.14106843226801</v>
      </c>
      <c r="BM368" s="1041">
        <f t="shared" si="497"/>
        <v>295.54643558972487</v>
      </c>
      <c r="BN368" s="1041">
        <f t="shared" si="497"/>
        <v>296.95646565279282</v>
      </c>
      <c r="BO368" s="1041">
        <f t="shared" si="497"/>
        <v>298.36627341756889</v>
      </c>
      <c r="BP368" s="1041">
        <f t="shared" si="497"/>
        <v>299.63512743675403</v>
      </c>
      <c r="BQ368" s="1041">
        <f t="shared" si="497"/>
        <v>300.73261092967226</v>
      </c>
      <c r="BR368" s="1041">
        <f t="shared" si="497"/>
        <v>301.87786097463226</v>
      </c>
      <c r="BS368" s="1041">
        <f t="shared" ref="BS368:BT369" si="498">BS46-BS57</f>
        <v>302.99909298197099</v>
      </c>
      <c r="BT368" s="1041">
        <f t="shared" si="498"/>
        <v>304.11711360981195</v>
      </c>
      <c r="BU368" s="1041"/>
      <c r="BV368" s="1041"/>
      <c r="BW368" s="1041"/>
      <c r="BX368" s="1041"/>
      <c r="BY368" s="1041"/>
      <c r="BZ368" s="1041"/>
      <c r="CA368" s="1041"/>
      <c r="CB368" s="1041"/>
      <c r="CC368" s="1041"/>
      <c r="CD368" s="1041"/>
      <c r="CE368" s="1041"/>
      <c r="CF368" s="1041"/>
      <c r="CG368" s="1041"/>
      <c r="CH368" s="1041"/>
      <c r="CI368" s="1042"/>
    </row>
    <row r="369" spans="2:87" x14ac:dyDescent="0.2">
      <c r="B369" s="1356"/>
      <c r="C369" s="1357" t="s">
        <v>783</v>
      </c>
      <c r="D369" s="1357"/>
      <c r="E369" s="1357" t="s">
        <v>231</v>
      </c>
      <c r="F369" s="1357">
        <v>2</v>
      </c>
      <c r="G369" s="1041">
        <f t="shared" si="497"/>
        <v>0</v>
      </c>
      <c r="H369" s="1041">
        <f t="shared" si="497"/>
        <v>0</v>
      </c>
      <c r="I369" s="1041">
        <f t="shared" si="497"/>
        <v>289.17058416127509</v>
      </c>
      <c r="J369" s="1041">
        <f t="shared" si="497"/>
        <v>277.91758152814572</v>
      </c>
      <c r="K369" s="1041">
        <f t="shared" si="497"/>
        <v>268.82971973251369</v>
      </c>
      <c r="L369" s="1041">
        <f t="shared" si="497"/>
        <v>259.3192099375521</v>
      </c>
      <c r="M369" s="1041">
        <f t="shared" si="497"/>
        <v>250.694183632169</v>
      </c>
      <c r="N369" s="1041">
        <f t="shared" si="497"/>
        <v>245.5704721990912</v>
      </c>
      <c r="O369" s="1041">
        <f t="shared" si="497"/>
        <v>240.41780299372488</v>
      </c>
      <c r="P369" s="1041">
        <f t="shared" si="497"/>
        <v>235.25687131591206</v>
      </c>
      <c r="Q369" s="1041">
        <f t="shared" si="497"/>
        <v>230.06627885782822</v>
      </c>
      <c r="R369" s="1041">
        <f t="shared" si="497"/>
        <v>225.50410973146037</v>
      </c>
      <c r="S369" s="1041">
        <f t="shared" si="497"/>
        <v>221.62790403689678</v>
      </c>
      <c r="T369" s="1041">
        <f t="shared" si="497"/>
        <v>217.73712238545141</v>
      </c>
      <c r="U369" s="1041">
        <f t="shared" si="497"/>
        <v>213.79679977525666</v>
      </c>
      <c r="V369" s="1041">
        <f t="shared" si="497"/>
        <v>209.89769558146929</v>
      </c>
      <c r="W369" s="1041">
        <f t="shared" si="497"/>
        <v>206.02454930669867</v>
      </c>
      <c r="X369" s="1041">
        <f t="shared" si="497"/>
        <v>202.15169040967064</v>
      </c>
      <c r="Y369" s="1041">
        <f t="shared" si="497"/>
        <v>198.22259496830571</v>
      </c>
      <c r="Z369" s="1041">
        <f t="shared" si="497"/>
        <v>194.3308040265008</v>
      </c>
      <c r="AA369" s="1041">
        <f t="shared" si="497"/>
        <v>190.42262760325366</v>
      </c>
      <c r="AB369" s="1041">
        <f t="shared" si="497"/>
        <v>186.63786128353445</v>
      </c>
      <c r="AC369" s="1041">
        <f t="shared" si="497"/>
        <v>183.04843043918751</v>
      </c>
      <c r="AD369" s="1041">
        <f t="shared" si="497"/>
        <v>179.64295769229614</v>
      </c>
      <c r="AE369" s="1041">
        <f t="shared" si="497"/>
        <v>176.37201372227545</v>
      </c>
      <c r="AF369" s="1041">
        <f t="shared" si="497"/>
        <v>173.2536055352561</v>
      </c>
      <c r="AG369" s="1041">
        <f t="shared" si="497"/>
        <v>170.27099228493597</v>
      </c>
      <c r="AH369" s="1041">
        <f t="shared" si="497"/>
        <v>167.3915994250016</v>
      </c>
      <c r="AI369" s="1041">
        <f t="shared" si="497"/>
        <v>164.49493234618222</v>
      </c>
      <c r="AJ369" s="1041">
        <f t="shared" si="497"/>
        <v>161.59642618218732</v>
      </c>
      <c r="AK369" s="1041">
        <f t="shared" si="497"/>
        <v>158.62422390356275</v>
      </c>
      <c r="AL369" s="1041">
        <f t="shared" si="497"/>
        <v>156.06046953751022</v>
      </c>
      <c r="AM369" s="1041">
        <f t="shared" si="497"/>
        <v>153.86512778087749</v>
      </c>
      <c r="AN369" s="1041">
        <f t="shared" si="497"/>
        <v>151.73029549186126</v>
      </c>
      <c r="AO369" s="1041">
        <f t="shared" si="497"/>
        <v>149.56858455188109</v>
      </c>
      <c r="AP369" s="1041">
        <f t="shared" si="497"/>
        <v>147.43824076527588</v>
      </c>
      <c r="AQ369" s="1041">
        <f t="shared" si="497"/>
        <v>145.93060653494402</v>
      </c>
      <c r="AR369" s="1041">
        <f t="shared" si="497"/>
        <v>145.14876046664062</v>
      </c>
      <c r="AS369" s="1041">
        <f t="shared" si="497"/>
        <v>144.36472326349528</v>
      </c>
      <c r="AT369" s="1041">
        <f t="shared" si="497"/>
        <v>143.61870161754268</v>
      </c>
      <c r="AU369" s="1041">
        <f t="shared" si="497"/>
        <v>142.8701366177971</v>
      </c>
      <c r="AV369" s="1041">
        <f t="shared" si="497"/>
        <v>142.1321758484001</v>
      </c>
      <c r="AW369" s="1041">
        <f t="shared" si="497"/>
        <v>141.39093375435527</v>
      </c>
      <c r="AX369" s="1041">
        <f t="shared" si="497"/>
        <v>140.65945531597657</v>
      </c>
      <c r="AY369" s="1041">
        <f t="shared" si="497"/>
        <v>139.93739035147053</v>
      </c>
      <c r="AZ369" s="1041">
        <f t="shared" si="497"/>
        <v>139.22403864086402</v>
      </c>
      <c r="BA369" s="1041">
        <f t="shared" si="497"/>
        <v>138.51877094450893</v>
      </c>
      <c r="BB369" s="1041">
        <f t="shared" si="497"/>
        <v>137.82106640510005</v>
      </c>
      <c r="BC369" s="1041">
        <f t="shared" si="497"/>
        <v>137.13060833290371</v>
      </c>
      <c r="BD369" s="1041">
        <f t="shared" si="497"/>
        <v>136.43400296736826</v>
      </c>
      <c r="BE369" s="1041">
        <f t="shared" si="497"/>
        <v>135.76091744828148</v>
      </c>
      <c r="BF369" s="1041">
        <f t="shared" si="497"/>
        <v>135.0845100448141</v>
      </c>
      <c r="BG369" s="1041">
        <f t="shared" si="497"/>
        <v>134.41213101002003</v>
      </c>
      <c r="BH369" s="1041">
        <f t="shared" si="497"/>
        <v>133.70978604872488</v>
      </c>
      <c r="BI369" s="1041">
        <f t="shared" si="497"/>
        <v>133.01471166864556</v>
      </c>
      <c r="BJ369" s="1041">
        <f t="shared" si="497"/>
        <v>132.32681621514914</v>
      </c>
      <c r="BK369" s="1041">
        <f t="shared" si="497"/>
        <v>131.64606907258914</v>
      </c>
      <c r="BL369" s="1041">
        <f t="shared" si="497"/>
        <v>130.97245104136653</v>
      </c>
      <c r="BM369" s="1041">
        <f t="shared" si="497"/>
        <v>130.30585012403586</v>
      </c>
      <c r="BN369" s="1041">
        <f t="shared" si="497"/>
        <v>129.64627170097543</v>
      </c>
      <c r="BO369" s="1041">
        <f t="shared" si="497"/>
        <v>128.99354140975086</v>
      </c>
      <c r="BP369" s="1041">
        <f t="shared" si="497"/>
        <v>128.52057642512787</v>
      </c>
      <c r="BQ369" s="1041">
        <f t="shared" si="497"/>
        <v>128.20024468389695</v>
      </c>
      <c r="BR369" s="1041">
        <f t="shared" si="497"/>
        <v>127.94314574284461</v>
      </c>
      <c r="BS369" s="1041">
        <f t="shared" si="498"/>
        <v>127.66495815415909</v>
      </c>
      <c r="BT369" s="1041">
        <f t="shared" si="498"/>
        <v>127.39334497693558</v>
      </c>
      <c r="BU369" s="1041"/>
      <c r="BV369" s="1041"/>
      <c r="BW369" s="1041"/>
      <c r="BX369" s="1041"/>
      <c r="BY369" s="1041"/>
      <c r="BZ369" s="1041"/>
      <c r="CA369" s="1041"/>
      <c r="CB369" s="1041"/>
      <c r="CC369" s="1041"/>
      <c r="CD369" s="1041"/>
      <c r="CE369" s="1041"/>
      <c r="CF369" s="1041"/>
      <c r="CG369" s="1041"/>
      <c r="CH369" s="1041"/>
      <c r="CI369" s="1042"/>
    </row>
    <row r="370" spans="2:87" x14ac:dyDescent="0.2">
      <c r="B370" s="1356"/>
      <c r="C370" s="1357" t="s">
        <v>784</v>
      </c>
      <c r="D370" s="1357"/>
      <c r="E370" s="1357" t="s">
        <v>231</v>
      </c>
      <c r="F370" s="1357">
        <v>2</v>
      </c>
      <c r="G370" s="1041">
        <f t="shared" ref="G370:BR370" si="499">G43+G45-G55-G56</f>
        <v>0</v>
      </c>
      <c r="H370" s="1041">
        <f t="shared" si="499"/>
        <v>0</v>
      </c>
      <c r="I370" s="1041">
        <f t="shared" si="499"/>
        <v>128.52513194597313</v>
      </c>
      <c r="J370" s="1041">
        <f t="shared" si="499"/>
        <v>124.21543617909784</v>
      </c>
      <c r="K370" s="1041">
        <f t="shared" si="499"/>
        <v>136.46661989036105</v>
      </c>
      <c r="L370" s="1041">
        <f t="shared" si="499"/>
        <v>146.34114295780566</v>
      </c>
      <c r="M370" s="1041">
        <f t="shared" si="499"/>
        <v>159.44853977027952</v>
      </c>
      <c r="N370" s="1041">
        <f t="shared" si="499"/>
        <v>174.04470178407615</v>
      </c>
      <c r="O370" s="1041">
        <f t="shared" si="499"/>
        <v>176.50301882682407</v>
      </c>
      <c r="P370" s="1041">
        <f t="shared" si="499"/>
        <v>181.70513415724193</v>
      </c>
      <c r="Q370" s="1041">
        <f t="shared" si="499"/>
        <v>190.0592170700462</v>
      </c>
      <c r="R370" s="1041">
        <f t="shared" si="499"/>
        <v>190.63796217879826</v>
      </c>
      <c r="S370" s="1041">
        <f t="shared" si="499"/>
        <v>191.01500747020845</v>
      </c>
      <c r="T370" s="1041">
        <f t="shared" si="499"/>
        <v>191.26117963404437</v>
      </c>
      <c r="U370" s="1041">
        <f t="shared" si="499"/>
        <v>191.59893938844326</v>
      </c>
      <c r="V370" s="1041">
        <f t="shared" si="499"/>
        <v>191.92753800195922</v>
      </c>
      <c r="W370" s="1041">
        <f t="shared" si="499"/>
        <v>191.8310914469528</v>
      </c>
      <c r="X370" s="1041">
        <f t="shared" si="499"/>
        <v>191.72509472362779</v>
      </c>
      <c r="Y370" s="1041">
        <f t="shared" si="499"/>
        <v>191.56222736837992</v>
      </c>
      <c r="Z370" s="1041">
        <f t="shared" si="499"/>
        <v>191.38743223983877</v>
      </c>
      <c r="AA370" s="1041">
        <f t="shared" si="499"/>
        <v>191.21794833761703</v>
      </c>
      <c r="AB370" s="1041">
        <f t="shared" si="499"/>
        <v>190.98948415110428</v>
      </c>
      <c r="AC370" s="1041">
        <f t="shared" si="499"/>
        <v>190.85774923071966</v>
      </c>
      <c r="AD370" s="1041">
        <f t="shared" si="499"/>
        <v>190.67822631155386</v>
      </c>
      <c r="AE370" s="1041">
        <f t="shared" si="499"/>
        <v>190.50654380214948</v>
      </c>
      <c r="AF370" s="1041">
        <f t="shared" si="499"/>
        <v>190.34504161949121</v>
      </c>
      <c r="AG370" s="1041">
        <f t="shared" si="499"/>
        <v>190.22616693193666</v>
      </c>
      <c r="AH370" s="1041">
        <f t="shared" si="499"/>
        <v>190.09376618436255</v>
      </c>
      <c r="AI370" s="1041">
        <f t="shared" si="499"/>
        <v>189.04525105602818</v>
      </c>
      <c r="AJ370" s="1041">
        <f t="shared" si="499"/>
        <v>188.84465229223358</v>
      </c>
      <c r="AK370" s="1041">
        <f t="shared" si="499"/>
        <v>188.68372305541294</v>
      </c>
      <c r="AL370" s="1041">
        <f t="shared" si="499"/>
        <v>188.53111394328653</v>
      </c>
      <c r="AM370" s="1041">
        <f t="shared" si="499"/>
        <v>188.36141769470782</v>
      </c>
      <c r="AN370" s="1041">
        <f t="shared" si="499"/>
        <v>187.99060170173846</v>
      </c>
      <c r="AO370" s="1041">
        <f t="shared" si="499"/>
        <v>187.6112103595338</v>
      </c>
      <c r="AP370" s="1041">
        <f t="shared" si="499"/>
        <v>187.22906299506326</v>
      </c>
      <c r="AQ370" s="1041">
        <f t="shared" si="499"/>
        <v>186.84016186980662</v>
      </c>
      <c r="AR370" s="1041">
        <f t="shared" si="499"/>
        <v>186.45139289839466</v>
      </c>
      <c r="AS370" s="1041">
        <f t="shared" si="499"/>
        <v>186.05825872263532</v>
      </c>
      <c r="AT370" s="1041">
        <f t="shared" si="499"/>
        <v>185.67176159358462</v>
      </c>
      <c r="AU370" s="1041">
        <f t="shared" si="499"/>
        <v>185.29506410463665</v>
      </c>
      <c r="AV370" s="1041">
        <f t="shared" si="499"/>
        <v>184.92435872102541</v>
      </c>
      <c r="AW370" s="1041">
        <f t="shared" si="499"/>
        <v>184.56154716190858</v>
      </c>
      <c r="AX370" s="1041">
        <f t="shared" si="499"/>
        <v>184.2087566140365</v>
      </c>
      <c r="AY370" s="1041">
        <f t="shared" si="499"/>
        <v>183.86972329101056</v>
      </c>
      <c r="AZ370" s="1041">
        <f t="shared" si="499"/>
        <v>183.53694528716269</v>
      </c>
      <c r="BA370" s="1041">
        <f t="shared" si="499"/>
        <v>183.2059648652324</v>
      </c>
      <c r="BB370" s="1041">
        <f t="shared" si="499"/>
        <v>182.87627510473939</v>
      </c>
      <c r="BC370" s="1041">
        <f t="shared" si="499"/>
        <v>182.55185039828922</v>
      </c>
      <c r="BD370" s="1041">
        <f t="shared" si="499"/>
        <v>182.237099599272</v>
      </c>
      <c r="BE370" s="1041">
        <f t="shared" si="499"/>
        <v>181.92475218305137</v>
      </c>
      <c r="BF370" s="1041">
        <f t="shared" si="499"/>
        <v>181.61615139836235</v>
      </c>
      <c r="BG370" s="1041">
        <f t="shared" si="499"/>
        <v>181.30403221619324</v>
      </c>
      <c r="BH370" s="1041">
        <f t="shared" si="499"/>
        <v>180.98844599856</v>
      </c>
      <c r="BI370" s="1041">
        <f t="shared" si="499"/>
        <v>180.67513229376488</v>
      </c>
      <c r="BJ370" s="1041">
        <f t="shared" si="499"/>
        <v>180.36208963846246</v>
      </c>
      <c r="BK370" s="1041">
        <f t="shared" si="499"/>
        <v>180.05056962074707</v>
      </c>
      <c r="BL370" s="1041">
        <f t="shared" si="499"/>
        <v>179.73840279497395</v>
      </c>
      <c r="BM370" s="1041">
        <f t="shared" si="499"/>
        <v>179.42219649836204</v>
      </c>
      <c r="BN370" s="1041">
        <f t="shared" si="499"/>
        <v>179.10848382438911</v>
      </c>
      <c r="BO370" s="1041">
        <f t="shared" si="499"/>
        <v>178.79839150024858</v>
      </c>
      <c r="BP370" s="1041">
        <f t="shared" si="499"/>
        <v>178.48741695416078</v>
      </c>
      <c r="BQ370" s="1041">
        <f t="shared" si="499"/>
        <v>178.17878346225712</v>
      </c>
      <c r="BR370" s="1041">
        <f t="shared" si="499"/>
        <v>177.86882155852274</v>
      </c>
      <c r="BS370" s="1041">
        <f t="shared" ref="BS370:BT370" si="500">BS43+BS45-BS55-BS56</f>
        <v>177.56008243617222</v>
      </c>
      <c r="BT370" s="1041">
        <f t="shared" si="500"/>
        <v>177.25187405765121</v>
      </c>
      <c r="BU370" s="1041"/>
      <c r="BV370" s="1041"/>
      <c r="BW370" s="1041"/>
      <c r="BX370" s="1041"/>
      <c r="BY370" s="1041"/>
      <c r="BZ370" s="1041"/>
      <c r="CA370" s="1041"/>
      <c r="CB370" s="1041"/>
      <c r="CC370" s="1041"/>
      <c r="CD370" s="1041"/>
      <c r="CE370" s="1041"/>
      <c r="CF370" s="1041"/>
      <c r="CG370" s="1041"/>
      <c r="CH370" s="1041"/>
      <c r="CI370" s="1042"/>
    </row>
    <row r="371" spans="2:87" x14ac:dyDescent="0.2">
      <c r="B371" s="1356"/>
      <c r="C371" s="1357" t="s">
        <v>238</v>
      </c>
      <c r="D371" s="1357"/>
      <c r="E371" s="1357" t="s">
        <v>231</v>
      </c>
      <c r="F371" s="1357">
        <v>2</v>
      </c>
      <c r="G371" s="1041">
        <f t="shared" ref="G371:BR371" si="501">G61</f>
        <v>0</v>
      </c>
      <c r="H371" s="1041">
        <f t="shared" si="501"/>
        <v>0</v>
      </c>
      <c r="I371" s="1041">
        <f t="shared" si="501"/>
        <v>129.02032492237038</v>
      </c>
      <c r="J371" s="1041">
        <f t="shared" si="501"/>
        <v>121.03651560000002</v>
      </c>
      <c r="K371" s="1041">
        <f t="shared" si="501"/>
        <v>117.04630080000001</v>
      </c>
      <c r="L371" s="1041">
        <f t="shared" si="501"/>
        <v>113.05608600000002</v>
      </c>
      <c r="M371" s="1041">
        <f t="shared" si="501"/>
        <v>113.05608600000002</v>
      </c>
      <c r="N371" s="1041">
        <f t="shared" si="501"/>
        <v>113.05608600000002</v>
      </c>
      <c r="O371" s="1041">
        <f t="shared" si="501"/>
        <v>113.05608600000002</v>
      </c>
      <c r="P371" s="1041">
        <f t="shared" si="501"/>
        <v>113.05608600000002</v>
      </c>
      <c r="Q371" s="1041">
        <f t="shared" si="501"/>
        <v>113.05608600000002</v>
      </c>
      <c r="R371" s="1041">
        <f t="shared" si="501"/>
        <v>113.05608600000002</v>
      </c>
      <c r="S371" s="1041">
        <f t="shared" si="501"/>
        <v>113.05608600000002</v>
      </c>
      <c r="T371" s="1041">
        <f t="shared" si="501"/>
        <v>113.05608600000002</v>
      </c>
      <c r="U371" s="1041">
        <f t="shared" si="501"/>
        <v>113.05608600000002</v>
      </c>
      <c r="V371" s="1041">
        <f t="shared" si="501"/>
        <v>113.05608600000002</v>
      </c>
      <c r="W371" s="1041">
        <f t="shared" si="501"/>
        <v>113.05608600000002</v>
      </c>
      <c r="X371" s="1041">
        <f t="shared" si="501"/>
        <v>113.05608600000002</v>
      </c>
      <c r="Y371" s="1041">
        <f t="shared" si="501"/>
        <v>113.05608600000002</v>
      </c>
      <c r="Z371" s="1041">
        <f t="shared" si="501"/>
        <v>113.05608600000001</v>
      </c>
      <c r="AA371" s="1041">
        <f t="shared" si="501"/>
        <v>113.05608600000002</v>
      </c>
      <c r="AB371" s="1041">
        <f t="shared" si="501"/>
        <v>113.05608600000002</v>
      </c>
      <c r="AC371" s="1041">
        <f t="shared" si="501"/>
        <v>113.05608600000002</v>
      </c>
      <c r="AD371" s="1041">
        <f t="shared" si="501"/>
        <v>113.05608600000002</v>
      </c>
      <c r="AE371" s="1041">
        <f t="shared" si="501"/>
        <v>113.05608600000002</v>
      </c>
      <c r="AF371" s="1041">
        <f t="shared" si="501"/>
        <v>113.05608600000002</v>
      </c>
      <c r="AG371" s="1041">
        <f t="shared" si="501"/>
        <v>113.05608600000002</v>
      </c>
      <c r="AH371" s="1041">
        <f t="shared" si="501"/>
        <v>113.05608600000002</v>
      </c>
      <c r="AI371" s="1041">
        <f t="shared" si="501"/>
        <v>113.05608600000002</v>
      </c>
      <c r="AJ371" s="1041">
        <f t="shared" si="501"/>
        <v>113.05608600000002</v>
      </c>
      <c r="AK371" s="1041">
        <f t="shared" si="501"/>
        <v>113.05608600000002</v>
      </c>
      <c r="AL371" s="1041">
        <f t="shared" si="501"/>
        <v>113.05608600000002</v>
      </c>
      <c r="AM371" s="1041">
        <f t="shared" si="501"/>
        <v>113.05608600000002</v>
      </c>
      <c r="AN371" s="1041">
        <f t="shared" si="501"/>
        <v>113.05608600000002</v>
      </c>
      <c r="AO371" s="1041">
        <f t="shared" si="501"/>
        <v>113.05608600000002</v>
      </c>
      <c r="AP371" s="1041">
        <f t="shared" si="501"/>
        <v>113.05608600000002</v>
      </c>
      <c r="AQ371" s="1041">
        <f t="shared" si="501"/>
        <v>113.05608600000002</v>
      </c>
      <c r="AR371" s="1041">
        <f t="shared" si="501"/>
        <v>113.05608600000002</v>
      </c>
      <c r="AS371" s="1041">
        <f t="shared" si="501"/>
        <v>113.05608600000002</v>
      </c>
      <c r="AT371" s="1041">
        <f t="shared" si="501"/>
        <v>113.05608600000002</v>
      </c>
      <c r="AU371" s="1041">
        <f t="shared" si="501"/>
        <v>113.05608600000002</v>
      </c>
      <c r="AV371" s="1041">
        <f t="shared" si="501"/>
        <v>113.05608600000002</v>
      </c>
      <c r="AW371" s="1041">
        <f t="shared" si="501"/>
        <v>113.05608600000002</v>
      </c>
      <c r="AX371" s="1041">
        <f t="shared" si="501"/>
        <v>113.05608600000002</v>
      </c>
      <c r="AY371" s="1041">
        <f t="shared" si="501"/>
        <v>113.05608600000002</v>
      </c>
      <c r="AZ371" s="1041">
        <f t="shared" si="501"/>
        <v>113.05608600000002</v>
      </c>
      <c r="BA371" s="1041">
        <f t="shared" si="501"/>
        <v>113.05608600000002</v>
      </c>
      <c r="BB371" s="1041">
        <f t="shared" si="501"/>
        <v>113.05608600000002</v>
      </c>
      <c r="BC371" s="1041">
        <f t="shared" si="501"/>
        <v>113.05608600000002</v>
      </c>
      <c r="BD371" s="1041">
        <f t="shared" si="501"/>
        <v>113.05608600000002</v>
      </c>
      <c r="BE371" s="1041">
        <f t="shared" si="501"/>
        <v>113.05608600000002</v>
      </c>
      <c r="BF371" s="1041">
        <f t="shared" si="501"/>
        <v>113.05608600000002</v>
      </c>
      <c r="BG371" s="1041">
        <f t="shared" si="501"/>
        <v>113.05608600000002</v>
      </c>
      <c r="BH371" s="1041">
        <f t="shared" si="501"/>
        <v>113.05608600000002</v>
      </c>
      <c r="BI371" s="1041">
        <f t="shared" si="501"/>
        <v>113.05608600000002</v>
      </c>
      <c r="BJ371" s="1041">
        <f t="shared" si="501"/>
        <v>113.05608600000002</v>
      </c>
      <c r="BK371" s="1041">
        <f t="shared" si="501"/>
        <v>113.05608600000002</v>
      </c>
      <c r="BL371" s="1041">
        <f t="shared" si="501"/>
        <v>113.05608600000002</v>
      </c>
      <c r="BM371" s="1041">
        <f t="shared" si="501"/>
        <v>113.05608600000002</v>
      </c>
      <c r="BN371" s="1041">
        <f t="shared" si="501"/>
        <v>113.05608600000002</v>
      </c>
      <c r="BO371" s="1041">
        <f t="shared" si="501"/>
        <v>113.05608600000002</v>
      </c>
      <c r="BP371" s="1041">
        <f t="shared" si="501"/>
        <v>113.05608600000002</v>
      </c>
      <c r="BQ371" s="1041">
        <f t="shared" si="501"/>
        <v>113.05608600000002</v>
      </c>
      <c r="BR371" s="1041">
        <f t="shared" si="501"/>
        <v>113.05608600000002</v>
      </c>
      <c r="BS371" s="1041">
        <f t="shared" ref="BS371:BT371" si="502">BS61</f>
        <v>113.05608600000002</v>
      </c>
      <c r="BT371" s="1041">
        <f t="shared" si="502"/>
        <v>113.05608600000002</v>
      </c>
      <c r="BU371" s="1041"/>
      <c r="BV371" s="1041"/>
      <c r="BW371" s="1041"/>
      <c r="BX371" s="1041"/>
      <c r="BY371" s="1041"/>
      <c r="BZ371" s="1041"/>
      <c r="CA371" s="1041"/>
      <c r="CB371" s="1041"/>
      <c r="CC371" s="1041"/>
      <c r="CD371" s="1041"/>
      <c r="CE371" s="1041"/>
      <c r="CF371" s="1041"/>
      <c r="CG371" s="1041"/>
      <c r="CH371" s="1041"/>
      <c r="CI371" s="1042"/>
    </row>
    <row r="372" spans="2:87" x14ac:dyDescent="0.2">
      <c r="B372" s="1356"/>
      <c r="C372" s="1357" t="s">
        <v>785</v>
      </c>
      <c r="D372" s="1357"/>
      <c r="E372" s="1357" t="s">
        <v>231</v>
      </c>
      <c r="F372" s="1357">
        <v>2</v>
      </c>
      <c r="G372" s="1041">
        <f t="shared" ref="G372:AL372" si="503">G85-SUM(G368:G371)</f>
        <v>0</v>
      </c>
      <c r="H372" s="1041">
        <f t="shared" si="503"/>
        <v>0</v>
      </c>
      <c r="I372" s="1041">
        <f t="shared" si="503"/>
        <v>24.216338910744298</v>
      </c>
      <c r="J372" s="1041">
        <f t="shared" si="503"/>
        <v>24.30589097585721</v>
      </c>
      <c r="K372" s="1041">
        <f t="shared" si="503"/>
        <v>24.300512744449406</v>
      </c>
      <c r="L372" s="1041">
        <f t="shared" si="503"/>
        <v>24.295721361560481</v>
      </c>
      <c r="M372" s="1041">
        <f t="shared" si="503"/>
        <v>24.359500242240188</v>
      </c>
      <c r="N372" s="1041">
        <f t="shared" si="503"/>
        <v>24.352225412005737</v>
      </c>
      <c r="O372" s="1041">
        <f t="shared" si="503"/>
        <v>24.344654553407736</v>
      </c>
      <c r="P372" s="1041">
        <f t="shared" si="503"/>
        <v>24.337103161836581</v>
      </c>
      <c r="Q372" s="1041">
        <f t="shared" si="503"/>
        <v>24.330774123748142</v>
      </c>
      <c r="R372" s="1041">
        <f t="shared" si="503"/>
        <v>24.325604407013202</v>
      </c>
      <c r="S372" s="1041">
        <f t="shared" si="503"/>
        <v>24.320069128056616</v>
      </c>
      <c r="T372" s="1041">
        <f t="shared" si="503"/>
        <v>24.314668943312654</v>
      </c>
      <c r="U372" s="1041">
        <f t="shared" si="503"/>
        <v>24.309194452237534</v>
      </c>
      <c r="V372" s="1041">
        <f t="shared" si="503"/>
        <v>24.303835435806718</v>
      </c>
      <c r="W372" s="1041">
        <f t="shared" si="503"/>
        <v>24.298732503551491</v>
      </c>
      <c r="X372" s="1041">
        <f t="shared" si="503"/>
        <v>24.293959104495457</v>
      </c>
      <c r="Y372" s="1041">
        <f t="shared" si="503"/>
        <v>24.289276517671055</v>
      </c>
      <c r="Z372" s="1041">
        <f t="shared" si="503"/>
        <v>24.284786928042763</v>
      </c>
      <c r="AA372" s="1041">
        <f t="shared" si="503"/>
        <v>24.28049236667573</v>
      </c>
      <c r="AB372" s="1041">
        <f t="shared" si="503"/>
        <v>24.276268132767655</v>
      </c>
      <c r="AC372" s="1041">
        <f t="shared" si="503"/>
        <v>24.272147510815671</v>
      </c>
      <c r="AD372" s="1041">
        <f t="shared" si="503"/>
        <v>24.268130055500819</v>
      </c>
      <c r="AE372" s="1041">
        <f t="shared" si="503"/>
        <v>24.264225487637191</v>
      </c>
      <c r="AF372" s="1041">
        <f t="shared" si="503"/>
        <v>24.26043472879735</v>
      </c>
      <c r="AG372" s="1041">
        <f t="shared" si="503"/>
        <v>24.256800543378404</v>
      </c>
      <c r="AH372" s="1041">
        <f t="shared" si="503"/>
        <v>24.25336219200949</v>
      </c>
      <c r="AI372" s="1041">
        <f t="shared" si="503"/>
        <v>24.250120880583722</v>
      </c>
      <c r="AJ372" s="1041">
        <f t="shared" si="503"/>
        <v>24.247075720535463</v>
      </c>
      <c r="AK372" s="1041">
        <f t="shared" si="503"/>
        <v>24.244203187820176</v>
      </c>
      <c r="AL372" s="1041">
        <f t="shared" si="503"/>
        <v>24.24163166718381</v>
      </c>
      <c r="AM372" s="1041">
        <f t="shared" ref="AM372:BR372" si="504">AM85-SUM(AM368:AM371)</f>
        <v>24.240022314206954</v>
      </c>
      <c r="AN372" s="1041">
        <f t="shared" si="504"/>
        <v>24.238636881784146</v>
      </c>
      <c r="AO372" s="1041">
        <f t="shared" si="504"/>
        <v>24.237228239485376</v>
      </c>
      <c r="AP372" s="1041">
        <f t="shared" si="504"/>
        <v>24.235654429929127</v>
      </c>
      <c r="AQ372" s="1041">
        <f t="shared" si="504"/>
        <v>24.233613086932792</v>
      </c>
      <c r="AR372" s="1041">
        <f t="shared" si="504"/>
        <v>24.23118401816771</v>
      </c>
      <c r="AS372" s="1041">
        <f t="shared" si="504"/>
        <v>24.228749607528584</v>
      </c>
      <c r="AT372" s="1041">
        <f t="shared" si="504"/>
        <v>24.226296500068997</v>
      </c>
      <c r="AU372" s="1041">
        <f t="shared" si="504"/>
        <v>24.22379195983433</v>
      </c>
      <c r="AV372" s="1041">
        <f t="shared" si="504"/>
        <v>24.221042804189551</v>
      </c>
      <c r="AW372" s="1041">
        <f t="shared" si="504"/>
        <v>24.218147909302161</v>
      </c>
      <c r="AX372" s="1041">
        <f t="shared" si="504"/>
        <v>24.215087709276986</v>
      </c>
      <c r="AY372" s="1041">
        <f t="shared" si="504"/>
        <v>24.211746606768429</v>
      </c>
      <c r="AZ372" s="1041">
        <f t="shared" si="504"/>
        <v>24.208187551571882</v>
      </c>
      <c r="BA372" s="1041">
        <f t="shared" si="504"/>
        <v>24.204419734847988</v>
      </c>
      <c r="BB372" s="1041">
        <f t="shared" si="504"/>
        <v>24.200503764234099</v>
      </c>
      <c r="BC372" s="1041">
        <f t="shared" si="504"/>
        <v>24.196574083371502</v>
      </c>
      <c r="BD372" s="1041">
        <f t="shared" si="504"/>
        <v>24.192721597627269</v>
      </c>
      <c r="BE372" s="1041">
        <f t="shared" si="504"/>
        <v>24.188903868387797</v>
      </c>
      <c r="BF372" s="1041">
        <f t="shared" si="504"/>
        <v>24.185184834389702</v>
      </c>
      <c r="BG372" s="1041">
        <f t="shared" si="504"/>
        <v>24.181524893742107</v>
      </c>
      <c r="BH372" s="1041">
        <f t="shared" si="504"/>
        <v>24.177902909788827</v>
      </c>
      <c r="BI372" s="1041">
        <f t="shared" si="504"/>
        <v>24.174326429733355</v>
      </c>
      <c r="BJ372" s="1041">
        <f t="shared" si="504"/>
        <v>24.170813251835852</v>
      </c>
      <c r="BK372" s="1041">
        <f t="shared" si="504"/>
        <v>24.167407728273361</v>
      </c>
      <c r="BL372" s="1041">
        <f t="shared" si="504"/>
        <v>24.164080348024299</v>
      </c>
      <c r="BM372" s="1041">
        <f t="shared" si="504"/>
        <v>24.160843688492832</v>
      </c>
      <c r="BN372" s="1041">
        <f t="shared" si="504"/>
        <v>24.157583339585585</v>
      </c>
      <c r="BO372" s="1041">
        <f t="shared" si="504"/>
        <v>24.154256661915042</v>
      </c>
      <c r="BP372" s="1041">
        <f t="shared" si="504"/>
        <v>24.150804612998058</v>
      </c>
      <c r="BQ372" s="1041">
        <f t="shared" si="504"/>
        <v>24.147144174446794</v>
      </c>
      <c r="BR372" s="1041">
        <f t="shared" si="504"/>
        <v>24.143363442834243</v>
      </c>
      <c r="BS372" s="1041">
        <f t="shared" ref="BS372:BT372" si="505">BS85-SUM(BS368:BS371)</f>
        <v>24.139487559664076</v>
      </c>
      <c r="BT372" s="1041">
        <f t="shared" si="505"/>
        <v>24.135593167317211</v>
      </c>
      <c r="BU372" s="1041"/>
      <c r="BV372" s="1041"/>
      <c r="BW372" s="1041"/>
      <c r="BX372" s="1041"/>
      <c r="BY372" s="1041"/>
      <c r="BZ372" s="1041"/>
      <c r="CA372" s="1041"/>
      <c r="CB372" s="1041"/>
      <c r="CC372" s="1041"/>
      <c r="CD372" s="1041"/>
      <c r="CE372" s="1041"/>
      <c r="CF372" s="1041"/>
      <c r="CG372" s="1041"/>
      <c r="CH372" s="1041"/>
      <c r="CI372" s="1042"/>
    </row>
    <row r="373" spans="2:87" x14ac:dyDescent="0.2">
      <c r="B373" s="1356"/>
      <c r="C373" s="1357" t="s">
        <v>786</v>
      </c>
      <c r="D373" s="1357"/>
      <c r="E373" s="1357" t="s">
        <v>231</v>
      </c>
      <c r="F373" s="1357">
        <v>2</v>
      </c>
      <c r="G373" s="1041">
        <f t="shared" ref="G373:BR373" si="506">G42</f>
        <v>0</v>
      </c>
      <c r="H373" s="1041">
        <f t="shared" si="506"/>
        <v>0</v>
      </c>
      <c r="I373" s="1041">
        <f t="shared" si="506"/>
        <v>724.11626554624138</v>
      </c>
      <c r="J373" s="1041">
        <f t="shared" si="506"/>
        <v>723.37622439939332</v>
      </c>
      <c r="K373" s="1041">
        <f t="shared" si="506"/>
        <v>722.73254373610757</v>
      </c>
      <c r="L373" s="1041">
        <f t="shared" si="506"/>
        <v>722.08516081418531</v>
      </c>
      <c r="M373" s="1041">
        <f t="shared" si="506"/>
        <v>721.4341675202852</v>
      </c>
      <c r="N373" s="1041">
        <f t="shared" si="506"/>
        <v>720.77965081634522</v>
      </c>
      <c r="O373" s="1041">
        <f t="shared" si="506"/>
        <v>720.12169313715958</v>
      </c>
      <c r="P373" s="1041">
        <f t="shared" si="506"/>
        <v>710.46037274566993</v>
      </c>
      <c r="Q373" s="1041">
        <f t="shared" si="506"/>
        <v>709.79576405149135</v>
      </c>
      <c r="R373" s="1041">
        <f t="shared" si="506"/>
        <v>709.12793789735065</v>
      </c>
      <c r="S373" s="1041">
        <f t="shared" si="506"/>
        <v>708.45696181740971</v>
      </c>
      <c r="T373" s="1041">
        <f t="shared" si="506"/>
        <v>707.7829002708711</v>
      </c>
      <c r="U373" s="1041">
        <f t="shared" si="506"/>
        <v>707.10581485377816</v>
      </c>
      <c r="V373" s="1041">
        <f t="shared" si="506"/>
        <v>706.42576449151568</v>
      </c>
      <c r="W373" s="1041">
        <f t="shared" si="506"/>
        <v>705.74280561418107</v>
      </c>
      <c r="X373" s="1041">
        <f t="shared" si="506"/>
        <v>705.05699231670394</v>
      </c>
      <c r="Y373" s="1041">
        <f t="shared" si="506"/>
        <v>704.36837650535313</v>
      </c>
      <c r="Z373" s="1041">
        <f t="shared" si="506"/>
        <v>703.67700803205742</v>
      </c>
      <c r="AA373" s="1041">
        <f t="shared" si="506"/>
        <v>702.98293481779399</v>
      </c>
      <c r="AB373" s="1041">
        <f t="shared" si="506"/>
        <v>702.28620296614406</v>
      </c>
      <c r="AC373" s="1041">
        <f t="shared" si="506"/>
        <v>701.58685686798276</v>
      </c>
      <c r="AD373" s="1041">
        <f t="shared" si="506"/>
        <v>700.88493929816093</v>
      </c>
      <c r="AE373" s="1041">
        <f t="shared" si="506"/>
        <v>700.18049150493698</v>
      </c>
      <c r="AF373" s="1041">
        <f t="shared" si="506"/>
        <v>699.47355329282982</v>
      </c>
      <c r="AG373" s="1041">
        <f t="shared" si="506"/>
        <v>698.76416309949434</v>
      </c>
      <c r="AH373" s="1041">
        <f t="shared" si="506"/>
        <v>698.05235806715257</v>
      </c>
      <c r="AI373" s="1041">
        <f t="shared" si="506"/>
        <v>697.33817410905772</v>
      </c>
      <c r="AJ373" s="1041">
        <f t="shared" si="506"/>
        <v>696.62164597142066</v>
      </c>
      <c r="AK373" s="1041">
        <f t="shared" si="506"/>
        <v>695.9028072911816</v>
      </c>
      <c r="AL373" s="1041">
        <f t="shared" si="506"/>
        <v>695.18169064997369</v>
      </c>
      <c r="AM373" s="1041">
        <f t="shared" si="506"/>
        <v>694.45832762458917</v>
      </c>
      <c r="AN373" s="1041">
        <f t="shared" si="506"/>
        <v>693.73274883422971</v>
      </c>
      <c r="AO373" s="1041">
        <f t="shared" si="506"/>
        <v>693.00498398479601</v>
      </c>
      <c r="AP373" s="1041">
        <f t="shared" si="506"/>
        <v>692.27506191044529</v>
      </c>
      <c r="AQ373" s="1041">
        <f t="shared" si="506"/>
        <v>691.54301061262811</v>
      </c>
      <c r="AR373" s="1041">
        <f t="shared" si="506"/>
        <v>690.80885729679267</v>
      </c>
      <c r="AS373" s="1041">
        <f t="shared" si="506"/>
        <v>690.07262840693102</v>
      </c>
      <c r="AT373" s="1041">
        <f t="shared" si="506"/>
        <v>689.33434965812387</v>
      </c>
      <c r="AU373" s="1041">
        <f t="shared" si="506"/>
        <v>688.5940460672291</v>
      </c>
      <c r="AV373" s="1041">
        <f t="shared" si="506"/>
        <v>687.85174198184529</v>
      </c>
      <c r="AW373" s="1041">
        <f t="shared" si="506"/>
        <v>687.10746110767013</v>
      </c>
      <c r="AX373" s="1041">
        <f t="shared" si="506"/>
        <v>686.36122653436564</v>
      </c>
      <c r="AY373" s="1041">
        <f t="shared" si="506"/>
        <v>685.61306076003086</v>
      </c>
      <c r="AZ373" s="1041">
        <f t="shared" si="506"/>
        <v>684.86298571437533</v>
      </c>
      <c r="BA373" s="1041">
        <f t="shared" si="506"/>
        <v>684.11102278067892</v>
      </c>
      <c r="BB373" s="1041">
        <f t="shared" si="506"/>
        <v>683.35719281661864</v>
      </c>
      <c r="BC373" s="1041">
        <f t="shared" si="506"/>
        <v>682.60151617403267</v>
      </c>
      <c r="BD373" s="1041">
        <f t="shared" si="506"/>
        <v>681.84401271769195</v>
      </c>
      <c r="BE373" s="1041">
        <f t="shared" si="506"/>
        <v>681.08470184313887</v>
      </c>
      <c r="BF373" s="1041">
        <f t="shared" si="506"/>
        <v>680.32360249365331</v>
      </c>
      <c r="BG373" s="1041">
        <f t="shared" si="506"/>
        <v>679.56073317639652</v>
      </c>
      <c r="BH373" s="1041">
        <f t="shared" si="506"/>
        <v>678.7961119777849</v>
      </c>
      <c r="BI373" s="1041">
        <f t="shared" si="506"/>
        <v>678.02975657813829</v>
      </c>
      <c r="BJ373" s="1041">
        <f t="shared" si="506"/>
        <v>677.26168426564504</v>
      </c>
      <c r="BK373" s="1041">
        <f t="shared" si="506"/>
        <v>676.49191194968512</v>
      </c>
      <c r="BL373" s="1041">
        <f t="shared" si="506"/>
        <v>675.72045617354593</v>
      </c>
      <c r="BM373" s="1041">
        <f t="shared" si="506"/>
        <v>674.94733312656831</v>
      </c>
      <c r="BN373" s="1041">
        <f t="shared" si="506"/>
        <v>674.17255865575044</v>
      </c>
      <c r="BO373" s="1041">
        <f t="shared" si="506"/>
        <v>673.39614827684443</v>
      </c>
      <c r="BP373" s="1041">
        <f t="shared" si="506"/>
        <v>672.61811718496983</v>
      </c>
      <c r="BQ373" s="1041">
        <f t="shared" si="506"/>
        <v>671.83848026477153</v>
      </c>
      <c r="BR373" s="1041">
        <f t="shared" si="506"/>
        <v>671.05725210014668</v>
      </c>
      <c r="BS373" s="1041">
        <f t="shared" ref="BS373:BT373" si="507">BS42</f>
        <v>670.27444698356373</v>
      </c>
      <c r="BT373" s="1041">
        <f t="shared" si="507"/>
        <v>669.49007892499333</v>
      </c>
      <c r="BU373" s="1041"/>
      <c r="BV373" s="1041"/>
      <c r="BW373" s="1041"/>
      <c r="BX373" s="1041"/>
      <c r="BY373" s="1041"/>
      <c r="BZ373" s="1041"/>
      <c r="CA373" s="1041"/>
      <c r="CB373" s="1041"/>
      <c r="CC373" s="1041"/>
      <c r="CD373" s="1041"/>
      <c r="CE373" s="1041"/>
      <c r="CF373" s="1041"/>
      <c r="CG373" s="1041"/>
      <c r="CH373" s="1041"/>
      <c r="CI373" s="1042"/>
    </row>
    <row r="374" spans="2:87" x14ac:dyDescent="0.2">
      <c r="B374" s="1356"/>
      <c r="C374" s="1357" t="s">
        <v>787</v>
      </c>
      <c r="D374" s="1357"/>
      <c r="E374" s="1357" t="s">
        <v>231</v>
      </c>
      <c r="F374" s="1357">
        <v>2</v>
      </c>
      <c r="G374" s="1041">
        <f t="shared" ref="G374:AL374" si="508">SUM(G368:G372)+G88</f>
        <v>0</v>
      </c>
      <c r="H374" s="1041">
        <f t="shared" si="508"/>
        <v>0</v>
      </c>
      <c r="I374" s="1041">
        <f t="shared" si="508"/>
        <v>712.96040717917731</v>
      </c>
      <c r="J374" s="1041">
        <f t="shared" si="508"/>
        <v>691.6397680357594</v>
      </c>
      <c r="K374" s="1041">
        <f t="shared" si="508"/>
        <v>695.56088152203733</v>
      </c>
      <c r="L374" s="1041">
        <f t="shared" si="508"/>
        <v>696.95867616138946</v>
      </c>
      <c r="M374" s="1041">
        <f t="shared" si="508"/>
        <v>706.0058314538054</v>
      </c>
      <c r="N374" s="1041">
        <f t="shared" si="508"/>
        <v>720.89910615118947</v>
      </c>
      <c r="O374" s="1041">
        <f t="shared" si="508"/>
        <v>723.55268630529974</v>
      </c>
      <c r="P374" s="1041">
        <f t="shared" si="508"/>
        <v>728.93819408212016</v>
      </c>
      <c r="Q374" s="1041">
        <f t="shared" si="508"/>
        <v>737.25377523106476</v>
      </c>
      <c r="R374" s="1041">
        <f t="shared" si="508"/>
        <v>737.4118176011192</v>
      </c>
      <c r="S374" s="1041">
        <f t="shared" si="508"/>
        <v>737.17025131490004</v>
      </c>
      <c r="T374" s="1041">
        <f t="shared" si="508"/>
        <v>737.22527495131544</v>
      </c>
      <c r="U374" s="1041">
        <f t="shared" si="508"/>
        <v>737.59799544762222</v>
      </c>
      <c r="V374" s="1041">
        <f t="shared" si="508"/>
        <v>737.85723624782383</v>
      </c>
      <c r="W374" s="1041">
        <f t="shared" si="508"/>
        <v>737.94710856726704</v>
      </c>
      <c r="X374" s="1041">
        <f t="shared" si="508"/>
        <v>737.97654161456933</v>
      </c>
      <c r="Y374" s="1041">
        <f t="shared" si="508"/>
        <v>737.77695608477654</v>
      </c>
      <c r="Z374" s="1041">
        <f t="shared" si="508"/>
        <v>737.6669224748714</v>
      </c>
      <c r="AA374" s="1041">
        <f t="shared" si="508"/>
        <v>737.57192089133116</v>
      </c>
      <c r="AB374" s="1041">
        <f t="shared" si="508"/>
        <v>737.16607234734738</v>
      </c>
      <c r="AC374" s="1041">
        <f t="shared" si="508"/>
        <v>737.53869463262026</v>
      </c>
      <c r="AD374" s="1041">
        <f t="shared" si="508"/>
        <v>737.83295858774636</v>
      </c>
      <c r="AE374" s="1041">
        <f t="shared" si="508"/>
        <v>737.99967664800113</v>
      </c>
      <c r="AF374" s="1041">
        <f t="shared" si="508"/>
        <v>738.37465769133337</v>
      </c>
      <c r="AG374" s="1041">
        <f t="shared" si="508"/>
        <v>738.71705041192945</v>
      </c>
      <c r="AH374" s="1041">
        <f t="shared" si="508"/>
        <v>739.2044809427116</v>
      </c>
      <c r="AI374" s="1041">
        <f t="shared" si="508"/>
        <v>738.72315600664149</v>
      </c>
      <c r="AJ374" s="1041">
        <f t="shared" si="508"/>
        <v>739.07267480347696</v>
      </c>
      <c r="AK374" s="1041">
        <f t="shared" si="508"/>
        <v>739.25665952756708</v>
      </c>
      <c r="AL374" s="1041">
        <f t="shared" si="508"/>
        <v>736.3451990833928</v>
      </c>
      <c r="AM374" s="1041">
        <f t="shared" ref="AM374:BR374" si="509">SUM(AM368:AM372)+AM88</f>
        <v>736.29080310476002</v>
      </c>
      <c r="AN374" s="1041">
        <f t="shared" si="509"/>
        <v>736.10820116469006</v>
      </c>
      <c r="AO374" s="1041">
        <f t="shared" si="509"/>
        <v>735.85487174541765</v>
      </c>
      <c r="AP374" s="1041">
        <f t="shared" si="509"/>
        <v>735.66534718209437</v>
      </c>
      <c r="AQ374" s="1041">
        <f t="shared" si="509"/>
        <v>735.53782762342291</v>
      </c>
      <c r="AR374" s="1041">
        <f t="shared" si="509"/>
        <v>735.64321954120192</v>
      </c>
      <c r="AS374" s="1041">
        <f t="shared" si="509"/>
        <v>735.7422448657386</v>
      </c>
      <c r="AT374" s="1041">
        <f t="shared" si="509"/>
        <v>735.93946681485875</v>
      </c>
      <c r="AU374" s="1041">
        <f t="shared" si="509"/>
        <v>736.13489706639166</v>
      </c>
      <c r="AV374" s="1041">
        <f t="shared" si="509"/>
        <v>736.36455308035545</v>
      </c>
      <c r="AW374" s="1041">
        <f t="shared" si="509"/>
        <v>736.57704071389446</v>
      </c>
      <c r="AX374" s="1041">
        <f t="shared" si="509"/>
        <v>736.86094486875425</v>
      </c>
      <c r="AY374" s="1041">
        <f t="shared" si="509"/>
        <v>737.17871313092348</v>
      </c>
      <c r="AZ374" s="1041">
        <f t="shared" si="509"/>
        <v>737.51088342541652</v>
      </c>
      <c r="BA374" s="1041">
        <f t="shared" si="509"/>
        <v>737.86079899629601</v>
      </c>
      <c r="BB374" s="1041">
        <f t="shared" si="509"/>
        <v>738.23600169821668</v>
      </c>
      <c r="BC374" s="1041">
        <f t="shared" si="509"/>
        <v>738.63926016313462</v>
      </c>
      <c r="BD374" s="1041">
        <f t="shared" si="509"/>
        <v>739.03958550156835</v>
      </c>
      <c r="BE374" s="1041">
        <f t="shared" si="509"/>
        <v>739.47860228199818</v>
      </c>
      <c r="BF374" s="1041">
        <f t="shared" si="509"/>
        <v>739.89882168586462</v>
      </c>
      <c r="BG374" s="1041">
        <f t="shared" si="509"/>
        <v>740.29092993327708</v>
      </c>
      <c r="BH374" s="1041">
        <f t="shared" si="509"/>
        <v>740.64769682498866</v>
      </c>
      <c r="BI374" s="1041">
        <f t="shared" si="509"/>
        <v>741.04873425828498</v>
      </c>
      <c r="BJ374" s="1041">
        <f t="shared" si="509"/>
        <v>741.47518680766836</v>
      </c>
      <c r="BK374" s="1041">
        <f t="shared" si="509"/>
        <v>741.90257589605699</v>
      </c>
      <c r="BL374" s="1041">
        <f t="shared" si="509"/>
        <v>742.32185303922711</v>
      </c>
      <c r="BM374" s="1041">
        <f t="shared" si="509"/>
        <v>742.74117632320986</v>
      </c>
      <c r="BN374" s="1041">
        <f t="shared" si="509"/>
        <v>743.17465494033718</v>
      </c>
      <c r="BO374" s="1041">
        <f t="shared" si="509"/>
        <v>743.61831341207767</v>
      </c>
      <c r="BP374" s="1041">
        <f t="shared" si="509"/>
        <v>744.09977585163506</v>
      </c>
      <c r="BQ374" s="1041">
        <f t="shared" si="509"/>
        <v>744.56463367286744</v>
      </c>
      <c r="BR374" s="1041">
        <f t="shared" si="509"/>
        <v>745.13904214142815</v>
      </c>
      <c r="BS374" s="1041">
        <f t="shared" ref="BS374:BT374" si="510">SUM(BS368:BS372)+BS88</f>
        <v>745.66947155456069</v>
      </c>
      <c r="BT374" s="1041">
        <f t="shared" si="510"/>
        <v>746.20377623431023</v>
      </c>
      <c r="BU374" s="1041"/>
      <c r="BV374" s="1041"/>
      <c r="BW374" s="1041"/>
      <c r="BX374" s="1041"/>
      <c r="BY374" s="1041"/>
      <c r="BZ374" s="1041"/>
      <c r="CA374" s="1041"/>
      <c r="CB374" s="1041"/>
      <c r="CC374" s="1041"/>
      <c r="CD374" s="1041"/>
      <c r="CE374" s="1041"/>
      <c r="CF374" s="1041"/>
      <c r="CG374" s="1041"/>
      <c r="CH374" s="1041"/>
      <c r="CI374" s="1042"/>
    </row>
    <row r="375" spans="2:87" x14ac:dyDescent="0.2">
      <c r="B375" s="1356"/>
      <c r="C375" s="1357"/>
      <c r="D375" s="1357"/>
      <c r="E375" s="1357"/>
      <c r="F375" s="1357"/>
      <c r="G375" s="1357"/>
      <c r="H375" s="1357"/>
      <c r="I375" s="1357"/>
      <c r="J375" s="1357"/>
      <c r="K375" s="1357"/>
      <c r="L375" s="1357"/>
      <c r="M375" s="1357"/>
      <c r="N375" s="1357"/>
      <c r="O375" s="1357"/>
      <c r="P375" s="1357"/>
      <c r="Q375" s="1357"/>
      <c r="R375" s="1357"/>
      <c r="S375" s="1357"/>
      <c r="T375" s="1357"/>
      <c r="U375" s="1357"/>
      <c r="V375" s="1357"/>
      <c r="W375" s="1357"/>
      <c r="X375" s="1357"/>
      <c r="Y375" s="1357"/>
      <c r="Z375" s="1357"/>
      <c r="AA375" s="1357"/>
      <c r="AB375" s="1357"/>
      <c r="AC375" s="1357"/>
      <c r="AD375" s="1357"/>
      <c r="AE375" s="1357"/>
      <c r="AF375" s="1357"/>
      <c r="AG375" s="1357"/>
      <c r="AH375" s="1357"/>
      <c r="AI375" s="1357"/>
      <c r="AJ375" s="1357"/>
      <c r="AK375" s="1357"/>
      <c r="AL375" s="1357"/>
      <c r="AM375" s="1357"/>
      <c r="AN375" s="1357"/>
      <c r="AO375" s="1357"/>
      <c r="AP375" s="1357"/>
      <c r="AQ375" s="1357"/>
      <c r="AR375" s="1357"/>
      <c r="AS375" s="1357"/>
      <c r="AT375" s="1357"/>
      <c r="AU375" s="1357"/>
      <c r="AV375" s="1357"/>
      <c r="AW375" s="1357"/>
      <c r="AX375" s="1357"/>
      <c r="AY375" s="1357"/>
      <c r="AZ375" s="1357"/>
      <c r="BA375" s="1357"/>
      <c r="BB375" s="1357"/>
      <c r="BC375" s="1357"/>
      <c r="BD375" s="1357"/>
      <c r="BE375" s="1357"/>
      <c r="BF375" s="1357"/>
      <c r="BG375" s="1357"/>
      <c r="BH375" s="1357"/>
      <c r="BI375" s="1357"/>
      <c r="BJ375" s="1357"/>
      <c r="BK375" s="1357"/>
      <c r="BL375" s="1357"/>
      <c r="BM375" s="1357"/>
      <c r="BN375" s="1357"/>
      <c r="BO375" s="1357"/>
      <c r="BP375" s="1357"/>
      <c r="BQ375" s="1357"/>
      <c r="BR375" s="1357"/>
      <c r="BS375" s="1357"/>
      <c r="BT375" s="1357"/>
      <c r="BU375" s="1357"/>
      <c r="BV375" s="1357"/>
      <c r="BW375" s="1357"/>
      <c r="BX375" s="1357"/>
      <c r="BY375" s="1357"/>
      <c r="BZ375" s="1357"/>
      <c r="CA375" s="1357"/>
      <c r="CB375" s="1357"/>
      <c r="CC375" s="1357"/>
      <c r="CD375" s="1357"/>
      <c r="CE375" s="1357"/>
      <c r="CF375" s="1357"/>
      <c r="CG375" s="1357"/>
      <c r="CH375" s="1357"/>
      <c r="CI375" s="1358"/>
    </row>
    <row r="376" spans="2:87" x14ac:dyDescent="0.2">
      <c r="B376" s="1356" t="s">
        <v>788</v>
      </c>
      <c r="C376" s="1357"/>
      <c r="D376" s="1357"/>
      <c r="E376" s="1357"/>
      <c r="F376" s="1357"/>
      <c r="G376" s="1039" t="s">
        <v>200</v>
      </c>
      <c r="H376" s="1039" t="s">
        <v>201</v>
      </c>
      <c r="I376" s="1039" t="s">
        <v>202</v>
      </c>
      <c r="J376" s="1039" t="s">
        <v>203</v>
      </c>
      <c r="K376" s="1039" t="s">
        <v>204</v>
      </c>
      <c r="L376" s="1039" t="s">
        <v>205</v>
      </c>
      <c r="M376" s="1039" t="s">
        <v>206</v>
      </c>
      <c r="N376" s="1039" t="s">
        <v>207</v>
      </c>
      <c r="O376" s="1039" t="s">
        <v>208</v>
      </c>
      <c r="P376" s="1039" t="s">
        <v>209</v>
      </c>
      <c r="Q376" s="1039" t="s">
        <v>210</v>
      </c>
      <c r="R376" s="1039" t="s">
        <v>242</v>
      </c>
      <c r="S376" s="1039" t="s">
        <v>243</v>
      </c>
      <c r="T376" s="1039" t="s">
        <v>244</v>
      </c>
      <c r="U376" s="1039" t="s">
        <v>245</v>
      </c>
      <c r="V376" s="1039" t="s">
        <v>211</v>
      </c>
      <c r="W376" s="1039" t="s">
        <v>246</v>
      </c>
      <c r="X376" s="1039" t="s">
        <v>247</v>
      </c>
      <c r="Y376" s="1039" t="s">
        <v>248</v>
      </c>
      <c r="Z376" s="1039" t="s">
        <v>249</v>
      </c>
      <c r="AA376" s="1039" t="s">
        <v>212</v>
      </c>
      <c r="AB376" s="1039" t="s">
        <v>250</v>
      </c>
      <c r="AC376" s="1039" t="s">
        <v>251</v>
      </c>
      <c r="AD376" s="1039" t="s">
        <v>252</v>
      </c>
      <c r="AE376" s="1039" t="s">
        <v>253</v>
      </c>
      <c r="AF376" s="1039" t="s">
        <v>213</v>
      </c>
      <c r="AG376" s="1039" t="s">
        <v>254</v>
      </c>
      <c r="AH376" s="1039" t="s">
        <v>255</v>
      </c>
      <c r="AI376" s="1039" t="s">
        <v>256</v>
      </c>
      <c r="AJ376" s="1039" t="s">
        <v>257</v>
      </c>
      <c r="AK376" s="1039" t="s">
        <v>214</v>
      </c>
      <c r="AL376" s="1039" t="s">
        <v>258</v>
      </c>
      <c r="AM376" s="1039" t="s">
        <v>259</v>
      </c>
      <c r="AN376" s="1039" t="s">
        <v>260</v>
      </c>
      <c r="AO376" s="1039" t="s">
        <v>261</v>
      </c>
      <c r="AP376" s="1039" t="s">
        <v>215</v>
      </c>
      <c r="AQ376" s="1039" t="s">
        <v>262</v>
      </c>
      <c r="AR376" s="1039" t="s">
        <v>263</v>
      </c>
      <c r="AS376" s="1039" t="s">
        <v>264</v>
      </c>
      <c r="AT376" s="1039" t="s">
        <v>265</v>
      </c>
      <c r="AU376" s="1039" t="s">
        <v>216</v>
      </c>
      <c r="AV376" s="1039" t="s">
        <v>266</v>
      </c>
      <c r="AW376" s="1039" t="s">
        <v>267</v>
      </c>
      <c r="AX376" s="1039" t="s">
        <v>268</v>
      </c>
      <c r="AY376" s="1039" t="s">
        <v>269</v>
      </c>
      <c r="AZ376" s="1039" t="s">
        <v>217</v>
      </c>
      <c r="BA376" s="1039" t="s">
        <v>270</v>
      </c>
      <c r="BB376" s="1039" t="s">
        <v>271</v>
      </c>
      <c r="BC376" s="1039" t="s">
        <v>272</v>
      </c>
      <c r="BD376" s="1039" t="s">
        <v>273</v>
      </c>
      <c r="BE376" s="1039" t="s">
        <v>218</v>
      </c>
      <c r="BF376" s="1039" t="s">
        <v>274</v>
      </c>
      <c r="BG376" s="1039" t="s">
        <v>275</v>
      </c>
      <c r="BH376" s="1039" t="s">
        <v>276</v>
      </c>
      <c r="BI376" s="1039" t="s">
        <v>277</v>
      </c>
      <c r="BJ376" s="1039" t="s">
        <v>219</v>
      </c>
      <c r="BK376" s="1039" t="s">
        <v>278</v>
      </c>
      <c r="BL376" s="1039" t="s">
        <v>279</v>
      </c>
      <c r="BM376" s="1039" t="s">
        <v>280</v>
      </c>
      <c r="BN376" s="1039" t="s">
        <v>281</v>
      </c>
      <c r="BO376" s="1039" t="s">
        <v>220</v>
      </c>
      <c r="BP376" s="1039" t="s">
        <v>282</v>
      </c>
      <c r="BQ376" s="1039" t="s">
        <v>283</v>
      </c>
      <c r="BR376" s="1039" t="s">
        <v>284</v>
      </c>
      <c r="BS376" s="1039" t="s">
        <v>285</v>
      </c>
      <c r="BT376" s="1039" t="s">
        <v>221</v>
      </c>
      <c r="BU376" s="1039" t="s">
        <v>286</v>
      </c>
      <c r="BV376" s="1039" t="s">
        <v>287</v>
      </c>
      <c r="BW376" s="1039" t="s">
        <v>288</v>
      </c>
      <c r="BX376" s="1039" t="s">
        <v>289</v>
      </c>
      <c r="BY376" s="1039" t="s">
        <v>222</v>
      </c>
      <c r="BZ376" s="1039" t="s">
        <v>290</v>
      </c>
      <c r="CA376" s="1039" t="s">
        <v>291</v>
      </c>
      <c r="CB376" s="1039" t="s">
        <v>292</v>
      </c>
      <c r="CC376" s="1039" t="s">
        <v>293</v>
      </c>
      <c r="CD376" s="1039" t="s">
        <v>223</v>
      </c>
      <c r="CE376" s="1039" t="s">
        <v>294</v>
      </c>
      <c r="CF376" s="1039" t="s">
        <v>295</v>
      </c>
      <c r="CG376" s="1039" t="s">
        <v>296</v>
      </c>
      <c r="CH376" s="1039" t="s">
        <v>297</v>
      </c>
      <c r="CI376" s="1040" t="s">
        <v>224</v>
      </c>
    </row>
    <row r="377" spans="2:87" x14ac:dyDescent="0.2">
      <c r="B377" s="1356"/>
      <c r="C377" s="1357" t="s">
        <v>782</v>
      </c>
      <c r="D377" s="1357"/>
      <c r="E377" s="1357" t="s">
        <v>231</v>
      </c>
      <c r="F377" s="1357">
        <v>2</v>
      </c>
      <c r="G377" s="1041">
        <f t="shared" ref="G377:BR378" si="511">G136-G147</f>
        <v>0</v>
      </c>
      <c r="H377" s="1041">
        <f t="shared" si="511"/>
        <v>0</v>
      </c>
      <c r="I377" s="1041">
        <f t="shared" si="511"/>
        <v>135.19026410345526</v>
      </c>
      <c r="J377" s="1041">
        <f t="shared" si="511"/>
        <v>137.32658061729936</v>
      </c>
      <c r="K377" s="1041">
        <f t="shared" si="511"/>
        <v>141.58716272293242</v>
      </c>
      <c r="L377" s="1041">
        <f t="shared" si="511"/>
        <v>146.11689468380479</v>
      </c>
      <c r="M377" s="1041">
        <f t="shared" si="511"/>
        <v>148.9573075035394</v>
      </c>
      <c r="N377" s="1041">
        <f t="shared" si="511"/>
        <v>152.90566660485308</v>
      </c>
      <c r="O377" s="1041">
        <f t="shared" si="511"/>
        <v>157.22924183483499</v>
      </c>
      <c r="P377" s="1041">
        <f t="shared" si="511"/>
        <v>161.51516824910573</v>
      </c>
      <c r="Q377" s="1041">
        <f t="shared" si="511"/>
        <v>165.38907562464516</v>
      </c>
      <c r="R377" s="1041">
        <f t="shared" si="511"/>
        <v>168.57512395943857</v>
      </c>
      <c r="S377" s="1041">
        <f t="shared" si="511"/>
        <v>171.5197733657163</v>
      </c>
      <c r="T377" s="1041">
        <f t="shared" si="511"/>
        <v>174.41947165354276</v>
      </c>
      <c r="U377" s="1041">
        <f t="shared" si="511"/>
        <v>176.91181805523516</v>
      </c>
      <c r="V377" s="1041">
        <f t="shared" si="511"/>
        <v>179.39035366330299</v>
      </c>
      <c r="W377" s="1041">
        <f t="shared" si="511"/>
        <v>182.00108645946895</v>
      </c>
      <c r="X377" s="1041">
        <f t="shared" si="511"/>
        <v>183.93876132009626</v>
      </c>
      <c r="Y377" s="1041">
        <f t="shared" si="511"/>
        <v>185.60694878240292</v>
      </c>
      <c r="Z377" s="1041">
        <f t="shared" si="511"/>
        <v>187.22993868719175</v>
      </c>
      <c r="AA377" s="1041">
        <f t="shared" si="511"/>
        <v>188.78120496846302</v>
      </c>
      <c r="AB377" s="1041">
        <f t="shared" si="511"/>
        <v>190.06661936844733</v>
      </c>
      <c r="AC377" s="1041">
        <f t="shared" si="511"/>
        <v>191.33270385734204</v>
      </c>
      <c r="AD377" s="1041">
        <f t="shared" si="511"/>
        <v>192.47561541940189</v>
      </c>
      <c r="AE377" s="1041">
        <f t="shared" si="511"/>
        <v>194.07376379356219</v>
      </c>
      <c r="AF377" s="1041">
        <f t="shared" si="511"/>
        <v>196.84935257992788</v>
      </c>
      <c r="AG377" s="1041">
        <f t="shared" si="511"/>
        <v>199.53151723028358</v>
      </c>
      <c r="AH377" s="1041">
        <f t="shared" si="511"/>
        <v>202.19352490198628</v>
      </c>
      <c r="AI377" s="1041">
        <f t="shared" si="511"/>
        <v>204.80411902725103</v>
      </c>
      <c r="AJ377" s="1041">
        <f t="shared" si="511"/>
        <v>207.41657098483213</v>
      </c>
      <c r="AK377" s="1041">
        <f t="shared" si="511"/>
        <v>209.94888222075741</v>
      </c>
      <c r="AL377" s="1041">
        <f t="shared" si="511"/>
        <v>210.26791913324735</v>
      </c>
      <c r="AM377" s="1041">
        <f t="shared" si="511"/>
        <v>212.17178798076108</v>
      </c>
      <c r="AN377" s="1041">
        <f t="shared" si="511"/>
        <v>214.08026759359055</v>
      </c>
      <c r="AO377" s="1041">
        <f t="shared" si="511"/>
        <v>215.96079306951731</v>
      </c>
      <c r="AP377" s="1041">
        <f t="shared" si="511"/>
        <v>217.89646642886751</v>
      </c>
      <c r="AQ377" s="1041">
        <f t="shared" si="511"/>
        <v>219.41465936943681</v>
      </c>
      <c r="AR377" s="1041">
        <f t="shared" si="511"/>
        <v>220.57580190015818</v>
      </c>
      <c r="AS377" s="1041">
        <f t="shared" si="511"/>
        <v>221.73144773681557</v>
      </c>
      <c r="AT377" s="1041">
        <f t="shared" si="511"/>
        <v>222.93952228070822</v>
      </c>
      <c r="AU377" s="1041">
        <f t="shared" si="511"/>
        <v>224.14087446019462</v>
      </c>
      <c r="AV377" s="1041">
        <f t="shared" si="511"/>
        <v>225.37806566728588</v>
      </c>
      <c r="AW377" s="1041">
        <f t="shared" si="511"/>
        <v>226.60093583014819</v>
      </c>
      <c r="AX377" s="1041">
        <f t="shared" si="511"/>
        <v>227.88095234644658</v>
      </c>
      <c r="AY377" s="1041">
        <f t="shared" si="511"/>
        <v>229.19520463626469</v>
      </c>
      <c r="AZ377" s="1041">
        <f t="shared" si="511"/>
        <v>230.5300825555635</v>
      </c>
      <c r="BA377" s="1041">
        <f t="shared" si="511"/>
        <v>231.88953891461338</v>
      </c>
      <c r="BB377" s="1041">
        <f t="shared" si="511"/>
        <v>233.27285298834505</v>
      </c>
      <c r="BC377" s="1041">
        <f t="shared" si="511"/>
        <v>234.66655036869037</v>
      </c>
      <c r="BD377" s="1041">
        <f t="shared" si="511"/>
        <v>236.04392798324358</v>
      </c>
      <c r="BE377" s="1041">
        <f t="shared" si="511"/>
        <v>237.43094224880178</v>
      </c>
      <c r="BF377" s="1041">
        <f t="shared" si="511"/>
        <v>238.79480101013098</v>
      </c>
      <c r="BG377" s="1041">
        <f t="shared" si="511"/>
        <v>240.12711697320489</v>
      </c>
      <c r="BH377" s="1041">
        <f t="shared" si="511"/>
        <v>241.45043091092327</v>
      </c>
      <c r="BI377" s="1041">
        <f t="shared" si="511"/>
        <v>242.80451328986302</v>
      </c>
      <c r="BJ377" s="1041">
        <f t="shared" si="511"/>
        <v>244.17043173423417</v>
      </c>
      <c r="BK377" s="1041">
        <f t="shared" si="511"/>
        <v>245.52249379338895</v>
      </c>
      <c r="BL377" s="1041">
        <f t="shared" si="511"/>
        <v>246.85823064284108</v>
      </c>
      <c r="BM377" s="1041">
        <f t="shared" si="511"/>
        <v>248.18385766391751</v>
      </c>
      <c r="BN377" s="1041">
        <f t="shared" si="511"/>
        <v>249.51528358736621</v>
      </c>
      <c r="BO377" s="1041">
        <f t="shared" si="511"/>
        <v>250.85342452781782</v>
      </c>
      <c r="BP377" s="1041">
        <f t="shared" si="511"/>
        <v>252.08607612957579</v>
      </c>
      <c r="BQ377" s="1041">
        <f t="shared" si="511"/>
        <v>253.19040352356575</v>
      </c>
      <c r="BR377" s="1041">
        <f t="shared" si="511"/>
        <v>254.35753734194131</v>
      </c>
      <c r="BS377" s="1041">
        <f t="shared" ref="BS377:BT378" si="512">BS136-BS147</f>
        <v>255.50654208441603</v>
      </c>
      <c r="BT377" s="1041">
        <f t="shared" si="512"/>
        <v>256.65402978397742</v>
      </c>
      <c r="BU377" s="1041"/>
      <c r="BV377" s="1041"/>
      <c r="BW377" s="1041"/>
      <c r="BX377" s="1041"/>
      <c r="BY377" s="1041"/>
      <c r="BZ377" s="1041"/>
      <c r="CA377" s="1041"/>
      <c r="CB377" s="1041"/>
      <c r="CC377" s="1041"/>
      <c r="CD377" s="1041"/>
      <c r="CE377" s="1041"/>
      <c r="CF377" s="1041"/>
      <c r="CG377" s="1041"/>
      <c r="CH377" s="1041"/>
      <c r="CI377" s="1042"/>
    </row>
    <row r="378" spans="2:87" x14ac:dyDescent="0.2">
      <c r="B378" s="1356"/>
      <c r="C378" s="1357" t="s">
        <v>783</v>
      </c>
      <c r="D378" s="1357"/>
      <c r="E378" s="1357" t="s">
        <v>231</v>
      </c>
      <c r="F378" s="1357">
        <v>2</v>
      </c>
      <c r="G378" s="1041">
        <f t="shared" si="511"/>
        <v>0</v>
      </c>
      <c r="H378" s="1041">
        <f t="shared" si="511"/>
        <v>0</v>
      </c>
      <c r="I378" s="1041">
        <f t="shared" si="511"/>
        <v>289.17058416127509</v>
      </c>
      <c r="J378" s="1041">
        <f t="shared" si="511"/>
        <v>277.91758152814572</v>
      </c>
      <c r="K378" s="1041">
        <f t="shared" si="511"/>
        <v>268.82971973251369</v>
      </c>
      <c r="L378" s="1041">
        <f t="shared" si="511"/>
        <v>259.3192099375521</v>
      </c>
      <c r="M378" s="1041">
        <f t="shared" si="511"/>
        <v>248.53536639722989</v>
      </c>
      <c r="N378" s="1041">
        <f t="shared" si="511"/>
        <v>235.11064469375944</v>
      </c>
      <c r="O378" s="1041">
        <f t="shared" si="511"/>
        <v>226.94296666229201</v>
      </c>
      <c r="P378" s="1041">
        <f t="shared" si="511"/>
        <v>218.80116472770564</v>
      </c>
      <c r="Q378" s="1041">
        <f t="shared" si="511"/>
        <v>210.74438776509311</v>
      </c>
      <c r="R378" s="1041">
        <f t="shared" si="511"/>
        <v>203.22468993199314</v>
      </c>
      <c r="S378" s="1041">
        <f t="shared" si="511"/>
        <v>196.17010673618577</v>
      </c>
      <c r="T378" s="1041">
        <f t="shared" si="511"/>
        <v>189.1996938214115</v>
      </c>
      <c r="U378" s="1041">
        <f t="shared" si="511"/>
        <v>181.82105476875472</v>
      </c>
      <c r="V378" s="1041">
        <f t="shared" si="511"/>
        <v>174.60375106182059</v>
      </c>
      <c r="W378" s="1041">
        <f t="shared" si="511"/>
        <v>168.52425689476746</v>
      </c>
      <c r="X378" s="1041">
        <f t="shared" si="511"/>
        <v>163.16596738705545</v>
      </c>
      <c r="Y378" s="1041">
        <f t="shared" si="511"/>
        <v>157.85589472421876</v>
      </c>
      <c r="Z378" s="1041">
        <f t="shared" si="511"/>
        <v>152.67336915378246</v>
      </c>
      <c r="AA378" s="1041">
        <f t="shared" si="511"/>
        <v>147.55552710796294</v>
      </c>
      <c r="AB378" s="1041">
        <f t="shared" si="511"/>
        <v>142.65350962337305</v>
      </c>
      <c r="AC378" s="1041">
        <f t="shared" si="511"/>
        <v>137.97792173407996</v>
      </c>
      <c r="AD378" s="1041">
        <f t="shared" si="511"/>
        <v>133.51309463352885</v>
      </c>
      <c r="AE378" s="1041">
        <f t="shared" si="511"/>
        <v>129.69238993668776</v>
      </c>
      <c r="AF378" s="1041">
        <f t="shared" si="511"/>
        <v>126.95049269769905</v>
      </c>
      <c r="AG378" s="1041">
        <f t="shared" si="511"/>
        <v>124.34470742371077</v>
      </c>
      <c r="AH378" s="1041">
        <f t="shared" si="511"/>
        <v>121.85375394239664</v>
      </c>
      <c r="AI378" s="1041">
        <f t="shared" si="511"/>
        <v>119.35576572047518</v>
      </c>
      <c r="AJ378" s="1041">
        <f t="shared" si="511"/>
        <v>116.86466525753116</v>
      </c>
      <c r="AK378" s="1041">
        <f t="shared" si="511"/>
        <v>114.31551412050347</v>
      </c>
      <c r="AL378" s="1041">
        <f t="shared" si="511"/>
        <v>112.09740591418263</v>
      </c>
      <c r="AM378" s="1041">
        <f t="shared" si="511"/>
        <v>110.37672172162493</v>
      </c>
      <c r="AN378" s="1041">
        <f t="shared" si="511"/>
        <v>108.70944035516972</v>
      </c>
      <c r="AO378" s="1041">
        <f t="shared" si="511"/>
        <v>107.01702801778637</v>
      </c>
      <c r="AP378" s="1041">
        <f t="shared" si="511"/>
        <v>105.35175210002571</v>
      </c>
      <c r="AQ378" s="1041">
        <f t="shared" si="511"/>
        <v>104.17337602544882</v>
      </c>
      <c r="AR378" s="1041">
        <f t="shared" si="511"/>
        <v>103.57360236818948</v>
      </c>
      <c r="AS378" s="1041">
        <f t="shared" si="511"/>
        <v>102.97054185413842</v>
      </c>
      <c r="AT378" s="1041">
        <f t="shared" si="511"/>
        <v>102.40001761644147</v>
      </c>
      <c r="AU378" s="1041">
        <f t="shared" si="511"/>
        <v>101.8258766134287</v>
      </c>
      <c r="AV378" s="1041">
        <f t="shared" si="511"/>
        <v>101.25986838007046</v>
      </c>
      <c r="AW378" s="1041">
        <f t="shared" si="511"/>
        <v>100.68977394292394</v>
      </c>
      <c r="AX378" s="1041">
        <f t="shared" si="511"/>
        <v>100.12725581838934</v>
      </c>
      <c r="AY378" s="1041">
        <f t="shared" si="511"/>
        <v>99.572048853752491</v>
      </c>
      <c r="AZ378" s="1041">
        <f t="shared" si="511"/>
        <v>99.023673197232526</v>
      </c>
      <c r="BA378" s="1041">
        <f t="shared" si="511"/>
        <v>98.48169477196231</v>
      </c>
      <c r="BB378" s="1041">
        <f t="shared" si="511"/>
        <v>97.945748288368094</v>
      </c>
      <c r="BC378" s="1041">
        <f t="shared" si="511"/>
        <v>97.415596301497118</v>
      </c>
      <c r="BD378" s="1041">
        <f t="shared" si="511"/>
        <v>96.879379179448165</v>
      </c>
      <c r="BE378" s="1041">
        <f t="shared" si="511"/>
        <v>96.363266528464408</v>
      </c>
      <c r="BF378" s="1041">
        <f t="shared" si="511"/>
        <v>95.843528162020917</v>
      </c>
      <c r="BG378" s="1041">
        <f t="shared" si="511"/>
        <v>95.326644854870835</v>
      </c>
      <c r="BH378" s="1041">
        <f t="shared" si="511"/>
        <v>94.782673198108384</v>
      </c>
      <c r="BI378" s="1041">
        <f t="shared" si="511"/>
        <v>94.244439730034529</v>
      </c>
      <c r="BJ378" s="1041">
        <f t="shared" si="511"/>
        <v>93.71185277961844</v>
      </c>
      <c r="BK378" s="1041">
        <f t="shared" si="511"/>
        <v>93.184860971194013</v>
      </c>
      <c r="BL378" s="1041">
        <f t="shared" si="511"/>
        <v>92.663421068065702</v>
      </c>
      <c r="BM378" s="1041">
        <f t="shared" si="511"/>
        <v>92.147430671568586</v>
      </c>
      <c r="BN378" s="1041">
        <f t="shared" si="511"/>
        <v>91.636863955367986</v>
      </c>
      <c r="BO378" s="1041">
        <f t="shared" si="511"/>
        <v>91.131579773157299</v>
      </c>
      <c r="BP378" s="1041">
        <f t="shared" si="511"/>
        <v>90.76858094987783</v>
      </c>
      <c r="BQ378" s="1041">
        <f t="shared" si="511"/>
        <v>90.524158979089123</v>
      </c>
      <c r="BR378" s="1041">
        <f t="shared" si="511"/>
        <v>90.33447428434927</v>
      </c>
      <c r="BS378" s="1041">
        <f t="shared" si="512"/>
        <v>90.125835615695109</v>
      </c>
      <c r="BT378" s="1041">
        <f t="shared" si="512"/>
        <v>89.92248549859805</v>
      </c>
      <c r="BU378" s="1041"/>
      <c r="BV378" s="1041"/>
      <c r="BW378" s="1041"/>
      <c r="BX378" s="1041"/>
      <c r="BY378" s="1041"/>
      <c r="BZ378" s="1041"/>
      <c r="CA378" s="1041"/>
      <c r="CB378" s="1041"/>
      <c r="CC378" s="1041"/>
      <c r="CD378" s="1041"/>
      <c r="CE378" s="1041"/>
      <c r="CF378" s="1041"/>
      <c r="CG378" s="1041"/>
      <c r="CH378" s="1041"/>
      <c r="CI378" s="1042"/>
    </row>
    <row r="379" spans="2:87" x14ac:dyDescent="0.2">
      <c r="B379" s="1356"/>
      <c r="C379" s="1357" t="s">
        <v>784</v>
      </c>
      <c r="D379" s="1357"/>
      <c r="E379" s="1357" t="s">
        <v>231</v>
      </c>
      <c r="F379" s="1357">
        <v>2</v>
      </c>
      <c r="G379" s="1041">
        <f t="shared" ref="G379:BR379" si="513">G133+G135-G145-G146</f>
        <v>0</v>
      </c>
      <c r="H379" s="1041">
        <f t="shared" si="513"/>
        <v>0</v>
      </c>
      <c r="I379" s="1041">
        <f t="shared" si="513"/>
        <v>128.52513194597313</v>
      </c>
      <c r="J379" s="1041">
        <f t="shared" si="513"/>
        <v>124.21543617909784</v>
      </c>
      <c r="K379" s="1041">
        <f t="shared" si="513"/>
        <v>136.46661989036105</v>
      </c>
      <c r="L379" s="1041">
        <f t="shared" si="513"/>
        <v>146.34114295780566</v>
      </c>
      <c r="M379" s="1041">
        <f t="shared" si="513"/>
        <v>158.55636216677067</v>
      </c>
      <c r="N379" s="1041">
        <f t="shared" si="513"/>
        <v>172.08149937475503</v>
      </c>
      <c r="O379" s="1041">
        <f t="shared" si="513"/>
        <v>173.43207691666819</v>
      </c>
      <c r="P379" s="1041">
        <f t="shared" si="513"/>
        <v>177.52670741026751</v>
      </c>
      <c r="Q379" s="1041">
        <f t="shared" si="513"/>
        <v>184.77356015026928</v>
      </c>
      <c r="R379" s="1041">
        <f t="shared" si="513"/>
        <v>183.94926401479967</v>
      </c>
      <c r="S379" s="1041">
        <f t="shared" si="513"/>
        <v>182.92352299549</v>
      </c>
      <c r="T379" s="1041">
        <f t="shared" si="513"/>
        <v>181.7671637821079</v>
      </c>
      <c r="U379" s="1041">
        <f t="shared" si="513"/>
        <v>180.70264709279064</v>
      </c>
      <c r="V379" s="1041">
        <f t="shared" si="513"/>
        <v>179.62922419609225</v>
      </c>
      <c r="W379" s="1041">
        <f t="shared" si="513"/>
        <v>178.08036719920781</v>
      </c>
      <c r="X379" s="1041">
        <f t="shared" si="513"/>
        <v>176.70197443529267</v>
      </c>
      <c r="Y379" s="1041">
        <f t="shared" si="513"/>
        <v>175.26678191420197</v>
      </c>
      <c r="Z379" s="1041">
        <f t="shared" si="513"/>
        <v>175.10417782028517</v>
      </c>
      <c r="AA379" s="1041">
        <f t="shared" si="513"/>
        <v>174.94695582743503</v>
      </c>
      <c r="AB379" s="1041">
        <f t="shared" si="513"/>
        <v>174.73415538016155</v>
      </c>
      <c r="AC379" s="1041">
        <f t="shared" si="513"/>
        <v>174.61818084708898</v>
      </c>
      <c r="AD379" s="1041">
        <f t="shared" si="513"/>
        <v>174.45451496330824</v>
      </c>
      <c r="AE379" s="1041">
        <f t="shared" si="513"/>
        <v>174.29878613736173</v>
      </c>
      <c r="AF379" s="1041">
        <f t="shared" si="513"/>
        <v>174.15333428623424</v>
      </c>
      <c r="AG379" s="1041">
        <f t="shared" si="513"/>
        <v>174.05060657828329</v>
      </c>
      <c r="AH379" s="1041">
        <f t="shared" si="513"/>
        <v>173.93444945838573</v>
      </c>
      <c r="AI379" s="1041">
        <f t="shared" si="513"/>
        <v>172.9022746058007</v>
      </c>
      <c r="AJ379" s="1041">
        <f t="shared" si="513"/>
        <v>172.71811276582829</v>
      </c>
      <c r="AK379" s="1041">
        <f t="shared" si="513"/>
        <v>172.57371324234404</v>
      </c>
      <c r="AL379" s="1041">
        <f t="shared" si="513"/>
        <v>172.42343574373672</v>
      </c>
      <c r="AM379" s="1041">
        <f t="shared" si="513"/>
        <v>172.25475043756867</v>
      </c>
      <c r="AN379" s="1041">
        <f t="shared" si="513"/>
        <v>171.88494538700985</v>
      </c>
      <c r="AO379" s="1041">
        <f t="shared" si="513"/>
        <v>171.50656498721582</v>
      </c>
      <c r="AP379" s="1041">
        <f t="shared" si="513"/>
        <v>171.12542856515589</v>
      </c>
      <c r="AQ379" s="1041">
        <f t="shared" si="513"/>
        <v>170.73753838230982</v>
      </c>
      <c r="AR379" s="1041">
        <f t="shared" si="513"/>
        <v>170.34978035330849</v>
      </c>
      <c r="AS379" s="1041">
        <f t="shared" si="513"/>
        <v>169.95765711995969</v>
      </c>
      <c r="AT379" s="1041">
        <f t="shared" si="513"/>
        <v>169.57217093331963</v>
      </c>
      <c r="AU379" s="1041">
        <f t="shared" si="513"/>
        <v>169.19648438678223</v>
      </c>
      <c r="AV379" s="1041">
        <f t="shared" si="513"/>
        <v>168.82678994558162</v>
      </c>
      <c r="AW379" s="1041">
        <f t="shared" si="513"/>
        <v>168.46498932887536</v>
      </c>
      <c r="AX379" s="1041">
        <f t="shared" si="513"/>
        <v>168.11320972341386</v>
      </c>
      <c r="AY379" s="1041">
        <f t="shared" si="513"/>
        <v>167.77518734279852</v>
      </c>
      <c r="AZ379" s="1041">
        <f t="shared" si="513"/>
        <v>167.44342028136126</v>
      </c>
      <c r="BA379" s="1041">
        <f t="shared" si="513"/>
        <v>167.11345080184159</v>
      </c>
      <c r="BB379" s="1041">
        <f t="shared" si="513"/>
        <v>166.78477198375921</v>
      </c>
      <c r="BC379" s="1041">
        <f t="shared" si="513"/>
        <v>166.46135821971961</v>
      </c>
      <c r="BD379" s="1041">
        <f t="shared" si="513"/>
        <v>166.14761836311297</v>
      </c>
      <c r="BE379" s="1041">
        <f t="shared" si="513"/>
        <v>165.83628188930294</v>
      </c>
      <c r="BF379" s="1041">
        <f t="shared" si="513"/>
        <v>165.52865346143631</v>
      </c>
      <c r="BG379" s="1041">
        <f t="shared" si="513"/>
        <v>165.21750663608964</v>
      </c>
      <c r="BH379" s="1041">
        <f t="shared" si="513"/>
        <v>164.90289277527881</v>
      </c>
      <c r="BI379" s="1041">
        <f t="shared" si="513"/>
        <v>164.59055142730608</v>
      </c>
      <c r="BJ379" s="1041">
        <f t="shared" si="513"/>
        <v>164.27848112882603</v>
      </c>
      <c r="BK379" s="1041">
        <f t="shared" si="513"/>
        <v>163.96793346793308</v>
      </c>
      <c r="BL379" s="1041">
        <f t="shared" si="513"/>
        <v>163.65673899898235</v>
      </c>
      <c r="BM379" s="1041">
        <f t="shared" si="513"/>
        <v>163.34150505919288</v>
      </c>
      <c r="BN379" s="1041">
        <f t="shared" si="513"/>
        <v>163.0287647420424</v>
      </c>
      <c r="BO379" s="1041">
        <f t="shared" si="513"/>
        <v>162.71964477472423</v>
      </c>
      <c r="BP379" s="1041">
        <f t="shared" si="513"/>
        <v>162.40964258545884</v>
      </c>
      <c r="BQ379" s="1041">
        <f t="shared" si="513"/>
        <v>162.10198145037756</v>
      </c>
      <c r="BR379" s="1041">
        <f t="shared" si="513"/>
        <v>161.79299190346561</v>
      </c>
      <c r="BS379" s="1041">
        <f t="shared" ref="BS379:BT379" si="514">BS133+BS135-BS145-BS146</f>
        <v>161.4852251379375</v>
      </c>
      <c r="BT379" s="1041">
        <f t="shared" si="514"/>
        <v>161.17798911623885</v>
      </c>
      <c r="BU379" s="1041"/>
      <c r="BV379" s="1041"/>
      <c r="BW379" s="1041"/>
      <c r="BX379" s="1041"/>
      <c r="BY379" s="1041"/>
      <c r="BZ379" s="1041"/>
      <c r="CA379" s="1041"/>
      <c r="CB379" s="1041"/>
      <c r="CC379" s="1041"/>
      <c r="CD379" s="1041"/>
      <c r="CE379" s="1041"/>
      <c r="CF379" s="1041"/>
      <c r="CG379" s="1041"/>
      <c r="CH379" s="1041"/>
      <c r="CI379" s="1042"/>
    </row>
    <row r="380" spans="2:87" x14ac:dyDescent="0.2">
      <c r="B380" s="1356"/>
      <c r="C380" s="1357" t="s">
        <v>238</v>
      </c>
      <c r="D380" s="1357"/>
      <c r="E380" s="1357" t="s">
        <v>231</v>
      </c>
      <c r="F380" s="1357">
        <v>2</v>
      </c>
      <c r="G380" s="1041">
        <f t="shared" ref="G380:BR380" si="515">G151</f>
        <v>0</v>
      </c>
      <c r="H380" s="1041">
        <f t="shared" si="515"/>
        <v>0</v>
      </c>
      <c r="I380" s="1041">
        <f t="shared" si="515"/>
        <v>129.02032492237038</v>
      </c>
      <c r="J380" s="1041">
        <f t="shared" si="515"/>
        <v>121.03651560000002</v>
      </c>
      <c r="K380" s="1041">
        <f t="shared" si="515"/>
        <v>117.04630080000001</v>
      </c>
      <c r="L380" s="1041">
        <f t="shared" si="515"/>
        <v>113.05608600000002</v>
      </c>
      <c r="M380" s="1041">
        <f t="shared" si="515"/>
        <v>111.21371976000002</v>
      </c>
      <c r="N380" s="1041">
        <f t="shared" si="515"/>
        <v>109.37135352000001</v>
      </c>
      <c r="O380" s="1041">
        <f t="shared" si="515"/>
        <v>107.52898728000001</v>
      </c>
      <c r="P380" s="1041">
        <f t="shared" si="515"/>
        <v>105.68662104000001</v>
      </c>
      <c r="Q380" s="1041">
        <f t="shared" si="515"/>
        <v>103.84425479999999</v>
      </c>
      <c r="R380" s="1041">
        <f t="shared" si="515"/>
        <v>102.00188856</v>
      </c>
      <c r="S380" s="1041">
        <f t="shared" si="515"/>
        <v>100.15952231999999</v>
      </c>
      <c r="T380" s="1041">
        <f t="shared" si="515"/>
        <v>98.31715607999999</v>
      </c>
      <c r="U380" s="1041">
        <f t="shared" si="515"/>
        <v>96.474789839999985</v>
      </c>
      <c r="V380" s="1041">
        <f t="shared" si="515"/>
        <v>94.632423599999981</v>
      </c>
      <c r="W380" s="1041">
        <f t="shared" si="515"/>
        <v>92.790057359999977</v>
      </c>
      <c r="X380" s="1041">
        <f t="shared" si="515"/>
        <v>90.947691119999959</v>
      </c>
      <c r="Y380" s="1041">
        <f t="shared" si="515"/>
        <v>89.105324879999984</v>
      </c>
      <c r="Z380" s="1041">
        <f t="shared" si="515"/>
        <v>87.262958639999965</v>
      </c>
      <c r="AA380" s="1041">
        <f t="shared" si="515"/>
        <v>85.420592399999975</v>
      </c>
      <c r="AB380" s="1041">
        <f t="shared" si="515"/>
        <v>82.908256859999966</v>
      </c>
      <c r="AC380" s="1041">
        <f t="shared" si="515"/>
        <v>80.395921319999985</v>
      </c>
      <c r="AD380" s="1041">
        <f t="shared" si="515"/>
        <v>77.883585779999976</v>
      </c>
      <c r="AE380" s="1041">
        <f t="shared" si="515"/>
        <v>75.371250239999981</v>
      </c>
      <c r="AF380" s="1041">
        <f t="shared" si="515"/>
        <v>72.858914699999985</v>
      </c>
      <c r="AG380" s="1041">
        <f t="shared" si="515"/>
        <v>70.34657915999999</v>
      </c>
      <c r="AH380" s="1041">
        <f t="shared" si="515"/>
        <v>67.834243619999995</v>
      </c>
      <c r="AI380" s="1041">
        <f t="shared" si="515"/>
        <v>65.32190808</v>
      </c>
      <c r="AJ380" s="1041">
        <f t="shared" si="515"/>
        <v>62.809572540000005</v>
      </c>
      <c r="AK380" s="1041">
        <f t="shared" si="515"/>
        <v>60.29723700000001</v>
      </c>
      <c r="AL380" s="1041">
        <f t="shared" si="515"/>
        <v>60.29723700000001</v>
      </c>
      <c r="AM380" s="1041">
        <f t="shared" si="515"/>
        <v>60.29723700000001</v>
      </c>
      <c r="AN380" s="1041">
        <f t="shared" si="515"/>
        <v>60.29723700000001</v>
      </c>
      <c r="AO380" s="1041">
        <f t="shared" si="515"/>
        <v>60.29723700000001</v>
      </c>
      <c r="AP380" s="1041">
        <f t="shared" si="515"/>
        <v>60.29723700000001</v>
      </c>
      <c r="AQ380" s="1041">
        <f t="shared" si="515"/>
        <v>60.29723700000001</v>
      </c>
      <c r="AR380" s="1041">
        <f t="shared" si="515"/>
        <v>60.29723700000001</v>
      </c>
      <c r="AS380" s="1041">
        <f t="shared" si="515"/>
        <v>60.297237000000003</v>
      </c>
      <c r="AT380" s="1041">
        <f t="shared" si="515"/>
        <v>60.29723700000001</v>
      </c>
      <c r="AU380" s="1041">
        <f t="shared" si="515"/>
        <v>60.29723700000001</v>
      </c>
      <c r="AV380" s="1041">
        <f t="shared" si="515"/>
        <v>60.29723700000001</v>
      </c>
      <c r="AW380" s="1041">
        <f t="shared" si="515"/>
        <v>60.29723700000001</v>
      </c>
      <c r="AX380" s="1041">
        <f t="shared" si="515"/>
        <v>60.29723700000001</v>
      </c>
      <c r="AY380" s="1041">
        <f t="shared" si="515"/>
        <v>60.29723700000001</v>
      </c>
      <c r="AZ380" s="1041">
        <f t="shared" si="515"/>
        <v>60.29723700000001</v>
      </c>
      <c r="BA380" s="1041">
        <f t="shared" si="515"/>
        <v>60.29723700000001</v>
      </c>
      <c r="BB380" s="1041">
        <f t="shared" si="515"/>
        <v>60.29723700000001</v>
      </c>
      <c r="BC380" s="1041">
        <f t="shared" si="515"/>
        <v>60.29723700000001</v>
      </c>
      <c r="BD380" s="1041">
        <f t="shared" si="515"/>
        <v>60.29723700000001</v>
      </c>
      <c r="BE380" s="1041">
        <f t="shared" si="515"/>
        <v>60.29723700000001</v>
      </c>
      <c r="BF380" s="1041">
        <f t="shared" si="515"/>
        <v>60.29723700000001</v>
      </c>
      <c r="BG380" s="1041">
        <f t="shared" si="515"/>
        <v>60.29723700000001</v>
      </c>
      <c r="BH380" s="1041">
        <f t="shared" si="515"/>
        <v>60.29723700000001</v>
      </c>
      <c r="BI380" s="1041">
        <f t="shared" si="515"/>
        <v>60.29723700000001</v>
      </c>
      <c r="BJ380" s="1041">
        <f t="shared" si="515"/>
        <v>60.29723700000001</v>
      </c>
      <c r="BK380" s="1041">
        <f t="shared" si="515"/>
        <v>60.29723700000001</v>
      </c>
      <c r="BL380" s="1041">
        <f t="shared" si="515"/>
        <v>60.29723700000001</v>
      </c>
      <c r="BM380" s="1041">
        <f t="shared" si="515"/>
        <v>60.29723700000001</v>
      </c>
      <c r="BN380" s="1041">
        <f t="shared" si="515"/>
        <v>60.29723700000001</v>
      </c>
      <c r="BO380" s="1041">
        <f t="shared" si="515"/>
        <v>60.29723700000001</v>
      </c>
      <c r="BP380" s="1041">
        <f t="shared" si="515"/>
        <v>60.29723700000001</v>
      </c>
      <c r="BQ380" s="1041">
        <f t="shared" si="515"/>
        <v>60.29723700000001</v>
      </c>
      <c r="BR380" s="1041">
        <f t="shared" si="515"/>
        <v>60.29723700000001</v>
      </c>
      <c r="BS380" s="1041">
        <f t="shared" ref="BS380:BT380" si="516">BS151</f>
        <v>60.29723700000001</v>
      </c>
      <c r="BT380" s="1041">
        <f t="shared" si="516"/>
        <v>60.29723700000001</v>
      </c>
      <c r="BU380" s="1041"/>
      <c r="BV380" s="1041"/>
      <c r="BW380" s="1041"/>
      <c r="BX380" s="1041"/>
      <c r="BY380" s="1041"/>
      <c r="BZ380" s="1041"/>
      <c r="CA380" s="1041"/>
      <c r="CB380" s="1041"/>
      <c r="CC380" s="1041"/>
      <c r="CD380" s="1041"/>
      <c r="CE380" s="1041"/>
      <c r="CF380" s="1041"/>
      <c r="CG380" s="1041"/>
      <c r="CH380" s="1041"/>
      <c r="CI380" s="1042"/>
    </row>
    <row r="381" spans="2:87" x14ac:dyDescent="0.2">
      <c r="B381" s="1356"/>
      <c r="C381" s="1357" t="s">
        <v>785</v>
      </c>
      <c r="D381" s="1357"/>
      <c r="E381" s="1357" t="s">
        <v>231</v>
      </c>
      <c r="F381" s="1357">
        <v>2</v>
      </c>
      <c r="G381" s="1041">
        <f t="shared" ref="G381:AL381" si="517">G175-SUM(G377:G380)</f>
        <v>0</v>
      </c>
      <c r="H381" s="1041">
        <f t="shared" si="517"/>
        <v>0</v>
      </c>
      <c r="I381" s="1041">
        <f t="shared" si="517"/>
        <v>24.216338910744298</v>
      </c>
      <c r="J381" s="1041">
        <f t="shared" si="517"/>
        <v>24.30589097585721</v>
      </c>
      <c r="K381" s="1041">
        <f t="shared" si="517"/>
        <v>24.300512744449406</v>
      </c>
      <c r="L381" s="1041">
        <f t="shared" si="517"/>
        <v>24.295721361560481</v>
      </c>
      <c r="M381" s="1041">
        <f t="shared" si="517"/>
        <v>24.360251720571682</v>
      </c>
      <c r="N381" s="1041">
        <f t="shared" si="517"/>
        <v>24.35467801303048</v>
      </c>
      <c r="O381" s="1041">
        <f t="shared" si="517"/>
        <v>24.349048792346593</v>
      </c>
      <c r="P381" s="1041">
        <f t="shared" si="517"/>
        <v>24.343481471350287</v>
      </c>
      <c r="Q381" s="1041">
        <f t="shared" si="517"/>
        <v>24.33913667077627</v>
      </c>
      <c r="R381" s="1041">
        <f t="shared" si="517"/>
        <v>24.336119062493481</v>
      </c>
      <c r="S381" s="1041">
        <f t="shared" si="517"/>
        <v>24.332903212026849</v>
      </c>
      <c r="T381" s="1041">
        <f t="shared" si="517"/>
        <v>24.329821988342246</v>
      </c>
      <c r="U381" s="1041">
        <f t="shared" si="517"/>
        <v>24.326666458326713</v>
      </c>
      <c r="V381" s="1041">
        <f t="shared" si="517"/>
        <v>24.323626402955256</v>
      </c>
      <c r="W381" s="1041">
        <f t="shared" si="517"/>
        <v>24.319690012363935</v>
      </c>
      <c r="X381" s="1041">
        <f t="shared" si="517"/>
        <v>24.314924020879744</v>
      </c>
      <c r="Y381" s="1041">
        <f t="shared" si="517"/>
        <v>24.310235903429088</v>
      </c>
      <c r="Z381" s="1041">
        <f t="shared" si="517"/>
        <v>24.305734559673056</v>
      </c>
      <c r="AA381" s="1041">
        <f t="shared" si="517"/>
        <v>24.301428244178396</v>
      </c>
      <c r="AB381" s="1041">
        <f t="shared" si="517"/>
        <v>24.297192256142694</v>
      </c>
      <c r="AC381" s="1041">
        <f t="shared" si="517"/>
        <v>24.29306610356457</v>
      </c>
      <c r="AD381" s="1041">
        <f t="shared" si="517"/>
        <v>24.289049341124837</v>
      </c>
      <c r="AE381" s="1041">
        <f t="shared" si="517"/>
        <v>24.285145466136441</v>
      </c>
      <c r="AF381" s="1041">
        <f t="shared" si="517"/>
        <v>24.28135540017206</v>
      </c>
      <c r="AG381" s="1041">
        <f t="shared" si="517"/>
        <v>24.277715684126633</v>
      </c>
      <c r="AH381" s="1041">
        <f t="shared" si="517"/>
        <v>24.27426557863032</v>
      </c>
      <c r="AI381" s="1041">
        <f t="shared" si="517"/>
        <v>24.271012513076812</v>
      </c>
      <c r="AJ381" s="1041">
        <f t="shared" si="517"/>
        <v>24.267955598900926</v>
      </c>
      <c r="AK381" s="1041">
        <f t="shared" si="517"/>
        <v>24.265071312057898</v>
      </c>
      <c r="AL381" s="1041">
        <f t="shared" si="517"/>
        <v>24.262493497009132</v>
      </c>
      <c r="AM381" s="1041">
        <f t="shared" ref="AM381:BR381" si="518">AM175-SUM(AM377:AM380)</f>
        <v>24.260883309335213</v>
      </c>
      <c r="AN381" s="1041">
        <f t="shared" si="518"/>
        <v>24.259497042215571</v>
      </c>
      <c r="AO381" s="1041">
        <f t="shared" si="518"/>
        <v>24.258087565219626</v>
      </c>
      <c r="AP381" s="1041">
        <f t="shared" si="518"/>
        <v>24.256512920966316</v>
      </c>
      <c r="AQ381" s="1041">
        <f t="shared" si="518"/>
        <v>24.254470743272691</v>
      </c>
      <c r="AR381" s="1041">
        <f t="shared" si="518"/>
        <v>24.252040839810547</v>
      </c>
      <c r="AS381" s="1041">
        <f t="shared" si="518"/>
        <v>24.24960559447436</v>
      </c>
      <c r="AT381" s="1041">
        <f t="shared" si="518"/>
        <v>24.247151652317712</v>
      </c>
      <c r="AU381" s="1041">
        <f t="shared" si="518"/>
        <v>24.244646277386096</v>
      </c>
      <c r="AV381" s="1041">
        <f t="shared" si="518"/>
        <v>24.241896287044256</v>
      </c>
      <c r="AW381" s="1041">
        <f t="shared" si="518"/>
        <v>24.239000557459576</v>
      </c>
      <c r="AX381" s="1041">
        <f t="shared" si="518"/>
        <v>24.235939522737453</v>
      </c>
      <c r="AY381" s="1041">
        <f t="shared" si="518"/>
        <v>24.232597585531948</v>
      </c>
      <c r="AZ381" s="1041">
        <f t="shared" si="518"/>
        <v>24.229037695638112</v>
      </c>
      <c r="BA381" s="1041">
        <f t="shared" si="518"/>
        <v>24.225269044217157</v>
      </c>
      <c r="BB381" s="1041">
        <f t="shared" si="518"/>
        <v>24.221352238906206</v>
      </c>
      <c r="BC381" s="1041">
        <f t="shared" si="518"/>
        <v>24.217421723346547</v>
      </c>
      <c r="BD381" s="1041">
        <f t="shared" si="518"/>
        <v>24.213568402905366</v>
      </c>
      <c r="BE381" s="1041">
        <f t="shared" si="518"/>
        <v>24.209749838968719</v>
      </c>
      <c r="BF381" s="1041">
        <f t="shared" si="518"/>
        <v>24.206029970273562</v>
      </c>
      <c r="BG381" s="1041">
        <f t="shared" si="518"/>
        <v>24.202369194928906</v>
      </c>
      <c r="BH381" s="1041">
        <f t="shared" si="518"/>
        <v>24.198746376278564</v>
      </c>
      <c r="BI381" s="1041">
        <f t="shared" si="518"/>
        <v>24.19516906152603</v>
      </c>
      <c r="BJ381" s="1041">
        <f t="shared" si="518"/>
        <v>24.191655048931466</v>
      </c>
      <c r="BK381" s="1041">
        <f t="shared" si="518"/>
        <v>24.188248690671912</v>
      </c>
      <c r="BL381" s="1041">
        <f t="shared" si="518"/>
        <v>24.184920475725562</v>
      </c>
      <c r="BM381" s="1041">
        <f t="shared" si="518"/>
        <v>24.181682981497147</v>
      </c>
      <c r="BN381" s="1041">
        <f t="shared" si="518"/>
        <v>24.178421797892724</v>
      </c>
      <c r="BO381" s="1041">
        <f t="shared" si="518"/>
        <v>24.17509428552512</v>
      </c>
      <c r="BP381" s="1041">
        <f t="shared" si="518"/>
        <v>24.171641401911074</v>
      </c>
      <c r="BQ381" s="1041">
        <f t="shared" si="518"/>
        <v>24.167980128662862</v>
      </c>
      <c r="BR381" s="1041">
        <f t="shared" si="518"/>
        <v>24.164198562353135</v>
      </c>
      <c r="BS381" s="1041">
        <f t="shared" ref="BS381:BT381" si="519">BS175-SUM(BS377:BS380)</f>
        <v>24.160321844485793</v>
      </c>
      <c r="BT381" s="1041">
        <f t="shared" si="519"/>
        <v>24.15642661744198</v>
      </c>
      <c r="BU381" s="1041"/>
      <c r="BV381" s="1041"/>
      <c r="BW381" s="1041"/>
      <c r="BX381" s="1041"/>
      <c r="BY381" s="1041"/>
      <c r="BZ381" s="1041"/>
      <c r="CA381" s="1041"/>
      <c r="CB381" s="1041"/>
      <c r="CC381" s="1041"/>
      <c r="CD381" s="1041"/>
      <c r="CE381" s="1041"/>
      <c r="CF381" s="1041"/>
      <c r="CG381" s="1041"/>
      <c r="CH381" s="1041"/>
      <c r="CI381" s="1042"/>
    </row>
    <row r="382" spans="2:87" x14ac:dyDescent="0.2">
      <c r="B382" s="1356"/>
      <c r="C382" s="1357" t="s">
        <v>786</v>
      </c>
      <c r="D382" s="1357"/>
      <c r="E382" s="1357" t="s">
        <v>231</v>
      </c>
      <c r="F382" s="1357">
        <v>2</v>
      </c>
      <c r="G382" s="1041">
        <f t="shared" ref="G382:BR382" si="520">G132</f>
        <v>0</v>
      </c>
      <c r="H382" s="1041">
        <f t="shared" si="520"/>
        <v>0</v>
      </c>
      <c r="I382" s="1041">
        <f t="shared" si="520"/>
        <v>748.11626554624138</v>
      </c>
      <c r="J382" s="1041">
        <f t="shared" si="520"/>
        <v>747.37622439939332</v>
      </c>
      <c r="K382" s="1041">
        <f t="shared" si="520"/>
        <v>746.73254373610757</v>
      </c>
      <c r="L382" s="1041">
        <f t="shared" si="520"/>
        <v>746.08516081418531</v>
      </c>
      <c r="M382" s="1041">
        <f t="shared" si="520"/>
        <v>745.4341675202852</v>
      </c>
      <c r="N382" s="1041">
        <f t="shared" si="520"/>
        <v>744.77965081634522</v>
      </c>
      <c r="O382" s="1041">
        <f t="shared" si="520"/>
        <v>744.12169313715958</v>
      </c>
      <c r="P382" s="1041">
        <f t="shared" si="520"/>
        <v>734.46037274566993</v>
      </c>
      <c r="Q382" s="1041">
        <f t="shared" si="520"/>
        <v>733.79576405149135</v>
      </c>
      <c r="R382" s="1041">
        <f t="shared" si="520"/>
        <v>733.12793789735065</v>
      </c>
      <c r="S382" s="1041">
        <f t="shared" si="520"/>
        <v>732.45696181740971</v>
      </c>
      <c r="T382" s="1041">
        <f t="shared" si="520"/>
        <v>731.7829002708711</v>
      </c>
      <c r="U382" s="1041">
        <f t="shared" si="520"/>
        <v>731.10581485377816</v>
      </c>
      <c r="V382" s="1041">
        <f t="shared" si="520"/>
        <v>730.42576449151568</v>
      </c>
      <c r="W382" s="1041">
        <f t="shared" si="520"/>
        <v>729.74280561418107</v>
      </c>
      <c r="X382" s="1041">
        <f t="shared" si="520"/>
        <v>729.05699231670394</v>
      </c>
      <c r="Y382" s="1041">
        <f t="shared" si="520"/>
        <v>728.36837650535313</v>
      </c>
      <c r="Z382" s="1041">
        <f t="shared" si="520"/>
        <v>727.67700803205742</v>
      </c>
      <c r="AA382" s="1041">
        <f t="shared" si="520"/>
        <v>726.98293481779399</v>
      </c>
      <c r="AB382" s="1041">
        <f t="shared" si="520"/>
        <v>726.28620296614406</v>
      </c>
      <c r="AC382" s="1041">
        <f t="shared" si="520"/>
        <v>725.58685686798276</v>
      </c>
      <c r="AD382" s="1041">
        <f t="shared" si="520"/>
        <v>724.88493929816093</v>
      </c>
      <c r="AE382" s="1041">
        <f t="shared" si="520"/>
        <v>724.18049150493698</v>
      </c>
      <c r="AF382" s="1041">
        <f t="shared" si="520"/>
        <v>723.47355329282982</v>
      </c>
      <c r="AG382" s="1041">
        <f t="shared" si="520"/>
        <v>722.76416309949434</v>
      </c>
      <c r="AH382" s="1041">
        <f t="shared" si="520"/>
        <v>722.05235806715257</v>
      </c>
      <c r="AI382" s="1041">
        <f t="shared" si="520"/>
        <v>721.33817410905772</v>
      </c>
      <c r="AJ382" s="1041">
        <f t="shared" si="520"/>
        <v>720.62164597142066</v>
      </c>
      <c r="AK382" s="1041">
        <f t="shared" si="520"/>
        <v>719.9028072911816</v>
      </c>
      <c r="AL382" s="1041">
        <f t="shared" si="520"/>
        <v>719.18169064997369</v>
      </c>
      <c r="AM382" s="1041">
        <f t="shared" si="520"/>
        <v>718.45832762458917</v>
      </c>
      <c r="AN382" s="1041">
        <f t="shared" si="520"/>
        <v>717.73274883422971</v>
      </c>
      <c r="AO382" s="1041">
        <f t="shared" si="520"/>
        <v>717.00498398479601</v>
      </c>
      <c r="AP382" s="1041">
        <f t="shared" si="520"/>
        <v>716.27506191044529</v>
      </c>
      <c r="AQ382" s="1041">
        <f t="shared" si="520"/>
        <v>715.54301061262811</v>
      </c>
      <c r="AR382" s="1041">
        <f t="shared" si="520"/>
        <v>714.80885729679267</v>
      </c>
      <c r="AS382" s="1041">
        <f t="shared" si="520"/>
        <v>714.07262840693102</v>
      </c>
      <c r="AT382" s="1041">
        <f t="shared" si="520"/>
        <v>713.33434965812387</v>
      </c>
      <c r="AU382" s="1041">
        <f t="shared" si="520"/>
        <v>712.5940460672291</v>
      </c>
      <c r="AV382" s="1041">
        <f t="shared" si="520"/>
        <v>711.85174198184529</v>
      </c>
      <c r="AW382" s="1041">
        <f t="shared" si="520"/>
        <v>711.10746110767013</v>
      </c>
      <c r="AX382" s="1041">
        <f t="shared" si="520"/>
        <v>710.36122653436564</v>
      </c>
      <c r="AY382" s="1041">
        <f t="shared" si="520"/>
        <v>709.61306076003086</v>
      </c>
      <c r="AZ382" s="1041">
        <f t="shared" si="520"/>
        <v>708.86298571437533</v>
      </c>
      <c r="BA382" s="1041">
        <f t="shared" si="520"/>
        <v>708.11102278067892</v>
      </c>
      <c r="BB382" s="1041">
        <f t="shared" si="520"/>
        <v>707.35719281661864</v>
      </c>
      <c r="BC382" s="1041">
        <f t="shared" si="520"/>
        <v>706.60151617403267</v>
      </c>
      <c r="BD382" s="1041">
        <f t="shared" si="520"/>
        <v>705.84401271769195</v>
      </c>
      <c r="BE382" s="1041">
        <f t="shared" si="520"/>
        <v>705.08470184313887</v>
      </c>
      <c r="BF382" s="1041">
        <f t="shared" si="520"/>
        <v>704.32360249365331</v>
      </c>
      <c r="BG382" s="1041">
        <f t="shared" si="520"/>
        <v>703.56073317639652</v>
      </c>
      <c r="BH382" s="1041">
        <f t="shared" si="520"/>
        <v>702.7961119777849</v>
      </c>
      <c r="BI382" s="1041">
        <f t="shared" si="520"/>
        <v>702.02975657813829</v>
      </c>
      <c r="BJ382" s="1041">
        <f t="shared" si="520"/>
        <v>701.26168426564504</v>
      </c>
      <c r="BK382" s="1041">
        <f t="shared" si="520"/>
        <v>700.49191194968512</v>
      </c>
      <c r="BL382" s="1041">
        <f t="shared" si="520"/>
        <v>699.72045617354593</v>
      </c>
      <c r="BM382" s="1041">
        <f t="shared" si="520"/>
        <v>698.94733312656831</v>
      </c>
      <c r="BN382" s="1041">
        <f t="shared" si="520"/>
        <v>698.17255865575044</v>
      </c>
      <c r="BO382" s="1041">
        <f t="shared" si="520"/>
        <v>697.39614827684443</v>
      </c>
      <c r="BP382" s="1041">
        <f t="shared" si="520"/>
        <v>696.61811718496983</v>
      </c>
      <c r="BQ382" s="1041">
        <f t="shared" si="520"/>
        <v>695.83848026477153</v>
      </c>
      <c r="BR382" s="1041">
        <f t="shared" si="520"/>
        <v>695.05725210014668</v>
      </c>
      <c r="BS382" s="1041">
        <f t="shared" ref="BS382:BT382" si="521">BS132</f>
        <v>694.27444698356373</v>
      </c>
      <c r="BT382" s="1041">
        <f t="shared" si="521"/>
        <v>693.49007892499333</v>
      </c>
      <c r="BU382" s="1041"/>
      <c r="BV382" s="1041"/>
      <c r="BW382" s="1041"/>
      <c r="BX382" s="1041"/>
      <c r="BY382" s="1041"/>
      <c r="BZ382" s="1041"/>
      <c r="CA382" s="1041"/>
      <c r="CB382" s="1041"/>
      <c r="CC382" s="1041"/>
      <c r="CD382" s="1041"/>
      <c r="CE382" s="1041"/>
      <c r="CF382" s="1041"/>
      <c r="CG382" s="1041"/>
      <c r="CH382" s="1041"/>
      <c r="CI382" s="1042"/>
    </row>
    <row r="383" spans="2:87" x14ac:dyDescent="0.2">
      <c r="B383" s="1356"/>
      <c r="C383" s="1357" t="s">
        <v>787</v>
      </c>
      <c r="D383" s="1357"/>
      <c r="E383" s="1357" t="s">
        <v>231</v>
      </c>
      <c r="F383" s="1357">
        <v>2</v>
      </c>
      <c r="G383" s="1041">
        <f t="shared" ref="G383:AL383" si="522">SUM(G377:G381)+G178</f>
        <v>0</v>
      </c>
      <c r="H383" s="1041">
        <f t="shared" si="522"/>
        <v>0</v>
      </c>
      <c r="I383" s="1041">
        <f t="shared" si="522"/>
        <v>712.96040717917731</v>
      </c>
      <c r="J383" s="1041">
        <f t="shared" si="522"/>
        <v>691.6397680357594</v>
      </c>
      <c r="K383" s="1041">
        <f t="shared" si="522"/>
        <v>695.56088152203733</v>
      </c>
      <c r="L383" s="1041">
        <f t="shared" si="522"/>
        <v>696.95867616138946</v>
      </c>
      <c r="M383" s="1041">
        <f t="shared" si="522"/>
        <v>699.80615947723504</v>
      </c>
      <c r="N383" s="1041">
        <f t="shared" si="522"/>
        <v>701.45233776536702</v>
      </c>
      <c r="O383" s="1041">
        <f t="shared" si="522"/>
        <v>696.42546261494044</v>
      </c>
      <c r="P383" s="1041">
        <f t="shared" si="522"/>
        <v>694.13522205229719</v>
      </c>
      <c r="Q383" s="1041">
        <f t="shared" si="522"/>
        <v>694.81973054821663</v>
      </c>
      <c r="R383" s="1041">
        <f t="shared" si="522"/>
        <v>687.30272857003558</v>
      </c>
      <c r="S383" s="1041">
        <f t="shared" si="522"/>
        <v>679.38188479619248</v>
      </c>
      <c r="T383" s="1041">
        <f t="shared" si="522"/>
        <v>671.77679766886467</v>
      </c>
      <c r="U383" s="1041">
        <f t="shared" si="522"/>
        <v>663.61028450826655</v>
      </c>
      <c r="V383" s="1041">
        <f t="shared" si="522"/>
        <v>655.35452974744328</v>
      </c>
      <c r="W383" s="1041">
        <f t="shared" si="522"/>
        <v>648.05989090077674</v>
      </c>
      <c r="X383" s="1041">
        <f t="shared" si="522"/>
        <v>640.99001351045627</v>
      </c>
      <c r="Y383" s="1041">
        <f t="shared" si="522"/>
        <v>633.71531077248505</v>
      </c>
      <c r="Z383" s="1041">
        <f t="shared" si="522"/>
        <v>627.83799383349083</v>
      </c>
      <c r="AA383" s="1041">
        <f t="shared" si="522"/>
        <v>621.97967280211606</v>
      </c>
      <c r="AB383" s="1041">
        <f t="shared" si="522"/>
        <v>615.22654330514752</v>
      </c>
      <c r="AC383" s="1041">
        <f t="shared" si="522"/>
        <v>609.27034433653751</v>
      </c>
      <c r="AD383" s="1041">
        <f t="shared" si="522"/>
        <v>603.24841568862064</v>
      </c>
      <c r="AE383" s="1041">
        <f t="shared" si="522"/>
        <v>598.20788436057489</v>
      </c>
      <c r="AF383" s="1041">
        <f t="shared" si="522"/>
        <v>595.58587268404517</v>
      </c>
      <c r="AG383" s="1041">
        <f t="shared" si="522"/>
        <v>592.9334868125751</v>
      </c>
      <c r="AH383" s="1041">
        <f t="shared" si="522"/>
        <v>590.44703335475685</v>
      </c>
      <c r="AI383" s="1041">
        <f t="shared" si="522"/>
        <v>586.99077131868341</v>
      </c>
      <c r="AJ383" s="1041">
        <f t="shared" si="522"/>
        <v>584.34311545322942</v>
      </c>
      <c r="AK383" s="1041">
        <f t="shared" si="522"/>
        <v>581.52925140540981</v>
      </c>
      <c r="AL383" s="1041">
        <f t="shared" si="522"/>
        <v>579.5982557107701</v>
      </c>
      <c r="AM383" s="1041">
        <f t="shared" ref="AM383:BR383" si="523">SUM(AM377:AM381)+AM178</f>
        <v>579.61114487188411</v>
      </c>
      <c r="AN383" s="1041">
        <f t="shared" si="523"/>
        <v>579.48115180057994</v>
      </c>
      <c r="AO383" s="1041">
        <f t="shared" si="523"/>
        <v>579.28947506233339</v>
      </c>
      <c r="AP383" s="1041">
        <f t="shared" si="523"/>
        <v>579.1771614376097</v>
      </c>
      <c r="AQ383" s="1041">
        <f t="shared" si="523"/>
        <v>579.1270459430624</v>
      </c>
      <c r="AR383" s="1041">
        <f t="shared" si="523"/>
        <v>579.29822688406091</v>
      </c>
      <c r="AS383" s="1041">
        <f t="shared" si="523"/>
        <v>579.45625372798224</v>
      </c>
      <c r="AT383" s="1041">
        <f t="shared" si="523"/>
        <v>579.70586390538131</v>
      </c>
      <c r="AU383" s="1041">
        <f t="shared" si="523"/>
        <v>579.95488316038586</v>
      </c>
      <c r="AV383" s="1041">
        <f t="shared" si="523"/>
        <v>580.25362170257642</v>
      </c>
      <c r="AW383" s="1041">
        <f t="shared" si="523"/>
        <v>580.54170108200128</v>
      </c>
      <c r="AX383" s="1041">
        <f t="shared" si="523"/>
        <v>580.90435883358145</v>
      </c>
      <c r="AY383" s="1041">
        <f t="shared" si="523"/>
        <v>581.3220398409419</v>
      </c>
      <c r="AZ383" s="1041">
        <f t="shared" si="523"/>
        <v>581.77321515238964</v>
      </c>
      <c r="BA383" s="1041">
        <f t="shared" si="523"/>
        <v>582.25695495522871</v>
      </c>
      <c r="BB383" s="1041">
        <f t="shared" si="523"/>
        <v>582.7717269219728</v>
      </c>
      <c r="BC383" s="1041">
        <f t="shared" si="523"/>
        <v>583.30792803584791</v>
      </c>
      <c r="BD383" s="1041">
        <f t="shared" si="523"/>
        <v>583.83149535130428</v>
      </c>
      <c r="BE383" s="1041">
        <f t="shared" si="523"/>
        <v>584.38724192813208</v>
      </c>
      <c r="BF383" s="1041">
        <f t="shared" si="523"/>
        <v>584.92001402645599</v>
      </c>
      <c r="BG383" s="1041">
        <f t="shared" si="523"/>
        <v>585.42063908168848</v>
      </c>
      <c r="BH383" s="1041">
        <f t="shared" si="523"/>
        <v>585.88174468318334</v>
      </c>
      <c r="BI383" s="1041">
        <f t="shared" si="523"/>
        <v>586.38167493132391</v>
      </c>
      <c r="BJ383" s="1041">
        <f t="shared" si="523"/>
        <v>586.8994221142043</v>
      </c>
      <c r="BK383" s="1041">
        <f t="shared" si="523"/>
        <v>587.41053834578224</v>
      </c>
      <c r="BL383" s="1041">
        <f t="shared" si="523"/>
        <v>587.91031260820898</v>
      </c>
      <c r="BM383" s="1041">
        <f t="shared" si="523"/>
        <v>588.40147779877032</v>
      </c>
      <c r="BN383" s="1041">
        <f t="shared" si="523"/>
        <v>588.90633550526354</v>
      </c>
      <c r="BO383" s="1041">
        <f t="shared" si="523"/>
        <v>589.42674478381866</v>
      </c>
      <c r="BP383" s="1041">
        <f t="shared" si="523"/>
        <v>589.98294248941772</v>
      </c>
      <c r="BQ383" s="1041">
        <f t="shared" si="523"/>
        <v>590.53152550428956</v>
      </c>
      <c r="BR383" s="1041">
        <f t="shared" si="523"/>
        <v>591.1962035147036</v>
      </c>
      <c r="BS383" s="1041">
        <f t="shared" ref="BS383:BT383" si="524">SUM(BS377:BS381)+BS178</f>
        <v>591.82492610512872</v>
      </c>
      <c r="BT383" s="1041">
        <f t="shared" si="524"/>
        <v>592.45793243885055</v>
      </c>
      <c r="BU383" s="1041"/>
      <c r="BV383" s="1041"/>
      <c r="BW383" s="1041"/>
      <c r="BX383" s="1041"/>
      <c r="BY383" s="1041"/>
      <c r="BZ383" s="1041"/>
      <c r="CA383" s="1041"/>
      <c r="CB383" s="1041"/>
      <c r="CC383" s="1041"/>
      <c r="CD383" s="1041"/>
      <c r="CE383" s="1041"/>
      <c r="CF383" s="1041"/>
      <c r="CG383" s="1041"/>
      <c r="CH383" s="1041"/>
      <c r="CI383" s="1042"/>
    </row>
    <row r="384" spans="2:87" x14ac:dyDescent="0.2">
      <c r="B384" s="1356"/>
      <c r="C384" s="1357"/>
      <c r="D384" s="1357"/>
      <c r="E384" s="1357"/>
      <c r="F384" s="1357"/>
      <c r="G384" s="1357"/>
      <c r="H384" s="1357"/>
      <c r="I384" s="1357"/>
      <c r="J384" s="1357"/>
      <c r="K384" s="1357"/>
      <c r="L384" s="1357"/>
      <c r="M384" s="1357"/>
      <c r="N384" s="1357"/>
      <c r="O384" s="1357"/>
      <c r="P384" s="1357"/>
      <c r="Q384" s="1357"/>
      <c r="R384" s="1357"/>
      <c r="S384" s="1357"/>
      <c r="T384" s="1357"/>
      <c r="U384" s="1357"/>
      <c r="V384" s="1357"/>
      <c r="W384" s="1357"/>
      <c r="X384" s="1357"/>
      <c r="Y384" s="1357"/>
      <c r="Z384" s="1357"/>
      <c r="AA384" s="1357"/>
      <c r="AB384" s="1357"/>
      <c r="AC384" s="1357"/>
      <c r="AD384" s="1357"/>
      <c r="AE384" s="1357"/>
      <c r="AF384" s="1357"/>
      <c r="AG384" s="1357"/>
      <c r="AH384" s="1357"/>
      <c r="AI384" s="1357"/>
      <c r="AJ384" s="1357"/>
      <c r="AK384" s="1357"/>
      <c r="AL384" s="1357"/>
      <c r="AM384" s="1357"/>
      <c r="AN384" s="1357"/>
      <c r="AO384" s="1357"/>
      <c r="AP384" s="1357"/>
      <c r="AQ384" s="1357"/>
      <c r="AR384" s="1357"/>
      <c r="AS384" s="1357"/>
      <c r="AT384" s="1357"/>
      <c r="AU384" s="1357"/>
      <c r="AV384" s="1357"/>
      <c r="AW384" s="1357"/>
      <c r="AX384" s="1357"/>
      <c r="AY384" s="1357"/>
      <c r="AZ384" s="1357"/>
      <c r="BA384" s="1357"/>
      <c r="BB384" s="1357"/>
      <c r="BC384" s="1357"/>
      <c r="BD384" s="1357"/>
      <c r="BE384" s="1357"/>
      <c r="BF384" s="1357"/>
      <c r="BG384" s="1357"/>
      <c r="BH384" s="1357"/>
      <c r="BI384" s="1357"/>
      <c r="BJ384" s="1357"/>
      <c r="BK384" s="1357"/>
      <c r="BL384" s="1357"/>
      <c r="BM384" s="1357"/>
      <c r="BN384" s="1357"/>
      <c r="BO384" s="1357"/>
      <c r="BP384" s="1357"/>
      <c r="BQ384" s="1357"/>
      <c r="BR384" s="1357"/>
      <c r="BS384" s="1357"/>
      <c r="BT384" s="1357"/>
      <c r="BU384" s="1357"/>
      <c r="BV384" s="1357"/>
      <c r="BW384" s="1357"/>
      <c r="BX384" s="1357"/>
      <c r="BY384" s="1357"/>
      <c r="BZ384" s="1357"/>
      <c r="CA384" s="1357"/>
      <c r="CB384" s="1357"/>
      <c r="CC384" s="1357"/>
      <c r="CD384" s="1357"/>
      <c r="CE384" s="1357"/>
      <c r="CF384" s="1357"/>
      <c r="CG384" s="1357"/>
      <c r="CH384" s="1357"/>
      <c r="CI384" s="1358"/>
    </row>
    <row r="385" spans="2:87" x14ac:dyDescent="0.2">
      <c r="B385" s="1356" t="s">
        <v>789</v>
      </c>
      <c r="C385" s="1357"/>
      <c r="D385" s="1357"/>
      <c r="E385" s="1357"/>
      <c r="F385" s="1357"/>
      <c r="G385" s="1039" t="s">
        <v>200</v>
      </c>
      <c r="H385" s="1039" t="s">
        <v>201</v>
      </c>
      <c r="I385" s="1039" t="s">
        <v>202</v>
      </c>
      <c r="J385" s="1039" t="s">
        <v>203</v>
      </c>
      <c r="K385" s="1039" t="s">
        <v>204</v>
      </c>
      <c r="L385" s="1039" t="s">
        <v>205</v>
      </c>
      <c r="M385" s="1039" t="s">
        <v>206</v>
      </c>
      <c r="N385" s="1039" t="s">
        <v>207</v>
      </c>
      <c r="O385" s="1039" t="s">
        <v>208</v>
      </c>
      <c r="P385" s="1039" t="s">
        <v>209</v>
      </c>
      <c r="Q385" s="1039" t="s">
        <v>210</v>
      </c>
      <c r="R385" s="1039" t="s">
        <v>242</v>
      </c>
      <c r="S385" s="1039" t="s">
        <v>243</v>
      </c>
      <c r="T385" s="1039" t="s">
        <v>244</v>
      </c>
      <c r="U385" s="1039" t="s">
        <v>245</v>
      </c>
      <c r="V385" s="1039" t="s">
        <v>211</v>
      </c>
      <c r="W385" s="1039" t="s">
        <v>246</v>
      </c>
      <c r="X385" s="1039" t="s">
        <v>247</v>
      </c>
      <c r="Y385" s="1039" t="s">
        <v>248</v>
      </c>
      <c r="Z385" s="1039" t="s">
        <v>249</v>
      </c>
      <c r="AA385" s="1039" t="s">
        <v>212</v>
      </c>
      <c r="AB385" s="1039" t="s">
        <v>250</v>
      </c>
      <c r="AC385" s="1039" t="s">
        <v>251</v>
      </c>
      <c r="AD385" s="1039" t="s">
        <v>252</v>
      </c>
      <c r="AE385" s="1039" t="s">
        <v>253</v>
      </c>
      <c r="AF385" s="1039" t="s">
        <v>213</v>
      </c>
      <c r="AG385" s="1039" t="s">
        <v>254</v>
      </c>
      <c r="AH385" s="1039" t="s">
        <v>255</v>
      </c>
      <c r="AI385" s="1039" t="s">
        <v>256</v>
      </c>
      <c r="AJ385" s="1039" t="s">
        <v>257</v>
      </c>
      <c r="AK385" s="1039" t="s">
        <v>214</v>
      </c>
      <c r="AL385" s="1039" t="s">
        <v>258</v>
      </c>
      <c r="AM385" s="1039" t="s">
        <v>259</v>
      </c>
      <c r="AN385" s="1039" t="s">
        <v>260</v>
      </c>
      <c r="AO385" s="1039" t="s">
        <v>261</v>
      </c>
      <c r="AP385" s="1039" t="s">
        <v>215</v>
      </c>
      <c r="AQ385" s="1039" t="s">
        <v>262</v>
      </c>
      <c r="AR385" s="1039" t="s">
        <v>263</v>
      </c>
      <c r="AS385" s="1039" t="s">
        <v>264</v>
      </c>
      <c r="AT385" s="1039" t="s">
        <v>265</v>
      </c>
      <c r="AU385" s="1039" t="s">
        <v>216</v>
      </c>
      <c r="AV385" s="1039" t="s">
        <v>266</v>
      </c>
      <c r="AW385" s="1039" t="s">
        <v>267</v>
      </c>
      <c r="AX385" s="1039" t="s">
        <v>268</v>
      </c>
      <c r="AY385" s="1039" t="s">
        <v>269</v>
      </c>
      <c r="AZ385" s="1039" t="s">
        <v>217</v>
      </c>
      <c r="BA385" s="1039" t="s">
        <v>270</v>
      </c>
      <c r="BB385" s="1039" t="s">
        <v>271</v>
      </c>
      <c r="BC385" s="1039" t="s">
        <v>272</v>
      </c>
      <c r="BD385" s="1039" t="s">
        <v>273</v>
      </c>
      <c r="BE385" s="1039" t="s">
        <v>218</v>
      </c>
      <c r="BF385" s="1039" t="s">
        <v>274</v>
      </c>
      <c r="BG385" s="1039" t="s">
        <v>275</v>
      </c>
      <c r="BH385" s="1039" t="s">
        <v>276</v>
      </c>
      <c r="BI385" s="1039" t="s">
        <v>277</v>
      </c>
      <c r="BJ385" s="1039" t="s">
        <v>219</v>
      </c>
      <c r="BK385" s="1039" t="s">
        <v>278</v>
      </c>
      <c r="BL385" s="1039" t="s">
        <v>279</v>
      </c>
      <c r="BM385" s="1039" t="s">
        <v>280</v>
      </c>
      <c r="BN385" s="1039" t="s">
        <v>281</v>
      </c>
      <c r="BO385" s="1039" t="s">
        <v>220</v>
      </c>
      <c r="BP385" s="1039" t="s">
        <v>282</v>
      </c>
      <c r="BQ385" s="1039" t="s">
        <v>283</v>
      </c>
      <c r="BR385" s="1039" t="s">
        <v>284</v>
      </c>
      <c r="BS385" s="1039" t="s">
        <v>285</v>
      </c>
      <c r="BT385" s="1039" t="s">
        <v>221</v>
      </c>
      <c r="BU385" s="1039" t="s">
        <v>286</v>
      </c>
      <c r="BV385" s="1039" t="s">
        <v>287</v>
      </c>
      <c r="BW385" s="1039" t="s">
        <v>288</v>
      </c>
      <c r="BX385" s="1039" t="s">
        <v>289</v>
      </c>
      <c r="BY385" s="1039" t="s">
        <v>222</v>
      </c>
      <c r="BZ385" s="1039" t="s">
        <v>290</v>
      </c>
      <c r="CA385" s="1039" t="s">
        <v>291</v>
      </c>
      <c r="CB385" s="1039" t="s">
        <v>292</v>
      </c>
      <c r="CC385" s="1039" t="s">
        <v>293</v>
      </c>
      <c r="CD385" s="1039" t="s">
        <v>223</v>
      </c>
      <c r="CE385" s="1039" t="s">
        <v>294</v>
      </c>
      <c r="CF385" s="1039" t="s">
        <v>295</v>
      </c>
      <c r="CG385" s="1039" t="s">
        <v>296</v>
      </c>
      <c r="CH385" s="1039" t="s">
        <v>297</v>
      </c>
      <c r="CI385" s="1040" t="s">
        <v>224</v>
      </c>
    </row>
    <row r="386" spans="2:87" x14ac:dyDescent="0.2">
      <c r="B386" s="1356"/>
      <c r="C386" s="1357" t="s">
        <v>782</v>
      </c>
      <c r="D386" s="1357"/>
      <c r="E386" s="1357" t="s">
        <v>231</v>
      </c>
      <c r="F386" s="1357">
        <v>2</v>
      </c>
      <c r="G386" s="1041">
        <f t="shared" ref="G386:BR387" si="525">G227-G238</f>
        <v>0</v>
      </c>
      <c r="H386" s="1041">
        <f t="shared" si="525"/>
        <v>0</v>
      </c>
      <c r="I386" s="1041">
        <f t="shared" si="525"/>
        <v>155.22060460045032</v>
      </c>
      <c r="J386" s="1041">
        <f t="shared" si="525"/>
        <v>157.66398112319376</v>
      </c>
      <c r="K386" s="1041">
        <f t="shared" si="525"/>
        <v>162.56137544226405</v>
      </c>
      <c r="L386" s="1041">
        <f t="shared" si="525"/>
        <v>167.76839991099339</v>
      </c>
      <c r="M386" s="1041">
        <f t="shared" si="525"/>
        <v>172.5282993016113</v>
      </c>
      <c r="N386" s="1041">
        <f t="shared" si="525"/>
        <v>179.39626666164821</v>
      </c>
      <c r="O386" s="1041">
        <f t="shared" si="525"/>
        <v>186.33089800321872</v>
      </c>
      <c r="P386" s="1041">
        <f t="shared" si="525"/>
        <v>193.25643645768551</v>
      </c>
      <c r="Q386" s="1041">
        <f t="shared" si="525"/>
        <v>199.78966546342414</v>
      </c>
      <c r="R386" s="1041">
        <f t="shared" si="525"/>
        <v>205.13936060321794</v>
      </c>
      <c r="S386" s="1041">
        <f t="shared" si="525"/>
        <v>209.96376198793067</v>
      </c>
      <c r="T386" s="1041">
        <f t="shared" si="525"/>
        <v>214.82831573295704</v>
      </c>
      <c r="U386" s="1041">
        <f t="shared" si="525"/>
        <v>219.82311346683616</v>
      </c>
      <c r="V386" s="1041">
        <f t="shared" si="525"/>
        <v>224.9125888695126</v>
      </c>
      <c r="W386" s="1041">
        <f t="shared" si="525"/>
        <v>230.07333284249407</v>
      </c>
      <c r="X386" s="1041">
        <f t="shared" si="525"/>
        <v>235.16699426235735</v>
      </c>
      <c r="Y386" s="1041">
        <f t="shared" si="525"/>
        <v>240.04339703921627</v>
      </c>
      <c r="Z386" s="1041">
        <f t="shared" si="525"/>
        <v>244.94484777033529</v>
      </c>
      <c r="AA386" s="1041">
        <f t="shared" si="525"/>
        <v>249.85264753043697</v>
      </c>
      <c r="AB386" s="1041">
        <f t="shared" si="525"/>
        <v>254.46631165738762</v>
      </c>
      <c r="AC386" s="1041">
        <f t="shared" si="525"/>
        <v>259.07265308105974</v>
      </c>
      <c r="AD386" s="1041">
        <f t="shared" si="525"/>
        <v>263.55408129937581</v>
      </c>
      <c r="AE386" s="1041">
        <f t="shared" si="525"/>
        <v>267.87022770756641</v>
      </c>
      <c r="AF386" s="1041">
        <f t="shared" si="525"/>
        <v>272.06427455389428</v>
      </c>
      <c r="AG386" s="1041">
        <f t="shared" si="525"/>
        <v>276.14902958872415</v>
      </c>
      <c r="AH386" s="1041">
        <f t="shared" si="525"/>
        <v>280.20013130408233</v>
      </c>
      <c r="AI386" s="1041">
        <f t="shared" si="525"/>
        <v>284.20531057251185</v>
      </c>
      <c r="AJ386" s="1041">
        <f t="shared" si="525"/>
        <v>288.24840988268397</v>
      </c>
      <c r="AK386" s="1041">
        <f t="shared" si="525"/>
        <v>292.21834049987672</v>
      </c>
      <c r="AL386" s="1041">
        <f t="shared" si="525"/>
        <v>291.85459983217402</v>
      </c>
      <c r="AM386" s="1041">
        <f t="shared" si="525"/>
        <v>294.50984002878528</v>
      </c>
      <c r="AN386" s="1041">
        <f t="shared" si="525"/>
        <v>297.17917441559422</v>
      </c>
      <c r="AO386" s="1041">
        <f t="shared" si="525"/>
        <v>299.80798151453683</v>
      </c>
      <c r="AP386" s="1041">
        <f t="shared" si="525"/>
        <v>302.47736664094379</v>
      </c>
      <c r="AQ386" s="1041">
        <f t="shared" si="525"/>
        <v>304.51119450138117</v>
      </c>
      <c r="AR386" s="1041">
        <f t="shared" si="525"/>
        <v>305.97945505250271</v>
      </c>
      <c r="AS386" s="1041">
        <f t="shared" si="525"/>
        <v>307.44793762281455</v>
      </c>
      <c r="AT386" s="1041">
        <f t="shared" si="525"/>
        <v>308.97797881556261</v>
      </c>
      <c r="AU386" s="1041">
        <f t="shared" si="525"/>
        <v>310.49765762867435</v>
      </c>
      <c r="AV386" s="1041">
        <f t="shared" si="525"/>
        <v>312.03777903105561</v>
      </c>
      <c r="AW386" s="1041">
        <f t="shared" si="525"/>
        <v>313.5529714709952</v>
      </c>
      <c r="AX386" s="1041">
        <f t="shared" si="525"/>
        <v>315.12763182934162</v>
      </c>
      <c r="AY386" s="1041">
        <f t="shared" si="525"/>
        <v>316.71478887197981</v>
      </c>
      <c r="AZ386" s="1041">
        <f t="shared" si="525"/>
        <v>318.30145409200145</v>
      </c>
      <c r="BA386" s="1041">
        <f t="shared" si="525"/>
        <v>319.8973106970555</v>
      </c>
      <c r="BB386" s="1041">
        <f t="shared" si="525"/>
        <v>321.51216454562763</v>
      </c>
      <c r="BC386" s="1041">
        <f t="shared" si="525"/>
        <v>323.14489542150966</v>
      </c>
      <c r="BD386" s="1041">
        <f t="shared" si="525"/>
        <v>324.7701448897173</v>
      </c>
      <c r="BE386" s="1041">
        <f t="shared" si="525"/>
        <v>326.41004510464251</v>
      </c>
      <c r="BF386" s="1041">
        <f t="shared" si="525"/>
        <v>328.02776959128158</v>
      </c>
      <c r="BG386" s="1041">
        <f t="shared" si="525"/>
        <v>329.61255300552205</v>
      </c>
      <c r="BH386" s="1041">
        <f t="shared" si="525"/>
        <v>331.1951151359637</v>
      </c>
      <c r="BI386" s="1041">
        <f t="shared" si="525"/>
        <v>332.81756068541591</v>
      </c>
      <c r="BJ386" s="1041">
        <f t="shared" si="525"/>
        <v>334.46060959133837</v>
      </c>
      <c r="BK386" s="1041">
        <f t="shared" si="525"/>
        <v>336.09468966813614</v>
      </c>
      <c r="BL386" s="1041">
        <f t="shared" si="525"/>
        <v>337.71193760843011</v>
      </c>
      <c r="BM386" s="1041">
        <f t="shared" si="525"/>
        <v>339.32574968844807</v>
      </c>
      <c r="BN386" s="1041">
        <f t="shared" si="525"/>
        <v>340.94491155193776</v>
      </c>
      <c r="BO386" s="1041">
        <f t="shared" si="525"/>
        <v>342.56379018207002</v>
      </c>
      <c r="BP386" s="1041">
        <f t="shared" si="525"/>
        <v>344.02080700126544</v>
      </c>
      <c r="BQ386" s="1041">
        <f t="shared" si="525"/>
        <v>345.28096541990726</v>
      </c>
      <c r="BR386" s="1041">
        <f t="shared" si="525"/>
        <v>346.59597771232689</v>
      </c>
      <c r="BS386" s="1041">
        <f t="shared" ref="BS386:BT387" si="526">BS227-BS238</f>
        <v>347.88334325457993</v>
      </c>
      <c r="BT386" s="1041">
        <f t="shared" si="526"/>
        <v>349.16700983158262</v>
      </c>
      <c r="BU386" s="1041"/>
      <c r="BV386" s="1041"/>
      <c r="BW386" s="1041"/>
      <c r="BX386" s="1041"/>
      <c r="BY386" s="1041"/>
      <c r="BZ386" s="1041"/>
      <c r="CA386" s="1041"/>
      <c r="CB386" s="1041"/>
      <c r="CC386" s="1041"/>
      <c r="CD386" s="1041"/>
      <c r="CE386" s="1041"/>
      <c r="CF386" s="1041"/>
      <c r="CG386" s="1041"/>
      <c r="CH386" s="1041"/>
      <c r="CI386" s="1042"/>
    </row>
    <row r="387" spans="2:87" x14ac:dyDescent="0.2">
      <c r="B387" s="1356"/>
      <c r="C387" s="1357" t="s">
        <v>783</v>
      </c>
      <c r="D387" s="1357"/>
      <c r="E387" s="1357" t="s">
        <v>231</v>
      </c>
      <c r="F387" s="1357">
        <v>2</v>
      </c>
      <c r="G387" s="1041">
        <f t="shared" si="525"/>
        <v>0</v>
      </c>
      <c r="H387" s="1041">
        <f t="shared" si="525"/>
        <v>0</v>
      </c>
      <c r="I387" s="1041">
        <f t="shared" si="525"/>
        <v>357.55280968068894</v>
      </c>
      <c r="J387" s="1041">
        <f t="shared" si="525"/>
        <v>343.63872944846304</v>
      </c>
      <c r="K387" s="1041">
        <f t="shared" si="525"/>
        <v>332.40179631280989</v>
      </c>
      <c r="L387" s="1041">
        <f t="shared" si="525"/>
        <v>320.64226859823532</v>
      </c>
      <c r="M387" s="1041">
        <f t="shared" si="525"/>
        <v>309.97762095433927</v>
      </c>
      <c r="N387" s="1041">
        <f t="shared" si="525"/>
        <v>303.64226902287072</v>
      </c>
      <c r="O387" s="1041">
        <f t="shared" si="525"/>
        <v>297.27111146866264</v>
      </c>
      <c r="P387" s="1041">
        <f t="shared" si="525"/>
        <v>290.88973755636005</v>
      </c>
      <c r="Q387" s="1041">
        <f t="shared" si="525"/>
        <v>284.47168876803585</v>
      </c>
      <c r="R387" s="1041">
        <f t="shared" si="525"/>
        <v>278.83067104798459</v>
      </c>
      <c r="S387" s="1041">
        <f t="shared" si="525"/>
        <v>274.03783141316711</v>
      </c>
      <c r="T387" s="1041">
        <f t="shared" si="525"/>
        <v>269.2269689412343</v>
      </c>
      <c r="U387" s="1041">
        <f t="shared" si="525"/>
        <v>264.35485020754692</v>
      </c>
      <c r="V387" s="1041">
        <f t="shared" si="525"/>
        <v>259.53369710246858</v>
      </c>
      <c r="W387" s="1041">
        <f t="shared" si="525"/>
        <v>254.74464037021059</v>
      </c>
      <c r="X387" s="1041">
        <f t="shared" si="525"/>
        <v>249.95593897395474</v>
      </c>
      <c r="Y387" s="1041">
        <f t="shared" si="525"/>
        <v>245.09770237759298</v>
      </c>
      <c r="Z387" s="1041">
        <f t="shared" si="525"/>
        <v>240.28559194122809</v>
      </c>
      <c r="AA387" s="1041">
        <f t="shared" si="525"/>
        <v>235.45322123203968</v>
      </c>
      <c r="AB387" s="1041">
        <f t="shared" si="525"/>
        <v>230.7734442916379</v>
      </c>
      <c r="AC387" s="1041">
        <f t="shared" si="525"/>
        <v>226.33519519630468</v>
      </c>
      <c r="AD387" s="1041">
        <f t="shared" si="525"/>
        <v>222.12440607861581</v>
      </c>
      <c r="AE387" s="1041">
        <f t="shared" si="525"/>
        <v>218.07995871485235</v>
      </c>
      <c r="AF387" s="1041">
        <f t="shared" si="525"/>
        <v>214.22411835600661</v>
      </c>
      <c r="AG387" s="1041">
        <f t="shared" si="525"/>
        <v>210.53618532873841</v>
      </c>
      <c r="AH387" s="1041">
        <f t="shared" si="525"/>
        <v>206.97588195199572</v>
      </c>
      <c r="AI387" s="1041">
        <f t="shared" si="525"/>
        <v>203.39421939892017</v>
      </c>
      <c r="AJ387" s="1041">
        <f t="shared" si="525"/>
        <v>199.81028285911233</v>
      </c>
      <c r="AK387" s="1041">
        <f t="shared" si="525"/>
        <v>196.13522276009178</v>
      </c>
      <c r="AL387" s="1041">
        <f t="shared" si="525"/>
        <v>192.96519915768422</v>
      </c>
      <c r="AM387" s="1041">
        <f t="shared" si="525"/>
        <v>190.25070931574518</v>
      </c>
      <c r="AN387" s="1041">
        <f t="shared" si="525"/>
        <v>187.61103804576186</v>
      </c>
      <c r="AO387" s="1041">
        <f t="shared" si="525"/>
        <v>184.9381319389764</v>
      </c>
      <c r="AP387" s="1041">
        <f t="shared" si="525"/>
        <v>182.30401059950546</v>
      </c>
      <c r="AQ387" s="1041">
        <f t="shared" si="525"/>
        <v>180.43985537573175</v>
      </c>
      <c r="AR387" s="1041">
        <f t="shared" si="525"/>
        <v>179.4731206047297</v>
      </c>
      <c r="AS387" s="1041">
        <f t="shared" si="525"/>
        <v>178.50367654563942</v>
      </c>
      <c r="AT387" s="1041">
        <f t="shared" si="525"/>
        <v>177.58123785303644</v>
      </c>
      <c r="AU387" s="1041">
        <f t="shared" si="525"/>
        <v>176.65565436167284</v>
      </c>
      <c r="AV387" s="1041">
        <f t="shared" si="525"/>
        <v>175.7431827584586</v>
      </c>
      <c r="AW387" s="1041">
        <f t="shared" si="525"/>
        <v>174.82665387241013</v>
      </c>
      <c r="AX387" s="1041">
        <f t="shared" si="525"/>
        <v>173.9221975231527</v>
      </c>
      <c r="AY387" s="1041">
        <f t="shared" si="525"/>
        <v>173.02938071891256</v>
      </c>
      <c r="AZ387" s="1041">
        <f t="shared" si="525"/>
        <v>172.14733765371744</v>
      </c>
      <c r="BA387" s="1041">
        <f t="shared" si="525"/>
        <v>171.27529028714241</v>
      </c>
      <c r="BB387" s="1041">
        <f t="shared" si="525"/>
        <v>170.4125945910495</v>
      </c>
      <c r="BC387" s="1041">
        <f t="shared" si="525"/>
        <v>169.55885898583028</v>
      </c>
      <c r="BD387" s="1041">
        <f t="shared" si="525"/>
        <v>168.69752239307735</v>
      </c>
      <c r="BE387" s="1041">
        <f t="shared" si="525"/>
        <v>167.86526755220936</v>
      </c>
      <c r="BF387" s="1041">
        <f t="shared" si="525"/>
        <v>167.02890527732563</v>
      </c>
      <c r="BG387" s="1041">
        <f t="shared" si="525"/>
        <v>166.19752398811767</v>
      </c>
      <c r="BH387" s="1041">
        <f t="shared" si="525"/>
        <v>165.32909051655787</v>
      </c>
      <c r="BI387" s="1041">
        <f t="shared" si="525"/>
        <v>164.46964695228505</v>
      </c>
      <c r="BJ387" s="1041">
        <f t="shared" si="525"/>
        <v>163.61907996644302</v>
      </c>
      <c r="BK387" s="1041">
        <f t="shared" si="525"/>
        <v>162.77735170348572</v>
      </c>
      <c r="BL387" s="1041">
        <f t="shared" si="525"/>
        <v>161.94443842354818</v>
      </c>
      <c r="BM387" s="1041">
        <f t="shared" si="525"/>
        <v>161.12020164435222</v>
      </c>
      <c r="BN387" s="1041">
        <f t="shared" si="525"/>
        <v>160.30464801861245</v>
      </c>
      <c r="BO387" s="1041">
        <f t="shared" si="525"/>
        <v>159.49756195116902</v>
      </c>
      <c r="BP387" s="1041">
        <f t="shared" si="525"/>
        <v>158.91275157143062</v>
      </c>
      <c r="BQ387" s="1041">
        <f t="shared" si="525"/>
        <v>158.51666870415275</v>
      </c>
      <c r="BR387" s="1041">
        <f t="shared" si="525"/>
        <v>158.19877174722049</v>
      </c>
      <c r="BS387" s="1041">
        <f t="shared" si="526"/>
        <v>157.85479916010101</v>
      </c>
      <c r="BT387" s="1041">
        <f t="shared" si="526"/>
        <v>157.51895568229966</v>
      </c>
      <c r="BU387" s="1041"/>
      <c r="BV387" s="1041"/>
      <c r="BW387" s="1041"/>
      <c r="BX387" s="1041"/>
      <c r="BY387" s="1041"/>
      <c r="BZ387" s="1041"/>
      <c r="CA387" s="1041"/>
      <c r="CB387" s="1041"/>
      <c r="CC387" s="1041"/>
      <c r="CD387" s="1041"/>
      <c r="CE387" s="1041"/>
      <c r="CF387" s="1041"/>
      <c r="CG387" s="1041"/>
      <c r="CH387" s="1041"/>
      <c r="CI387" s="1042"/>
    </row>
    <row r="388" spans="2:87" x14ac:dyDescent="0.2">
      <c r="B388" s="1356"/>
      <c r="C388" s="1357" t="s">
        <v>784</v>
      </c>
      <c r="D388" s="1357"/>
      <c r="E388" s="1357" t="s">
        <v>231</v>
      </c>
      <c r="F388" s="1357">
        <v>2</v>
      </c>
      <c r="G388" s="1041">
        <f t="shared" ref="G388:BR388" si="527">G224+G226-G236-G237</f>
        <v>0</v>
      </c>
      <c r="H388" s="1041">
        <f t="shared" si="527"/>
        <v>0</v>
      </c>
      <c r="I388" s="1041">
        <f t="shared" si="527"/>
        <v>134.86011278253051</v>
      </c>
      <c r="J388" s="1041">
        <f t="shared" si="527"/>
        <v>124.8473710313399</v>
      </c>
      <c r="K388" s="1041">
        <f t="shared" si="527"/>
        <v>137.08070505882068</v>
      </c>
      <c r="L388" s="1041">
        <f t="shared" si="527"/>
        <v>146.93712805031467</v>
      </c>
      <c r="M388" s="1041">
        <f t="shared" si="527"/>
        <v>160.0643987229993</v>
      </c>
      <c r="N388" s="1041">
        <f t="shared" si="527"/>
        <v>174.66342784639625</v>
      </c>
      <c r="O388" s="1041">
        <f t="shared" si="527"/>
        <v>177.12461199874448</v>
      </c>
      <c r="P388" s="1041">
        <f t="shared" si="527"/>
        <v>182.32959443876268</v>
      </c>
      <c r="Q388" s="1041">
        <f t="shared" si="527"/>
        <v>190.68654446116727</v>
      </c>
      <c r="R388" s="1041">
        <f t="shared" si="527"/>
        <v>191.26816741775787</v>
      </c>
      <c r="S388" s="1041">
        <f t="shared" si="527"/>
        <v>191.64809055700658</v>
      </c>
      <c r="T388" s="1041">
        <f t="shared" si="527"/>
        <v>191.89714056868104</v>
      </c>
      <c r="U388" s="1041">
        <f t="shared" si="527"/>
        <v>192.23777817091846</v>
      </c>
      <c r="V388" s="1041">
        <f t="shared" si="527"/>
        <v>192.56925463227296</v>
      </c>
      <c r="W388" s="1041">
        <f t="shared" si="527"/>
        <v>192.47568592510507</v>
      </c>
      <c r="X388" s="1041">
        <f t="shared" si="527"/>
        <v>192.37256704961857</v>
      </c>
      <c r="Y388" s="1041">
        <f t="shared" si="527"/>
        <v>192.21257754220923</v>
      </c>
      <c r="Z388" s="1041">
        <f t="shared" si="527"/>
        <v>192.04066026150662</v>
      </c>
      <c r="AA388" s="1041">
        <f t="shared" si="527"/>
        <v>191.87405420712341</v>
      </c>
      <c r="AB388" s="1041">
        <f t="shared" si="527"/>
        <v>191.64846786844919</v>
      </c>
      <c r="AC388" s="1041">
        <f t="shared" si="527"/>
        <v>191.51961079590311</v>
      </c>
      <c r="AD388" s="1041">
        <f t="shared" si="527"/>
        <v>191.34296572457583</v>
      </c>
      <c r="AE388" s="1041">
        <f t="shared" si="527"/>
        <v>191.17416106300999</v>
      </c>
      <c r="AF388" s="1041">
        <f t="shared" si="527"/>
        <v>191.01553672819026</v>
      </c>
      <c r="AG388" s="1041">
        <f t="shared" si="527"/>
        <v>190.89953988847424</v>
      </c>
      <c r="AH388" s="1041">
        <f t="shared" si="527"/>
        <v>190.77001698873866</v>
      </c>
      <c r="AI388" s="1041">
        <f t="shared" si="527"/>
        <v>189.72437970824279</v>
      </c>
      <c r="AJ388" s="1041">
        <f t="shared" si="527"/>
        <v>189.52665879228672</v>
      </c>
      <c r="AK388" s="1041">
        <f t="shared" si="527"/>
        <v>189.36859666506643</v>
      </c>
      <c r="AL388" s="1041">
        <f t="shared" si="527"/>
        <v>189.21882781694484</v>
      </c>
      <c r="AM388" s="1041">
        <f t="shared" si="527"/>
        <v>189.05194498677545</v>
      </c>
      <c r="AN388" s="1041">
        <f t="shared" si="527"/>
        <v>188.68394241221537</v>
      </c>
      <c r="AO388" s="1041">
        <f t="shared" si="527"/>
        <v>188.30736448842003</v>
      </c>
      <c r="AP388" s="1041">
        <f t="shared" si="527"/>
        <v>187.92803054235881</v>
      </c>
      <c r="AQ388" s="1041">
        <f t="shared" si="527"/>
        <v>187.54194283551146</v>
      </c>
      <c r="AR388" s="1041">
        <f t="shared" si="527"/>
        <v>187.15598728250882</v>
      </c>
      <c r="AS388" s="1041">
        <f t="shared" si="527"/>
        <v>186.76566652515876</v>
      </c>
      <c r="AT388" s="1041">
        <f t="shared" si="527"/>
        <v>186.38198281451741</v>
      </c>
      <c r="AU388" s="1041">
        <f t="shared" si="527"/>
        <v>186.00809874397874</v>
      </c>
      <c r="AV388" s="1041">
        <f t="shared" si="527"/>
        <v>185.64020677877681</v>
      </c>
      <c r="AW388" s="1041">
        <f t="shared" si="527"/>
        <v>185.2802086380693</v>
      </c>
      <c r="AX388" s="1041">
        <f t="shared" si="527"/>
        <v>184.93023150860654</v>
      </c>
      <c r="AY388" s="1041">
        <f t="shared" si="527"/>
        <v>184.59401160398988</v>
      </c>
      <c r="AZ388" s="1041">
        <f t="shared" si="527"/>
        <v>184.26404701855134</v>
      </c>
      <c r="BA388" s="1041">
        <f t="shared" si="527"/>
        <v>183.93588001503036</v>
      </c>
      <c r="BB388" s="1041">
        <f t="shared" si="527"/>
        <v>183.60900367294667</v>
      </c>
      <c r="BC388" s="1041">
        <f t="shared" si="527"/>
        <v>183.28739238490579</v>
      </c>
      <c r="BD388" s="1041">
        <f t="shared" si="527"/>
        <v>182.97545500429788</v>
      </c>
      <c r="BE388" s="1041">
        <f t="shared" si="527"/>
        <v>182.66592100648657</v>
      </c>
      <c r="BF388" s="1041">
        <f t="shared" si="527"/>
        <v>182.36002625782481</v>
      </c>
      <c r="BG388" s="1041">
        <f t="shared" si="527"/>
        <v>182.05061311168299</v>
      </c>
      <c r="BH388" s="1041">
        <f t="shared" si="527"/>
        <v>181.73773293007702</v>
      </c>
      <c r="BI388" s="1041">
        <f t="shared" si="527"/>
        <v>181.42712526130919</v>
      </c>
      <c r="BJ388" s="1041">
        <f t="shared" si="527"/>
        <v>181.11678864203404</v>
      </c>
      <c r="BK388" s="1041">
        <f t="shared" si="527"/>
        <v>180.80797466034591</v>
      </c>
      <c r="BL388" s="1041">
        <f t="shared" si="527"/>
        <v>180.49851387060008</v>
      </c>
      <c r="BM388" s="1041">
        <f t="shared" si="527"/>
        <v>180.18501361001543</v>
      </c>
      <c r="BN388" s="1041">
        <f t="shared" si="527"/>
        <v>179.87400697206979</v>
      </c>
      <c r="BO388" s="1041">
        <f t="shared" si="527"/>
        <v>179.56662068395653</v>
      </c>
      <c r="BP388" s="1041">
        <f t="shared" si="527"/>
        <v>179.25835217389601</v>
      </c>
      <c r="BQ388" s="1041">
        <f t="shared" si="527"/>
        <v>178.95242471801961</v>
      </c>
      <c r="BR388" s="1041">
        <f t="shared" si="527"/>
        <v>178.6451688503125</v>
      </c>
      <c r="BS388" s="1041">
        <f t="shared" ref="BS388:BT388" si="528">BS224+BS226-BS236-BS237</f>
        <v>178.33913576398928</v>
      </c>
      <c r="BT388" s="1041">
        <f t="shared" si="528"/>
        <v>178.03363342149552</v>
      </c>
      <c r="BU388" s="1041"/>
      <c r="BV388" s="1041"/>
      <c r="BW388" s="1041"/>
      <c r="BX388" s="1041"/>
      <c r="BY388" s="1041"/>
      <c r="BZ388" s="1041"/>
      <c r="CA388" s="1041"/>
      <c r="CB388" s="1041"/>
      <c r="CC388" s="1041"/>
      <c r="CD388" s="1041"/>
      <c r="CE388" s="1041"/>
      <c r="CF388" s="1041"/>
      <c r="CG388" s="1041"/>
      <c r="CH388" s="1041"/>
      <c r="CI388" s="1042"/>
    </row>
    <row r="389" spans="2:87" x14ac:dyDescent="0.2">
      <c r="B389" s="1356"/>
      <c r="C389" s="1357" t="s">
        <v>238</v>
      </c>
      <c r="D389" s="1357"/>
      <c r="E389" s="1357" t="s">
        <v>231</v>
      </c>
      <c r="F389" s="1357">
        <v>2</v>
      </c>
      <c r="G389" s="1041">
        <f t="shared" ref="G389:BR389" si="529">G242</f>
        <v>0</v>
      </c>
      <c r="H389" s="1041">
        <f t="shared" si="529"/>
        <v>0</v>
      </c>
      <c r="I389" s="1041">
        <f t="shared" si="529"/>
        <v>129.02032492237038</v>
      </c>
      <c r="J389" s="1041">
        <f t="shared" si="529"/>
        <v>121.03651560000002</v>
      </c>
      <c r="K389" s="1041">
        <f t="shared" si="529"/>
        <v>117.04630080000001</v>
      </c>
      <c r="L389" s="1041">
        <f t="shared" si="529"/>
        <v>113.05608600000002</v>
      </c>
      <c r="M389" s="1041">
        <f t="shared" si="529"/>
        <v>113.05608600000002</v>
      </c>
      <c r="N389" s="1041">
        <f t="shared" si="529"/>
        <v>113.05608600000002</v>
      </c>
      <c r="O389" s="1041">
        <f t="shared" si="529"/>
        <v>113.05608600000002</v>
      </c>
      <c r="P389" s="1041">
        <f t="shared" si="529"/>
        <v>113.05608600000002</v>
      </c>
      <c r="Q389" s="1041">
        <f t="shared" si="529"/>
        <v>113.05608600000002</v>
      </c>
      <c r="R389" s="1041">
        <f t="shared" si="529"/>
        <v>113.05608600000002</v>
      </c>
      <c r="S389" s="1041">
        <f t="shared" si="529"/>
        <v>113.05608600000002</v>
      </c>
      <c r="T389" s="1041">
        <f t="shared" si="529"/>
        <v>113.05608600000002</v>
      </c>
      <c r="U389" s="1041">
        <f t="shared" si="529"/>
        <v>113.05608600000002</v>
      </c>
      <c r="V389" s="1041">
        <f t="shared" si="529"/>
        <v>113.05608600000002</v>
      </c>
      <c r="W389" s="1041">
        <f t="shared" si="529"/>
        <v>113.05608600000002</v>
      </c>
      <c r="X389" s="1041">
        <f t="shared" si="529"/>
        <v>113.05608600000002</v>
      </c>
      <c r="Y389" s="1041">
        <f t="shared" si="529"/>
        <v>113.05608600000002</v>
      </c>
      <c r="Z389" s="1041">
        <f t="shared" si="529"/>
        <v>113.05608600000001</v>
      </c>
      <c r="AA389" s="1041">
        <f t="shared" si="529"/>
        <v>113.05608600000002</v>
      </c>
      <c r="AB389" s="1041">
        <f t="shared" si="529"/>
        <v>113.05608600000002</v>
      </c>
      <c r="AC389" s="1041">
        <f t="shared" si="529"/>
        <v>113.05608600000002</v>
      </c>
      <c r="AD389" s="1041">
        <f t="shared" si="529"/>
        <v>113.05608600000002</v>
      </c>
      <c r="AE389" s="1041">
        <f t="shared" si="529"/>
        <v>113.05608600000002</v>
      </c>
      <c r="AF389" s="1041">
        <f t="shared" si="529"/>
        <v>113.05608600000002</v>
      </c>
      <c r="AG389" s="1041">
        <f t="shared" si="529"/>
        <v>113.05608600000002</v>
      </c>
      <c r="AH389" s="1041">
        <f t="shared" si="529"/>
        <v>113.05608600000002</v>
      </c>
      <c r="AI389" s="1041">
        <f t="shared" si="529"/>
        <v>113.05608600000002</v>
      </c>
      <c r="AJ389" s="1041">
        <f t="shared" si="529"/>
        <v>113.05608600000002</v>
      </c>
      <c r="AK389" s="1041">
        <f t="shared" si="529"/>
        <v>113.05608600000002</v>
      </c>
      <c r="AL389" s="1041">
        <f t="shared" si="529"/>
        <v>113.05608600000002</v>
      </c>
      <c r="AM389" s="1041">
        <f t="shared" si="529"/>
        <v>113.05608600000002</v>
      </c>
      <c r="AN389" s="1041">
        <f t="shared" si="529"/>
        <v>113.05608600000002</v>
      </c>
      <c r="AO389" s="1041">
        <f t="shared" si="529"/>
        <v>113.05608600000002</v>
      </c>
      <c r="AP389" s="1041">
        <f t="shared" si="529"/>
        <v>113.05608600000002</v>
      </c>
      <c r="AQ389" s="1041">
        <f t="shared" si="529"/>
        <v>113.05608600000002</v>
      </c>
      <c r="AR389" s="1041">
        <f t="shared" si="529"/>
        <v>113.05608600000002</v>
      </c>
      <c r="AS389" s="1041">
        <f t="shared" si="529"/>
        <v>113.05608600000002</v>
      </c>
      <c r="AT389" s="1041">
        <f t="shared" si="529"/>
        <v>113.05608600000002</v>
      </c>
      <c r="AU389" s="1041">
        <f t="shared" si="529"/>
        <v>113.05608600000002</v>
      </c>
      <c r="AV389" s="1041">
        <f t="shared" si="529"/>
        <v>113.05608600000002</v>
      </c>
      <c r="AW389" s="1041">
        <f t="shared" si="529"/>
        <v>113.05608600000002</v>
      </c>
      <c r="AX389" s="1041">
        <f t="shared" si="529"/>
        <v>113.05608600000002</v>
      </c>
      <c r="AY389" s="1041">
        <f t="shared" si="529"/>
        <v>113.05608600000002</v>
      </c>
      <c r="AZ389" s="1041">
        <f t="shared" si="529"/>
        <v>113.05608600000002</v>
      </c>
      <c r="BA389" s="1041">
        <f t="shared" si="529"/>
        <v>113.05608600000002</v>
      </c>
      <c r="BB389" s="1041">
        <f t="shared" si="529"/>
        <v>113.05608600000002</v>
      </c>
      <c r="BC389" s="1041">
        <f t="shared" si="529"/>
        <v>113.05608600000002</v>
      </c>
      <c r="BD389" s="1041">
        <f t="shared" si="529"/>
        <v>113.05608600000002</v>
      </c>
      <c r="BE389" s="1041">
        <f t="shared" si="529"/>
        <v>113.05608600000002</v>
      </c>
      <c r="BF389" s="1041">
        <f t="shared" si="529"/>
        <v>113.05608600000002</v>
      </c>
      <c r="BG389" s="1041">
        <f t="shared" si="529"/>
        <v>113.05608600000002</v>
      </c>
      <c r="BH389" s="1041">
        <f t="shared" si="529"/>
        <v>113.05608600000002</v>
      </c>
      <c r="BI389" s="1041">
        <f t="shared" si="529"/>
        <v>113.05608600000002</v>
      </c>
      <c r="BJ389" s="1041">
        <f t="shared" si="529"/>
        <v>113.05608600000002</v>
      </c>
      <c r="BK389" s="1041">
        <f t="shared" si="529"/>
        <v>113.05608600000002</v>
      </c>
      <c r="BL389" s="1041">
        <f t="shared" si="529"/>
        <v>113.05608600000002</v>
      </c>
      <c r="BM389" s="1041">
        <f t="shared" si="529"/>
        <v>113.05608600000002</v>
      </c>
      <c r="BN389" s="1041">
        <f t="shared" si="529"/>
        <v>113.05608600000002</v>
      </c>
      <c r="BO389" s="1041">
        <f t="shared" si="529"/>
        <v>113.05608600000002</v>
      </c>
      <c r="BP389" s="1041">
        <f t="shared" si="529"/>
        <v>113.05608600000002</v>
      </c>
      <c r="BQ389" s="1041">
        <f t="shared" si="529"/>
        <v>113.05608600000002</v>
      </c>
      <c r="BR389" s="1041">
        <f t="shared" si="529"/>
        <v>113.05608600000002</v>
      </c>
      <c r="BS389" s="1041">
        <f t="shared" ref="BS389:BT389" si="530">BS242</f>
        <v>113.05608600000002</v>
      </c>
      <c r="BT389" s="1041">
        <f t="shared" si="530"/>
        <v>113.05608600000002</v>
      </c>
      <c r="BU389" s="1041"/>
      <c r="BV389" s="1041"/>
      <c r="BW389" s="1041"/>
      <c r="BX389" s="1041"/>
      <c r="BY389" s="1041"/>
      <c r="BZ389" s="1041"/>
      <c r="CA389" s="1041"/>
      <c r="CB389" s="1041"/>
      <c r="CC389" s="1041"/>
      <c r="CD389" s="1041"/>
      <c r="CE389" s="1041"/>
      <c r="CF389" s="1041"/>
      <c r="CG389" s="1041"/>
      <c r="CH389" s="1041"/>
      <c r="CI389" s="1042"/>
    </row>
    <row r="390" spans="2:87" x14ac:dyDescent="0.2">
      <c r="B390" s="1356"/>
      <c r="C390" s="1357" t="s">
        <v>785</v>
      </c>
      <c r="D390" s="1357"/>
      <c r="E390" s="1357" t="s">
        <v>231</v>
      </c>
      <c r="F390" s="1357">
        <v>2</v>
      </c>
      <c r="G390" s="1041">
        <f t="shared" ref="G390:AL390" si="531">G266-SUM(G386:G389)</f>
        <v>0</v>
      </c>
      <c r="H390" s="1041">
        <f t="shared" si="531"/>
        <v>0</v>
      </c>
      <c r="I390" s="1041">
        <f t="shared" si="531"/>
        <v>24.216338910744071</v>
      </c>
      <c r="J390" s="1041">
        <f t="shared" si="531"/>
        <v>24.305890975857324</v>
      </c>
      <c r="K390" s="1041">
        <f t="shared" si="531"/>
        <v>24.30051274444952</v>
      </c>
      <c r="L390" s="1041">
        <f t="shared" si="531"/>
        <v>24.295721361560481</v>
      </c>
      <c r="M390" s="1041">
        <f t="shared" si="531"/>
        <v>24.359500242240188</v>
      </c>
      <c r="N390" s="1041">
        <f t="shared" si="531"/>
        <v>24.352225412005623</v>
      </c>
      <c r="O390" s="1041">
        <f t="shared" si="531"/>
        <v>24.344654553407622</v>
      </c>
      <c r="P390" s="1041">
        <f t="shared" si="531"/>
        <v>24.337103161836467</v>
      </c>
      <c r="Q390" s="1041">
        <f t="shared" si="531"/>
        <v>24.330774123748029</v>
      </c>
      <c r="R390" s="1041">
        <f t="shared" si="531"/>
        <v>24.325604407013202</v>
      </c>
      <c r="S390" s="1041">
        <f t="shared" si="531"/>
        <v>24.320069128056616</v>
      </c>
      <c r="T390" s="1041">
        <f t="shared" si="531"/>
        <v>24.314668943312654</v>
      </c>
      <c r="U390" s="1041">
        <f t="shared" si="531"/>
        <v>24.309194452237534</v>
      </c>
      <c r="V390" s="1041">
        <f t="shared" si="531"/>
        <v>24.303835435806604</v>
      </c>
      <c r="W390" s="1041">
        <f t="shared" si="531"/>
        <v>24.298732503551378</v>
      </c>
      <c r="X390" s="1041">
        <f t="shared" si="531"/>
        <v>24.293959104495571</v>
      </c>
      <c r="Y390" s="1041">
        <f t="shared" si="531"/>
        <v>24.289276517671169</v>
      </c>
      <c r="Z390" s="1041">
        <f t="shared" si="531"/>
        <v>24.284786928042649</v>
      </c>
      <c r="AA390" s="1041">
        <f t="shared" si="531"/>
        <v>24.280492366675617</v>
      </c>
      <c r="AB390" s="1041">
        <f t="shared" si="531"/>
        <v>24.276268132767768</v>
      </c>
      <c r="AC390" s="1041">
        <f t="shared" si="531"/>
        <v>24.272147510815671</v>
      </c>
      <c r="AD390" s="1041">
        <f t="shared" si="531"/>
        <v>24.268130055500819</v>
      </c>
      <c r="AE390" s="1041">
        <f t="shared" si="531"/>
        <v>24.264225487637191</v>
      </c>
      <c r="AF390" s="1041">
        <f t="shared" si="531"/>
        <v>24.260434728797236</v>
      </c>
      <c r="AG390" s="1041">
        <f t="shared" si="531"/>
        <v>24.256800543378517</v>
      </c>
      <c r="AH390" s="1041">
        <f t="shared" si="531"/>
        <v>24.253362192009604</v>
      </c>
      <c r="AI390" s="1041">
        <f t="shared" si="531"/>
        <v>24.250120880583609</v>
      </c>
      <c r="AJ390" s="1041">
        <f t="shared" si="531"/>
        <v>24.247075720535349</v>
      </c>
      <c r="AK390" s="1041">
        <f t="shared" si="531"/>
        <v>24.244203187820176</v>
      </c>
      <c r="AL390" s="1041">
        <f t="shared" si="531"/>
        <v>24.241631667183924</v>
      </c>
      <c r="AM390" s="1041">
        <f t="shared" ref="AM390:BR390" si="532">AM266-SUM(AM386:AM389)</f>
        <v>24.240022314206954</v>
      </c>
      <c r="AN390" s="1041">
        <f t="shared" si="532"/>
        <v>24.238636881784146</v>
      </c>
      <c r="AO390" s="1041">
        <f t="shared" si="532"/>
        <v>24.237228239485489</v>
      </c>
      <c r="AP390" s="1041">
        <f t="shared" si="532"/>
        <v>24.235654429929127</v>
      </c>
      <c r="AQ390" s="1041">
        <f t="shared" si="532"/>
        <v>24.233613086932678</v>
      </c>
      <c r="AR390" s="1041">
        <f t="shared" si="532"/>
        <v>24.23118401816771</v>
      </c>
      <c r="AS390" s="1041">
        <f t="shared" si="532"/>
        <v>24.228749607528584</v>
      </c>
      <c r="AT390" s="1041">
        <f t="shared" si="532"/>
        <v>24.226296500068997</v>
      </c>
      <c r="AU390" s="1041">
        <f t="shared" si="532"/>
        <v>24.223791959834216</v>
      </c>
      <c r="AV390" s="1041">
        <f t="shared" si="532"/>
        <v>24.221042804189665</v>
      </c>
      <c r="AW390" s="1041">
        <f t="shared" si="532"/>
        <v>24.218147909302161</v>
      </c>
      <c r="AX390" s="1041">
        <f t="shared" si="532"/>
        <v>24.2150877092771</v>
      </c>
      <c r="AY390" s="1041">
        <f t="shared" si="532"/>
        <v>24.211746606768429</v>
      </c>
      <c r="AZ390" s="1041">
        <f t="shared" si="532"/>
        <v>24.208187551571655</v>
      </c>
      <c r="BA390" s="1041">
        <f t="shared" si="532"/>
        <v>24.204419734848216</v>
      </c>
      <c r="BB390" s="1041">
        <f t="shared" si="532"/>
        <v>24.200503764234099</v>
      </c>
      <c r="BC390" s="1041">
        <f t="shared" si="532"/>
        <v>24.196574083371502</v>
      </c>
      <c r="BD390" s="1041">
        <f t="shared" si="532"/>
        <v>24.192721597627155</v>
      </c>
      <c r="BE390" s="1041">
        <f t="shared" si="532"/>
        <v>24.188903868387911</v>
      </c>
      <c r="BF390" s="1041">
        <f t="shared" si="532"/>
        <v>24.185184834389702</v>
      </c>
      <c r="BG390" s="1041">
        <f t="shared" si="532"/>
        <v>24.181524893742221</v>
      </c>
      <c r="BH390" s="1041">
        <f t="shared" si="532"/>
        <v>24.177902909789054</v>
      </c>
      <c r="BI390" s="1041">
        <f t="shared" si="532"/>
        <v>24.174326429733355</v>
      </c>
      <c r="BJ390" s="1041">
        <f t="shared" si="532"/>
        <v>24.170813251835739</v>
      </c>
      <c r="BK390" s="1041">
        <f t="shared" si="532"/>
        <v>24.167407728273247</v>
      </c>
      <c r="BL390" s="1041">
        <f t="shared" si="532"/>
        <v>24.164080348024413</v>
      </c>
      <c r="BM390" s="1041">
        <f t="shared" si="532"/>
        <v>24.160843688492946</v>
      </c>
      <c r="BN390" s="1041">
        <f t="shared" si="532"/>
        <v>24.157583339585585</v>
      </c>
      <c r="BO390" s="1041">
        <f t="shared" si="532"/>
        <v>24.154256661915042</v>
      </c>
      <c r="BP390" s="1041">
        <f t="shared" si="532"/>
        <v>24.150804612998172</v>
      </c>
      <c r="BQ390" s="1041">
        <f t="shared" si="532"/>
        <v>24.147144174446908</v>
      </c>
      <c r="BR390" s="1041">
        <f t="shared" si="532"/>
        <v>24.143363442834243</v>
      </c>
      <c r="BS390" s="1041">
        <f t="shared" ref="BS390:BT390" si="533">BS266-SUM(BS386:BS389)</f>
        <v>24.139487559663962</v>
      </c>
      <c r="BT390" s="1041">
        <f t="shared" si="533"/>
        <v>24.135593167317097</v>
      </c>
      <c r="BU390" s="1041"/>
      <c r="BV390" s="1041"/>
      <c r="BW390" s="1041"/>
      <c r="BX390" s="1041"/>
      <c r="BY390" s="1041"/>
      <c r="BZ390" s="1041"/>
      <c r="CA390" s="1041"/>
      <c r="CB390" s="1041"/>
      <c r="CC390" s="1041"/>
      <c r="CD390" s="1041"/>
      <c r="CE390" s="1041"/>
      <c r="CF390" s="1041"/>
      <c r="CG390" s="1041"/>
      <c r="CH390" s="1041"/>
      <c r="CI390" s="1042"/>
    </row>
    <row r="391" spans="2:87" x14ac:dyDescent="0.2">
      <c r="B391" s="1356"/>
      <c r="C391" s="1357" t="s">
        <v>786</v>
      </c>
      <c r="D391" s="1357"/>
      <c r="E391" s="1357" t="s">
        <v>231</v>
      </c>
      <c r="F391" s="1357">
        <v>2</v>
      </c>
      <c r="G391" s="1041">
        <f t="shared" ref="G391:BR391" si="534">G223</f>
        <v>0</v>
      </c>
      <c r="H391" s="1041">
        <f t="shared" si="534"/>
        <v>0</v>
      </c>
      <c r="I391" s="1041">
        <f t="shared" si="534"/>
        <v>788.0783830054794</v>
      </c>
      <c r="J391" s="1041">
        <f t="shared" si="534"/>
        <v>787.97822300547944</v>
      </c>
      <c r="K391" s="1041">
        <f t="shared" si="534"/>
        <v>787.97822300547944</v>
      </c>
      <c r="L391" s="1041">
        <f t="shared" si="534"/>
        <v>787.97822300547944</v>
      </c>
      <c r="M391" s="1041">
        <f t="shared" si="534"/>
        <v>787.97822300547944</v>
      </c>
      <c r="N391" s="1041">
        <f t="shared" si="534"/>
        <v>787.97822300547944</v>
      </c>
      <c r="O391" s="1041">
        <f t="shared" si="534"/>
        <v>787.97822300547944</v>
      </c>
      <c r="P391" s="1041">
        <f t="shared" si="534"/>
        <v>787.97822300547944</v>
      </c>
      <c r="Q391" s="1041">
        <f t="shared" si="534"/>
        <v>787.97822300547944</v>
      </c>
      <c r="R391" s="1041">
        <f t="shared" si="534"/>
        <v>787.97822300547944</v>
      </c>
      <c r="S391" s="1041">
        <f t="shared" si="534"/>
        <v>787.97822300547944</v>
      </c>
      <c r="T391" s="1041">
        <f t="shared" si="534"/>
        <v>787.97822300547944</v>
      </c>
      <c r="U391" s="1041">
        <f t="shared" si="534"/>
        <v>787.97822300547944</v>
      </c>
      <c r="V391" s="1041">
        <f t="shared" si="534"/>
        <v>787.97822300547944</v>
      </c>
      <c r="W391" s="1041">
        <f t="shared" si="534"/>
        <v>787.97822300547944</v>
      </c>
      <c r="X391" s="1041">
        <f t="shared" si="534"/>
        <v>787.97822300547944</v>
      </c>
      <c r="Y391" s="1041">
        <f t="shared" si="534"/>
        <v>787.97822300547944</v>
      </c>
      <c r="Z391" s="1041">
        <f t="shared" si="534"/>
        <v>787.97822300547944</v>
      </c>
      <c r="AA391" s="1041">
        <f t="shared" si="534"/>
        <v>787.97822300547944</v>
      </c>
      <c r="AB391" s="1041">
        <f t="shared" si="534"/>
        <v>787.97822300547944</v>
      </c>
      <c r="AC391" s="1041">
        <f t="shared" si="534"/>
        <v>787.97822300547944</v>
      </c>
      <c r="AD391" s="1041">
        <f t="shared" si="534"/>
        <v>787.97822300547944</v>
      </c>
      <c r="AE391" s="1041">
        <f t="shared" si="534"/>
        <v>787.97822300547944</v>
      </c>
      <c r="AF391" s="1041">
        <f t="shared" si="534"/>
        <v>787.97822300547944</v>
      </c>
      <c r="AG391" s="1041">
        <f t="shared" si="534"/>
        <v>787.97822300547944</v>
      </c>
      <c r="AH391" s="1041">
        <f t="shared" si="534"/>
        <v>787.97822300547944</v>
      </c>
      <c r="AI391" s="1041">
        <f t="shared" si="534"/>
        <v>787.97822300547944</v>
      </c>
      <c r="AJ391" s="1041">
        <f t="shared" si="534"/>
        <v>787.97822300547944</v>
      </c>
      <c r="AK391" s="1041">
        <f t="shared" si="534"/>
        <v>787.97822300547944</v>
      </c>
      <c r="AL391" s="1041">
        <f t="shared" si="534"/>
        <v>787.97822300547944</v>
      </c>
      <c r="AM391" s="1041">
        <f t="shared" si="534"/>
        <v>787.97822300547944</v>
      </c>
      <c r="AN391" s="1041">
        <f t="shared" si="534"/>
        <v>787.97822300547944</v>
      </c>
      <c r="AO391" s="1041">
        <f t="shared" si="534"/>
        <v>787.97822300547944</v>
      </c>
      <c r="AP391" s="1041">
        <f t="shared" si="534"/>
        <v>787.97822300547944</v>
      </c>
      <c r="AQ391" s="1041">
        <f t="shared" si="534"/>
        <v>787.97822300547944</v>
      </c>
      <c r="AR391" s="1041">
        <f t="shared" si="534"/>
        <v>787.97822300547944</v>
      </c>
      <c r="AS391" s="1041">
        <f t="shared" si="534"/>
        <v>787.97822300547944</v>
      </c>
      <c r="AT391" s="1041">
        <f t="shared" si="534"/>
        <v>787.97822300547944</v>
      </c>
      <c r="AU391" s="1041">
        <f t="shared" si="534"/>
        <v>787.97822300547944</v>
      </c>
      <c r="AV391" s="1041">
        <f t="shared" si="534"/>
        <v>787.97822300547944</v>
      </c>
      <c r="AW391" s="1041">
        <f t="shared" si="534"/>
        <v>787.97822300547944</v>
      </c>
      <c r="AX391" s="1041">
        <f t="shared" si="534"/>
        <v>787.97822300547944</v>
      </c>
      <c r="AY391" s="1041">
        <f t="shared" si="534"/>
        <v>787.97822300547944</v>
      </c>
      <c r="AZ391" s="1041">
        <f t="shared" si="534"/>
        <v>787.97822300547944</v>
      </c>
      <c r="BA391" s="1041">
        <f t="shared" si="534"/>
        <v>787.97822300547944</v>
      </c>
      <c r="BB391" s="1041">
        <f t="shared" si="534"/>
        <v>787.97822300547944</v>
      </c>
      <c r="BC391" s="1041">
        <f t="shared" si="534"/>
        <v>787.97822300547944</v>
      </c>
      <c r="BD391" s="1041">
        <f t="shared" si="534"/>
        <v>787.97822300547944</v>
      </c>
      <c r="BE391" s="1041">
        <f t="shared" si="534"/>
        <v>787.97822300547944</v>
      </c>
      <c r="BF391" s="1041">
        <f t="shared" si="534"/>
        <v>787.97822300547944</v>
      </c>
      <c r="BG391" s="1041">
        <f t="shared" si="534"/>
        <v>787.97822300547944</v>
      </c>
      <c r="BH391" s="1041">
        <f t="shared" si="534"/>
        <v>787.97822300547944</v>
      </c>
      <c r="BI391" s="1041">
        <f t="shared" si="534"/>
        <v>787.97822300547944</v>
      </c>
      <c r="BJ391" s="1041">
        <f t="shared" si="534"/>
        <v>787.97822300547944</v>
      </c>
      <c r="BK391" s="1041">
        <f t="shared" si="534"/>
        <v>787.97822300547944</v>
      </c>
      <c r="BL391" s="1041">
        <f t="shared" si="534"/>
        <v>787.97822300547944</v>
      </c>
      <c r="BM391" s="1041">
        <f t="shared" si="534"/>
        <v>787.97822300547944</v>
      </c>
      <c r="BN391" s="1041">
        <f t="shared" si="534"/>
        <v>787.97822300547944</v>
      </c>
      <c r="BO391" s="1041">
        <f t="shared" si="534"/>
        <v>787.97822300547944</v>
      </c>
      <c r="BP391" s="1041">
        <f t="shared" si="534"/>
        <v>787.97822300547944</v>
      </c>
      <c r="BQ391" s="1041">
        <f t="shared" si="534"/>
        <v>787.97822300547944</v>
      </c>
      <c r="BR391" s="1041">
        <f t="shared" si="534"/>
        <v>787.97822300547944</v>
      </c>
      <c r="BS391" s="1041">
        <f t="shared" ref="BS391:BT391" si="535">BS223</f>
        <v>787.97822300547944</v>
      </c>
      <c r="BT391" s="1041">
        <f t="shared" si="535"/>
        <v>787.97822300547944</v>
      </c>
      <c r="BU391" s="1041"/>
      <c r="BV391" s="1041"/>
      <c r="BW391" s="1041"/>
      <c r="BX391" s="1041"/>
      <c r="BY391" s="1041"/>
      <c r="BZ391" s="1041"/>
      <c r="CA391" s="1041"/>
      <c r="CB391" s="1041"/>
      <c r="CC391" s="1041"/>
      <c r="CD391" s="1041"/>
      <c r="CE391" s="1041"/>
      <c r="CF391" s="1041"/>
      <c r="CG391" s="1041"/>
      <c r="CH391" s="1041"/>
      <c r="CI391" s="1042"/>
    </row>
    <row r="392" spans="2:87" x14ac:dyDescent="0.2">
      <c r="B392" s="1356"/>
      <c r="C392" s="1357" t="s">
        <v>787</v>
      </c>
      <c r="D392" s="1357"/>
      <c r="E392" s="1357" t="s">
        <v>231</v>
      </c>
      <c r="F392" s="1357">
        <v>2</v>
      </c>
      <c r="G392" s="1041">
        <f t="shared" ref="G392:AL392" si="536">SUM(G386:G390)+G269</f>
        <v>0</v>
      </c>
      <c r="H392" s="1041">
        <f t="shared" si="536"/>
        <v>12.624313692079861</v>
      </c>
      <c r="I392" s="1041">
        <f t="shared" si="536"/>
        <v>813.49450458886417</v>
      </c>
      <c r="J392" s="1041">
        <f t="shared" si="536"/>
        <v>784.1964259026812</v>
      </c>
      <c r="K392" s="1041">
        <f t="shared" si="536"/>
        <v>786.08145825991426</v>
      </c>
      <c r="L392" s="1041">
        <f t="shared" si="536"/>
        <v>785.46599386588593</v>
      </c>
      <c r="M392" s="1041">
        <f t="shared" si="536"/>
        <v>792.41807890360076</v>
      </c>
      <c r="N392" s="1041">
        <f t="shared" si="536"/>
        <v>807.04302804311976</v>
      </c>
      <c r="O392" s="1041">
        <f t="shared" si="536"/>
        <v>809.74759464644433</v>
      </c>
      <c r="P392" s="1041">
        <f t="shared" si="536"/>
        <v>815.0984504983503</v>
      </c>
      <c r="Q392" s="1041">
        <f t="shared" si="536"/>
        <v>823.11908941422598</v>
      </c>
      <c r="R392" s="1041">
        <f t="shared" si="536"/>
        <v>823.08294505685365</v>
      </c>
      <c r="S392" s="1041">
        <f t="shared" si="536"/>
        <v>823.1582911126352</v>
      </c>
      <c r="T392" s="1041">
        <f t="shared" si="536"/>
        <v>823.17050462027396</v>
      </c>
      <c r="U392" s="1041">
        <f t="shared" si="536"/>
        <v>823.35074258012116</v>
      </c>
      <c r="V392" s="1041">
        <f t="shared" si="536"/>
        <v>823.62542817578003</v>
      </c>
      <c r="W392" s="1041">
        <f t="shared" si="536"/>
        <v>823.60543509016088</v>
      </c>
      <c r="X392" s="1041">
        <f t="shared" si="536"/>
        <v>823.49061223678177</v>
      </c>
      <c r="Y392" s="1041">
        <f t="shared" si="536"/>
        <v>823.08702978614554</v>
      </c>
      <c r="Z392" s="1041">
        <f t="shared" si="536"/>
        <v>822.62012607744668</v>
      </c>
      <c r="AA392" s="1041">
        <f t="shared" si="536"/>
        <v>822.38297518626268</v>
      </c>
      <c r="AB392" s="1041">
        <f t="shared" si="536"/>
        <v>821.76555514269126</v>
      </c>
      <c r="AC392" s="1041">
        <f t="shared" si="536"/>
        <v>821.54618259603274</v>
      </c>
      <c r="AD392" s="1041">
        <f t="shared" si="536"/>
        <v>821.36400759797345</v>
      </c>
      <c r="AE392" s="1041">
        <f t="shared" si="536"/>
        <v>821.20813116321551</v>
      </c>
      <c r="AF392" s="1041">
        <f t="shared" si="536"/>
        <v>821.09765485056971</v>
      </c>
      <c r="AG392" s="1041">
        <f t="shared" si="536"/>
        <v>821.2192147117081</v>
      </c>
      <c r="AH392" s="1041">
        <f t="shared" si="536"/>
        <v>821.12522634792344</v>
      </c>
      <c r="AI392" s="1041">
        <f t="shared" si="536"/>
        <v>820.43638600917029</v>
      </c>
      <c r="AJ392" s="1041">
        <f t="shared" si="536"/>
        <v>820.47627542846203</v>
      </c>
      <c r="AK392" s="1041">
        <f t="shared" si="536"/>
        <v>820.41181548024974</v>
      </c>
      <c r="AL392" s="1041">
        <f t="shared" si="536"/>
        <v>816.72571084138156</v>
      </c>
      <c r="AM392" s="1041">
        <f t="shared" ref="AM392:BR392" si="537">SUM(AM386:AM390)+AM269</f>
        <v>816.49796901290745</v>
      </c>
      <c r="AN392" s="1041">
        <f t="shared" si="537"/>
        <v>816.15824412275026</v>
      </c>
      <c r="AO392" s="1041">
        <f t="shared" si="537"/>
        <v>815.73615854881336</v>
      </c>
      <c r="AP392" s="1041">
        <f t="shared" si="537"/>
        <v>815.39051458013182</v>
      </c>
      <c r="AQ392" s="1041">
        <f t="shared" si="537"/>
        <v>815.17205816695173</v>
      </c>
      <c r="AR392" s="1041">
        <f t="shared" si="537"/>
        <v>815.28519932530355</v>
      </c>
      <c r="AS392" s="1041">
        <f t="shared" si="537"/>
        <v>815.3914826685359</v>
      </c>
      <c r="AT392" s="1041">
        <f t="shared" si="537"/>
        <v>815.61294835058004</v>
      </c>
      <c r="AU392" s="1041">
        <f t="shared" si="537"/>
        <v>815.83065506155481</v>
      </c>
      <c r="AV392" s="1041">
        <f t="shared" si="537"/>
        <v>816.08766373987532</v>
      </c>
      <c r="AW392" s="1041">
        <f t="shared" si="537"/>
        <v>816.32343425817146</v>
      </c>
      <c r="AX392" s="1041">
        <f t="shared" si="537"/>
        <v>816.64060093777255</v>
      </c>
      <c r="AY392" s="1041">
        <f t="shared" si="537"/>
        <v>816.99538016904535</v>
      </c>
      <c r="AZ392" s="1041">
        <f t="shared" si="537"/>
        <v>817.36647868323655</v>
      </c>
      <c r="BA392" s="1041">
        <f t="shared" si="537"/>
        <v>817.75835310147113</v>
      </c>
      <c r="BB392" s="1041">
        <f t="shared" si="537"/>
        <v>818.17971894125253</v>
      </c>
      <c r="BC392" s="1041">
        <f t="shared" si="537"/>
        <v>818.63317324301181</v>
      </c>
      <c r="BD392" s="1041">
        <f t="shared" si="537"/>
        <v>819.08129625211438</v>
      </c>
      <c r="BE392" s="1041">
        <f t="shared" si="537"/>
        <v>819.57558989912093</v>
      </c>
      <c r="BF392" s="1041">
        <f t="shared" si="537"/>
        <v>820.04733832821637</v>
      </c>
      <c r="BG392" s="1041">
        <f t="shared" si="537"/>
        <v>820.4876673664595</v>
      </c>
      <c r="BH392" s="1041">
        <f t="shared" si="537"/>
        <v>820.88529385978222</v>
      </c>
      <c r="BI392" s="1041">
        <f t="shared" si="537"/>
        <v>821.33411169613805</v>
      </c>
      <c r="BJ392" s="1041">
        <f t="shared" si="537"/>
        <v>821.81274381904586</v>
      </c>
      <c r="BK392" s="1041">
        <f t="shared" si="537"/>
        <v>822.29287612763574</v>
      </c>
      <c r="BL392" s="1041">
        <f t="shared" si="537"/>
        <v>822.76442261799741</v>
      </c>
      <c r="BM392" s="1041">
        <f t="shared" si="537"/>
        <v>823.23726099870328</v>
      </c>
      <c r="BN392" s="1041">
        <f t="shared" si="537"/>
        <v>823.72660224960021</v>
      </c>
      <c r="BO392" s="1041">
        <f t="shared" si="537"/>
        <v>824.22768184650522</v>
      </c>
      <c r="BP392" s="1041">
        <f t="shared" si="537"/>
        <v>824.78816772698485</v>
      </c>
      <c r="BQ392" s="1041">
        <f t="shared" si="537"/>
        <v>825.34265538392117</v>
      </c>
      <c r="BR392" s="1041">
        <f t="shared" si="537"/>
        <v>826.02873412008876</v>
      </c>
      <c r="BS392" s="1041">
        <f t="shared" ref="BS392:BT392" si="538">SUM(BS386:BS390)+BS269</f>
        <v>826.66221810572881</v>
      </c>
      <c r="BT392" s="1041">
        <f t="shared" si="538"/>
        <v>827.30064447008954</v>
      </c>
      <c r="BU392" s="1041"/>
      <c r="BV392" s="1041"/>
      <c r="BW392" s="1041"/>
      <c r="BX392" s="1041"/>
      <c r="BY392" s="1041"/>
      <c r="BZ392" s="1041"/>
      <c r="CA392" s="1041"/>
      <c r="CB392" s="1041"/>
      <c r="CC392" s="1041"/>
      <c r="CD392" s="1041"/>
      <c r="CE392" s="1041"/>
      <c r="CF392" s="1041"/>
      <c r="CG392" s="1041"/>
      <c r="CH392" s="1041"/>
      <c r="CI392" s="1042"/>
    </row>
    <row r="393" spans="2:87" x14ac:dyDescent="0.2">
      <c r="B393" s="1356"/>
      <c r="C393" s="1357"/>
      <c r="D393" s="1357"/>
      <c r="E393" s="1357"/>
      <c r="F393" s="1357"/>
      <c r="G393" s="1357"/>
      <c r="H393" s="1357"/>
      <c r="I393" s="1357"/>
      <c r="J393" s="1357"/>
      <c r="K393" s="1357"/>
      <c r="L393" s="1357"/>
      <c r="M393" s="1357"/>
      <c r="N393" s="1357"/>
      <c r="O393" s="1357"/>
      <c r="P393" s="1357"/>
      <c r="Q393" s="1357"/>
      <c r="R393" s="1357"/>
      <c r="S393" s="1357"/>
      <c r="T393" s="1357"/>
      <c r="U393" s="1357"/>
      <c r="V393" s="1357"/>
      <c r="W393" s="1357"/>
      <c r="X393" s="1357"/>
      <c r="Y393" s="1357"/>
      <c r="Z393" s="1357"/>
      <c r="AA393" s="1357"/>
      <c r="AB393" s="1357"/>
      <c r="AC393" s="1357"/>
      <c r="AD393" s="1357"/>
      <c r="AE393" s="1357"/>
      <c r="AF393" s="1357"/>
      <c r="AG393" s="1357"/>
      <c r="AH393" s="1357"/>
      <c r="AI393" s="1357"/>
      <c r="AJ393" s="1357"/>
      <c r="AK393" s="1357"/>
      <c r="AL393" s="1357"/>
      <c r="AM393" s="1357"/>
      <c r="AN393" s="1357"/>
      <c r="AO393" s="1357"/>
      <c r="AP393" s="1357"/>
      <c r="AQ393" s="1357"/>
      <c r="AR393" s="1357"/>
      <c r="AS393" s="1357"/>
      <c r="AT393" s="1357"/>
      <c r="AU393" s="1357"/>
      <c r="AV393" s="1357"/>
      <c r="AW393" s="1357"/>
      <c r="AX393" s="1357"/>
      <c r="AY393" s="1357"/>
      <c r="AZ393" s="1357"/>
      <c r="BA393" s="1357"/>
      <c r="BB393" s="1357"/>
      <c r="BC393" s="1357"/>
      <c r="BD393" s="1357"/>
      <c r="BE393" s="1357"/>
      <c r="BF393" s="1357"/>
      <c r="BG393" s="1357"/>
      <c r="BH393" s="1357"/>
      <c r="BI393" s="1357"/>
      <c r="BJ393" s="1357"/>
      <c r="BK393" s="1357"/>
      <c r="BL393" s="1357"/>
      <c r="BM393" s="1357"/>
      <c r="BN393" s="1357"/>
      <c r="BO393" s="1357"/>
      <c r="BP393" s="1357"/>
      <c r="BQ393" s="1357"/>
      <c r="BR393" s="1357"/>
      <c r="BS393" s="1357"/>
      <c r="BT393" s="1357"/>
      <c r="BU393" s="1357"/>
      <c r="BV393" s="1357"/>
      <c r="BW393" s="1357"/>
      <c r="BX393" s="1357"/>
      <c r="BY393" s="1357"/>
      <c r="BZ393" s="1357"/>
      <c r="CA393" s="1357"/>
      <c r="CB393" s="1357"/>
      <c r="CC393" s="1357"/>
      <c r="CD393" s="1357"/>
      <c r="CE393" s="1357"/>
      <c r="CF393" s="1357"/>
      <c r="CG393" s="1357"/>
      <c r="CH393" s="1357"/>
      <c r="CI393" s="1358"/>
    </row>
    <row r="394" spans="2:87" x14ac:dyDescent="0.2">
      <c r="B394" s="1356" t="s">
        <v>790</v>
      </c>
      <c r="C394" s="1357"/>
      <c r="D394" s="1357"/>
      <c r="E394" s="1357"/>
      <c r="F394" s="1357"/>
      <c r="G394" s="1039" t="s">
        <v>200</v>
      </c>
      <c r="H394" s="1039" t="s">
        <v>201</v>
      </c>
      <c r="I394" s="1039" t="s">
        <v>202</v>
      </c>
      <c r="J394" s="1039" t="s">
        <v>203</v>
      </c>
      <c r="K394" s="1039" t="s">
        <v>204</v>
      </c>
      <c r="L394" s="1039" t="s">
        <v>205</v>
      </c>
      <c r="M394" s="1039" t="s">
        <v>206</v>
      </c>
      <c r="N394" s="1039" t="s">
        <v>207</v>
      </c>
      <c r="O394" s="1039" t="s">
        <v>208</v>
      </c>
      <c r="P394" s="1039" t="s">
        <v>209</v>
      </c>
      <c r="Q394" s="1039" t="s">
        <v>210</v>
      </c>
      <c r="R394" s="1039" t="s">
        <v>242</v>
      </c>
      <c r="S394" s="1039" t="s">
        <v>243</v>
      </c>
      <c r="T394" s="1039" t="s">
        <v>244</v>
      </c>
      <c r="U394" s="1039" t="s">
        <v>245</v>
      </c>
      <c r="V394" s="1039" t="s">
        <v>211</v>
      </c>
      <c r="W394" s="1039" t="s">
        <v>246</v>
      </c>
      <c r="X394" s="1039" t="s">
        <v>247</v>
      </c>
      <c r="Y394" s="1039" t="s">
        <v>248</v>
      </c>
      <c r="Z394" s="1039" t="s">
        <v>249</v>
      </c>
      <c r="AA394" s="1039" t="s">
        <v>212</v>
      </c>
      <c r="AB394" s="1039" t="s">
        <v>250</v>
      </c>
      <c r="AC394" s="1039" t="s">
        <v>251</v>
      </c>
      <c r="AD394" s="1039" t="s">
        <v>252</v>
      </c>
      <c r="AE394" s="1039" t="s">
        <v>253</v>
      </c>
      <c r="AF394" s="1039" t="s">
        <v>213</v>
      </c>
      <c r="AG394" s="1039" t="s">
        <v>254</v>
      </c>
      <c r="AH394" s="1039" t="s">
        <v>255</v>
      </c>
      <c r="AI394" s="1039" t="s">
        <v>256</v>
      </c>
      <c r="AJ394" s="1039" t="s">
        <v>257</v>
      </c>
      <c r="AK394" s="1039" t="s">
        <v>214</v>
      </c>
      <c r="AL394" s="1039" t="s">
        <v>258</v>
      </c>
      <c r="AM394" s="1039" t="s">
        <v>259</v>
      </c>
      <c r="AN394" s="1039" t="s">
        <v>260</v>
      </c>
      <c r="AO394" s="1039" t="s">
        <v>261</v>
      </c>
      <c r="AP394" s="1039" t="s">
        <v>215</v>
      </c>
      <c r="AQ394" s="1039" t="s">
        <v>262</v>
      </c>
      <c r="AR394" s="1039" t="s">
        <v>263</v>
      </c>
      <c r="AS394" s="1039" t="s">
        <v>264</v>
      </c>
      <c r="AT394" s="1039" t="s">
        <v>265</v>
      </c>
      <c r="AU394" s="1039" t="s">
        <v>216</v>
      </c>
      <c r="AV394" s="1039" t="s">
        <v>266</v>
      </c>
      <c r="AW394" s="1039" t="s">
        <v>267</v>
      </c>
      <c r="AX394" s="1039" t="s">
        <v>268</v>
      </c>
      <c r="AY394" s="1039" t="s">
        <v>269</v>
      </c>
      <c r="AZ394" s="1039" t="s">
        <v>217</v>
      </c>
      <c r="BA394" s="1039" t="s">
        <v>270</v>
      </c>
      <c r="BB394" s="1039" t="s">
        <v>271</v>
      </c>
      <c r="BC394" s="1039" t="s">
        <v>272</v>
      </c>
      <c r="BD394" s="1039" t="s">
        <v>273</v>
      </c>
      <c r="BE394" s="1039" t="s">
        <v>218</v>
      </c>
      <c r="BF394" s="1039" t="s">
        <v>274</v>
      </c>
      <c r="BG394" s="1039" t="s">
        <v>275</v>
      </c>
      <c r="BH394" s="1039" t="s">
        <v>276</v>
      </c>
      <c r="BI394" s="1039" t="s">
        <v>277</v>
      </c>
      <c r="BJ394" s="1039" t="s">
        <v>219</v>
      </c>
      <c r="BK394" s="1039" t="s">
        <v>278</v>
      </c>
      <c r="BL394" s="1039" t="s">
        <v>279</v>
      </c>
      <c r="BM394" s="1039" t="s">
        <v>280</v>
      </c>
      <c r="BN394" s="1039" t="s">
        <v>281</v>
      </c>
      <c r="BO394" s="1039" t="s">
        <v>220</v>
      </c>
      <c r="BP394" s="1039" t="s">
        <v>282</v>
      </c>
      <c r="BQ394" s="1039" t="s">
        <v>283</v>
      </c>
      <c r="BR394" s="1039" t="s">
        <v>284</v>
      </c>
      <c r="BS394" s="1039" t="s">
        <v>285</v>
      </c>
      <c r="BT394" s="1039" t="s">
        <v>221</v>
      </c>
      <c r="BU394" s="1039" t="s">
        <v>286</v>
      </c>
      <c r="BV394" s="1039" t="s">
        <v>287</v>
      </c>
      <c r="BW394" s="1039" t="s">
        <v>288</v>
      </c>
      <c r="BX394" s="1039" t="s">
        <v>289</v>
      </c>
      <c r="BY394" s="1039" t="s">
        <v>222</v>
      </c>
      <c r="BZ394" s="1039" t="s">
        <v>290</v>
      </c>
      <c r="CA394" s="1039" t="s">
        <v>291</v>
      </c>
      <c r="CB394" s="1039" t="s">
        <v>292</v>
      </c>
      <c r="CC394" s="1039" t="s">
        <v>293</v>
      </c>
      <c r="CD394" s="1039" t="s">
        <v>223</v>
      </c>
      <c r="CE394" s="1039" t="s">
        <v>294</v>
      </c>
      <c r="CF394" s="1039" t="s">
        <v>295</v>
      </c>
      <c r="CG394" s="1039" t="s">
        <v>296</v>
      </c>
      <c r="CH394" s="1039" t="s">
        <v>297</v>
      </c>
      <c r="CI394" s="1040" t="s">
        <v>224</v>
      </c>
    </row>
    <row r="395" spans="2:87" x14ac:dyDescent="0.2">
      <c r="B395" s="1356"/>
      <c r="C395" s="1357" t="s">
        <v>782</v>
      </c>
      <c r="D395" s="1357"/>
      <c r="E395" s="1357" t="s">
        <v>231</v>
      </c>
      <c r="F395" s="1357">
        <v>2</v>
      </c>
      <c r="G395" s="1041">
        <f t="shared" ref="G395:BR396" si="539">G317-G328</f>
        <v>0</v>
      </c>
      <c r="H395" s="1041">
        <f t="shared" si="539"/>
        <v>0</v>
      </c>
      <c r="I395" s="1041">
        <f t="shared" si="539"/>
        <v>155.22060460045032</v>
      </c>
      <c r="J395" s="1041">
        <f t="shared" si="539"/>
        <v>157.66398112319376</v>
      </c>
      <c r="K395" s="1041">
        <f t="shared" si="539"/>
        <v>162.56137544226405</v>
      </c>
      <c r="L395" s="1041">
        <f t="shared" si="539"/>
        <v>167.76839991099339</v>
      </c>
      <c r="M395" s="1041">
        <f t="shared" si="539"/>
        <v>171.02868053862807</v>
      </c>
      <c r="N395" s="1041">
        <f t="shared" si="539"/>
        <v>175.56088809836808</v>
      </c>
      <c r="O395" s="1041">
        <f t="shared" si="539"/>
        <v>180.52440362663916</v>
      </c>
      <c r="P395" s="1041">
        <f t="shared" si="539"/>
        <v>185.44489377180133</v>
      </c>
      <c r="Q395" s="1041">
        <f t="shared" si="539"/>
        <v>189.8925917830534</v>
      </c>
      <c r="R395" s="1041">
        <f t="shared" si="539"/>
        <v>193.55088418080751</v>
      </c>
      <c r="S395" s="1041">
        <f t="shared" si="539"/>
        <v>196.93226926883926</v>
      </c>
      <c r="T395" s="1041">
        <f t="shared" si="539"/>
        <v>200.26229953468439</v>
      </c>
      <c r="U395" s="1041">
        <f t="shared" si="539"/>
        <v>203.12434130464095</v>
      </c>
      <c r="V395" s="1041">
        <f t="shared" si="539"/>
        <v>205.9708151779154</v>
      </c>
      <c r="W395" s="1041">
        <f t="shared" si="539"/>
        <v>208.97017593903246</v>
      </c>
      <c r="X395" s="1041">
        <f t="shared" si="539"/>
        <v>211.19694556573171</v>
      </c>
      <c r="Y395" s="1041">
        <f t="shared" si="539"/>
        <v>213.11431996359323</v>
      </c>
      <c r="Z395" s="1041">
        <f t="shared" si="539"/>
        <v>214.98000867225011</v>
      </c>
      <c r="AA395" s="1041">
        <f t="shared" si="539"/>
        <v>216.763509032679</v>
      </c>
      <c r="AB395" s="1041">
        <f t="shared" si="539"/>
        <v>218.24355527409801</v>
      </c>
      <c r="AC395" s="1041">
        <f t="shared" si="539"/>
        <v>219.70180524664787</v>
      </c>
      <c r="AD395" s="1041">
        <f t="shared" si="539"/>
        <v>221.01888263006521</v>
      </c>
      <c r="AE395" s="1041">
        <f t="shared" si="539"/>
        <v>222.85961846212209</v>
      </c>
      <c r="AF395" s="1041">
        <f t="shared" si="539"/>
        <v>226.05411628654198</v>
      </c>
      <c r="AG395" s="1041">
        <f t="shared" si="539"/>
        <v>229.14154738297165</v>
      </c>
      <c r="AH395" s="1041">
        <f t="shared" si="539"/>
        <v>232.20606275544776</v>
      </c>
      <c r="AI395" s="1041">
        <f t="shared" si="539"/>
        <v>235.2117224339375</v>
      </c>
      <c r="AJ395" s="1041">
        <f t="shared" si="539"/>
        <v>238.21975225811863</v>
      </c>
      <c r="AK395" s="1041">
        <f t="shared" si="539"/>
        <v>241.13589553109591</v>
      </c>
      <c r="AL395" s="1041">
        <f t="shared" si="539"/>
        <v>241.50076839931847</v>
      </c>
      <c r="AM395" s="1041">
        <f t="shared" si="539"/>
        <v>243.68778133362952</v>
      </c>
      <c r="AN395" s="1041">
        <f t="shared" si="539"/>
        <v>245.88014398724306</v>
      </c>
      <c r="AO395" s="1041">
        <f t="shared" si="539"/>
        <v>248.04037024020772</v>
      </c>
      <c r="AP395" s="1041">
        <f t="shared" si="539"/>
        <v>250.26395058882628</v>
      </c>
      <c r="AQ395" s="1041">
        <f t="shared" si="539"/>
        <v>252.00800439349553</v>
      </c>
      <c r="AR395" s="1041">
        <f t="shared" si="539"/>
        <v>253.34200933119953</v>
      </c>
      <c r="AS395" s="1041">
        <f t="shared" si="539"/>
        <v>254.66969503645504</v>
      </c>
      <c r="AT395" s="1041">
        <f t="shared" si="539"/>
        <v>256.05763954515419</v>
      </c>
      <c r="AU395" s="1041">
        <f t="shared" si="539"/>
        <v>257.43784571934657</v>
      </c>
      <c r="AV395" s="1041">
        <f t="shared" si="539"/>
        <v>258.85919166749062</v>
      </c>
      <c r="AW395" s="1041">
        <f t="shared" si="539"/>
        <v>260.2640441151824</v>
      </c>
      <c r="AX395" s="1041">
        <f t="shared" si="539"/>
        <v>261.73454524927985</v>
      </c>
      <c r="AY395" s="1041">
        <f t="shared" si="539"/>
        <v>263.24433524386853</v>
      </c>
      <c r="AZ395" s="1041">
        <f t="shared" si="539"/>
        <v>264.77778428004297</v>
      </c>
      <c r="BA395" s="1041">
        <f t="shared" si="539"/>
        <v>266.33943787722637</v>
      </c>
      <c r="BB395" s="1041">
        <f t="shared" si="539"/>
        <v>267.92848113804166</v>
      </c>
      <c r="BC395" s="1041">
        <f t="shared" si="539"/>
        <v>269.52945620950646</v>
      </c>
      <c r="BD395" s="1041">
        <f t="shared" si="539"/>
        <v>271.11169014089569</v>
      </c>
      <c r="BE395" s="1041">
        <f t="shared" si="539"/>
        <v>272.70500846816674</v>
      </c>
      <c r="BF395" s="1041">
        <f t="shared" si="539"/>
        <v>274.271728377096</v>
      </c>
      <c r="BG395" s="1041">
        <f t="shared" si="539"/>
        <v>275.80220534189067</v>
      </c>
      <c r="BH395" s="1041">
        <f t="shared" si="539"/>
        <v>277.32234361800835</v>
      </c>
      <c r="BI395" s="1041">
        <f t="shared" si="539"/>
        <v>278.87785813338729</v>
      </c>
      <c r="BJ395" s="1041">
        <f t="shared" si="539"/>
        <v>280.44699147518537</v>
      </c>
      <c r="BK395" s="1041">
        <f t="shared" si="539"/>
        <v>282.00022194145419</v>
      </c>
      <c r="BL395" s="1041">
        <f t="shared" si="539"/>
        <v>283.53470521505028</v>
      </c>
      <c r="BM395" s="1041">
        <f t="shared" si="539"/>
        <v>285.05758822721145</v>
      </c>
      <c r="BN395" s="1041">
        <f t="shared" si="539"/>
        <v>286.58713138099387</v>
      </c>
      <c r="BO395" s="1041">
        <f t="shared" si="539"/>
        <v>288.12437817268142</v>
      </c>
      <c r="BP395" s="1041">
        <f t="shared" si="539"/>
        <v>289.5404549297163</v>
      </c>
      <c r="BQ395" s="1041">
        <f t="shared" si="539"/>
        <v>290.80909611964222</v>
      </c>
      <c r="BR395" s="1041">
        <f t="shared" si="539"/>
        <v>292.14990188397371</v>
      </c>
      <c r="BS395" s="1041">
        <f t="shared" ref="BS395:BT396" si="540">BS317-BS328</f>
        <v>293.46984838840103</v>
      </c>
      <c r="BT395" s="1041">
        <f t="shared" si="540"/>
        <v>294.78804704551402</v>
      </c>
      <c r="BU395" s="1041"/>
      <c r="BV395" s="1041"/>
      <c r="BW395" s="1041"/>
      <c r="BX395" s="1041"/>
      <c r="BY395" s="1041"/>
      <c r="BZ395" s="1041"/>
      <c r="CA395" s="1041"/>
      <c r="CB395" s="1041"/>
      <c r="CC395" s="1041"/>
      <c r="CD395" s="1041"/>
      <c r="CE395" s="1041"/>
      <c r="CF395" s="1041"/>
      <c r="CG395" s="1041"/>
      <c r="CH395" s="1041"/>
      <c r="CI395" s="1042"/>
    </row>
    <row r="396" spans="2:87" x14ac:dyDescent="0.2">
      <c r="B396" s="1356"/>
      <c r="C396" s="1357" t="s">
        <v>783</v>
      </c>
      <c r="D396" s="1357"/>
      <c r="E396" s="1357" t="s">
        <v>231</v>
      </c>
      <c r="F396" s="1357">
        <v>2</v>
      </c>
      <c r="G396" s="1041">
        <f t="shared" si="539"/>
        <v>0</v>
      </c>
      <c r="H396" s="1041">
        <f t="shared" si="539"/>
        <v>0</v>
      </c>
      <c r="I396" s="1041">
        <f t="shared" si="539"/>
        <v>357.55280968068894</v>
      </c>
      <c r="J396" s="1041">
        <f t="shared" si="539"/>
        <v>343.63872944846304</v>
      </c>
      <c r="K396" s="1041">
        <f t="shared" si="539"/>
        <v>332.40179631280989</v>
      </c>
      <c r="L396" s="1041">
        <f t="shared" si="539"/>
        <v>320.64226859823532</v>
      </c>
      <c r="M396" s="1041">
        <f t="shared" si="539"/>
        <v>307.30829284761501</v>
      </c>
      <c r="N396" s="1041">
        <f t="shared" si="539"/>
        <v>290.70893168444735</v>
      </c>
      <c r="O396" s="1041">
        <f t="shared" si="539"/>
        <v>280.6097847148867</v>
      </c>
      <c r="P396" s="1041">
        <f t="shared" si="539"/>
        <v>270.54263294694806</v>
      </c>
      <c r="Q396" s="1041">
        <f t="shared" si="539"/>
        <v>260.5806126110686</v>
      </c>
      <c r="R396" s="1041">
        <f t="shared" si="539"/>
        <v>251.28267832783894</v>
      </c>
      <c r="S396" s="1041">
        <f t="shared" si="539"/>
        <v>242.55984764952788</v>
      </c>
      <c r="T396" s="1041">
        <f t="shared" si="539"/>
        <v>233.94109159748729</v>
      </c>
      <c r="U396" s="1041">
        <f t="shared" si="539"/>
        <v>224.81757326816205</v>
      </c>
      <c r="V396" s="1041">
        <f t="shared" si="539"/>
        <v>215.89354240168245</v>
      </c>
      <c r="W396" s="1041">
        <f t="shared" si="539"/>
        <v>208.37638699262854</v>
      </c>
      <c r="X396" s="1041">
        <f t="shared" si="539"/>
        <v>201.75098464016637</v>
      </c>
      <c r="Y396" s="1041">
        <f t="shared" si="539"/>
        <v>195.1852013129556</v>
      </c>
      <c r="Z396" s="1041">
        <f t="shared" si="539"/>
        <v>188.77712704659785</v>
      </c>
      <c r="AA396" s="1041">
        <f t="shared" si="539"/>
        <v>182.44903247815392</v>
      </c>
      <c r="AB396" s="1041">
        <f t="shared" si="539"/>
        <v>176.38780004055073</v>
      </c>
      <c r="AC396" s="1041">
        <f t="shared" si="539"/>
        <v>170.60654261571744</v>
      </c>
      <c r="AD396" s="1041">
        <f t="shared" si="539"/>
        <v>165.08588608292783</v>
      </c>
      <c r="AE396" s="1041">
        <f t="shared" si="539"/>
        <v>160.36167216166038</v>
      </c>
      <c r="AF396" s="1041">
        <f t="shared" si="539"/>
        <v>156.97137897364593</v>
      </c>
      <c r="AG396" s="1041">
        <f t="shared" si="539"/>
        <v>153.74938511544818</v>
      </c>
      <c r="AH396" s="1041">
        <f t="shared" si="539"/>
        <v>150.66937814098003</v>
      </c>
      <c r="AI396" s="1041">
        <f t="shared" si="539"/>
        <v>147.5806728707401</v>
      </c>
      <c r="AJ396" s="1041">
        <f t="shared" si="539"/>
        <v>144.50048415685023</v>
      </c>
      <c r="AK396" s="1041">
        <f t="shared" si="539"/>
        <v>141.34851711293871</v>
      </c>
      <c r="AL396" s="1041">
        <f t="shared" si="539"/>
        <v>138.60587707696783</v>
      </c>
      <c r="AM396" s="1041">
        <f t="shared" si="539"/>
        <v>136.47829045052509</v>
      </c>
      <c r="AN396" s="1041">
        <f t="shared" si="539"/>
        <v>134.41673519644075</v>
      </c>
      <c r="AO396" s="1041">
        <f t="shared" si="539"/>
        <v>132.3241060719231</v>
      </c>
      <c r="AP396" s="1041">
        <f t="shared" si="539"/>
        <v>130.26503050925507</v>
      </c>
      <c r="AQ396" s="1041">
        <f t="shared" si="539"/>
        <v>128.80799546003831</v>
      </c>
      <c r="AR396" s="1041">
        <f t="shared" si="539"/>
        <v>128.06638905858659</v>
      </c>
      <c r="AS396" s="1041">
        <f t="shared" si="539"/>
        <v>127.3207185339312</v>
      </c>
      <c r="AT396" s="1041">
        <f t="shared" si="539"/>
        <v>126.61527837039881</v>
      </c>
      <c r="AU396" s="1041">
        <f t="shared" si="539"/>
        <v>125.90536615932271</v>
      </c>
      <c r="AV396" s="1041">
        <f t="shared" si="539"/>
        <v>125.20550993180694</v>
      </c>
      <c r="AW396" s="1041">
        <f t="shared" si="539"/>
        <v>124.50060120681923</v>
      </c>
      <c r="AX396" s="1041">
        <f t="shared" si="539"/>
        <v>123.80506041899316</v>
      </c>
      <c r="AY396" s="1041">
        <f t="shared" si="539"/>
        <v>123.11855971306566</v>
      </c>
      <c r="AZ396" s="1041">
        <f t="shared" si="539"/>
        <v>122.44050576329096</v>
      </c>
      <c r="BA396" s="1041">
        <f t="shared" si="539"/>
        <v>121.77036184355671</v>
      </c>
      <c r="BB396" s="1041">
        <f t="shared" si="539"/>
        <v>121.10767628166457</v>
      </c>
      <c r="BC396" s="1041">
        <f t="shared" si="539"/>
        <v>120.45215548236432</v>
      </c>
      <c r="BD396" s="1041">
        <f t="shared" si="539"/>
        <v>119.78913528221641</v>
      </c>
      <c r="BE396" s="1041">
        <f t="shared" si="539"/>
        <v>119.15097380045218</v>
      </c>
      <c r="BF396" s="1041">
        <f t="shared" si="539"/>
        <v>118.50832920449605</v>
      </c>
      <c r="BG396" s="1041">
        <f t="shared" si="539"/>
        <v>117.86921482401851</v>
      </c>
      <c r="BH396" s="1041">
        <f t="shared" si="539"/>
        <v>117.19660631915897</v>
      </c>
      <c r="BI396" s="1041">
        <f t="shared" si="539"/>
        <v>116.53109295329509</v>
      </c>
      <c r="BJ396" s="1041">
        <f t="shared" si="539"/>
        <v>115.8725613772952</v>
      </c>
      <c r="BK396" s="1041">
        <f t="shared" si="539"/>
        <v>115.22094806632376</v>
      </c>
      <c r="BL396" s="1041">
        <f t="shared" si="539"/>
        <v>114.57619955919634</v>
      </c>
      <c r="BM396" s="1041">
        <f t="shared" si="539"/>
        <v>113.93818924230705</v>
      </c>
      <c r="BN396" s="1041">
        <f t="shared" si="539"/>
        <v>113.3068851819841</v>
      </c>
      <c r="BO396" s="1041">
        <f t="shared" si="539"/>
        <v>112.68211285404956</v>
      </c>
      <c r="BP396" s="1041">
        <f t="shared" si="539"/>
        <v>112.23327311624976</v>
      </c>
      <c r="BQ396" s="1041">
        <f t="shared" si="539"/>
        <v>111.93105094293752</v>
      </c>
      <c r="BR396" s="1041">
        <f t="shared" si="539"/>
        <v>111.69651015880358</v>
      </c>
      <c r="BS396" s="1041">
        <f t="shared" si="540"/>
        <v>111.43853321968402</v>
      </c>
      <c r="BT396" s="1041">
        <f t="shared" si="540"/>
        <v>111.18709545353694</v>
      </c>
      <c r="BU396" s="1041"/>
      <c r="BV396" s="1041"/>
      <c r="BW396" s="1041"/>
      <c r="BX396" s="1041"/>
      <c r="BY396" s="1041"/>
      <c r="BZ396" s="1041"/>
      <c r="CA396" s="1041"/>
      <c r="CB396" s="1041"/>
      <c r="CC396" s="1041"/>
      <c r="CD396" s="1041"/>
      <c r="CE396" s="1041"/>
      <c r="CF396" s="1041"/>
      <c r="CG396" s="1041"/>
      <c r="CH396" s="1041"/>
      <c r="CI396" s="1042"/>
    </row>
    <row r="397" spans="2:87" x14ac:dyDescent="0.2">
      <c r="B397" s="1356"/>
      <c r="C397" s="1357" t="s">
        <v>784</v>
      </c>
      <c r="D397" s="1357"/>
      <c r="E397" s="1357" t="s">
        <v>231</v>
      </c>
      <c r="F397" s="1357">
        <v>2</v>
      </c>
      <c r="G397" s="1041">
        <f>G314+G316-G326-G327</f>
        <v>0</v>
      </c>
      <c r="H397" s="1041">
        <f t="shared" ref="H397:BS397" si="541">H314+H316-H326-H327</f>
        <v>0</v>
      </c>
      <c r="I397" s="1041">
        <f t="shared" si="541"/>
        <v>134.86011278253051</v>
      </c>
      <c r="J397" s="1041">
        <f t="shared" si="541"/>
        <v>124.8473710313399</v>
      </c>
      <c r="K397" s="1041">
        <f t="shared" si="541"/>
        <v>137.08070505882068</v>
      </c>
      <c r="L397" s="1041">
        <f t="shared" si="541"/>
        <v>146.93712805031467</v>
      </c>
      <c r="M397" s="1041">
        <f t="shared" si="541"/>
        <v>159.16502657234636</v>
      </c>
      <c r="N397" s="1041">
        <f t="shared" si="541"/>
        <v>172.68917037175234</v>
      </c>
      <c r="O397" s="1041">
        <f t="shared" si="541"/>
        <v>174.03916319992152</v>
      </c>
      <c r="P397" s="1041">
        <f t="shared" si="541"/>
        <v>178.13287824728837</v>
      </c>
      <c r="Q397" s="1041">
        <f t="shared" si="541"/>
        <v>185.37848480856925</v>
      </c>
      <c r="R397" s="1041">
        <f t="shared" si="541"/>
        <v>184.55262145018412</v>
      </c>
      <c r="S397" s="1041">
        <f t="shared" si="541"/>
        <v>183.524982125489</v>
      </c>
      <c r="T397" s="1041">
        <f t="shared" si="541"/>
        <v>182.36639352425155</v>
      </c>
      <c r="U397" s="1041">
        <f t="shared" si="541"/>
        <v>181.29931636460901</v>
      </c>
      <c r="V397" s="1041">
        <f t="shared" si="541"/>
        <v>180.22300191511545</v>
      </c>
      <c r="W397" s="1041">
        <f t="shared" si="541"/>
        <v>178.66791252731403</v>
      </c>
      <c r="X397" s="1041">
        <f t="shared" si="541"/>
        <v>177.28012581236777</v>
      </c>
      <c r="Y397" s="1041">
        <f t="shared" si="541"/>
        <v>175.83544729511956</v>
      </c>
      <c r="Z397" s="1041">
        <f t="shared" si="541"/>
        <v>175.66326515991881</v>
      </c>
      <c r="AA397" s="1041">
        <f t="shared" si="541"/>
        <v>175.49637308065832</v>
      </c>
      <c r="AB397" s="1041">
        <f t="shared" si="541"/>
        <v>175.26948458610747</v>
      </c>
      <c r="AC397" s="1041">
        <f t="shared" si="541"/>
        <v>175.13929648877976</v>
      </c>
      <c r="AD397" s="1041">
        <f t="shared" si="541"/>
        <v>174.96129152376611</v>
      </c>
      <c r="AE397" s="1041">
        <f t="shared" si="541"/>
        <v>174.79109809960894</v>
      </c>
      <c r="AF397" s="1041">
        <f t="shared" si="541"/>
        <v>174.63105613329304</v>
      </c>
      <c r="AG397" s="1041">
        <f t="shared" si="541"/>
        <v>174.51361279317592</v>
      </c>
      <c r="AH397" s="1041">
        <f t="shared" si="541"/>
        <v>174.3826145241344</v>
      </c>
      <c r="AI397" s="1041">
        <f t="shared" si="541"/>
        <v>173.33547300542767</v>
      </c>
      <c r="AJ397" s="1041">
        <f t="shared" si="541"/>
        <v>173.13621898235581</v>
      </c>
      <c r="AK397" s="1041">
        <f t="shared" si="541"/>
        <v>172.97659603167148</v>
      </c>
      <c r="AL397" s="1041">
        <f t="shared" si="541"/>
        <v>172.82781903925192</v>
      </c>
      <c r="AM397" s="1041">
        <f t="shared" si="541"/>
        <v>172.66063423927162</v>
      </c>
      <c r="AN397" s="1041">
        <f t="shared" si="541"/>
        <v>172.29232969490056</v>
      </c>
      <c r="AO397" s="1041">
        <f t="shared" si="541"/>
        <v>171.9154498012943</v>
      </c>
      <c r="AP397" s="1041">
        <f t="shared" si="541"/>
        <v>171.5358138854221</v>
      </c>
      <c r="AQ397" s="1041">
        <f t="shared" si="541"/>
        <v>171.1494242087638</v>
      </c>
      <c r="AR397" s="1041">
        <f t="shared" si="541"/>
        <v>170.76316668595021</v>
      </c>
      <c r="AS397" s="1041">
        <f t="shared" si="541"/>
        <v>170.37254395878918</v>
      </c>
      <c r="AT397" s="1041">
        <f t="shared" si="541"/>
        <v>169.98855827833685</v>
      </c>
      <c r="AU397" s="1041">
        <f t="shared" si="541"/>
        <v>169.61437223798723</v>
      </c>
      <c r="AV397" s="1041">
        <f t="shared" si="541"/>
        <v>169.24617830297436</v>
      </c>
      <c r="AW397" s="1041">
        <f t="shared" si="541"/>
        <v>168.88587819245586</v>
      </c>
      <c r="AX397" s="1041">
        <f t="shared" si="541"/>
        <v>168.53559909318213</v>
      </c>
      <c r="AY397" s="1041">
        <f t="shared" si="541"/>
        <v>168.19907721875452</v>
      </c>
      <c r="AZ397" s="1041">
        <f t="shared" si="541"/>
        <v>167.86881066350503</v>
      </c>
      <c r="BA397" s="1041">
        <f t="shared" si="541"/>
        <v>167.54034169017311</v>
      </c>
      <c r="BB397" s="1041">
        <f t="shared" si="541"/>
        <v>167.21316337827849</v>
      </c>
      <c r="BC397" s="1041">
        <f t="shared" si="541"/>
        <v>166.89125012042663</v>
      </c>
      <c r="BD397" s="1041">
        <f t="shared" si="541"/>
        <v>166.57901077000776</v>
      </c>
      <c r="BE397" s="1041">
        <f t="shared" si="541"/>
        <v>166.26917480238546</v>
      </c>
      <c r="BF397" s="1041">
        <f t="shared" si="541"/>
        <v>165.96298960947806</v>
      </c>
      <c r="BG397" s="1041">
        <f t="shared" si="541"/>
        <v>165.65328601909061</v>
      </c>
      <c r="BH397" s="1041">
        <f t="shared" si="541"/>
        <v>165.34011539323899</v>
      </c>
      <c r="BI397" s="1041">
        <f t="shared" si="541"/>
        <v>165.02921728022548</v>
      </c>
      <c r="BJ397" s="1041">
        <f t="shared" si="541"/>
        <v>164.71859021670465</v>
      </c>
      <c r="BK397" s="1041">
        <f t="shared" si="541"/>
        <v>164.4094857907709</v>
      </c>
      <c r="BL397" s="1041">
        <f t="shared" si="541"/>
        <v>164.0997345567794</v>
      </c>
      <c r="BM397" s="1041">
        <f t="shared" si="541"/>
        <v>163.78594385194913</v>
      </c>
      <c r="BN397" s="1041">
        <f t="shared" si="541"/>
        <v>163.47464676975787</v>
      </c>
      <c r="BO397" s="1041">
        <f t="shared" si="541"/>
        <v>163.16697003739893</v>
      </c>
      <c r="BP397" s="1041">
        <f t="shared" si="541"/>
        <v>162.85841108309273</v>
      </c>
      <c r="BQ397" s="1041">
        <f t="shared" si="541"/>
        <v>162.55219318297068</v>
      </c>
      <c r="BR397" s="1041">
        <f t="shared" si="541"/>
        <v>162.24464687101792</v>
      </c>
      <c r="BS397" s="1041">
        <f t="shared" si="541"/>
        <v>161.93832334044905</v>
      </c>
      <c r="BT397" s="1041">
        <f t="shared" ref="BT397" si="542">BT314+BT316-BT326-BT327</f>
        <v>161.63253055370961</v>
      </c>
      <c r="BU397" s="1041"/>
      <c r="BV397" s="1041"/>
      <c r="BW397" s="1041"/>
      <c r="BX397" s="1041"/>
      <c r="BY397" s="1041"/>
      <c r="BZ397" s="1041"/>
      <c r="CA397" s="1041"/>
      <c r="CB397" s="1041"/>
      <c r="CC397" s="1041"/>
      <c r="CD397" s="1041"/>
      <c r="CE397" s="1041"/>
      <c r="CF397" s="1041"/>
      <c r="CG397" s="1041"/>
      <c r="CH397" s="1041"/>
      <c r="CI397" s="1042"/>
    </row>
    <row r="398" spans="2:87" x14ac:dyDescent="0.2">
      <c r="B398" s="1356"/>
      <c r="C398" s="1357" t="s">
        <v>238</v>
      </c>
      <c r="D398" s="1357"/>
      <c r="E398" s="1357" t="s">
        <v>231</v>
      </c>
      <c r="F398" s="1357">
        <v>2</v>
      </c>
      <c r="G398" s="1041">
        <f>G332</f>
        <v>0</v>
      </c>
      <c r="H398" s="1041">
        <f t="shared" ref="H398:BS398" si="543">H332</f>
        <v>0</v>
      </c>
      <c r="I398" s="1041">
        <f t="shared" si="543"/>
        <v>129.02032492237038</v>
      </c>
      <c r="J398" s="1041">
        <f t="shared" si="543"/>
        <v>121.03651560000002</v>
      </c>
      <c r="K398" s="1041">
        <f t="shared" si="543"/>
        <v>117.04630080000001</v>
      </c>
      <c r="L398" s="1041">
        <f t="shared" si="543"/>
        <v>113.05608600000002</v>
      </c>
      <c r="M398" s="1041">
        <f t="shared" si="543"/>
        <v>111.21371976000002</v>
      </c>
      <c r="N398" s="1041">
        <f t="shared" si="543"/>
        <v>109.37135352000001</v>
      </c>
      <c r="O398" s="1041">
        <f t="shared" si="543"/>
        <v>107.52898728000001</v>
      </c>
      <c r="P398" s="1041">
        <f t="shared" si="543"/>
        <v>105.68662104000001</v>
      </c>
      <c r="Q398" s="1041">
        <f t="shared" si="543"/>
        <v>103.84425479999999</v>
      </c>
      <c r="R398" s="1041">
        <f t="shared" si="543"/>
        <v>102.00188856</v>
      </c>
      <c r="S398" s="1041">
        <f t="shared" si="543"/>
        <v>100.15952231999999</v>
      </c>
      <c r="T398" s="1041">
        <f t="shared" si="543"/>
        <v>98.31715607999999</v>
      </c>
      <c r="U398" s="1041">
        <f t="shared" si="543"/>
        <v>96.474789839999985</v>
      </c>
      <c r="V398" s="1041">
        <f t="shared" si="543"/>
        <v>94.632423599999981</v>
      </c>
      <c r="W398" s="1041">
        <f t="shared" si="543"/>
        <v>92.790057359999977</v>
      </c>
      <c r="X398" s="1041">
        <f t="shared" si="543"/>
        <v>90.947691119999959</v>
      </c>
      <c r="Y398" s="1041">
        <f t="shared" si="543"/>
        <v>89.105324879999984</v>
      </c>
      <c r="Z398" s="1041">
        <f t="shared" si="543"/>
        <v>87.262958639999965</v>
      </c>
      <c r="AA398" s="1041">
        <f t="shared" si="543"/>
        <v>85.420592399999975</v>
      </c>
      <c r="AB398" s="1041">
        <f t="shared" si="543"/>
        <v>82.908256859999966</v>
      </c>
      <c r="AC398" s="1041">
        <f t="shared" si="543"/>
        <v>80.395921319999985</v>
      </c>
      <c r="AD398" s="1041">
        <f t="shared" si="543"/>
        <v>77.883585779999976</v>
      </c>
      <c r="AE398" s="1041">
        <f t="shared" si="543"/>
        <v>75.371250239999981</v>
      </c>
      <c r="AF398" s="1041">
        <f t="shared" si="543"/>
        <v>72.858914699999985</v>
      </c>
      <c r="AG398" s="1041">
        <f t="shared" si="543"/>
        <v>70.34657915999999</v>
      </c>
      <c r="AH398" s="1041">
        <f t="shared" si="543"/>
        <v>67.834243619999995</v>
      </c>
      <c r="AI398" s="1041">
        <f t="shared" si="543"/>
        <v>65.32190808</v>
      </c>
      <c r="AJ398" s="1041">
        <f t="shared" si="543"/>
        <v>62.809572540000005</v>
      </c>
      <c r="AK398" s="1041">
        <f t="shared" si="543"/>
        <v>60.29723700000001</v>
      </c>
      <c r="AL398" s="1041">
        <f t="shared" si="543"/>
        <v>60.29723700000001</v>
      </c>
      <c r="AM398" s="1041">
        <f t="shared" si="543"/>
        <v>60.29723700000001</v>
      </c>
      <c r="AN398" s="1041">
        <f t="shared" si="543"/>
        <v>60.29723700000001</v>
      </c>
      <c r="AO398" s="1041">
        <f t="shared" si="543"/>
        <v>60.29723700000001</v>
      </c>
      <c r="AP398" s="1041">
        <f t="shared" si="543"/>
        <v>60.29723700000001</v>
      </c>
      <c r="AQ398" s="1041">
        <f t="shared" si="543"/>
        <v>60.29723700000001</v>
      </c>
      <c r="AR398" s="1041">
        <f t="shared" si="543"/>
        <v>60.29723700000001</v>
      </c>
      <c r="AS398" s="1041">
        <f t="shared" si="543"/>
        <v>60.297237000000003</v>
      </c>
      <c r="AT398" s="1041">
        <f t="shared" si="543"/>
        <v>60.29723700000001</v>
      </c>
      <c r="AU398" s="1041">
        <f t="shared" si="543"/>
        <v>60.29723700000001</v>
      </c>
      <c r="AV398" s="1041">
        <f t="shared" si="543"/>
        <v>60.29723700000001</v>
      </c>
      <c r="AW398" s="1041">
        <f t="shared" si="543"/>
        <v>60.29723700000001</v>
      </c>
      <c r="AX398" s="1041">
        <f t="shared" si="543"/>
        <v>60.29723700000001</v>
      </c>
      <c r="AY398" s="1041">
        <f t="shared" si="543"/>
        <v>60.29723700000001</v>
      </c>
      <c r="AZ398" s="1041">
        <f t="shared" si="543"/>
        <v>60.29723700000001</v>
      </c>
      <c r="BA398" s="1041">
        <f t="shared" si="543"/>
        <v>60.29723700000001</v>
      </c>
      <c r="BB398" s="1041">
        <f t="shared" si="543"/>
        <v>60.29723700000001</v>
      </c>
      <c r="BC398" s="1041">
        <f t="shared" si="543"/>
        <v>60.29723700000001</v>
      </c>
      <c r="BD398" s="1041">
        <f t="shared" si="543"/>
        <v>60.29723700000001</v>
      </c>
      <c r="BE398" s="1041">
        <f t="shared" si="543"/>
        <v>60.29723700000001</v>
      </c>
      <c r="BF398" s="1041">
        <f t="shared" si="543"/>
        <v>60.29723700000001</v>
      </c>
      <c r="BG398" s="1041">
        <f t="shared" si="543"/>
        <v>60.29723700000001</v>
      </c>
      <c r="BH398" s="1041">
        <f t="shared" si="543"/>
        <v>60.29723700000001</v>
      </c>
      <c r="BI398" s="1041">
        <f t="shared" si="543"/>
        <v>60.29723700000001</v>
      </c>
      <c r="BJ398" s="1041">
        <f t="shared" si="543"/>
        <v>60.29723700000001</v>
      </c>
      <c r="BK398" s="1041">
        <f t="shared" si="543"/>
        <v>60.29723700000001</v>
      </c>
      <c r="BL398" s="1041">
        <f t="shared" si="543"/>
        <v>60.29723700000001</v>
      </c>
      <c r="BM398" s="1041">
        <f t="shared" si="543"/>
        <v>60.29723700000001</v>
      </c>
      <c r="BN398" s="1041">
        <f t="shared" si="543"/>
        <v>60.29723700000001</v>
      </c>
      <c r="BO398" s="1041">
        <f t="shared" si="543"/>
        <v>60.29723700000001</v>
      </c>
      <c r="BP398" s="1041">
        <f t="shared" si="543"/>
        <v>60.29723700000001</v>
      </c>
      <c r="BQ398" s="1041">
        <f t="shared" si="543"/>
        <v>60.29723700000001</v>
      </c>
      <c r="BR398" s="1041">
        <f t="shared" si="543"/>
        <v>60.29723700000001</v>
      </c>
      <c r="BS398" s="1041">
        <f t="shared" si="543"/>
        <v>60.29723700000001</v>
      </c>
      <c r="BT398" s="1041">
        <f t="shared" ref="BT398" si="544">BT332</f>
        <v>60.29723700000001</v>
      </c>
      <c r="BU398" s="1041"/>
      <c r="BV398" s="1041"/>
      <c r="BW398" s="1041"/>
      <c r="BX398" s="1041"/>
      <c r="BY398" s="1041"/>
      <c r="BZ398" s="1041"/>
      <c r="CA398" s="1041"/>
      <c r="CB398" s="1041"/>
      <c r="CC398" s="1041"/>
      <c r="CD398" s="1041"/>
      <c r="CE398" s="1041"/>
      <c r="CF398" s="1041"/>
      <c r="CG398" s="1041"/>
      <c r="CH398" s="1041"/>
      <c r="CI398" s="1042"/>
    </row>
    <row r="399" spans="2:87" x14ac:dyDescent="0.2">
      <c r="B399" s="1356"/>
      <c r="C399" s="1357" t="s">
        <v>785</v>
      </c>
      <c r="D399" s="1357"/>
      <c r="E399" s="1357" t="s">
        <v>231</v>
      </c>
      <c r="F399" s="1357">
        <v>2</v>
      </c>
      <c r="G399" s="1041">
        <f>G356-SUM(G395:G398)</f>
        <v>0</v>
      </c>
      <c r="H399" s="1041">
        <f t="shared" ref="H399:BS399" si="545">H356-SUM(H395:H398)</f>
        <v>0</v>
      </c>
      <c r="I399" s="1041">
        <f t="shared" si="545"/>
        <v>24.216338910744071</v>
      </c>
      <c r="J399" s="1041">
        <f t="shared" si="545"/>
        <v>24.305890975857324</v>
      </c>
      <c r="K399" s="1041">
        <f t="shared" si="545"/>
        <v>24.30051274444952</v>
      </c>
      <c r="L399" s="1041">
        <f t="shared" si="545"/>
        <v>24.295721361560481</v>
      </c>
      <c r="M399" s="1041">
        <f t="shared" si="545"/>
        <v>24.360251720571796</v>
      </c>
      <c r="N399" s="1041">
        <f t="shared" si="545"/>
        <v>24.35467801303048</v>
      </c>
      <c r="O399" s="1041">
        <f t="shared" si="545"/>
        <v>24.349048792346707</v>
      </c>
      <c r="P399" s="1041">
        <f t="shared" si="545"/>
        <v>24.343481471350287</v>
      </c>
      <c r="Q399" s="1041">
        <f t="shared" si="545"/>
        <v>24.33913667077627</v>
      </c>
      <c r="R399" s="1041">
        <f t="shared" si="545"/>
        <v>24.336119062493481</v>
      </c>
      <c r="S399" s="1041">
        <f t="shared" si="545"/>
        <v>24.332903212026736</v>
      </c>
      <c r="T399" s="1041">
        <f t="shared" si="545"/>
        <v>24.329821988342246</v>
      </c>
      <c r="U399" s="1041">
        <f t="shared" si="545"/>
        <v>24.326666458326713</v>
      </c>
      <c r="V399" s="1041">
        <f t="shared" si="545"/>
        <v>24.323626402955369</v>
      </c>
      <c r="W399" s="1041">
        <f t="shared" si="545"/>
        <v>24.319690012363935</v>
      </c>
      <c r="X399" s="1041">
        <f t="shared" si="545"/>
        <v>24.314924020879744</v>
      </c>
      <c r="Y399" s="1041">
        <f t="shared" si="545"/>
        <v>24.310235903428975</v>
      </c>
      <c r="Z399" s="1041">
        <f t="shared" si="545"/>
        <v>24.305734559673056</v>
      </c>
      <c r="AA399" s="1041">
        <f t="shared" si="545"/>
        <v>24.301428244178283</v>
      </c>
      <c r="AB399" s="1041">
        <f t="shared" si="545"/>
        <v>24.297192256142694</v>
      </c>
      <c r="AC399" s="1041">
        <f t="shared" si="545"/>
        <v>24.29306610356457</v>
      </c>
      <c r="AD399" s="1041">
        <f t="shared" si="545"/>
        <v>24.289049341124837</v>
      </c>
      <c r="AE399" s="1041">
        <f t="shared" si="545"/>
        <v>24.285145466136441</v>
      </c>
      <c r="AF399" s="1041">
        <f t="shared" si="545"/>
        <v>24.28135540017206</v>
      </c>
      <c r="AG399" s="1041">
        <f t="shared" si="545"/>
        <v>24.277715684126747</v>
      </c>
      <c r="AH399" s="1041">
        <f t="shared" si="545"/>
        <v>24.274265578630093</v>
      </c>
      <c r="AI399" s="1041">
        <f t="shared" si="545"/>
        <v>24.271012513076698</v>
      </c>
      <c r="AJ399" s="1041">
        <f t="shared" si="545"/>
        <v>24.267955598900926</v>
      </c>
      <c r="AK399" s="1041">
        <f t="shared" si="545"/>
        <v>24.265071312057898</v>
      </c>
      <c r="AL399" s="1041">
        <f t="shared" si="545"/>
        <v>24.262493497009132</v>
      </c>
      <c r="AM399" s="1041">
        <f t="shared" si="545"/>
        <v>24.260883309335213</v>
      </c>
      <c r="AN399" s="1041">
        <f t="shared" si="545"/>
        <v>24.259497042215571</v>
      </c>
      <c r="AO399" s="1041">
        <f t="shared" si="545"/>
        <v>24.258087565219739</v>
      </c>
      <c r="AP399" s="1041">
        <f t="shared" si="545"/>
        <v>24.256512920966316</v>
      </c>
      <c r="AQ399" s="1041">
        <f t="shared" si="545"/>
        <v>24.254470743272805</v>
      </c>
      <c r="AR399" s="1041">
        <f t="shared" si="545"/>
        <v>24.252040839810547</v>
      </c>
      <c r="AS399" s="1041">
        <f t="shared" si="545"/>
        <v>24.24960559447436</v>
      </c>
      <c r="AT399" s="1041">
        <f t="shared" si="545"/>
        <v>24.247151652317825</v>
      </c>
      <c r="AU399" s="1041">
        <f t="shared" si="545"/>
        <v>24.244646277385982</v>
      </c>
      <c r="AV399" s="1041">
        <f t="shared" si="545"/>
        <v>24.241896287044142</v>
      </c>
      <c r="AW399" s="1041">
        <f t="shared" si="545"/>
        <v>24.23900055745969</v>
      </c>
      <c r="AX399" s="1041">
        <f t="shared" si="545"/>
        <v>24.235939522737567</v>
      </c>
      <c r="AY399" s="1041">
        <f t="shared" si="545"/>
        <v>24.232597585531948</v>
      </c>
      <c r="AZ399" s="1041">
        <f t="shared" si="545"/>
        <v>24.229037695638112</v>
      </c>
      <c r="BA399" s="1041">
        <f t="shared" si="545"/>
        <v>24.225269044217271</v>
      </c>
      <c r="BB399" s="1041">
        <f t="shared" si="545"/>
        <v>24.221352238906093</v>
      </c>
      <c r="BC399" s="1041">
        <f t="shared" si="545"/>
        <v>24.217421723346547</v>
      </c>
      <c r="BD399" s="1041">
        <f t="shared" si="545"/>
        <v>24.213568402905366</v>
      </c>
      <c r="BE399" s="1041">
        <f t="shared" si="545"/>
        <v>24.209749838968605</v>
      </c>
      <c r="BF399" s="1041">
        <f t="shared" si="545"/>
        <v>24.206029970273562</v>
      </c>
      <c r="BG399" s="1041">
        <f t="shared" si="545"/>
        <v>24.20236919492902</v>
      </c>
      <c r="BH399" s="1041">
        <f t="shared" si="545"/>
        <v>24.198746376278564</v>
      </c>
      <c r="BI399" s="1041">
        <f t="shared" si="545"/>
        <v>24.195169061525917</v>
      </c>
      <c r="BJ399" s="1041">
        <f t="shared" si="545"/>
        <v>24.191655048931352</v>
      </c>
      <c r="BK399" s="1041">
        <f t="shared" si="545"/>
        <v>24.188248690672026</v>
      </c>
      <c r="BL399" s="1041">
        <f t="shared" si="545"/>
        <v>24.184920475725789</v>
      </c>
      <c r="BM399" s="1041">
        <f t="shared" si="545"/>
        <v>24.181682981497147</v>
      </c>
      <c r="BN399" s="1041">
        <f t="shared" si="545"/>
        <v>24.178421797892611</v>
      </c>
      <c r="BO399" s="1041">
        <f t="shared" si="545"/>
        <v>24.17509428552512</v>
      </c>
      <c r="BP399" s="1041">
        <f t="shared" si="545"/>
        <v>24.171641401911074</v>
      </c>
      <c r="BQ399" s="1041">
        <f t="shared" si="545"/>
        <v>24.167980128662748</v>
      </c>
      <c r="BR399" s="1041">
        <f t="shared" si="545"/>
        <v>24.164198562353249</v>
      </c>
      <c r="BS399" s="1041">
        <f t="shared" si="545"/>
        <v>24.160321844485793</v>
      </c>
      <c r="BT399" s="1041">
        <f t="shared" ref="BT399" si="546">BT356-SUM(BT395:BT398)</f>
        <v>24.156426617441866</v>
      </c>
      <c r="BU399" s="1041"/>
      <c r="BV399" s="1041"/>
      <c r="BW399" s="1041"/>
      <c r="BX399" s="1041"/>
      <c r="BY399" s="1041"/>
      <c r="BZ399" s="1041"/>
      <c r="CA399" s="1041"/>
      <c r="CB399" s="1041"/>
      <c r="CC399" s="1041"/>
      <c r="CD399" s="1041"/>
      <c r="CE399" s="1041"/>
      <c r="CF399" s="1041"/>
      <c r="CG399" s="1041"/>
      <c r="CH399" s="1041"/>
      <c r="CI399" s="1042"/>
    </row>
    <row r="400" spans="2:87" x14ac:dyDescent="0.2">
      <c r="B400" s="1356"/>
      <c r="C400" s="1357" t="s">
        <v>786</v>
      </c>
      <c r="D400" s="1357"/>
      <c r="E400" s="1357" t="s">
        <v>231</v>
      </c>
      <c r="F400" s="1357">
        <v>2</v>
      </c>
      <c r="G400" s="1041">
        <f>G313</f>
        <v>0</v>
      </c>
      <c r="H400" s="1041">
        <f t="shared" ref="H400:BS400" si="547">H313</f>
        <v>0</v>
      </c>
      <c r="I400" s="1041">
        <f t="shared" si="547"/>
        <v>788.0783830054794</v>
      </c>
      <c r="J400" s="1041">
        <f t="shared" si="547"/>
        <v>787.97822300547944</v>
      </c>
      <c r="K400" s="1041">
        <f t="shared" si="547"/>
        <v>787.97822300547944</v>
      </c>
      <c r="L400" s="1041">
        <f t="shared" si="547"/>
        <v>787.97822300547944</v>
      </c>
      <c r="M400" s="1041">
        <f t="shared" si="547"/>
        <v>787.97822300547944</v>
      </c>
      <c r="N400" s="1041">
        <f t="shared" si="547"/>
        <v>787.97822300547944</v>
      </c>
      <c r="O400" s="1041">
        <f t="shared" si="547"/>
        <v>787.97822300547944</v>
      </c>
      <c r="P400" s="1041">
        <f t="shared" si="547"/>
        <v>787.97822300547944</v>
      </c>
      <c r="Q400" s="1041">
        <f t="shared" si="547"/>
        <v>787.97822300547944</v>
      </c>
      <c r="R400" s="1041">
        <f t="shared" si="547"/>
        <v>787.97822300547944</v>
      </c>
      <c r="S400" s="1041">
        <f t="shared" si="547"/>
        <v>787.97822300547944</v>
      </c>
      <c r="T400" s="1041">
        <f t="shared" si="547"/>
        <v>787.97822300547944</v>
      </c>
      <c r="U400" s="1041">
        <f t="shared" si="547"/>
        <v>787.97822300547944</v>
      </c>
      <c r="V400" s="1041">
        <f t="shared" si="547"/>
        <v>787.97822300547944</v>
      </c>
      <c r="W400" s="1041">
        <f t="shared" si="547"/>
        <v>787.97822300547944</v>
      </c>
      <c r="X400" s="1041">
        <f t="shared" si="547"/>
        <v>787.97822300547944</v>
      </c>
      <c r="Y400" s="1041">
        <f t="shared" si="547"/>
        <v>787.97822300547944</v>
      </c>
      <c r="Z400" s="1041">
        <f t="shared" si="547"/>
        <v>787.97822300547944</v>
      </c>
      <c r="AA400" s="1041">
        <f t="shared" si="547"/>
        <v>787.97822300547944</v>
      </c>
      <c r="AB400" s="1041">
        <f t="shared" si="547"/>
        <v>787.97822300547944</v>
      </c>
      <c r="AC400" s="1041">
        <f t="shared" si="547"/>
        <v>787.97822300547944</v>
      </c>
      <c r="AD400" s="1041">
        <f t="shared" si="547"/>
        <v>787.97822300547944</v>
      </c>
      <c r="AE400" s="1041">
        <f t="shared" si="547"/>
        <v>787.97822300547944</v>
      </c>
      <c r="AF400" s="1041">
        <f t="shared" si="547"/>
        <v>787.97822300547944</v>
      </c>
      <c r="AG400" s="1041">
        <f t="shared" si="547"/>
        <v>787.97822300547944</v>
      </c>
      <c r="AH400" s="1041">
        <f t="shared" si="547"/>
        <v>787.97822300547944</v>
      </c>
      <c r="AI400" s="1041">
        <f t="shared" si="547"/>
        <v>787.97822300547944</v>
      </c>
      <c r="AJ400" s="1041">
        <f t="shared" si="547"/>
        <v>787.97822300547944</v>
      </c>
      <c r="AK400" s="1041">
        <f t="shared" si="547"/>
        <v>787.97822300547944</v>
      </c>
      <c r="AL400" s="1041">
        <f t="shared" si="547"/>
        <v>787.97822300547944</v>
      </c>
      <c r="AM400" s="1041">
        <f t="shared" si="547"/>
        <v>787.97822300547944</v>
      </c>
      <c r="AN400" s="1041">
        <f t="shared" si="547"/>
        <v>787.97822300547944</v>
      </c>
      <c r="AO400" s="1041">
        <f t="shared" si="547"/>
        <v>787.97822300547944</v>
      </c>
      <c r="AP400" s="1041">
        <f t="shared" si="547"/>
        <v>787.97822300547944</v>
      </c>
      <c r="AQ400" s="1041">
        <f t="shared" si="547"/>
        <v>787.97822300547944</v>
      </c>
      <c r="AR400" s="1041">
        <f t="shared" si="547"/>
        <v>787.97822300547944</v>
      </c>
      <c r="AS400" s="1041">
        <f t="shared" si="547"/>
        <v>787.97822300547944</v>
      </c>
      <c r="AT400" s="1041">
        <f t="shared" si="547"/>
        <v>787.97822300547944</v>
      </c>
      <c r="AU400" s="1041">
        <f t="shared" si="547"/>
        <v>787.97822300547944</v>
      </c>
      <c r="AV400" s="1041">
        <f t="shared" si="547"/>
        <v>787.97822300547944</v>
      </c>
      <c r="AW400" s="1041">
        <f t="shared" si="547"/>
        <v>787.97822300547944</v>
      </c>
      <c r="AX400" s="1041">
        <f t="shared" si="547"/>
        <v>787.97822300547944</v>
      </c>
      <c r="AY400" s="1041">
        <f t="shared" si="547"/>
        <v>787.97822300547944</v>
      </c>
      <c r="AZ400" s="1041">
        <f t="shared" si="547"/>
        <v>787.97822300547944</v>
      </c>
      <c r="BA400" s="1041">
        <f t="shared" si="547"/>
        <v>787.97822300547944</v>
      </c>
      <c r="BB400" s="1041">
        <f t="shared" si="547"/>
        <v>787.97822300547944</v>
      </c>
      <c r="BC400" s="1041">
        <f t="shared" si="547"/>
        <v>787.97822300547944</v>
      </c>
      <c r="BD400" s="1041">
        <f t="shared" si="547"/>
        <v>787.97822300547944</v>
      </c>
      <c r="BE400" s="1041">
        <f t="shared" si="547"/>
        <v>787.97822300547944</v>
      </c>
      <c r="BF400" s="1041">
        <f t="shared" si="547"/>
        <v>787.97822300547944</v>
      </c>
      <c r="BG400" s="1041">
        <f t="shared" si="547"/>
        <v>787.97822300547944</v>
      </c>
      <c r="BH400" s="1041">
        <f t="shared" si="547"/>
        <v>787.97822300547944</v>
      </c>
      <c r="BI400" s="1041">
        <f t="shared" si="547"/>
        <v>787.97822300547944</v>
      </c>
      <c r="BJ400" s="1041">
        <f t="shared" si="547"/>
        <v>787.97822300547944</v>
      </c>
      <c r="BK400" s="1041">
        <f t="shared" si="547"/>
        <v>787.97822300547944</v>
      </c>
      <c r="BL400" s="1041">
        <f t="shared" si="547"/>
        <v>787.97822300547944</v>
      </c>
      <c r="BM400" s="1041">
        <f t="shared" si="547"/>
        <v>787.97822300547944</v>
      </c>
      <c r="BN400" s="1041">
        <f t="shared" si="547"/>
        <v>787.97822300547944</v>
      </c>
      <c r="BO400" s="1041">
        <f t="shared" si="547"/>
        <v>787.97822300547944</v>
      </c>
      <c r="BP400" s="1041">
        <f t="shared" si="547"/>
        <v>787.97822300547944</v>
      </c>
      <c r="BQ400" s="1041">
        <f t="shared" si="547"/>
        <v>787.97822300547944</v>
      </c>
      <c r="BR400" s="1041">
        <f t="shared" si="547"/>
        <v>787.97822300547944</v>
      </c>
      <c r="BS400" s="1041">
        <f t="shared" si="547"/>
        <v>787.97822300547944</v>
      </c>
      <c r="BT400" s="1041">
        <f t="shared" ref="BT400" si="548">BT313</f>
        <v>787.97822300547944</v>
      </c>
      <c r="BU400" s="1041"/>
      <c r="BV400" s="1041"/>
      <c r="BW400" s="1041"/>
      <c r="BX400" s="1041"/>
      <c r="BY400" s="1041"/>
      <c r="BZ400" s="1041"/>
      <c r="CA400" s="1041"/>
      <c r="CB400" s="1041"/>
      <c r="CC400" s="1041"/>
      <c r="CD400" s="1041"/>
      <c r="CE400" s="1041"/>
      <c r="CF400" s="1041"/>
      <c r="CG400" s="1041"/>
      <c r="CH400" s="1041"/>
      <c r="CI400" s="1042"/>
    </row>
    <row r="401" spans="2:87" x14ac:dyDescent="0.2">
      <c r="B401" s="1356"/>
      <c r="C401" s="1357" t="s">
        <v>787</v>
      </c>
      <c r="D401" s="1357"/>
      <c r="E401" s="1357" t="s">
        <v>231</v>
      </c>
      <c r="F401" s="1357">
        <v>2</v>
      </c>
      <c r="G401" s="1041">
        <f>SUM(G395:G399)+G359</f>
        <v>0</v>
      </c>
      <c r="H401" s="1041">
        <f t="shared" ref="H401:BS401" si="549">SUM(H395:H399)+H359</f>
        <v>0</v>
      </c>
      <c r="I401" s="1041">
        <f t="shared" si="549"/>
        <v>813.49450458886417</v>
      </c>
      <c r="J401" s="1041">
        <f t="shared" si="549"/>
        <v>784.11680187093395</v>
      </c>
      <c r="K401" s="1041">
        <f t="shared" si="549"/>
        <v>786.09462808217143</v>
      </c>
      <c r="L401" s="1041">
        <f t="shared" si="549"/>
        <v>785.39037182267384</v>
      </c>
      <c r="M401" s="1041">
        <f t="shared" si="549"/>
        <v>785.84236138394328</v>
      </c>
      <c r="N401" s="1041">
        <f t="shared" si="549"/>
        <v>785.11719537000886</v>
      </c>
      <c r="O401" s="1041">
        <f t="shared" si="549"/>
        <v>778.98414071399293</v>
      </c>
      <c r="P401" s="1041">
        <f t="shared" si="549"/>
        <v>775.77074009979879</v>
      </c>
      <c r="Q401" s="1041">
        <f t="shared" si="549"/>
        <v>775.26457355717309</v>
      </c>
      <c r="R401" s="1041">
        <f t="shared" si="549"/>
        <v>766.50852217917463</v>
      </c>
      <c r="S401" s="1041">
        <f t="shared" si="549"/>
        <v>757.97258015676289</v>
      </c>
      <c r="T401" s="1041">
        <f t="shared" si="549"/>
        <v>749.34921475123963</v>
      </c>
      <c r="U401" s="1041">
        <f t="shared" si="549"/>
        <v>739.89001166982757</v>
      </c>
      <c r="V401" s="1041">
        <f t="shared" si="549"/>
        <v>730.61312978025057</v>
      </c>
      <c r="W401" s="1041">
        <f t="shared" si="549"/>
        <v>722.3741889670581</v>
      </c>
      <c r="X401" s="1041">
        <f t="shared" si="549"/>
        <v>714.44762860794515</v>
      </c>
      <c r="Y401" s="1041">
        <f t="shared" si="549"/>
        <v>706.19559620145299</v>
      </c>
      <c r="Z401" s="1041">
        <f t="shared" si="549"/>
        <v>699.37708438789559</v>
      </c>
      <c r="AA401" s="1041">
        <f t="shared" si="549"/>
        <v>692.43908841200357</v>
      </c>
      <c r="AB401" s="1041">
        <f t="shared" si="549"/>
        <v>684.97276286688577</v>
      </c>
      <c r="AC401" s="1041">
        <f t="shared" si="549"/>
        <v>677.68160896715835</v>
      </c>
      <c r="AD401" s="1041">
        <f t="shared" si="549"/>
        <v>670.5291853698335</v>
      </c>
      <c r="AE401" s="1041">
        <f t="shared" si="549"/>
        <v>664.68712286943298</v>
      </c>
      <c r="AF401" s="1041">
        <f t="shared" si="549"/>
        <v>661.56029368380246</v>
      </c>
      <c r="AG401" s="1041">
        <f t="shared" si="549"/>
        <v>658.50604461940372</v>
      </c>
      <c r="AH401" s="1041">
        <f t="shared" si="549"/>
        <v>655.6881379815851</v>
      </c>
      <c r="AI401" s="1041">
        <f t="shared" si="549"/>
        <v>651.59053681427895</v>
      </c>
      <c r="AJ401" s="1041">
        <f t="shared" si="549"/>
        <v>648.74025298513732</v>
      </c>
      <c r="AK401" s="1041">
        <f t="shared" si="549"/>
        <v>645.61107916160756</v>
      </c>
      <c r="AL401" s="1041">
        <f t="shared" si="549"/>
        <v>642.88356137994197</v>
      </c>
      <c r="AM401" s="1041">
        <f t="shared" si="549"/>
        <v>642.77419270015605</v>
      </c>
      <c r="AN401" s="1041">
        <f t="shared" si="549"/>
        <v>642.53530928819453</v>
      </c>
      <c r="AO401" s="1041">
        <f t="shared" si="549"/>
        <v>642.22461704603938</v>
      </c>
      <c r="AP401" s="1041">
        <f t="shared" si="549"/>
        <v>642.00791127186426</v>
      </c>
      <c r="AQ401" s="1041">
        <f t="shared" si="549"/>
        <v>641.90649817296503</v>
      </c>
      <c r="AR401" s="1041">
        <f t="shared" si="549"/>
        <v>642.11020928294147</v>
      </c>
      <c r="AS401" s="1041">
        <f t="shared" si="549"/>
        <v>642.29916649104439</v>
      </c>
      <c r="AT401" s="1041">
        <f t="shared" si="549"/>
        <v>642.59523121360223</v>
      </c>
      <c r="AU401" s="1041">
        <f t="shared" si="549"/>
        <v>642.88883376143713</v>
      </c>
      <c r="AV401" s="1041">
        <f t="shared" si="549"/>
        <v>643.23937955671067</v>
      </c>
      <c r="AW401" s="1041">
        <f t="shared" si="549"/>
        <v>643.57612743931179</v>
      </c>
      <c r="AX401" s="1041">
        <f t="shared" si="549"/>
        <v>643.99774765158725</v>
      </c>
      <c r="AY401" s="1041">
        <f t="shared" si="549"/>
        <v>644.4811731286153</v>
      </c>
      <c r="AZ401" s="1041">
        <f t="shared" si="549"/>
        <v>645.0027417698717</v>
      </c>
      <c r="BA401" s="1041">
        <f t="shared" si="549"/>
        <v>645.56201382256802</v>
      </c>
      <c r="BB401" s="1041">
        <f t="shared" si="549"/>
        <v>646.15727640428543</v>
      </c>
      <c r="BC401" s="1041">
        <f t="shared" si="549"/>
        <v>646.77688690303853</v>
      </c>
      <c r="BD401" s="1041">
        <f t="shared" si="549"/>
        <v>647.38000796341976</v>
      </c>
      <c r="BE401" s="1041">
        <f t="shared" si="549"/>
        <v>648.02151027736761</v>
      </c>
      <c r="BF401" s="1041">
        <f t="shared" si="549"/>
        <v>648.63568052873825</v>
      </c>
      <c r="BG401" s="1041">
        <f t="shared" si="549"/>
        <v>649.21367874732334</v>
      </c>
      <c r="BH401" s="1041">
        <f t="shared" si="549"/>
        <v>649.74441507407948</v>
      </c>
      <c r="BI401" s="1041">
        <f t="shared" si="549"/>
        <v>650.3199407958283</v>
      </c>
      <c r="BJ401" s="1041">
        <f t="shared" si="549"/>
        <v>650.91640148551119</v>
      </c>
      <c r="BK401" s="1041">
        <f t="shared" si="549"/>
        <v>651.5055078566154</v>
      </c>
      <c r="BL401" s="1041">
        <f t="shared" si="549"/>
        <v>652.08216317414633</v>
      </c>
      <c r="BM401" s="1041">
        <f t="shared" si="549"/>
        <v>652.65000767035929</v>
      </c>
      <c r="BN401" s="1041">
        <f t="shared" si="549"/>
        <v>653.23368849802307</v>
      </c>
      <c r="BO401" s="1041">
        <f t="shared" si="549"/>
        <v>653.83515871704958</v>
      </c>
      <c r="BP401" s="1041">
        <f t="shared" si="549"/>
        <v>654.49038389836448</v>
      </c>
      <c r="BQ401" s="1041">
        <f t="shared" si="549"/>
        <v>655.14692374160779</v>
      </c>
      <c r="BR401" s="1041">
        <f t="shared" si="549"/>
        <v>655.94186084354305</v>
      </c>
      <c r="BS401" s="1041">
        <f t="shared" si="549"/>
        <v>656.6936301604145</v>
      </c>
      <c r="BT401" s="1041">
        <f t="shared" ref="BT401" si="550">SUM(BT395:BT399)+BT359</f>
        <v>657.45070303759701</v>
      </c>
      <c r="BU401" s="1041"/>
      <c r="BV401" s="1041"/>
      <c r="BW401" s="1041"/>
      <c r="BX401" s="1041"/>
      <c r="BY401" s="1041"/>
      <c r="BZ401" s="1041"/>
      <c r="CA401" s="1041"/>
      <c r="CB401" s="1041"/>
      <c r="CC401" s="1041"/>
      <c r="CD401" s="1041"/>
      <c r="CE401" s="1041"/>
      <c r="CF401" s="1041"/>
      <c r="CG401" s="1041"/>
      <c r="CH401" s="1041"/>
      <c r="CI401" s="1042"/>
    </row>
    <row r="402" spans="2:87" ht="15" thickBot="1" x14ac:dyDescent="0.25">
      <c r="B402" s="1359"/>
      <c r="C402" s="1360"/>
      <c r="D402" s="1360"/>
      <c r="E402" s="1360"/>
      <c r="F402" s="1360"/>
      <c r="G402" s="1360"/>
      <c r="H402" s="1360"/>
      <c r="I402" s="1360"/>
      <c r="J402" s="1360"/>
      <c r="K402" s="1360"/>
      <c r="L402" s="1360"/>
      <c r="M402" s="1360"/>
      <c r="N402" s="1360"/>
      <c r="O402" s="1360"/>
      <c r="P402" s="1360"/>
      <c r="Q402" s="1360"/>
      <c r="R402" s="1360"/>
      <c r="S402" s="1360"/>
      <c r="T402" s="1360"/>
      <c r="U402" s="1360"/>
      <c r="V402" s="1360"/>
      <c r="W402" s="1360"/>
      <c r="X402" s="1360"/>
      <c r="Y402" s="1360"/>
      <c r="Z402" s="1360"/>
      <c r="AA402" s="1360"/>
      <c r="AB402" s="1360"/>
      <c r="AC402" s="1360"/>
      <c r="AD402" s="1360"/>
      <c r="AE402" s="1360"/>
      <c r="AF402" s="1360"/>
      <c r="AG402" s="1360"/>
      <c r="AH402" s="1360"/>
      <c r="AI402" s="1360"/>
      <c r="AJ402" s="1360"/>
      <c r="AK402" s="1360"/>
      <c r="AL402" s="1360"/>
      <c r="AM402" s="1360"/>
      <c r="AN402" s="1360"/>
      <c r="AO402" s="1360"/>
      <c r="AP402" s="1360"/>
      <c r="AQ402" s="1360"/>
      <c r="AR402" s="1360"/>
      <c r="AS402" s="1360"/>
      <c r="AT402" s="1360"/>
      <c r="AU402" s="1360"/>
      <c r="AV402" s="1360"/>
      <c r="AW402" s="1360"/>
      <c r="AX402" s="1360"/>
      <c r="AY402" s="1360"/>
      <c r="AZ402" s="1360"/>
      <c r="BA402" s="1360"/>
      <c r="BB402" s="1360"/>
      <c r="BC402" s="1360"/>
      <c r="BD402" s="1360"/>
      <c r="BE402" s="1360"/>
      <c r="BF402" s="1360"/>
      <c r="BG402" s="1360"/>
      <c r="BH402" s="1360"/>
      <c r="BI402" s="1360"/>
      <c r="BJ402" s="1360"/>
      <c r="BK402" s="1360"/>
      <c r="BL402" s="1360"/>
      <c r="BM402" s="1360"/>
      <c r="BN402" s="1360"/>
      <c r="BO402" s="1360"/>
      <c r="BP402" s="1360"/>
      <c r="BQ402" s="1360"/>
      <c r="BR402" s="1360"/>
      <c r="BS402" s="1360"/>
      <c r="BT402" s="1360"/>
      <c r="BU402" s="1360"/>
      <c r="BV402" s="1360"/>
      <c r="BW402" s="1360"/>
      <c r="BX402" s="1360"/>
      <c r="BY402" s="1360"/>
      <c r="BZ402" s="1360"/>
      <c r="CA402" s="1360"/>
      <c r="CB402" s="1360"/>
      <c r="CC402" s="1360"/>
      <c r="CD402" s="1360"/>
      <c r="CE402" s="1360"/>
      <c r="CF402" s="1360"/>
      <c r="CG402" s="1360"/>
      <c r="CH402" s="1360"/>
      <c r="CI402" s="1361"/>
    </row>
  </sheetData>
  <conditionalFormatting sqref="C33:C38 B118:E119 B112:E112 B278:E279 B276:E276 B97:E98 B95:E95">
    <cfRule type="expression" dxfId="1452" priority="155">
      <formula>"error.type(c3)=5"</formula>
    </cfRule>
    <cfRule type="expression" dxfId="1451" priority="156">
      <formula>ERROR.TYPE(B33)=2</formula>
    </cfRule>
    <cfRule type="expression" dxfId="1450" priority="157">
      <formula>ISNA(B33)</formula>
    </cfRule>
  </conditionalFormatting>
  <conditionalFormatting sqref="C39">
    <cfRule type="expression" dxfId="1449" priority="152">
      <formula>"error.type(c3)=5"</formula>
    </cfRule>
    <cfRule type="expression" dxfId="1448" priority="153">
      <formula>ERROR.TYPE(C39)=2</formula>
    </cfRule>
    <cfRule type="expression" dxfId="1447" priority="154">
      <formula>ISNA(C39)</formula>
    </cfRule>
  </conditionalFormatting>
  <conditionalFormatting sqref="C45:C49">
    <cfRule type="expression" dxfId="1446" priority="149">
      <formula>"error.type(c3)=5"</formula>
    </cfRule>
    <cfRule type="expression" dxfId="1445" priority="150">
      <formula>ERROR.TYPE(C45)=2</formula>
    </cfRule>
    <cfRule type="expression" dxfId="1444" priority="151">
      <formula>ISNA(C45)</formula>
    </cfRule>
  </conditionalFormatting>
  <conditionalFormatting sqref="C56:C58">
    <cfRule type="expression" dxfId="1443" priority="146">
      <formula>"error.type(c3)=5"</formula>
    </cfRule>
    <cfRule type="expression" dxfId="1442" priority="147">
      <formula>ERROR.TYPE(C56)=2</formula>
    </cfRule>
    <cfRule type="expression" dxfId="1441" priority="148">
      <formula>ISNA(C56)</formula>
    </cfRule>
  </conditionalFormatting>
  <conditionalFormatting sqref="C59">
    <cfRule type="expression" dxfId="1440" priority="143">
      <formula>"error.type(c3)=5"</formula>
    </cfRule>
    <cfRule type="expression" dxfId="1439" priority="144">
      <formula>ERROR.TYPE(C59)=2</formula>
    </cfRule>
    <cfRule type="expression" dxfId="1438" priority="145">
      <formula>ISNA(C59)</formula>
    </cfRule>
  </conditionalFormatting>
  <conditionalFormatting sqref="C64">
    <cfRule type="expression" dxfId="1437" priority="140">
      <formula>"error.type(c3)=5"</formula>
    </cfRule>
    <cfRule type="expression" dxfId="1436" priority="141">
      <formula>ERROR.TYPE(C64)=2</formula>
    </cfRule>
    <cfRule type="expression" dxfId="1435" priority="142">
      <formula>ISNA(C64)</formula>
    </cfRule>
  </conditionalFormatting>
  <conditionalFormatting sqref="C78">
    <cfRule type="expression" dxfId="1434" priority="137">
      <formula>"error.type(c3)=5"</formula>
    </cfRule>
    <cfRule type="expression" dxfId="1433" priority="138">
      <formula>ERROR.TYPE(C78)=2</formula>
    </cfRule>
    <cfRule type="expression" dxfId="1432" priority="139">
      <formula>ISNA(C78)</formula>
    </cfRule>
  </conditionalFormatting>
  <conditionalFormatting sqref="C130">
    <cfRule type="expression" dxfId="1431" priority="113">
      <formula>"error.type(c3)=5"</formula>
    </cfRule>
    <cfRule type="expression" dxfId="1430" priority="114">
      <formula>ERROR.TYPE(C130)=2</formula>
    </cfRule>
    <cfRule type="expression" dxfId="1429" priority="115">
      <formula>ISNA(C130)</formula>
    </cfRule>
  </conditionalFormatting>
  <conditionalFormatting sqref="B96:E96 B99:E99 B104:E105">
    <cfRule type="expression" dxfId="1428" priority="110">
      <formula>"error.type(c3)=5"</formula>
    </cfRule>
    <cfRule type="expression" dxfId="1427" priority="111">
      <formula>ERROR.TYPE(B96)=2</formula>
    </cfRule>
    <cfRule type="expression" dxfId="1426" priority="112">
      <formula>ISNA(B96)</formula>
    </cfRule>
  </conditionalFormatting>
  <conditionalFormatting sqref="B106:E106">
    <cfRule type="expression" dxfId="1425" priority="104">
      <formula>"error.type(c3)=5"</formula>
    </cfRule>
    <cfRule type="expression" dxfId="1424" priority="105">
      <formula>ERROR.TYPE(B106)=2</formula>
    </cfRule>
    <cfRule type="expression" dxfId="1423" priority="106">
      <formula>ISNA(B106)</formula>
    </cfRule>
  </conditionalFormatting>
  <conditionalFormatting sqref="B101:E102">
    <cfRule type="expression" dxfId="1422" priority="107">
      <formula>"error.type(c3)=5"</formula>
    </cfRule>
    <cfRule type="expression" dxfId="1421" priority="108">
      <formula>ERROR.TYPE(B101)=2</formula>
    </cfRule>
    <cfRule type="expression" dxfId="1420" priority="109">
      <formula>ISNA(B101)</formula>
    </cfRule>
  </conditionalFormatting>
  <conditionalFormatting sqref="C149">
    <cfRule type="expression" dxfId="1419" priority="122">
      <formula>"error.type(c3)=5"</formula>
    </cfRule>
    <cfRule type="expression" dxfId="1418" priority="123">
      <formula>ERROR.TYPE(C149)=2</formula>
    </cfRule>
    <cfRule type="expression" dxfId="1417" priority="124">
      <formula>ISNA(C149)</formula>
    </cfRule>
  </conditionalFormatting>
  <conditionalFormatting sqref="C168">
    <cfRule type="expression" dxfId="1416" priority="116">
      <formula>"error.type(c3)=5"</formula>
    </cfRule>
    <cfRule type="expression" dxfId="1415" priority="117">
      <formula>ERROR.TYPE(C168)=2</formula>
    </cfRule>
    <cfRule type="expression" dxfId="1414" priority="118">
      <formula>ISNA(C168)</formula>
    </cfRule>
  </conditionalFormatting>
  <conditionalFormatting sqref="C154">
    <cfRule type="expression" dxfId="1413" priority="119">
      <formula>"error.type(c3)=5"</formula>
    </cfRule>
    <cfRule type="expression" dxfId="1412" priority="120">
      <formula>ERROR.TYPE(C154)=2</formula>
    </cfRule>
    <cfRule type="expression" dxfId="1411" priority="121">
      <formula>ISNA(C154)</formula>
    </cfRule>
  </conditionalFormatting>
  <conditionalFormatting sqref="C40">
    <cfRule type="expression" dxfId="1410" priority="134">
      <formula>"error.type(c3)=5"</formula>
    </cfRule>
    <cfRule type="expression" dxfId="1409" priority="135">
      <formula>ERROR.TYPE(C40)=2</formula>
    </cfRule>
    <cfRule type="expression" dxfId="1408" priority="136">
      <formula>ISNA(C40)</formula>
    </cfRule>
  </conditionalFormatting>
  <conditionalFormatting sqref="C129">
    <cfRule type="expression" dxfId="1407" priority="131">
      <formula>"error.type(c3)=5"</formula>
    </cfRule>
    <cfRule type="expression" dxfId="1406" priority="132">
      <formula>ERROR.TYPE(C129)=2</formula>
    </cfRule>
    <cfRule type="expression" dxfId="1405" priority="133">
      <formula>ISNA(C129)</formula>
    </cfRule>
  </conditionalFormatting>
  <conditionalFormatting sqref="C146:C148">
    <cfRule type="expression" dxfId="1404" priority="125">
      <formula>"error.type(c3)=5"</formula>
    </cfRule>
    <cfRule type="expression" dxfId="1403" priority="126">
      <formula>ERROR.TYPE(C146)=2</formula>
    </cfRule>
    <cfRule type="expression" dxfId="1402" priority="127">
      <formula>ISNA(C146)</formula>
    </cfRule>
  </conditionalFormatting>
  <conditionalFormatting sqref="C135:C139">
    <cfRule type="expression" dxfId="1401" priority="128">
      <formula>"error.type(c3)=5"</formula>
    </cfRule>
    <cfRule type="expression" dxfId="1400" priority="129">
      <formula>ERROR.TYPE(C135)=2</formula>
    </cfRule>
    <cfRule type="expression" dxfId="1399" priority="130">
      <formula>ISNA(C135)</formula>
    </cfRule>
  </conditionalFormatting>
  <conditionalFormatting sqref="C214:C215 B300:E300 B293 D293:E293 B299 D299:E299 C217:C219">
    <cfRule type="expression" dxfId="1398" priority="101">
      <formula>"error.type(c3)=5"</formula>
    </cfRule>
    <cfRule type="expression" dxfId="1397" priority="102">
      <formula>ERROR.TYPE(B214)=2</formula>
    </cfRule>
    <cfRule type="expression" dxfId="1396" priority="103">
      <formula>ISNA(B214)</formula>
    </cfRule>
  </conditionalFormatting>
  <conditionalFormatting sqref="C220">
    <cfRule type="expression" dxfId="1395" priority="98">
      <formula>"error.type(c3)=5"</formula>
    </cfRule>
    <cfRule type="expression" dxfId="1394" priority="99">
      <formula>ERROR.TYPE(C220)=2</formula>
    </cfRule>
    <cfRule type="expression" dxfId="1393" priority="100">
      <formula>ISNA(C220)</formula>
    </cfRule>
  </conditionalFormatting>
  <conditionalFormatting sqref="C226:C230">
    <cfRule type="expression" dxfId="1392" priority="95">
      <formula>"error.type(c3)=5"</formula>
    </cfRule>
    <cfRule type="expression" dxfId="1391" priority="96">
      <formula>ERROR.TYPE(C226)=2</formula>
    </cfRule>
    <cfRule type="expression" dxfId="1390" priority="97">
      <formula>ISNA(C226)</formula>
    </cfRule>
  </conditionalFormatting>
  <conditionalFormatting sqref="C237:C239">
    <cfRule type="expression" dxfId="1389" priority="92">
      <formula>"error.type(c3)=5"</formula>
    </cfRule>
    <cfRule type="expression" dxfId="1388" priority="93">
      <formula>ERROR.TYPE(C237)=2</formula>
    </cfRule>
    <cfRule type="expression" dxfId="1387" priority="94">
      <formula>ISNA(C237)</formula>
    </cfRule>
  </conditionalFormatting>
  <conditionalFormatting sqref="C240">
    <cfRule type="expression" dxfId="1386" priority="89">
      <formula>"error.type(c3)=5"</formula>
    </cfRule>
    <cfRule type="expression" dxfId="1385" priority="90">
      <formula>ERROR.TYPE(C240)=2</formula>
    </cfRule>
    <cfRule type="expression" dxfId="1384" priority="91">
      <formula>ISNA(C240)</formula>
    </cfRule>
  </conditionalFormatting>
  <conditionalFormatting sqref="C245">
    <cfRule type="expression" dxfId="1383" priority="86">
      <formula>"error.type(c3)=5"</formula>
    </cfRule>
    <cfRule type="expression" dxfId="1382" priority="87">
      <formula>ERROR.TYPE(C245)=2</formula>
    </cfRule>
    <cfRule type="expression" dxfId="1381" priority="88">
      <formula>ISNA(C245)</formula>
    </cfRule>
  </conditionalFormatting>
  <conditionalFormatting sqref="C259">
    <cfRule type="expression" dxfId="1380" priority="83">
      <formula>"error.type(c3)=5"</formula>
    </cfRule>
    <cfRule type="expression" dxfId="1379" priority="84">
      <formula>ERROR.TYPE(C259)=2</formula>
    </cfRule>
    <cfRule type="expression" dxfId="1378" priority="85">
      <formula>ISNA(C259)</formula>
    </cfRule>
  </conditionalFormatting>
  <conditionalFormatting sqref="C311">
    <cfRule type="expression" dxfId="1377" priority="59">
      <formula>"error.type(c3)=5"</formula>
    </cfRule>
    <cfRule type="expression" dxfId="1376" priority="60">
      <formula>ERROR.TYPE(C311)=2</formula>
    </cfRule>
    <cfRule type="expression" dxfId="1375" priority="61">
      <formula>ISNA(C311)</formula>
    </cfRule>
  </conditionalFormatting>
  <conditionalFormatting sqref="B277 B280 B285:B286 D285:E286 D280:E280 D277:E277">
    <cfRule type="expression" dxfId="1374" priority="56">
      <formula>"error.type(c3)=5"</formula>
    </cfRule>
    <cfRule type="expression" dxfId="1373" priority="57">
      <formula>ERROR.TYPE(B277)=2</formula>
    </cfRule>
    <cfRule type="expression" dxfId="1372" priority="58">
      <formula>ISNA(B277)</formula>
    </cfRule>
  </conditionalFormatting>
  <conditionalFormatting sqref="B282:B283 D282:E283">
    <cfRule type="expression" dxfId="1371" priority="53">
      <formula>"error.type(c3)=5"</formula>
    </cfRule>
    <cfRule type="expression" dxfId="1370" priority="54">
      <formula>ERROR.TYPE(B282)=2</formula>
    </cfRule>
    <cfRule type="expression" dxfId="1369" priority="55">
      <formula>ISNA(B282)</formula>
    </cfRule>
  </conditionalFormatting>
  <conditionalFormatting sqref="B287 D287:E287">
    <cfRule type="expression" dxfId="1368" priority="50">
      <formula>"error.type(c3)=5"</formula>
    </cfRule>
    <cfRule type="expression" dxfId="1367" priority="51">
      <formula>ERROR.TYPE(B287)=2</formula>
    </cfRule>
    <cfRule type="expression" dxfId="1366" priority="52">
      <formula>ISNA(B287)</formula>
    </cfRule>
  </conditionalFormatting>
  <conditionalFormatting sqref="C330">
    <cfRule type="expression" dxfId="1365" priority="68">
      <formula>"error.type(c3)=5"</formula>
    </cfRule>
    <cfRule type="expression" dxfId="1364" priority="69">
      <formula>ERROR.TYPE(C330)=2</formula>
    </cfRule>
    <cfRule type="expression" dxfId="1363" priority="70">
      <formula>ISNA(C330)</formula>
    </cfRule>
  </conditionalFormatting>
  <conditionalFormatting sqref="C349">
    <cfRule type="expression" dxfId="1362" priority="62">
      <formula>"error.type(c3)=5"</formula>
    </cfRule>
    <cfRule type="expression" dxfId="1361" priority="63">
      <formula>ERROR.TYPE(C349)=2</formula>
    </cfRule>
    <cfRule type="expression" dxfId="1360" priority="64">
      <formula>ISNA(C349)</formula>
    </cfRule>
  </conditionalFormatting>
  <conditionalFormatting sqref="C335">
    <cfRule type="expression" dxfId="1359" priority="65">
      <formula>"error.type(c3)=5"</formula>
    </cfRule>
    <cfRule type="expression" dxfId="1358" priority="66">
      <formula>ERROR.TYPE(C335)=2</formula>
    </cfRule>
    <cfRule type="expression" dxfId="1357" priority="67">
      <formula>ISNA(C335)</formula>
    </cfRule>
  </conditionalFormatting>
  <conditionalFormatting sqref="C221">
    <cfRule type="expression" dxfId="1356" priority="80">
      <formula>"error.type(c3)=5"</formula>
    </cfRule>
    <cfRule type="expression" dxfId="1355" priority="81">
      <formula>ERROR.TYPE(C221)=2</formula>
    </cfRule>
    <cfRule type="expression" dxfId="1354" priority="82">
      <formula>ISNA(C221)</formula>
    </cfRule>
  </conditionalFormatting>
  <conditionalFormatting sqref="C310">
    <cfRule type="expression" dxfId="1353" priority="77">
      <formula>"error.type(c3)=5"</formula>
    </cfRule>
    <cfRule type="expression" dxfId="1352" priority="78">
      <formula>ERROR.TYPE(C310)=2</formula>
    </cfRule>
    <cfRule type="expression" dxfId="1351" priority="79">
      <formula>ISNA(C310)</formula>
    </cfRule>
  </conditionalFormatting>
  <conditionalFormatting sqref="C316:C320">
    <cfRule type="expression" dxfId="1350" priority="74">
      <formula>"error.type(c3)=5"</formula>
    </cfRule>
    <cfRule type="expression" dxfId="1349" priority="75">
      <formula>ERROR.TYPE(C316)=2</formula>
    </cfRule>
    <cfRule type="expression" dxfId="1348" priority="76">
      <formula>ISNA(C316)</formula>
    </cfRule>
  </conditionalFormatting>
  <conditionalFormatting sqref="C327:C329">
    <cfRule type="expression" dxfId="1347" priority="71">
      <formula>"error.type(c3)=5"</formula>
    </cfRule>
    <cfRule type="expression" dxfId="1346" priority="72">
      <formula>ERROR.TYPE(C327)=2</formula>
    </cfRule>
    <cfRule type="expression" dxfId="1345" priority="73">
      <formula>ISNA(C327)</formula>
    </cfRule>
  </conditionalFormatting>
  <conditionalFormatting sqref="C299 C293">
    <cfRule type="expression" dxfId="1344" priority="47">
      <formula>"error.type(c3)=5"</formula>
    </cfRule>
    <cfRule type="expression" dxfId="1343" priority="48">
      <formula>ERROR.TYPE(C293)=2</formula>
    </cfRule>
    <cfRule type="expression" dxfId="1342" priority="49">
      <formula>ISNA(C293)</formula>
    </cfRule>
  </conditionalFormatting>
  <conditionalFormatting sqref="C277 C280 C285:C286">
    <cfRule type="expression" dxfId="1341" priority="44">
      <formula>"error.type(c3)=5"</formula>
    </cfRule>
    <cfRule type="expression" dxfId="1340" priority="45">
      <formula>ERROR.TYPE(C277)=2</formula>
    </cfRule>
    <cfRule type="expression" dxfId="1339" priority="46">
      <formula>ISNA(C277)</formula>
    </cfRule>
  </conditionalFormatting>
  <conditionalFormatting sqref="C282:C283">
    <cfRule type="expression" dxfId="1338" priority="41">
      <formula>"error.type(c3)=5"</formula>
    </cfRule>
    <cfRule type="expression" dxfId="1337" priority="42">
      <formula>ERROR.TYPE(C282)=2</formula>
    </cfRule>
    <cfRule type="expression" dxfId="1336" priority="43">
      <formula>ISNA(C282)</formula>
    </cfRule>
  </conditionalFormatting>
  <conditionalFormatting sqref="C287">
    <cfRule type="expression" dxfId="1335" priority="38">
      <formula>"error.type(c3)=5"</formula>
    </cfRule>
    <cfRule type="expression" dxfId="1334" priority="39">
      <formula>ERROR.TYPE(C287)=2</formula>
    </cfRule>
    <cfRule type="expression" dxfId="1333" priority="40">
      <formula>ISNA(C287)</formula>
    </cfRule>
  </conditionalFormatting>
  <conditionalFormatting sqref="C216">
    <cfRule type="expression" dxfId="1332" priority="35">
      <formula>"error.type(c3)=5"</formula>
    </cfRule>
    <cfRule type="expression" dxfId="1331" priority="36">
      <formula>ERROR.TYPE(C216)=2</formula>
    </cfRule>
    <cfRule type="expression" dxfId="1330" priority="37">
      <formula>ISNA(C216)</formula>
    </cfRule>
  </conditionalFormatting>
  <conditionalFormatting sqref="C31">
    <cfRule type="expression" dxfId="1329" priority="32">
      <formula>"error.type(c3)=5"</formula>
    </cfRule>
    <cfRule type="expression" dxfId="1328" priority="33">
      <formula>ERROR.TYPE(C31)=2</formula>
    </cfRule>
    <cfRule type="expression" dxfId="1327" priority="34">
      <formula>ISNA(C31)</formula>
    </cfRule>
  </conditionalFormatting>
  <conditionalFormatting sqref="C128">
    <cfRule type="expression" dxfId="1326" priority="29">
      <formula>"error.type(c3)=5"</formula>
    </cfRule>
    <cfRule type="expression" dxfId="1325" priority="30">
      <formula>ERROR.TYPE(C128)=2</formula>
    </cfRule>
    <cfRule type="expression" dxfId="1324" priority="31">
      <formula>ISNA(C128)</formula>
    </cfRule>
  </conditionalFormatting>
  <conditionalFormatting sqref="C212">
    <cfRule type="expression" dxfId="1323" priority="26">
      <formula>"error.type(c3)=5"</formula>
    </cfRule>
    <cfRule type="expression" dxfId="1322" priority="27">
      <formula>ERROR.TYPE(C212)=2</formula>
    </cfRule>
    <cfRule type="expression" dxfId="1321" priority="28">
      <formula>ISNA(C212)</formula>
    </cfRule>
  </conditionalFormatting>
  <conditionalFormatting sqref="C309">
    <cfRule type="expression" dxfId="1320" priority="23">
      <formula>"error.type(c3)=5"</formula>
    </cfRule>
    <cfRule type="expression" dxfId="1319" priority="24">
      <formula>ERROR.TYPE(C309)=2</formula>
    </cfRule>
    <cfRule type="expression" dxfId="1318" priority="25">
      <formula>ISNA(C309)</formula>
    </cfRule>
  </conditionalFormatting>
  <conditionalFormatting sqref="C134">
    <cfRule type="expression" dxfId="1317" priority="20">
      <formula>"error.type(c3)=5"</formula>
    </cfRule>
    <cfRule type="expression" dxfId="1316" priority="21">
      <formula>ERROR.TYPE(C134)=2</formula>
    </cfRule>
    <cfRule type="expression" dxfId="1315" priority="22">
      <formula>ISNA(C134)</formula>
    </cfRule>
  </conditionalFormatting>
  <conditionalFormatting sqref="C225">
    <cfRule type="expression" dxfId="1314" priority="17">
      <formula>"error.type(c3)=5"</formula>
    </cfRule>
    <cfRule type="expression" dxfId="1313" priority="18">
      <formula>ERROR.TYPE(C225)=2</formula>
    </cfRule>
    <cfRule type="expression" dxfId="1312" priority="19">
      <formula>ISNA(C225)</formula>
    </cfRule>
  </conditionalFormatting>
  <conditionalFormatting sqref="C315">
    <cfRule type="expression" dxfId="1311" priority="14">
      <formula>"error.type(c3)=5"</formula>
    </cfRule>
    <cfRule type="expression" dxfId="1310" priority="15">
      <formula>ERROR.TYPE(C315)=2</formula>
    </cfRule>
    <cfRule type="expression" dxfId="1309" priority="16">
      <formula>ISNA(C315)</formula>
    </cfRule>
  </conditionalFormatting>
  <conditionalFormatting sqref="B103:E103">
    <cfRule type="expression" dxfId="1308" priority="9">
      <formula>"error.type(c3)=5"</formula>
    </cfRule>
    <cfRule type="expression" dxfId="1307" priority="10">
      <formula>ERROR.TYPE(B103)=2</formula>
    </cfRule>
    <cfRule type="expression" dxfId="1306" priority="11">
      <formula>ISNA(B103)</formula>
    </cfRule>
  </conditionalFormatting>
  <conditionalFormatting sqref="B284 D284:E284">
    <cfRule type="expression" dxfId="1305" priority="6">
      <formula>"error.type(c3)=5"</formula>
    </cfRule>
    <cfRule type="expression" dxfId="1304" priority="7">
      <formula>ERROR.TYPE(B284)=2</formula>
    </cfRule>
    <cfRule type="expression" dxfId="1303" priority="8">
      <formula>ISNA(B284)</formula>
    </cfRule>
  </conditionalFormatting>
  <conditionalFormatting sqref="C284">
    <cfRule type="expression" dxfId="1302" priority="3">
      <formula>"error.type(c3)=5"</formula>
    </cfRule>
    <cfRule type="expression" dxfId="1301" priority="4">
      <formula>ERROR.TYPE(C284)=2</formula>
    </cfRule>
    <cfRule type="expression" dxfId="1300" priority="5">
      <formula>ISNA(C284)</formula>
    </cfRule>
  </conditionalFormatting>
  <conditionalFormatting sqref="G29 BU29:CI29">
    <cfRule type="cellIs" dxfId="1299" priority="2" operator="greaterThan">
      <formula>0</formula>
    </cfRule>
  </conditionalFormatting>
  <conditionalFormatting sqref="G28 BU28:CI28">
    <cfRule type="cellIs" dxfId="1298" priority="1" operator="greaterThan">
      <formula>0</formula>
    </cfRule>
  </conditionalFormatting>
  <hyperlinks>
    <hyperlink ref="B3" location="NWLKLD!B22" display="Table 3a: DYAA - Baseline" xr:uid="{2FA0DF27-D57D-4A86-857B-CD47A1C17891}"/>
    <hyperlink ref="C22" location="NWLKLD!$A$1" display="Back to top of sheet" xr:uid="{844B6782-9E67-4C47-8A89-89424F336D75}"/>
    <hyperlink ref="B4" location="NWLKLD!B93" display="Table 3b: DYAA - Final plan Options" xr:uid="{7AB5AE09-3130-4FEC-95F0-BDA761691E77}"/>
    <hyperlink ref="C93" location="NWLKLD!$A$1" display="Back to top of sheet" xr:uid="{AE221059-DD38-4A03-A928-88606DFFBA67}"/>
    <hyperlink ref="B5" location="NWLKLD!B120" display="Table 3c: DYAA - Final plan" xr:uid="{93B3C70C-83B2-4745-BE0F-00305D392218}"/>
    <hyperlink ref="C120" location="NWLKLD!$A$1" display="Back to top of sheet" xr:uid="{3BBB8577-B98E-47BB-9CC7-DD1709C4DAFD}"/>
    <hyperlink ref="B6" location="NWLKLD!B203" display="Table 3d: DYCP - Baseline" xr:uid="{484B2E8B-A001-4892-B56A-8AC6004B7836}"/>
    <hyperlink ref="C203" location="NWLKLD!$A$1" display="Back to top of sheet" xr:uid="{0F2A472D-099E-483B-83A0-3E2805887991}"/>
    <hyperlink ref="B7" location="NWLKLD!B274" display="Table 3e: DYCP - Final plan Options" xr:uid="{6804FE39-11AC-4B3C-9AE6-79F66FE2E26E}"/>
    <hyperlink ref="C274" location="NWLKLD!$A$1" display="Back to top of sheet" xr:uid="{C18A44AD-301B-4D4B-9BC4-DCD2972BEA63}"/>
    <hyperlink ref="B8" location="NWLKLD!B301" display="Table 3f: DYCP - Final plan" xr:uid="{0D948E46-86AA-4FCA-8064-9EFE9193B467}"/>
    <hyperlink ref="C301" location="NWLKLD!$A$1" display="Back to top of sheet" xr:uid="{4C016AA6-6697-45C2-AE0C-F7CAA1B1C851}"/>
  </hyperlinks>
  <pageMargins left="0.7" right="0.7" top="0.75" bottom="0.75" header="0.3" footer="0.3"/>
  <pageSetup paperSize="9" orientation="portrait" r:id="rId1"/>
  <drawing r:id="rId2"/>
  <legacyDrawing r:id="rId3"/>
  <tableParts count="6">
    <tablePart r:id="rId4"/>
    <tablePart r:id="rId5"/>
    <tablePart r:id="rId6"/>
    <tablePart r:id="rId7"/>
    <tablePart r:id="rId8"/>
    <tablePart r:id="rId9"/>
  </tableParts>
  <extLst>
    <ext xmlns:x14="http://schemas.microsoft.com/office/spreadsheetml/2009/9/main" uri="{05C60535-1F16-4fd2-B633-F4F36F0B64E0}">
      <x14:sparklineGroups xmlns:xm="http://schemas.microsoft.com/office/excel/2006/main">
        <x14:sparklineGroup displayEmptyCellsAs="gap" high="1" low="1" negative="1" xr2:uid="{575CAFAE-8B1C-421B-8F42-49189C0E212E}">
          <x14:colorSeries rgb="FF376092"/>
          <x14:colorNegative rgb="FFD00000"/>
          <x14:colorAxis rgb="FF000000"/>
          <x14:colorMarkers rgb="FFD00000"/>
          <x14:colorFirst rgb="FFD00000"/>
          <x14:colorLast rgb="FFD00000"/>
          <x14:colorHigh rgb="FFD00000"/>
          <x14:colorLow rgb="FFD00000"/>
          <x14:sparklines>
            <x14:sparkline>
              <xm:f>NWLKLD!G66:CI66</xm:f>
              <xm:sqref>F66</xm:sqref>
            </x14:sparkline>
            <x14:sparkline>
              <xm:f>NWLKLD!G67:CI67</xm:f>
              <xm:sqref>F67</xm:sqref>
            </x14:sparkline>
            <x14:sparkline>
              <xm:f>NWLKLD!G68:CI68</xm:f>
              <xm:sqref>F68</xm:sqref>
            </x14:sparkline>
            <x14:sparkline>
              <xm:f>NWLKLD!G69:CI69</xm:f>
              <xm:sqref>F69</xm:sqref>
            </x14:sparkline>
            <x14:sparkline>
              <xm:f>NWLKLD!G70:CI70</xm:f>
              <xm:sqref>F70</xm:sqref>
            </x14:sparkline>
            <x14:sparkline>
              <xm:f>NWLKLD!G71:CI71</xm:f>
              <xm:sqref>F71</xm:sqref>
            </x14:sparkline>
            <x14:sparkline>
              <xm:f>NWLKLD!G72:CI72</xm:f>
              <xm:sqref>F72</xm:sqref>
            </x14:sparkline>
          </x14:sparklines>
        </x14:sparklineGroup>
        <x14:sparklineGroup displayEmptyCellsAs="gap" high="1" low="1" negative="1" xr2:uid="{07920B40-8338-445D-901A-14934AD2AB83}">
          <x14:colorSeries rgb="FF376092"/>
          <x14:colorNegative rgb="FFD00000"/>
          <x14:colorAxis rgb="FF000000"/>
          <x14:colorMarkers rgb="FFD00000"/>
          <x14:colorFirst rgb="FFD00000"/>
          <x14:colorLast rgb="FFD00000"/>
          <x14:colorHigh rgb="FFD00000"/>
          <x14:colorLow rgb="FFD00000"/>
          <x14:sparklines>
            <x14:sparkline>
              <xm:f>NWLKLD!G156:CI156</xm:f>
              <xm:sqref>F156</xm:sqref>
            </x14:sparkline>
            <x14:sparkline>
              <xm:f>NWLKLD!G157:CI157</xm:f>
              <xm:sqref>F157</xm:sqref>
            </x14:sparkline>
            <x14:sparkline>
              <xm:f>NWLKLD!G158:CI158</xm:f>
              <xm:sqref>F158</xm:sqref>
            </x14:sparkline>
            <x14:sparkline>
              <xm:f>NWLKLD!G159:CI159</xm:f>
              <xm:sqref>F159</xm:sqref>
            </x14:sparkline>
            <x14:sparkline>
              <xm:f>NWLKLD!G160:CI160</xm:f>
              <xm:sqref>F160</xm:sqref>
            </x14:sparkline>
            <x14:sparkline>
              <xm:f>NWLKLD!G161:CI161</xm:f>
              <xm:sqref>F161</xm:sqref>
            </x14:sparkline>
            <x14:sparkline>
              <xm:f>NWLKLD!G162:CI162</xm:f>
              <xm:sqref>F162</xm:sqref>
            </x14:sparkline>
          </x14:sparklines>
        </x14:sparklineGroup>
        <x14:sparklineGroup displayEmptyCellsAs="gap" high="1" low="1" negative="1" xr2:uid="{4F60ECA5-9898-431C-8BC0-A5FA42787635}">
          <x14:colorSeries rgb="FF376092"/>
          <x14:colorNegative rgb="FFD00000"/>
          <x14:colorAxis rgb="FF000000"/>
          <x14:colorMarkers rgb="FFD00000"/>
          <x14:colorFirst rgb="FFD00000"/>
          <x14:colorLast rgb="FFD00000"/>
          <x14:colorHigh rgb="FFD00000"/>
          <x14:colorLow rgb="FFD00000"/>
          <x14:sparklines>
            <x14:sparkline>
              <xm:f>NWLKLD!G337:CI337</xm:f>
              <xm:sqref>F337</xm:sqref>
            </x14:sparkline>
            <x14:sparkline>
              <xm:f>NWLKLD!G338:CI338</xm:f>
              <xm:sqref>F338</xm:sqref>
            </x14:sparkline>
            <x14:sparkline>
              <xm:f>NWLKLD!G339:CI339</xm:f>
              <xm:sqref>F339</xm:sqref>
            </x14:sparkline>
            <x14:sparkline>
              <xm:f>NWLKLD!G340:CI340</xm:f>
              <xm:sqref>F340</xm:sqref>
            </x14:sparkline>
            <x14:sparkline>
              <xm:f>NWLKLD!G341:CI341</xm:f>
              <xm:sqref>F341</xm:sqref>
            </x14:sparkline>
            <x14:sparkline>
              <xm:f>NWLKLD!G342:CI342</xm:f>
              <xm:sqref>F342</xm:sqref>
            </x14:sparkline>
            <x14:sparkline>
              <xm:f>NWLKLD!G343:CI343</xm:f>
              <xm:sqref>F343</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CQ196"/>
  <sheetViews>
    <sheetView zoomScale="70" zoomScaleNormal="70" workbookViewId="0">
      <pane xSplit="5" topLeftCell="X1" activePane="topRight" state="frozen"/>
      <selection pane="topRight" activeCell="AH197" sqref="AH197"/>
    </sheetView>
  </sheetViews>
  <sheetFormatPr defaultColWidth="10.6640625" defaultRowHeight="14.25" x14ac:dyDescent="0.2"/>
  <cols>
    <col min="1" max="1" width="11.6640625" style="1384" bestFit="1" customWidth="1"/>
    <col min="2" max="2" width="16" style="1" bestFit="1" customWidth="1"/>
    <col min="3" max="3" width="21.5546875" style="1" bestFit="1" customWidth="1"/>
    <col min="4" max="4" width="31.109375" style="1" bestFit="1" customWidth="1"/>
    <col min="5" max="5" width="22.88671875" style="1" bestFit="1" customWidth="1"/>
    <col min="6" max="7" width="17.33203125" style="1" bestFit="1" customWidth="1"/>
    <col min="8" max="8" width="12.6640625" style="1" bestFit="1" customWidth="1"/>
    <col min="9" max="9" width="10" style="1" customWidth="1"/>
    <col min="10" max="10" width="12.33203125" style="1" customWidth="1"/>
    <col min="11" max="11" width="10" style="1" customWidth="1"/>
    <col min="12" max="12" width="10.44140625" style="1" customWidth="1"/>
    <col min="13" max="13" width="9.88671875" style="1" customWidth="1"/>
    <col min="14" max="14" width="10.21875" style="1" customWidth="1"/>
    <col min="15" max="17" width="9.88671875" style="1" customWidth="1"/>
    <col min="18" max="18" width="41.6640625" style="1" customWidth="1"/>
    <col min="19" max="20" width="10.6640625" style="1" customWidth="1"/>
    <col min="21" max="21" width="10.6640625" style="1"/>
    <col min="22" max="22" width="10.6640625" style="1" customWidth="1"/>
    <col min="23" max="23" width="16" style="1" customWidth="1"/>
    <col min="24" max="24" width="9.88671875" style="1" customWidth="1"/>
    <col min="25" max="25" width="14.5546875" style="1" customWidth="1"/>
    <col min="26" max="26" width="10.6640625" style="1" customWidth="1"/>
    <col min="27" max="27" width="15.109375" style="1" bestFit="1" customWidth="1"/>
    <col min="28" max="28" width="10.33203125" style="1" bestFit="1" customWidth="1"/>
    <col min="29" max="29" width="9.88671875" style="1" bestFit="1" customWidth="1"/>
    <col min="30" max="30" width="16.6640625" style="1" bestFit="1" customWidth="1"/>
    <col min="31" max="31" width="14.109375" style="1" bestFit="1" customWidth="1"/>
    <col min="32" max="32" width="10.6640625" style="1"/>
    <col min="33" max="33" width="10.33203125" style="1" bestFit="1" customWidth="1"/>
    <col min="34" max="34" width="12.6640625" style="1" bestFit="1" customWidth="1"/>
    <col min="35" max="35" width="8.88671875" style="1" bestFit="1" customWidth="1"/>
    <col min="36" max="36" width="11.6640625" style="1" bestFit="1" customWidth="1"/>
    <col min="37" max="37" width="9.44140625" style="1" bestFit="1" customWidth="1"/>
    <col min="38" max="38" width="11.6640625" style="1" bestFit="1" customWidth="1"/>
    <col min="39" max="39" width="9.44140625" style="1" bestFit="1" customWidth="1"/>
    <col min="40" max="40" width="11.6640625" style="1" bestFit="1" customWidth="1"/>
    <col min="41" max="41" width="9.44140625" style="1" bestFit="1" customWidth="1"/>
    <col min="42" max="42" width="11.6640625" style="1" bestFit="1" customWidth="1"/>
    <col min="43" max="43" width="9.44140625" style="1" bestFit="1" customWidth="1"/>
    <col min="44" max="44" width="11.6640625" style="1" bestFit="1" customWidth="1"/>
    <col min="45" max="45" width="9.44140625" style="1" bestFit="1" customWidth="1"/>
    <col min="46" max="46" width="11.6640625" style="1" bestFit="1" customWidth="1"/>
    <col min="47" max="47" width="9.44140625" style="1" bestFit="1" customWidth="1"/>
    <col min="48" max="52" width="8.5546875" style="1" bestFit="1" customWidth="1"/>
    <col min="53" max="16384" width="10.6640625" style="1"/>
  </cols>
  <sheetData>
    <row r="1" spans="2:54" ht="15.75" thickBot="1" x14ac:dyDescent="0.25">
      <c r="B1" s="63"/>
      <c r="C1" s="61"/>
      <c r="D1" s="61"/>
      <c r="E1" s="61"/>
      <c r="F1" s="61"/>
      <c r="G1" s="61"/>
      <c r="H1" s="61"/>
      <c r="I1" s="61"/>
      <c r="J1" s="61"/>
      <c r="K1" s="61"/>
      <c r="L1" s="61"/>
      <c r="M1" s="61"/>
      <c r="N1" s="61"/>
      <c r="O1" s="61"/>
      <c r="P1" s="61"/>
      <c r="Q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row>
    <row r="2" spans="2:54" ht="35.1" customHeight="1" thickBot="1" x14ac:dyDescent="0.25">
      <c r="B2" s="424" t="s">
        <v>62</v>
      </c>
      <c r="C2" s="425" t="str">
        <f>'TITLE PAGE'!$D$18</f>
        <v>Northumbrian Water</v>
      </c>
      <c r="D2" s="424" t="s">
        <v>2</v>
      </c>
      <c r="E2" s="426">
        <f>'TITLE PAGE'!D21</f>
        <v>6</v>
      </c>
      <c r="F2" s="61"/>
      <c r="G2" s="1191" t="s">
        <v>61</v>
      </c>
      <c r="H2" s="61"/>
      <c r="I2" s="61"/>
      <c r="J2" s="61"/>
      <c r="K2" s="61"/>
      <c r="L2" s="61"/>
      <c r="M2" s="61"/>
      <c r="N2" s="61"/>
      <c r="O2" s="61"/>
      <c r="P2" s="61"/>
      <c r="Q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row>
    <row r="3" spans="2:54" ht="15.75" thickBot="1" x14ac:dyDescent="0.3">
      <c r="B3" s="63"/>
      <c r="C3" s="61"/>
      <c r="D3" s="61"/>
      <c r="E3" s="61"/>
      <c r="F3" s="61"/>
      <c r="G3" s="61"/>
      <c r="H3" s="61"/>
      <c r="I3" s="61"/>
      <c r="J3" s="61"/>
      <c r="K3" s="61"/>
      <c r="L3" s="61"/>
      <c r="M3" s="61"/>
      <c r="N3" s="61"/>
      <c r="O3" s="61"/>
      <c r="P3" s="61"/>
      <c r="Q3" s="61"/>
      <c r="T3" s="61"/>
      <c r="U3" s="61"/>
      <c r="V3" s="61"/>
      <c r="W3" s="61"/>
      <c r="X3" s="61"/>
      <c r="Y3" s="61"/>
      <c r="Z3" s="61"/>
      <c r="AA3" s="61"/>
      <c r="AB3" s="61"/>
      <c r="AC3" s="356"/>
      <c r="AD3" s="61"/>
      <c r="AE3" s="61"/>
      <c r="AF3" s="61"/>
      <c r="AG3" s="61"/>
      <c r="AH3" s="1551">
        <f>AH8+AH15+AH19+AH26+AH24+AH25</f>
        <v>1003.6791665475857</v>
      </c>
      <c r="AI3" s="61"/>
      <c r="AJ3" s="61"/>
      <c r="AK3" s="61"/>
      <c r="AL3" s="61"/>
      <c r="AM3" s="61"/>
      <c r="AN3" s="61"/>
      <c r="AO3" s="61"/>
      <c r="AP3" s="61"/>
      <c r="AQ3" s="61"/>
      <c r="AR3" s="61"/>
      <c r="AS3" s="61"/>
      <c r="AT3" s="61"/>
      <c r="AU3" s="61"/>
      <c r="AV3" s="61"/>
      <c r="AW3" s="61"/>
    </row>
    <row r="4" spans="2:54" ht="45.75" thickBot="1" x14ac:dyDescent="0.25">
      <c r="B4" s="194" t="s">
        <v>791</v>
      </c>
      <c r="C4" s="61"/>
      <c r="D4" s="61"/>
      <c r="E4" s="61"/>
      <c r="F4" s="61"/>
      <c r="G4" s="61"/>
      <c r="H4" s="61"/>
      <c r="I4" s="61"/>
      <c r="J4" s="61"/>
      <c r="K4" s="61"/>
      <c r="L4" s="61"/>
      <c r="M4" s="61"/>
      <c r="N4" s="61"/>
      <c r="O4" s="61"/>
      <c r="P4" s="61"/>
      <c r="Q4" s="61"/>
      <c r="T4" s="61"/>
      <c r="U4" s="61"/>
      <c r="V4" s="61"/>
      <c r="W4" s="61"/>
      <c r="X4" s="61"/>
      <c r="Y4" s="61"/>
      <c r="Z4" s="61"/>
      <c r="AA4" s="61"/>
      <c r="AB4" s="61"/>
      <c r="AC4" s="61"/>
      <c r="AD4" s="61"/>
      <c r="AE4" s="61"/>
      <c r="AF4" s="61"/>
      <c r="AG4" s="61"/>
      <c r="AH4" s="61"/>
      <c r="AI4" s="1301" t="s">
        <v>792</v>
      </c>
      <c r="AJ4" s="1593" t="s">
        <v>793</v>
      </c>
      <c r="AK4" s="1594"/>
      <c r="AL4" s="1593" t="s">
        <v>794</v>
      </c>
      <c r="AM4" s="1594"/>
      <c r="AN4" s="1593" t="s">
        <v>795</v>
      </c>
      <c r="AO4" s="1594"/>
      <c r="AP4" s="1593" t="s">
        <v>796</v>
      </c>
      <c r="AQ4" s="1594"/>
      <c r="AR4" s="1593" t="s">
        <v>797</v>
      </c>
      <c r="AS4" s="1594"/>
      <c r="AT4" s="1593" t="s">
        <v>798</v>
      </c>
      <c r="AU4" s="1594"/>
      <c r="AV4" s="61"/>
      <c r="AW4" s="61"/>
    </row>
    <row r="5" spans="2:54" ht="120.75" thickBot="1" x14ac:dyDescent="0.25">
      <c r="B5" s="1302" t="s">
        <v>69</v>
      </c>
      <c r="C5" s="1303" t="s">
        <v>799</v>
      </c>
      <c r="D5" s="1303" t="s">
        <v>800</v>
      </c>
      <c r="E5" s="1428" t="s">
        <v>801</v>
      </c>
      <c r="F5" s="1428" t="s">
        <v>802</v>
      </c>
      <c r="G5" s="1303" t="s">
        <v>803</v>
      </c>
      <c r="H5" s="1303" t="s">
        <v>804</v>
      </c>
      <c r="I5" s="1428" t="s">
        <v>805</v>
      </c>
      <c r="J5" s="1428" t="s">
        <v>806</v>
      </c>
      <c r="K5" s="1428" t="s">
        <v>807</v>
      </c>
      <c r="L5" s="1428" t="s">
        <v>808</v>
      </c>
      <c r="M5" s="1428" t="s">
        <v>809</v>
      </c>
      <c r="N5" s="1428" t="s">
        <v>810</v>
      </c>
      <c r="O5" s="1428" t="s">
        <v>811</v>
      </c>
      <c r="P5" s="1428" t="s">
        <v>812</v>
      </c>
      <c r="Q5" s="1428" t="s">
        <v>813</v>
      </c>
      <c r="R5" s="1429" t="s">
        <v>814</v>
      </c>
      <c r="S5" s="1428" t="s">
        <v>815</v>
      </c>
      <c r="T5" s="1428" t="s">
        <v>816</v>
      </c>
      <c r="U5" s="1524" t="s">
        <v>817</v>
      </c>
      <c r="V5" s="1428" t="s">
        <v>818</v>
      </c>
      <c r="W5" s="1428" t="s">
        <v>819</v>
      </c>
      <c r="X5" s="1428" t="s">
        <v>820</v>
      </c>
      <c r="Y5" s="1428" t="s">
        <v>821</v>
      </c>
      <c r="Z5" s="1428" t="s">
        <v>822</v>
      </c>
      <c r="AA5" s="1523" t="s">
        <v>823</v>
      </c>
      <c r="AB5" s="1523" t="s">
        <v>824</v>
      </c>
      <c r="AC5" s="1430" t="s">
        <v>825</v>
      </c>
      <c r="AD5" s="1430" t="s">
        <v>826</v>
      </c>
      <c r="AE5" s="1430" t="s">
        <v>827</v>
      </c>
      <c r="AF5" s="1430" t="s">
        <v>828</v>
      </c>
      <c r="AG5" s="1431" t="s">
        <v>829</v>
      </c>
      <c r="AH5" s="1431" t="s">
        <v>830</v>
      </c>
      <c r="AI5" s="1432" t="s">
        <v>831</v>
      </c>
      <c r="AJ5" s="1433" t="s">
        <v>832</v>
      </c>
      <c r="AK5" s="1434" t="s">
        <v>833</v>
      </c>
      <c r="AL5" s="1433" t="s">
        <v>834</v>
      </c>
      <c r="AM5" s="1434" t="s">
        <v>835</v>
      </c>
      <c r="AN5" s="1433" t="s">
        <v>836</v>
      </c>
      <c r="AO5" s="1434" t="s">
        <v>837</v>
      </c>
      <c r="AP5" s="1433" t="s">
        <v>838</v>
      </c>
      <c r="AQ5" s="1434" t="s">
        <v>839</v>
      </c>
      <c r="AR5" s="1433" t="s">
        <v>840</v>
      </c>
      <c r="AS5" s="1434" t="s">
        <v>841</v>
      </c>
      <c r="AT5" s="1433" t="s">
        <v>842</v>
      </c>
      <c r="AU5" s="1434" t="s">
        <v>843</v>
      </c>
      <c r="AV5" s="1428" t="s">
        <v>844</v>
      </c>
      <c r="AW5" s="1428" t="s">
        <v>845</v>
      </c>
      <c r="AX5" s="1435" t="s">
        <v>846</v>
      </c>
      <c r="AY5" s="1435" t="s">
        <v>847</v>
      </c>
      <c r="AZ5" s="1436" t="s">
        <v>848</v>
      </c>
    </row>
    <row r="6" spans="2:54" ht="30" hidden="1" x14ac:dyDescent="0.2">
      <c r="B6"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6" s="64" t="s">
        <v>849</v>
      </c>
      <c r="D6" s="1469" t="s">
        <v>850</v>
      </c>
      <c r="E6" s="1204" t="s">
        <v>851</v>
      </c>
      <c r="F6" s="1203" t="str">
        <f>VLOOKUP(TBL4_OptApp[[#This Row],[Option type
Defined List]],'Option Typs_Grps'!B$2:C$47, 2, FALSE)</f>
        <v>Customer Options</v>
      </c>
      <c r="G6" s="65" t="s">
        <v>852</v>
      </c>
      <c r="H6" s="64" t="s">
        <v>853</v>
      </c>
      <c r="I6" s="1203" t="s">
        <v>854</v>
      </c>
      <c r="J6" s="1203" t="s">
        <v>855</v>
      </c>
      <c r="K6" s="1203" t="s">
        <v>855</v>
      </c>
      <c r="L6" s="1437" t="s">
        <v>856</v>
      </c>
      <c r="M6" s="1437" t="s">
        <v>856</v>
      </c>
      <c r="N6" s="1437" t="s">
        <v>856</v>
      </c>
      <c r="O6" s="1437"/>
      <c r="P6" s="1437"/>
      <c r="Q6" s="1437"/>
      <c r="R6" s="1202" t="s">
        <v>855</v>
      </c>
      <c r="S6" s="1207" t="s">
        <v>855</v>
      </c>
      <c r="T6" s="1207" t="s">
        <v>855</v>
      </c>
      <c r="U6" s="1530">
        <v>24.34</v>
      </c>
      <c r="V6" s="1437">
        <v>0</v>
      </c>
      <c r="W6" s="1202">
        <v>2021</v>
      </c>
      <c r="X6" s="1202" t="s">
        <v>855</v>
      </c>
      <c r="Y6" s="1203" t="s">
        <v>855</v>
      </c>
      <c r="Z6" s="1203" t="s">
        <v>855</v>
      </c>
      <c r="AA6" s="1530">
        <v>24.34</v>
      </c>
      <c r="AB6" s="1530">
        <v>24.34</v>
      </c>
      <c r="AC6" s="1202" t="s">
        <v>855</v>
      </c>
      <c r="AD6" s="1202" t="s">
        <v>855</v>
      </c>
      <c r="AE6" s="1202" t="s">
        <v>855</v>
      </c>
      <c r="AF6" s="1202" t="s">
        <v>855</v>
      </c>
      <c r="AG6" s="1202" t="s">
        <v>855</v>
      </c>
      <c r="AH6" s="1401" t="s">
        <v>855</v>
      </c>
      <c r="AI6" s="1202" t="s">
        <v>855</v>
      </c>
      <c r="AJ6" s="1202" t="s">
        <v>855</v>
      </c>
      <c r="AK6" s="1202" t="s">
        <v>855</v>
      </c>
      <c r="AL6" s="1202" t="s">
        <v>855</v>
      </c>
      <c r="AM6" s="1202" t="s">
        <v>855</v>
      </c>
      <c r="AN6" s="1202" t="s">
        <v>855</v>
      </c>
      <c r="AO6" s="1202" t="s">
        <v>855</v>
      </c>
      <c r="AP6" s="1202" t="s">
        <v>855</v>
      </c>
      <c r="AQ6" s="1202" t="s">
        <v>855</v>
      </c>
      <c r="AR6" s="1202" t="s">
        <v>855</v>
      </c>
      <c r="AS6" s="1202" t="s">
        <v>855</v>
      </c>
      <c r="AT6" s="1202" t="s">
        <v>855</v>
      </c>
      <c r="AU6" s="1202" t="s">
        <v>855</v>
      </c>
      <c r="AV6" s="1203"/>
      <c r="AW6" s="1203"/>
      <c r="AX6" s="1203"/>
      <c r="AY6" s="1203"/>
      <c r="AZ6" s="1203"/>
    </row>
    <row r="7" spans="2:54" ht="57" x14ac:dyDescent="0.2">
      <c r="B7"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 s="64" t="s">
        <v>857</v>
      </c>
      <c r="D7" s="1469" t="s">
        <v>858</v>
      </c>
      <c r="E7" s="1203" t="s">
        <v>859</v>
      </c>
      <c r="F7" s="1203" t="str">
        <f>VLOOKUP(TBL4_OptApp[[#This Row],[Option type
Defined List]],'Option Typs_Grps'!B$2:C$47, 2, FALSE)</f>
        <v>Customer Options</v>
      </c>
      <c r="G7" s="65" t="s">
        <v>852</v>
      </c>
      <c r="H7" s="64" t="s">
        <v>860</v>
      </c>
      <c r="I7" s="1203" t="s">
        <v>854</v>
      </c>
      <c r="J7" s="1203" t="s">
        <v>855</v>
      </c>
      <c r="K7" s="1203" t="s">
        <v>855</v>
      </c>
      <c r="L7" s="1437" t="s">
        <v>854</v>
      </c>
      <c r="M7" s="1437" t="s">
        <v>854</v>
      </c>
      <c r="N7" s="1437" t="s">
        <v>854</v>
      </c>
      <c r="O7" s="1437"/>
      <c r="P7" s="1437"/>
      <c r="Q7" s="1437"/>
      <c r="R7" s="1202" t="s">
        <v>861</v>
      </c>
      <c r="S7" s="1207" t="s">
        <v>855</v>
      </c>
      <c r="T7" s="1207" t="s">
        <v>855</v>
      </c>
      <c r="U7" s="1530">
        <v>20.868966186203217</v>
      </c>
      <c r="V7" s="1437">
        <v>0</v>
      </c>
      <c r="W7" s="1202">
        <v>2025</v>
      </c>
      <c r="X7" s="1202">
        <v>0</v>
      </c>
      <c r="Y7" s="1203">
        <v>7.29</v>
      </c>
      <c r="Z7" s="1203">
        <v>7.29</v>
      </c>
      <c r="AA7" s="1530">
        <v>20.868966186203217</v>
      </c>
      <c r="AB7" s="1530">
        <v>20.868966186203217</v>
      </c>
      <c r="AC7" s="1202" t="s">
        <v>855</v>
      </c>
      <c r="AD7" s="1202" t="s">
        <v>855</v>
      </c>
      <c r="AE7" s="1202" t="s">
        <v>855</v>
      </c>
      <c r="AF7" s="1202" t="s">
        <v>855</v>
      </c>
      <c r="AG7" s="1202">
        <f>TBL4_OptApp[[#This Row],[Total NPC (£m)]]/TBL4_OptApp[[#This Row],[Maximum option utilisation across the planning period (Ml/d)]]</f>
        <v>3.1132351943218266</v>
      </c>
      <c r="AH7" s="1401">
        <v>64.97</v>
      </c>
      <c r="AI7" s="1202" t="s">
        <v>855</v>
      </c>
      <c r="AJ7" s="1202" t="s">
        <v>855</v>
      </c>
      <c r="AK7" s="1202" t="s">
        <v>855</v>
      </c>
      <c r="AL7" s="1202" t="s">
        <v>855</v>
      </c>
      <c r="AM7" s="1202" t="s">
        <v>855</v>
      </c>
      <c r="AN7" s="1202" t="s">
        <v>855</v>
      </c>
      <c r="AO7" s="1202" t="s">
        <v>855</v>
      </c>
      <c r="AP7" s="1202" t="s">
        <v>855</v>
      </c>
      <c r="AQ7" s="1202" t="s">
        <v>855</v>
      </c>
      <c r="AR7" s="1202" t="s">
        <v>855</v>
      </c>
      <c r="AS7" s="1202" t="s">
        <v>855</v>
      </c>
      <c r="AT7" s="1202" t="s">
        <v>855</v>
      </c>
      <c r="AU7" s="1202" t="s">
        <v>855</v>
      </c>
      <c r="AV7" s="1203" t="s">
        <v>862</v>
      </c>
      <c r="AW7" s="1203" t="s">
        <v>862</v>
      </c>
      <c r="AX7" s="1203" t="s">
        <v>862</v>
      </c>
      <c r="AY7" s="1203" t="s">
        <v>862</v>
      </c>
      <c r="AZ7" s="1203" t="s">
        <v>862</v>
      </c>
    </row>
    <row r="8" spans="2:54" ht="85.5" x14ac:dyDescent="0.2">
      <c r="B8"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8" s="1499" t="s">
        <v>863</v>
      </c>
      <c r="D8" s="1500" t="s">
        <v>864</v>
      </c>
      <c r="E8" s="1205" t="s">
        <v>859</v>
      </c>
      <c r="F8" s="1203" t="str">
        <f>VLOOKUP(TBL4_OptApp[[#This Row],[Option type
Defined List]],'Option Typs_Grps'!B$2:C$47, 2, FALSE)</f>
        <v>Customer Options</v>
      </c>
      <c r="G8" s="1501" t="s">
        <v>852</v>
      </c>
      <c r="H8" s="1499" t="s">
        <v>853</v>
      </c>
      <c r="I8" s="1203" t="s">
        <v>854</v>
      </c>
      <c r="J8" s="1203" t="s">
        <v>855</v>
      </c>
      <c r="K8" s="1203" t="s">
        <v>855</v>
      </c>
      <c r="L8" s="1437" t="s">
        <v>856</v>
      </c>
      <c r="M8" s="1437" t="s">
        <v>856</v>
      </c>
      <c r="N8" s="1437" t="s">
        <v>856</v>
      </c>
      <c r="O8" s="1437"/>
      <c r="P8" s="1437"/>
      <c r="Q8" s="1437"/>
      <c r="R8" s="1202" t="s">
        <v>865</v>
      </c>
      <c r="S8" s="1207" t="s">
        <v>855</v>
      </c>
      <c r="T8" s="1207" t="s">
        <v>855</v>
      </c>
      <c r="U8" s="1530">
        <v>47.451099761763693</v>
      </c>
      <c r="V8" s="1437">
        <v>1</v>
      </c>
      <c r="W8" s="1202">
        <v>2025</v>
      </c>
      <c r="X8" s="1202">
        <v>0</v>
      </c>
      <c r="Y8" s="1203">
        <v>16.600000000000001</v>
      </c>
      <c r="Z8" s="1203">
        <v>16.600000000000001</v>
      </c>
      <c r="AA8" s="1530">
        <v>47.451099761763693</v>
      </c>
      <c r="AB8" s="1530">
        <v>47.451099761763693</v>
      </c>
      <c r="AC8" s="1202" t="s">
        <v>855</v>
      </c>
      <c r="AD8" s="1202" t="s">
        <v>855</v>
      </c>
      <c r="AE8" s="1202" t="s">
        <v>855</v>
      </c>
      <c r="AF8" s="1202" t="s">
        <v>855</v>
      </c>
      <c r="AG8" s="1202">
        <f>TBL4_OptApp[[#This Row],[Total NPC (£m)]]/TBL4_OptApp[[#This Row],[Maximum option utilisation across the planning period (Ml/d)]]</f>
        <v>1.5141904057173621</v>
      </c>
      <c r="AH8" s="1401">
        <v>71.849999999999994</v>
      </c>
      <c r="AI8" s="1202" t="s">
        <v>855</v>
      </c>
      <c r="AJ8" s="1202" t="s">
        <v>855</v>
      </c>
      <c r="AK8" s="1202" t="s">
        <v>855</v>
      </c>
      <c r="AL8" s="1202" t="s">
        <v>855</v>
      </c>
      <c r="AM8" s="1202" t="s">
        <v>855</v>
      </c>
      <c r="AN8" s="1202" t="s">
        <v>855</v>
      </c>
      <c r="AO8" s="1202" t="s">
        <v>855</v>
      </c>
      <c r="AP8" s="1202" t="s">
        <v>855</v>
      </c>
      <c r="AQ8" s="1202" t="s">
        <v>855</v>
      </c>
      <c r="AR8" s="1202" t="s">
        <v>855</v>
      </c>
      <c r="AS8" s="1202" t="s">
        <v>855</v>
      </c>
      <c r="AT8" s="1202" t="s">
        <v>855</v>
      </c>
      <c r="AU8" s="1202" t="s">
        <v>855</v>
      </c>
      <c r="AV8" s="1203" t="s">
        <v>862</v>
      </c>
      <c r="AW8" s="1203" t="s">
        <v>862</v>
      </c>
      <c r="AX8" s="1203" t="s">
        <v>862</v>
      </c>
      <c r="AY8" s="1203" t="s">
        <v>862</v>
      </c>
      <c r="AZ8" s="1203" t="s">
        <v>862</v>
      </c>
    </row>
    <row r="9" spans="2:54" ht="114" x14ac:dyDescent="0.2">
      <c r="B9"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 s="64" t="s">
        <v>866</v>
      </c>
      <c r="D9" s="1469" t="s">
        <v>867</v>
      </c>
      <c r="E9" s="1203" t="s">
        <v>859</v>
      </c>
      <c r="F9" s="1203" t="str">
        <f>VLOOKUP(TBL4_OptApp[[#This Row],[Option type
Defined List]],'Option Typs_Grps'!B$2:C$47, 2, FALSE)</f>
        <v>Customer Options</v>
      </c>
      <c r="G9" s="65" t="s">
        <v>852</v>
      </c>
      <c r="H9" s="64" t="s">
        <v>860</v>
      </c>
      <c r="I9" s="1203" t="s">
        <v>854</v>
      </c>
      <c r="J9" s="1203" t="s">
        <v>855</v>
      </c>
      <c r="K9" s="1203" t="s">
        <v>855</v>
      </c>
      <c r="L9" s="1437" t="s">
        <v>854</v>
      </c>
      <c r="M9" s="1437" t="s">
        <v>854</v>
      </c>
      <c r="N9" s="1437" t="s">
        <v>854</v>
      </c>
      <c r="O9" s="1437"/>
      <c r="P9" s="1437"/>
      <c r="Q9" s="1437"/>
      <c r="R9" s="1202" t="s">
        <v>868</v>
      </c>
      <c r="S9" s="1207" t="s">
        <v>855</v>
      </c>
      <c r="T9" s="1207" t="s">
        <v>855</v>
      </c>
      <c r="U9" s="1530">
        <v>53.215634076316277</v>
      </c>
      <c r="V9" s="1437">
        <v>1</v>
      </c>
      <c r="W9" s="1202">
        <v>2025</v>
      </c>
      <c r="X9" s="1202">
        <v>0</v>
      </c>
      <c r="Y9" s="1203">
        <v>23.31</v>
      </c>
      <c r="Z9" s="1203">
        <v>23.31</v>
      </c>
      <c r="AA9" s="1530">
        <v>53.215634076316277</v>
      </c>
      <c r="AB9" s="1530">
        <v>53.215634076316277</v>
      </c>
      <c r="AC9" s="1202" t="s">
        <v>855</v>
      </c>
      <c r="AD9" s="1202" t="s">
        <v>855</v>
      </c>
      <c r="AE9" s="1202" t="s">
        <v>855</v>
      </c>
      <c r="AF9" s="1202" t="s">
        <v>855</v>
      </c>
      <c r="AG9" s="1202">
        <f>TBL4_OptApp[[#This Row],[Total NPC (£m)]]/TBL4_OptApp[[#This Row],[Maximum option utilisation across the planning period (Ml/d)]]</f>
        <v>1.7188557758951688</v>
      </c>
      <c r="AH9" s="1401">
        <v>91.47</v>
      </c>
      <c r="AI9" s="1202" t="s">
        <v>855</v>
      </c>
      <c r="AJ9" s="1202" t="s">
        <v>855</v>
      </c>
      <c r="AK9" s="1202" t="s">
        <v>855</v>
      </c>
      <c r="AL9" s="1202" t="s">
        <v>855</v>
      </c>
      <c r="AM9" s="1202" t="s">
        <v>855</v>
      </c>
      <c r="AN9" s="1202" t="s">
        <v>855</v>
      </c>
      <c r="AO9" s="1202" t="s">
        <v>855</v>
      </c>
      <c r="AP9" s="1202" t="s">
        <v>855</v>
      </c>
      <c r="AQ9" s="1202" t="s">
        <v>855</v>
      </c>
      <c r="AR9" s="1202" t="s">
        <v>855</v>
      </c>
      <c r="AS9" s="1202" t="s">
        <v>855</v>
      </c>
      <c r="AT9" s="1202" t="s">
        <v>855</v>
      </c>
      <c r="AU9" s="1202" t="s">
        <v>855</v>
      </c>
      <c r="AV9" s="1203" t="s">
        <v>862</v>
      </c>
      <c r="AW9" s="1203" t="s">
        <v>862</v>
      </c>
      <c r="AX9" s="1203" t="s">
        <v>862</v>
      </c>
      <c r="AY9" s="1203" t="s">
        <v>862</v>
      </c>
      <c r="AZ9" s="1203" t="s">
        <v>862</v>
      </c>
    </row>
    <row r="10" spans="2:54" ht="114" x14ac:dyDescent="0.2">
      <c r="B10"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0" s="64" t="s">
        <v>869</v>
      </c>
      <c r="D10" s="1469" t="s">
        <v>870</v>
      </c>
      <c r="E10" s="1203" t="s">
        <v>859</v>
      </c>
      <c r="F10" s="1203" t="str">
        <f>VLOOKUP(TBL4_OptApp[[#This Row],[Option type
Defined List]],'Option Typs_Grps'!B$2:C$47, 2, FALSE)</f>
        <v>Customer Options</v>
      </c>
      <c r="G10" s="1470" t="s">
        <v>852</v>
      </c>
      <c r="H10" s="1203" t="s">
        <v>860</v>
      </c>
      <c r="I10" s="1203" t="s">
        <v>854</v>
      </c>
      <c r="J10" s="1203" t="s">
        <v>855</v>
      </c>
      <c r="K10" s="1203" t="s">
        <v>855</v>
      </c>
      <c r="L10" s="1437" t="s">
        <v>854</v>
      </c>
      <c r="M10" s="1437" t="s">
        <v>854</v>
      </c>
      <c r="N10" s="1437" t="s">
        <v>854</v>
      </c>
      <c r="O10" s="1437"/>
      <c r="P10" s="1437"/>
      <c r="Q10" s="1437"/>
      <c r="R10" s="1202" t="s">
        <v>868</v>
      </c>
      <c r="S10" s="1207" t="s">
        <v>855</v>
      </c>
      <c r="T10" s="1207" t="s">
        <v>855</v>
      </c>
      <c r="U10" s="1530">
        <v>45.919783339928109</v>
      </c>
      <c r="V10" s="1437">
        <v>1</v>
      </c>
      <c r="W10" s="1202">
        <v>2025</v>
      </c>
      <c r="X10" s="1202">
        <v>0</v>
      </c>
      <c r="Y10" s="1203">
        <v>23.31</v>
      </c>
      <c r="Z10" s="1203">
        <v>23.31</v>
      </c>
      <c r="AA10" s="1530">
        <v>45.919783339928109</v>
      </c>
      <c r="AB10" s="1530">
        <v>45.919783339928109</v>
      </c>
      <c r="AC10" s="1202" t="s">
        <v>855</v>
      </c>
      <c r="AD10" s="1202" t="s">
        <v>855</v>
      </c>
      <c r="AE10" s="1202" t="s">
        <v>855</v>
      </c>
      <c r="AF10" s="1202" t="s">
        <v>855</v>
      </c>
      <c r="AG10" s="1202">
        <f>TBL4_OptApp[[#This Row],[Total NPC (£m)]]/TBL4_OptApp[[#This Row],[Maximum option utilisation across the planning period (Ml/d)]]</f>
        <v>1.9919519071525131</v>
      </c>
      <c r="AH10" s="1401">
        <v>91.47</v>
      </c>
      <c r="AI10" s="1202" t="s">
        <v>855</v>
      </c>
      <c r="AJ10" s="1202" t="s">
        <v>855</v>
      </c>
      <c r="AK10" s="1202" t="s">
        <v>855</v>
      </c>
      <c r="AL10" s="1202" t="s">
        <v>855</v>
      </c>
      <c r="AM10" s="1202" t="s">
        <v>855</v>
      </c>
      <c r="AN10" s="1202" t="s">
        <v>855</v>
      </c>
      <c r="AO10" s="1202" t="s">
        <v>855</v>
      </c>
      <c r="AP10" s="1202" t="s">
        <v>855</v>
      </c>
      <c r="AQ10" s="1202" t="s">
        <v>855</v>
      </c>
      <c r="AR10" s="1202" t="s">
        <v>855</v>
      </c>
      <c r="AS10" s="1202" t="s">
        <v>855</v>
      </c>
      <c r="AT10" s="1202" t="s">
        <v>855</v>
      </c>
      <c r="AU10" s="1202" t="s">
        <v>855</v>
      </c>
      <c r="AV10" s="1203" t="s">
        <v>862</v>
      </c>
      <c r="AW10" s="1203" t="s">
        <v>862</v>
      </c>
      <c r="AX10" s="1203" t="s">
        <v>862</v>
      </c>
      <c r="AY10" s="1203" t="s">
        <v>862</v>
      </c>
      <c r="AZ10" s="1203" t="s">
        <v>862</v>
      </c>
      <c r="BA10" s="61"/>
      <c r="BB10" s="61"/>
    </row>
    <row r="11" spans="2:54" ht="99.75" x14ac:dyDescent="0.2">
      <c r="B11"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1" s="64" t="s">
        <v>871</v>
      </c>
      <c r="D11" s="1469" t="s">
        <v>872</v>
      </c>
      <c r="E11" s="1203" t="s">
        <v>859</v>
      </c>
      <c r="F11" s="1203" t="str">
        <f>VLOOKUP(TBL4_OptApp[[#This Row],[Option type
Defined List]],'Option Typs_Grps'!B$2:C$47, 2, FALSE)</f>
        <v>Customer Options</v>
      </c>
      <c r="G11" s="1470" t="s">
        <v>852</v>
      </c>
      <c r="H11" s="1203" t="s">
        <v>860</v>
      </c>
      <c r="I11" s="1203" t="s">
        <v>854</v>
      </c>
      <c r="J11" s="1203" t="s">
        <v>855</v>
      </c>
      <c r="K11" s="1203" t="s">
        <v>855</v>
      </c>
      <c r="L11" s="1437" t="s">
        <v>854</v>
      </c>
      <c r="M11" s="1437" t="s">
        <v>854</v>
      </c>
      <c r="N11" s="1437" t="s">
        <v>854</v>
      </c>
      <c r="O11" s="1437"/>
      <c r="P11" s="1437"/>
      <c r="Q11" s="1437"/>
      <c r="R11" s="1202" t="s">
        <v>873</v>
      </c>
      <c r="S11" s="1207" t="s">
        <v>855</v>
      </c>
      <c r="T11" s="1207" t="s">
        <v>855</v>
      </c>
      <c r="U11" s="1530">
        <v>56.150606245795075</v>
      </c>
      <c r="V11" s="1437">
        <v>1</v>
      </c>
      <c r="W11" s="1202">
        <v>2025</v>
      </c>
      <c r="X11" s="1202">
        <v>0</v>
      </c>
      <c r="Y11" s="1203">
        <v>15.16</v>
      </c>
      <c r="Z11" s="1203">
        <v>15.16</v>
      </c>
      <c r="AA11" s="1530">
        <v>56.150606245795075</v>
      </c>
      <c r="AB11" s="1530">
        <v>56.150606245795075</v>
      </c>
      <c r="AC11" s="1202" t="s">
        <v>855</v>
      </c>
      <c r="AD11" s="1202" t="s">
        <v>855</v>
      </c>
      <c r="AE11" s="1202" t="s">
        <v>855</v>
      </c>
      <c r="AF11" s="1202" t="s">
        <v>855</v>
      </c>
      <c r="AG11" s="1202">
        <f>TBL4_OptApp[[#This Row],[Total NPC (£m)]]/TBL4_OptApp[[#This Row],[Maximum option utilisation across the planning period (Ml/d)]]</f>
        <v>1.6543009276405847</v>
      </c>
      <c r="AH11" s="1401">
        <v>92.89</v>
      </c>
      <c r="AI11" s="1202" t="s">
        <v>855</v>
      </c>
      <c r="AJ11" s="1202" t="s">
        <v>855</v>
      </c>
      <c r="AK11" s="1202" t="s">
        <v>855</v>
      </c>
      <c r="AL11" s="1202" t="s">
        <v>855</v>
      </c>
      <c r="AM11" s="1202" t="s">
        <v>855</v>
      </c>
      <c r="AN11" s="1202" t="s">
        <v>855</v>
      </c>
      <c r="AO11" s="1202" t="s">
        <v>855</v>
      </c>
      <c r="AP11" s="1202" t="s">
        <v>855</v>
      </c>
      <c r="AQ11" s="1202" t="s">
        <v>855</v>
      </c>
      <c r="AR11" s="1202" t="s">
        <v>855</v>
      </c>
      <c r="AS11" s="1202" t="s">
        <v>855</v>
      </c>
      <c r="AT11" s="1202" t="s">
        <v>855</v>
      </c>
      <c r="AU11" s="1202" t="s">
        <v>855</v>
      </c>
      <c r="AV11" s="1203" t="s">
        <v>862</v>
      </c>
      <c r="AW11" s="1203" t="s">
        <v>862</v>
      </c>
      <c r="AX11" s="1203" t="s">
        <v>862</v>
      </c>
      <c r="AY11" s="1202"/>
      <c r="AZ11" s="1202"/>
      <c r="BA11" s="61"/>
      <c r="BB11" s="61"/>
    </row>
    <row r="12" spans="2:54" ht="99.75" hidden="1" x14ac:dyDescent="0.2">
      <c r="B12"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2" s="64" t="s">
        <v>874</v>
      </c>
      <c r="D12" s="1469" t="s">
        <v>875</v>
      </c>
      <c r="E12" s="1203" t="s">
        <v>876</v>
      </c>
      <c r="F12" s="1203" t="s">
        <v>877</v>
      </c>
      <c r="G12" s="1470" t="s">
        <v>852</v>
      </c>
      <c r="H12" s="1203" t="s">
        <v>878</v>
      </c>
      <c r="I12" s="1203" t="s">
        <v>854</v>
      </c>
      <c r="J12" s="1203" t="s">
        <v>855</v>
      </c>
      <c r="K12" s="1203" t="s">
        <v>855</v>
      </c>
      <c r="L12" s="1437" t="s">
        <v>854</v>
      </c>
      <c r="M12" s="1437" t="s">
        <v>854</v>
      </c>
      <c r="N12" s="1437" t="s">
        <v>854</v>
      </c>
      <c r="O12" s="1437"/>
      <c r="P12" s="1437"/>
      <c r="Q12" s="1437"/>
      <c r="R12" s="1202" t="s">
        <v>879</v>
      </c>
      <c r="S12" s="1207" t="s">
        <v>855</v>
      </c>
      <c r="T12" s="1207" t="s">
        <v>855</v>
      </c>
      <c r="U12" s="1207" t="s">
        <v>855</v>
      </c>
      <c r="V12" s="1207" t="s">
        <v>855</v>
      </c>
      <c r="W12" s="1207" t="s">
        <v>855</v>
      </c>
      <c r="X12" s="1207" t="s">
        <v>855</v>
      </c>
      <c r="Y12" s="1207" t="s">
        <v>855</v>
      </c>
      <c r="Z12" s="1207" t="s">
        <v>855</v>
      </c>
      <c r="AA12" s="1530" t="s">
        <v>855</v>
      </c>
      <c r="AB12" s="1531" t="s">
        <v>855</v>
      </c>
      <c r="AC12" s="1207" t="s">
        <v>855</v>
      </c>
      <c r="AD12" s="1207" t="s">
        <v>855</v>
      </c>
      <c r="AE12" s="1207" t="s">
        <v>855</v>
      </c>
      <c r="AF12" s="1207" t="s">
        <v>855</v>
      </c>
      <c r="AG12" s="1202" t="s">
        <v>855</v>
      </c>
      <c r="AH12" s="1207" t="s">
        <v>855</v>
      </c>
      <c r="AI12" s="1207" t="s">
        <v>855</v>
      </c>
      <c r="AJ12" s="1207" t="s">
        <v>855</v>
      </c>
      <c r="AK12" s="1207" t="s">
        <v>855</v>
      </c>
      <c r="AL12" s="1207" t="s">
        <v>855</v>
      </c>
      <c r="AM12" s="1207" t="s">
        <v>855</v>
      </c>
      <c r="AN12" s="1207" t="s">
        <v>855</v>
      </c>
      <c r="AO12" s="1207" t="s">
        <v>855</v>
      </c>
      <c r="AP12" s="1207" t="s">
        <v>855</v>
      </c>
      <c r="AQ12" s="1207" t="s">
        <v>855</v>
      </c>
      <c r="AR12" s="1207" t="s">
        <v>855</v>
      </c>
      <c r="AS12" s="1207" t="s">
        <v>855</v>
      </c>
      <c r="AT12" s="1207" t="s">
        <v>855</v>
      </c>
      <c r="AU12" s="1207" t="s">
        <v>855</v>
      </c>
      <c r="AV12" s="1203"/>
      <c r="AW12" s="1203"/>
      <c r="AX12" s="1203"/>
      <c r="AY12" s="1202"/>
      <c r="AZ12" s="1202"/>
      <c r="BA12" s="61"/>
      <c r="BB12" s="61"/>
    </row>
    <row r="13" spans="2:54" ht="99.75" hidden="1" x14ac:dyDescent="0.2">
      <c r="B13"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 s="1499" t="s">
        <v>880</v>
      </c>
      <c r="D13" s="1500" t="s">
        <v>881</v>
      </c>
      <c r="E13" s="1503" t="s">
        <v>882</v>
      </c>
      <c r="F13" s="1203" t="str">
        <f>VLOOKUP(TBL4_OptApp[[#This Row],[Option type
Defined List]],'Option Typs_Grps'!B$2:C$47, 2, FALSE)</f>
        <v>Customer Options</v>
      </c>
      <c r="G13" s="1502" t="s">
        <v>852</v>
      </c>
      <c r="H13" s="1205" t="s">
        <v>853</v>
      </c>
      <c r="I13" s="1203" t="s">
        <v>856</v>
      </c>
      <c r="J13" s="1203" t="s">
        <v>855</v>
      </c>
      <c r="K13" s="1203" t="s">
        <v>855</v>
      </c>
      <c r="L13" s="1437" t="s">
        <v>856</v>
      </c>
      <c r="M13" s="1437" t="s">
        <v>856</v>
      </c>
      <c r="N13" s="1437" t="s">
        <v>856</v>
      </c>
      <c r="O13" s="1437"/>
      <c r="P13" s="1437"/>
      <c r="Q13" s="1437"/>
      <c r="R13" s="1202" t="s">
        <v>879</v>
      </c>
      <c r="S13" s="1207" t="s">
        <v>855</v>
      </c>
      <c r="T13" s="1207" t="s">
        <v>855</v>
      </c>
      <c r="U13" s="1531">
        <v>31.513517964135325</v>
      </c>
      <c r="V13" s="1207">
        <v>0</v>
      </c>
      <c r="W13" s="1207">
        <v>2026</v>
      </c>
      <c r="X13" s="1207" t="s">
        <v>855</v>
      </c>
      <c r="Y13" s="1207" t="s">
        <v>855</v>
      </c>
      <c r="Z13" s="1207" t="s">
        <v>855</v>
      </c>
      <c r="AA13" s="1531">
        <v>31.513517964135325</v>
      </c>
      <c r="AB13" s="1531">
        <v>31.513517964135325</v>
      </c>
      <c r="AC13" s="1207" t="s">
        <v>855</v>
      </c>
      <c r="AD13" s="1207" t="s">
        <v>855</v>
      </c>
      <c r="AE13" s="1207" t="s">
        <v>855</v>
      </c>
      <c r="AF13" s="1207" t="s">
        <v>855</v>
      </c>
      <c r="AG13" s="1202" t="s">
        <v>855</v>
      </c>
      <c r="AH13" s="1207" t="s">
        <v>855</v>
      </c>
      <c r="AI13" s="1207" t="s">
        <v>855</v>
      </c>
      <c r="AJ13" s="1207" t="s">
        <v>855</v>
      </c>
      <c r="AK13" s="1207" t="s">
        <v>855</v>
      </c>
      <c r="AL13" s="1207" t="s">
        <v>855</v>
      </c>
      <c r="AM13" s="1207" t="s">
        <v>855</v>
      </c>
      <c r="AN13" s="1207" t="s">
        <v>855</v>
      </c>
      <c r="AO13" s="1207" t="s">
        <v>855</v>
      </c>
      <c r="AP13" s="1207" t="s">
        <v>855</v>
      </c>
      <c r="AQ13" s="1207" t="s">
        <v>855</v>
      </c>
      <c r="AR13" s="1207" t="s">
        <v>855</v>
      </c>
      <c r="AS13" s="1207" t="s">
        <v>855</v>
      </c>
      <c r="AT13" s="1207" t="s">
        <v>855</v>
      </c>
      <c r="AU13" s="1207" t="s">
        <v>855</v>
      </c>
      <c r="AV13" s="1203"/>
      <c r="AW13" s="1203"/>
      <c r="AX13" s="1203"/>
      <c r="AY13" s="1202"/>
      <c r="AZ13" s="1202"/>
      <c r="BA13" s="61"/>
      <c r="BB13" s="61"/>
    </row>
    <row r="14" spans="2:54" ht="15" hidden="1" x14ac:dyDescent="0.2">
      <c r="B14"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4" s="1448" t="s">
        <v>883</v>
      </c>
      <c r="D14" s="1469" t="s">
        <v>884</v>
      </c>
      <c r="E14" s="1204" t="s">
        <v>882</v>
      </c>
      <c r="F14" s="1203" t="str">
        <f>VLOOKUP(TBL4_OptApp[[#This Row],[Option type
Defined List]],'Option Typs_Grps'!B$2:C$47, 2, FALSE)</f>
        <v>Customer Options</v>
      </c>
      <c r="G14" s="1470" t="s">
        <v>852</v>
      </c>
      <c r="H14" s="1203" t="s">
        <v>860</v>
      </c>
      <c r="I14" s="1203" t="s">
        <v>854</v>
      </c>
      <c r="J14" s="1203" t="s">
        <v>855</v>
      </c>
      <c r="K14" s="1203" t="s">
        <v>855</v>
      </c>
      <c r="L14" s="1203" t="s">
        <v>854</v>
      </c>
      <c r="M14" s="1203" t="s">
        <v>854</v>
      </c>
      <c r="N14" s="1203" t="s">
        <v>854</v>
      </c>
      <c r="O14" s="1203"/>
      <c r="P14" s="1203"/>
      <c r="Q14" s="1203"/>
      <c r="R14" s="1202" t="s">
        <v>885</v>
      </c>
      <c r="S14" s="1438" t="s">
        <v>855</v>
      </c>
      <c r="T14" s="1438" t="s">
        <v>855</v>
      </c>
      <c r="U14" s="1401">
        <v>27.392763765365796</v>
      </c>
      <c r="V14" s="1202">
        <v>0</v>
      </c>
      <c r="W14" s="1202">
        <v>2025</v>
      </c>
      <c r="X14" s="1202">
        <v>0</v>
      </c>
      <c r="Y14" s="1401">
        <v>1.03510167255001</v>
      </c>
      <c r="Z14" s="1401">
        <v>1.03510167255001</v>
      </c>
      <c r="AA14" s="1401">
        <v>27.392763765365796</v>
      </c>
      <c r="AB14" s="1401">
        <v>27.392763765365796</v>
      </c>
      <c r="AC14" s="1202" t="s">
        <v>855</v>
      </c>
      <c r="AD14" s="1202" t="s">
        <v>855</v>
      </c>
      <c r="AE14" s="1202" t="s">
        <v>855</v>
      </c>
      <c r="AF14" s="1202" t="s">
        <v>855</v>
      </c>
      <c r="AG14" s="1202">
        <f>TBL4_OptApp[[#This Row],[Total NPC (£m)]]/TBL4_OptApp[[#This Row],[Maximum option utilisation across the planning period (Ml/d)]]</f>
        <v>0.78633097866648805</v>
      </c>
      <c r="AH14" s="1401">
        <v>21.539778739999999</v>
      </c>
      <c r="AI14" s="1202" t="s">
        <v>855</v>
      </c>
      <c r="AJ14" s="1202" t="s">
        <v>855</v>
      </c>
      <c r="AK14" s="1202" t="s">
        <v>855</v>
      </c>
      <c r="AL14" s="1202" t="s">
        <v>855</v>
      </c>
      <c r="AM14" s="1202" t="s">
        <v>855</v>
      </c>
      <c r="AN14" s="1202" t="s">
        <v>855</v>
      </c>
      <c r="AO14" s="1202" t="s">
        <v>855</v>
      </c>
      <c r="AP14" s="1202" t="s">
        <v>855</v>
      </c>
      <c r="AQ14" s="1202" t="s">
        <v>855</v>
      </c>
      <c r="AR14" s="1202" t="s">
        <v>855</v>
      </c>
      <c r="AS14" s="1202" t="s">
        <v>855</v>
      </c>
      <c r="AT14" s="1202" t="s">
        <v>855</v>
      </c>
      <c r="AU14" s="1202" t="s">
        <v>855</v>
      </c>
      <c r="AV14" s="1202"/>
      <c r="AW14" s="1202"/>
      <c r="AX14" s="1202"/>
      <c r="AY14" s="1202"/>
      <c r="AZ14" s="1202"/>
    </row>
    <row r="15" spans="2:54" ht="15" hidden="1" x14ac:dyDescent="0.2">
      <c r="B15"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5" s="1206" t="s">
        <v>886</v>
      </c>
      <c r="D15" s="1500" t="s">
        <v>887</v>
      </c>
      <c r="E15" s="1205" t="s">
        <v>882</v>
      </c>
      <c r="F15" s="1203" t="str">
        <f>VLOOKUP(TBL4_OptApp[[#This Row],[Option type
Defined List]],'Option Typs_Grps'!B$2:C$47, 2, FALSE)</f>
        <v>Customer Options</v>
      </c>
      <c r="G15" s="1502" t="s">
        <v>852</v>
      </c>
      <c r="H15" s="1205" t="s">
        <v>853</v>
      </c>
      <c r="I15" s="1203" t="s">
        <v>854</v>
      </c>
      <c r="J15" s="1203" t="s">
        <v>855</v>
      </c>
      <c r="K15" s="1203" t="s">
        <v>855</v>
      </c>
      <c r="L15" s="1203" t="s">
        <v>856</v>
      </c>
      <c r="M15" s="1203" t="s">
        <v>856</v>
      </c>
      <c r="N15" s="1203" t="s">
        <v>856</v>
      </c>
      <c r="O15" s="1203"/>
      <c r="P15" s="1203"/>
      <c r="Q15" s="1203"/>
      <c r="R15" s="1202" t="s">
        <v>855</v>
      </c>
      <c r="S15" s="1438" t="s">
        <v>855</v>
      </c>
      <c r="T15" s="1438" t="s">
        <v>855</v>
      </c>
      <c r="U15" s="1401">
        <v>45.320829984439662</v>
      </c>
      <c r="V15" s="1202">
        <v>0</v>
      </c>
      <c r="W15" s="1202">
        <v>2025</v>
      </c>
      <c r="X15" s="1202">
        <v>0</v>
      </c>
      <c r="Y15" s="1401">
        <v>1.6408202735326201</v>
      </c>
      <c r="Z15" s="1401">
        <v>1.6408202735326201</v>
      </c>
      <c r="AA15" s="1401">
        <v>45.320829984439662</v>
      </c>
      <c r="AB15" s="1401">
        <v>45.320829984439662</v>
      </c>
      <c r="AC15" s="1202" t="s">
        <v>855</v>
      </c>
      <c r="AD15" s="1202" t="s">
        <v>855</v>
      </c>
      <c r="AE15" s="1202" t="s">
        <v>855</v>
      </c>
      <c r="AF15" s="1202" t="s">
        <v>855</v>
      </c>
      <c r="AG15" s="1202">
        <f>TBL4_OptApp[[#This Row],[Total NPC (£m)]]/TBL4_OptApp[[#This Row],[Maximum option utilisation across the planning period (Ml/d)]]</f>
        <v>0.77049989380135442</v>
      </c>
      <c r="AH15" s="1401">
        <v>34.91969469</v>
      </c>
      <c r="AI15" s="1202" t="s">
        <v>855</v>
      </c>
      <c r="AJ15" s="1202" t="s">
        <v>855</v>
      </c>
      <c r="AK15" s="1202" t="s">
        <v>855</v>
      </c>
      <c r="AL15" s="1202" t="s">
        <v>855</v>
      </c>
      <c r="AM15" s="1202" t="s">
        <v>855</v>
      </c>
      <c r="AN15" s="1202" t="s">
        <v>855</v>
      </c>
      <c r="AO15" s="1202" t="s">
        <v>855</v>
      </c>
      <c r="AP15" s="1202" t="s">
        <v>855</v>
      </c>
      <c r="AQ15" s="1202" t="s">
        <v>855</v>
      </c>
      <c r="AR15" s="1202" t="s">
        <v>855</v>
      </c>
      <c r="AS15" s="1202" t="s">
        <v>855</v>
      </c>
      <c r="AT15" s="1202" t="s">
        <v>855</v>
      </c>
      <c r="AU15" s="1202" t="s">
        <v>855</v>
      </c>
      <c r="AV15" s="1202"/>
      <c r="AW15" s="1202"/>
      <c r="AX15" s="1202"/>
      <c r="AY15" s="1202"/>
      <c r="AZ15" s="1202"/>
    </row>
    <row r="16" spans="2:54" ht="15" hidden="1" x14ac:dyDescent="0.2">
      <c r="B16"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6" s="1448" t="s">
        <v>888</v>
      </c>
      <c r="D16" s="1469" t="s">
        <v>889</v>
      </c>
      <c r="E16" s="1204" t="s">
        <v>882</v>
      </c>
      <c r="F16" s="1203" t="str">
        <f>VLOOKUP(TBL4_OptApp[[#This Row],[Option type
Defined List]],'Option Typs_Grps'!B$2:C$47, 2, FALSE)</f>
        <v>Customer Options</v>
      </c>
      <c r="G16" s="1470" t="s">
        <v>852</v>
      </c>
      <c r="H16" s="1203" t="s">
        <v>860</v>
      </c>
      <c r="I16" s="1203" t="s">
        <v>854</v>
      </c>
      <c r="J16" s="1203" t="s">
        <v>855</v>
      </c>
      <c r="K16" s="1203" t="s">
        <v>855</v>
      </c>
      <c r="L16" s="1203" t="s">
        <v>854</v>
      </c>
      <c r="M16" s="1203" t="s">
        <v>854</v>
      </c>
      <c r="N16" s="1203" t="s">
        <v>854</v>
      </c>
      <c r="O16" s="1203"/>
      <c r="P16" s="1203"/>
      <c r="Q16" s="1203"/>
      <c r="R16" s="1202" t="s">
        <v>890</v>
      </c>
      <c r="S16" s="1438" t="s">
        <v>855</v>
      </c>
      <c r="T16" s="1438" t="s">
        <v>855</v>
      </c>
      <c r="U16" s="1401">
        <v>48.020113415023644</v>
      </c>
      <c r="V16" s="1202">
        <v>0</v>
      </c>
      <c r="W16" s="1202">
        <v>2025</v>
      </c>
      <c r="X16" s="1202">
        <v>0</v>
      </c>
      <c r="Y16" s="1401">
        <v>1.9963455317793299</v>
      </c>
      <c r="Z16" s="1401">
        <v>1.9963455317793299</v>
      </c>
      <c r="AA16" s="1401">
        <v>48.020113415023644</v>
      </c>
      <c r="AB16" s="1401">
        <v>48.020113415023644</v>
      </c>
      <c r="AC16" s="1202" t="s">
        <v>855</v>
      </c>
      <c r="AD16" s="1202" t="s">
        <v>855</v>
      </c>
      <c r="AE16" s="1202" t="s">
        <v>855</v>
      </c>
      <c r="AF16" s="1202" t="s">
        <v>855</v>
      </c>
      <c r="AG16" s="1202">
        <f>TBL4_OptApp[[#This Row],[Total NPC (£m)]]/TBL4_OptApp[[#This Row],[Maximum option utilisation across the planning period (Ml/d)]]</f>
        <v>0.89343796211396087</v>
      </c>
      <c r="AH16" s="1401">
        <v>42.902992269999999</v>
      </c>
      <c r="AI16" s="1202" t="s">
        <v>855</v>
      </c>
      <c r="AJ16" s="1202" t="s">
        <v>855</v>
      </c>
      <c r="AK16" s="1202" t="s">
        <v>855</v>
      </c>
      <c r="AL16" s="1202" t="s">
        <v>855</v>
      </c>
      <c r="AM16" s="1202" t="s">
        <v>855</v>
      </c>
      <c r="AN16" s="1202" t="s">
        <v>855</v>
      </c>
      <c r="AO16" s="1202" t="s">
        <v>855</v>
      </c>
      <c r="AP16" s="1202" t="s">
        <v>855</v>
      </c>
      <c r="AQ16" s="1202" t="s">
        <v>855</v>
      </c>
      <c r="AR16" s="1202" t="s">
        <v>855</v>
      </c>
      <c r="AS16" s="1202" t="s">
        <v>855</v>
      </c>
      <c r="AT16" s="1202" t="s">
        <v>855</v>
      </c>
      <c r="AU16" s="1202" t="s">
        <v>855</v>
      </c>
      <c r="AV16" s="1202"/>
      <c r="AW16" s="1202"/>
      <c r="AX16" s="1202"/>
      <c r="AY16" s="1202"/>
      <c r="AZ16" s="1202"/>
    </row>
    <row r="17" spans="2:52" ht="15" hidden="1" x14ac:dyDescent="0.2">
      <c r="B17"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7" s="1202" t="s">
        <v>891</v>
      </c>
      <c r="D17" s="1504" t="s">
        <v>892</v>
      </c>
      <c r="E17" s="1204" t="s">
        <v>893</v>
      </c>
      <c r="F17" s="1203" t="str">
        <f>VLOOKUP(TBL4_OptApp[[#This Row],[Option type
Defined List]],'Option Typs_Grps'!B$2:C$47, 2, FALSE)</f>
        <v>Distribution Options</v>
      </c>
      <c r="G17" s="1470" t="s">
        <v>852</v>
      </c>
      <c r="H17" s="1203" t="s">
        <v>860</v>
      </c>
      <c r="I17" s="1203" t="s">
        <v>854</v>
      </c>
      <c r="J17" s="1203" t="s">
        <v>855</v>
      </c>
      <c r="K17" s="1203" t="s">
        <v>855</v>
      </c>
      <c r="L17" s="1203" t="s">
        <v>854</v>
      </c>
      <c r="M17" s="1203" t="s">
        <v>854</v>
      </c>
      <c r="N17" s="1203" t="s">
        <v>854</v>
      </c>
      <c r="O17" s="1203"/>
      <c r="P17" s="1203"/>
      <c r="Q17" s="1203"/>
      <c r="R17" s="1202" t="s">
        <v>894</v>
      </c>
      <c r="S17" s="1438" t="s">
        <v>855</v>
      </c>
      <c r="T17" s="1438" t="s">
        <v>855</v>
      </c>
      <c r="U17" s="1401">
        <v>19.478531337200401</v>
      </c>
      <c r="V17" s="1202">
        <v>0</v>
      </c>
      <c r="W17" s="1202">
        <v>2025</v>
      </c>
      <c r="X17" s="1202">
        <v>0</v>
      </c>
      <c r="Y17" s="1202">
        <v>4.4000000000000004</v>
      </c>
      <c r="Z17" s="1202">
        <v>4.4000000000000004</v>
      </c>
      <c r="AA17" s="1401">
        <v>19.478531337200401</v>
      </c>
      <c r="AB17" s="1401">
        <v>19.478531337200401</v>
      </c>
      <c r="AC17" s="1202" t="s">
        <v>855</v>
      </c>
      <c r="AD17" s="1202" t="s">
        <v>855</v>
      </c>
      <c r="AE17" s="1202" t="s">
        <v>855</v>
      </c>
      <c r="AF17" s="1202" t="s">
        <v>855</v>
      </c>
      <c r="AG17" s="1202">
        <f>TBL4_OptApp[[#This Row],[Total NPC (£m)]]/TBL4_OptApp[[#This Row],[Maximum option utilisation across the planning period (Ml/d)]]</f>
        <v>12.079452805080818</v>
      </c>
      <c r="AH17" s="1401">
        <v>235.29</v>
      </c>
      <c r="AI17" s="1202" t="s">
        <v>855</v>
      </c>
      <c r="AJ17" s="1202" t="s">
        <v>855</v>
      </c>
      <c r="AK17" s="1202" t="s">
        <v>855</v>
      </c>
      <c r="AL17" s="1202" t="s">
        <v>855</v>
      </c>
      <c r="AM17" s="1202" t="s">
        <v>855</v>
      </c>
      <c r="AN17" s="1202" t="s">
        <v>855</v>
      </c>
      <c r="AO17" s="1202" t="s">
        <v>855</v>
      </c>
      <c r="AP17" s="1202" t="s">
        <v>855</v>
      </c>
      <c r="AQ17" s="1202" t="s">
        <v>855</v>
      </c>
      <c r="AR17" s="1202" t="s">
        <v>855</v>
      </c>
      <c r="AS17" s="1202" t="s">
        <v>855</v>
      </c>
      <c r="AT17" s="1202" t="s">
        <v>855</v>
      </c>
      <c r="AU17" s="1202" t="s">
        <v>855</v>
      </c>
      <c r="AV17" s="1202"/>
      <c r="AW17" s="1202"/>
      <c r="AX17" s="1202"/>
      <c r="AY17" s="1202"/>
      <c r="AZ17" s="1202"/>
    </row>
    <row r="18" spans="2:52" ht="15" hidden="1" x14ac:dyDescent="0.2">
      <c r="B18"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8" s="1202" t="s">
        <v>895</v>
      </c>
      <c r="D18" s="1504" t="s">
        <v>896</v>
      </c>
      <c r="E18" s="1204" t="s">
        <v>893</v>
      </c>
      <c r="F18" s="1203" t="str">
        <f>VLOOKUP(TBL4_OptApp[[#This Row],[Option type
Defined List]],'Option Typs_Grps'!B$2:C$47, 2, FALSE)</f>
        <v>Distribution Options</v>
      </c>
      <c r="G18" s="1470" t="s">
        <v>852</v>
      </c>
      <c r="H18" s="1203" t="s">
        <v>860</v>
      </c>
      <c r="I18" s="1203" t="s">
        <v>854</v>
      </c>
      <c r="J18" s="1203" t="s">
        <v>855</v>
      </c>
      <c r="K18" s="1203" t="s">
        <v>855</v>
      </c>
      <c r="L18" s="1203" t="s">
        <v>854</v>
      </c>
      <c r="M18" s="1203" t="s">
        <v>854</v>
      </c>
      <c r="N18" s="1203" t="s">
        <v>854</v>
      </c>
      <c r="O18" s="1203"/>
      <c r="P18" s="1203"/>
      <c r="Q18" s="1203"/>
      <c r="R18" s="1202" t="s">
        <v>894</v>
      </c>
      <c r="S18" s="1438" t="s">
        <v>855</v>
      </c>
      <c r="T18" s="1438" t="s">
        <v>855</v>
      </c>
      <c r="U18" s="1401">
        <v>33.02968172445307</v>
      </c>
      <c r="V18" s="1202">
        <v>0</v>
      </c>
      <c r="W18" s="1202">
        <v>2025</v>
      </c>
      <c r="X18" s="1202">
        <v>0</v>
      </c>
      <c r="Y18" s="1202">
        <v>6.96</v>
      </c>
      <c r="Z18" s="1202">
        <v>6.96</v>
      </c>
      <c r="AA18" s="1401">
        <v>33.02968172445307</v>
      </c>
      <c r="AB18" s="1401">
        <v>33.02968172445307</v>
      </c>
      <c r="AC18" s="1202" t="s">
        <v>855</v>
      </c>
      <c r="AD18" s="1202" t="s">
        <v>855</v>
      </c>
      <c r="AE18" s="1202" t="s">
        <v>855</v>
      </c>
      <c r="AF18" s="1202" t="s">
        <v>855</v>
      </c>
      <c r="AG18" s="1202">
        <f>TBL4_OptApp[[#This Row],[Total NPC (£m)]]/TBL4_OptApp[[#This Row],[Maximum option utilisation across the planning period (Ml/d)]]</f>
        <v>11.246550999157444</v>
      </c>
      <c r="AH18" s="1401">
        <v>371.47</v>
      </c>
      <c r="AI18" s="1202" t="s">
        <v>855</v>
      </c>
      <c r="AJ18" s="1202" t="s">
        <v>855</v>
      </c>
      <c r="AK18" s="1202" t="s">
        <v>855</v>
      </c>
      <c r="AL18" s="1202" t="s">
        <v>855</v>
      </c>
      <c r="AM18" s="1202" t="s">
        <v>855</v>
      </c>
      <c r="AN18" s="1202" t="s">
        <v>855</v>
      </c>
      <c r="AO18" s="1202" t="s">
        <v>855</v>
      </c>
      <c r="AP18" s="1202" t="s">
        <v>855</v>
      </c>
      <c r="AQ18" s="1202" t="s">
        <v>855</v>
      </c>
      <c r="AR18" s="1202" t="s">
        <v>855</v>
      </c>
      <c r="AS18" s="1202" t="s">
        <v>855</v>
      </c>
      <c r="AT18" s="1202" t="s">
        <v>855</v>
      </c>
      <c r="AU18" s="1202" t="s">
        <v>855</v>
      </c>
      <c r="AV18" s="1202"/>
      <c r="AW18" s="1202"/>
      <c r="AX18" s="1202"/>
      <c r="AY18" s="1202"/>
      <c r="AZ18" s="1202"/>
    </row>
    <row r="19" spans="2:52" ht="15" hidden="1" x14ac:dyDescent="0.2">
      <c r="B19"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19" s="1206" t="s">
        <v>897</v>
      </c>
      <c r="D19" s="1505" t="s">
        <v>898</v>
      </c>
      <c r="E19" s="1503" t="s">
        <v>893</v>
      </c>
      <c r="F19" s="1203" t="str">
        <f>VLOOKUP(TBL4_OptApp[[#This Row],[Option type
Defined List]],'Option Typs_Grps'!B$2:C$47, 2, FALSE)</f>
        <v>Distribution Options</v>
      </c>
      <c r="G19" s="1502" t="s">
        <v>852</v>
      </c>
      <c r="H19" s="1205" t="s">
        <v>853</v>
      </c>
      <c r="I19" s="1203" t="s">
        <v>854</v>
      </c>
      <c r="J19" s="1203" t="s">
        <v>855</v>
      </c>
      <c r="K19" s="1203" t="s">
        <v>855</v>
      </c>
      <c r="L19" s="1203" t="s">
        <v>856</v>
      </c>
      <c r="M19" s="1203" t="s">
        <v>856</v>
      </c>
      <c r="N19" s="1203" t="s">
        <v>856</v>
      </c>
      <c r="O19" s="1203"/>
      <c r="P19" s="1203"/>
      <c r="Q19" s="1203"/>
      <c r="R19" s="1202" t="s">
        <v>855</v>
      </c>
      <c r="S19" s="1438" t="s">
        <v>855</v>
      </c>
      <c r="T19" s="1438" t="s">
        <v>855</v>
      </c>
      <c r="U19" s="1401">
        <v>42.517453278463528</v>
      </c>
      <c r="V19" s="1202">
        <v>0</v>
      </c>
      <c r="W19" s="1202">
        <v>2025</v>
      </c>
      <c r="X19" s="1202">
        <v>0</v>
      </c>
      <c r="Y19" s="1202">
        <f>16.3-Y24</f>
        <v>13.040000000000001</v>
      </c>
      <c r="Z19" s="1202">
        <f>16.3-Z24</f>
        <v>13.040000000000001</v>
      </c>
      <c r="AA19" s="1401">
        <v>42.517453278463528</v>
      </c>
      <c r="AB19" s="1401">
        <v>42.517453278463528</v>
      </c>
      <c r="AC19" s="1202" t="s">
        <v>855</v>
      </c>
      <c r="AD19" s="1202" t="s">
        <v>855</v>
      </c>
      <c r="AE19" s="1202" t="s">
        <v>855</v>
      </c>
      <c r="AF19" s="1202" t="s">
        <v>855</v>
      </c>
      <c r="AG19" s="1202">
        <f>TBL4_OptApp[[#This Row],[Total NPC (£m)]]/TBL4_OptApp[[#This Row],[Maximum option utilisation across the planning period (Ml/d)]]</f>
        <v>16.471588630044781</v>
      </c>
      <c r="AH19" s="1401">
        <v>700.33</v>
      </c>
      <c r="AI19" s="1202" t="s">
        <v>855</v>
      </c>
      <c r="AJ19" s="1202" t="s">
        <v>855</v>
      </c>
      <c r="AK19" s="1202" t="s">
        <v>855</v>
      </c>
      <c r="AL19" s="1202" t="s">
        <v>855</v>
      </c>
      <c r="AM19" s="1202" t="s">
        <v>855</v>
      </c>
      <c r="AN19" s="1202" t="s">
        <v>855</v>
      </c>
      <c r="AO19" s="1202" t="s">
        <v>855</v>
      </c>
      <c r="AP19" s="1202" t="s">
        <v>855</v>
      </c>
      <c r="AQ19" s="1202" t="s">
        <v>855</v>
      </c>
      <c r="AR19" s="1202" t="s">
        <v>855</v>
      </c>
      <c r="AS19" s="1202" t="s">
        <v>855</v>
      </c>
      <c r="AT19" s="1202" t="s">
        <v>855</v>
      </c>
      <c r="AU19" s="1202" t="s">
        <v>855</v>
      </c>
      <c r="AV19" s="1202"/>
      <c r="AW19" s="1202"/>
      <c r="AX19" s="1202"/>
      <c r="AY19" s="1202"/>
      <c r="AZ19" s="1202"/>
    </row>
    <row r="20" spans="2:52" ht="42.75" hidden="1" x14ac:dyDescent="0.2">
      <c r="B20"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20" s="1202" t="s">
        <v>899</v>
      </c>
      <c r="D20" s="1469" t="s">
        <v>900</v>
      </c>
      <c r="E20" s="1204" t="s">
        <v>893</v>
      </c>
      <c r="F20" s="1203" t="str">
        <f>VLOOKUP(TBL4_OptApp[[#This Row],[Option type
Defined List]],'Option Typs_Grps'!B$2:C$47, 2, FALSE)</f>
        <v>Distribution Options</v>
      </c>
      <c r="G20" s="1470" t="s">
        <v>852</v>
      </c>
      <c r="H20" s="1203" t="s">
        <v>878</v>
      </c>
      <c r="I20" s="1203" t="s">
        <v>854</v>
      </c>
      <c r="J20" s="1203" t="s">
        <v>855</v>
      </c>
      <c r="K20" s="1203" t="s">
        <v>855</v>
      </c>
      <c r="L20" s="1437" t="s">
        <v>854</v>
      </c>
      <c r="M20" s="1437" t="s">
        <v>854</v>
      </c>
      <c r="N20" s="1437" t="s">
        <v>854</v>
      </c>
      <c r="O20" s="1437"/>
      <c r="P20" s="1437"/>
      <c r="Q20" s="1437"/>
      <c r="R20" s="1202" t="s">
        <v>901</v>
      </c>
      <c r="S20" s="1438" t="s">
        <v>855</v>
      </c>
      <c r="T20" s="1438" t="s">
        <v>855</v>
      </c>
      <c r="U20" s="1438" t="s">
        <v>855</v>
      </c>
      <c r="V20" s="1202">
        <v>0</v>
      </c>
      <c r="W20" s="1202">
        <v>2025</v>
      </c>
      <c r="X20" s="1202">
        <v>0</v>
      </c>
      <c r="Y20" s="1202">
        <f>Y19+Y24+Y18</f>
        <v>23.26</v>
      </c>
      <c r="Z20" s="1202">
        <f>Z19+Z24+Z18</f>
        <v>23.26</v>
      </c>
      <c r="AA20" s="1530" t="s">
        <v>855</v>
      </c>
      <c r="AB20" s="1531" t="s">
        <v>855</v>
      </c>
      <c r="AC20" s="1202" t="s">
        <v>855</v>
      </c>
      <c r="AD20" s="1202" t="s">
        <v>855</v>
      </c>
      <c r="AE20" s="1202" t="s">
        <v>855</v>
      </c>
      <c r="AF20" s="1202" t="s">
        <v>855</v>
      </c>
      <c r="AG20" s="1202" t="s">
        <v>855</v>
      </c>
      <c r="AH20" s="1202" t="s">
        <v>855</v>
      </c>
      <c r="AI20" s="1202" t="s">
        <v>855</v>
      </c>
      <c r="AJ20" s="1202" t="s">
        <v>855</v>
      </c>
      <c r="AK20" s="1202" t="s">
        <v>855</v>
      </c>
      <c r="AL20" s="1202" t="s">
        <v>855</v>
      </c>
      <c r="AM20" s="1202" t="s">
        <v>855</v>
      </c>
      <c r="AN20" s="1202" t="s">
        <v>855</v>
      </c>
      <c r="AO20" s="1202" t="s">
        <v>855</v>
      </c>
      <c r="AP20" s="1202" t="s">
        <v>855</v>
      </c>
      <c r="AQ20" s="1202" t="s">
        <v>855</v>
      </c>
      <c r="AR20" s="1202" t="s">
        <v>855</v>
      </c>
      <c r="AS20" s="1202" t="s">
        <v>855</v>
      </c>
      <c r="AT20" s="1202" t="s">
        <v>855</v>
      </c>
      <c r="AU20" s="1202" t="s">
        <v>855</v>
      </c>
      <c r="AV20" s="1202"/>
      <c r="AW20" s="1202"/>
      <c r="AX20" s="1202"/>
      <c r="AY20" s="1202"/>
      <c r="AZ20" s="1202"/>
    </row>
    <row r="21" spans="2:52" ht="28.5" hidden="1" x14ac:dyDescent="0.2">
      <c r="B21"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21" s="1202" t="s">
        <v>902</v>
      </c>
      <c r="D21" s="1504" t="s">
        <v>903</v>
      </c>
      <c r="E21" s="1204" t="s">
        <v>893</v>
      </c>
      <c r="F21" s="1203" t="str">
        <f>VLOOKUP(TBL4_OptApp[[#This Row],[Option type
Defined List]],'Option Typs_Grps'!B$2:C$47, 2, FALSE)</f>
        <v>Distribution Options</v>
      </c>
      <c r="G21" s="1470" t="s">
        <v>852</v>
      </c>
      <c r="H21" s="1203" t="s">
        <v>878</v>
      </c>
      <c r="I21" s="1203" t="s">
        <v>854</v>
      </c>
      <c r="J21" s="1203" t="s">
        <v>855</v>
      </c>
      <c r="K21" s="1203" t="s">
        <v>855</v>
      </c>
      <c r="L21" s="1437" t="s">
        <v>854</v>
      </c>
      <c r="M21" s="1437" t="s">
        <v>854</v>
      </c>
      <c r="N21" s="1437" t="s">
        <v>854</v>
      </c>
      <c r="O21" s="1437"/>
      <c r="P21" s="1437"/>
      <c r="Q21" s="1437"/>
      <c r="R21" s="1202" t="s">
        <v>904</v>
      </c>
      <c r="S21" s="1438" t="s">
        <v>855</v>
      </c>
      <c r="T21" s="1438" t="s">
        <v>855</v>
      </c>
      <c r="U21" s="1438" t="s">
        <v>855</v>
      </c>
      <c r="V21" s="1202">
        <v>0</v>
      </c>
      <c r="W21" s="1202">
        <v>2025</v>
      </c>
      <c r="X21" s="1202">
        <v>0</v>
      </c>
      <c r="Y21" s="1202">
        <v>5.9</v>
      </c>
      <c r="Z21" s="1202">
        <v>5.9</v>
      </c>
      <c r="AA21" s="1530" t="s">
        <v>855</v>
      </c>
      <c r="AB21" s="1531" t="s">
        <v>855</v>
      </c>
      <c r="AC21" s="1202" t="s">
        <v>855</v>
      </c>
      <c r="AD21" s="1202" t="s">
        <v>855</v>
      </c>
      <c r="AE21" s="1202" t="s">
        <v>855</v>
      </c>
      <c r="AF21" s="1202" t="s">
        <v>855</v>
      </c>
      <c r="AG21" s="1202" t="s">
        <v>855</v>
      </c>
      <c r="AH21" s="1202" t="s">
        <v>855</v>
      </c>
      <c r="AI21" s="1202" t="s">
        <v>855</v>
      </c>
      <c r="AJ21" s="1202" t="s">
        <v>855</v>
      </c>
      <c r="AK21" s="1202" t="s">
        <v>855</v>
      </c>
      <c r="AL21" s="1202" t="s">
        <v>855</v>
      </c>
      <c r="AM21" s="1202" t="s">
        <v>855</v>
      </c>
      <c r="AN21" s="1202" t="s">
        <v>855</v>
      </c>
      <c r="AO21" s="1202" t="s">
        <v>855</v>
      </c>
      <c r="AP21" s="1202" t="s">
        <v>855</v>
      </c>
      <c r="AQ21" s="1202" t="s">
        <v>855</v>
      </c>
      <c r="AR21" s="1202" t="s">
        <v>855</v>
      </c>
      <c r="AS21" s="1202" t="s">
        <v>855</v>
      </c>
      <c r="AT21" s="1202" t="s">
        <v>855</v>
      </c>
      <c r="AU21" s="1202" t="s">
        <v>855</v>
      </c>
      <c r="AV21" s="1202"/>
      <c r="AW21" s="1202"/>
      <c r="AX21" s="1202"/>
      <c r="AY21" s="1202"/>
      <c r="AZ21" s="1202"/>
    </row>
    <row r="22" spans="2:52" ht="15" hidden="1" x14ac:dyDescent="0.2">
      <c r="B22"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22" s="1202" t="s">
        <v>905</v>
      </c>
      <c r="D22" s="1504" t="s">
        <v>906</v>
      </c>
      <c r="E22" s="1204" t="s">
        <v>893</v>
      </c>
      <c r="F22" s="1203" t="str">
        <f>VLOOKUP(TBL4_OptApp[[#This Row],[Option type
Defined List]],'Option Typs_Grps'!B$2:C$47, 2, FALSE)</f>
        <v>Distribution Options</v>
      </c>
      <c r="G22" s="1470" t="s">
        <v>852</v>
      </c>
      <c r="H22" s="1203" t="s">
        <v>878</v>
      </c>
      <c r="I22" s="1203" t="s">
        <v>854</v>
      </c>
      <c r="J22" s="1203" t="s">
        <v>855</v>
      </c>
      <c r="K22" s="1203" t="s">
        <v>855</v>
      </c>
      <c r="L22" s="1437" t="s">
        <v>854</v>
      </c>
      <c r="M22" s="1437" t="s">
        <v>854</v>
      </c>
      <c r="N22" s="1437" t="s">
        <v>854</v>
      </c>
      <c r="O22" s="1437"/>
      <c r="P22" s="1437"/>
      <c r="Q22" s="1437"/>
      <c r="R22" s="1202" t="s">
        <v>894</v>
      </c>
      <c r="S22" s="1438" t="s">
        <v>855</v>
      </c>
      <c r="T22" s="1438" t="s">
        <v>855</v>
      </c>
      <c r="U22" s="1438" t="s">
        <v>855</v>
      </c>
      <c r="V22" s="1202">
        <v>0</v>
      </c>
      <c r="W22" s="1202">
        <v>2025</v>
      </c>
      <c r="X22" s="1202">
        <v>0</v>
      </c>
      <c r="Y22" s="1202">
        <v>9.5</v>
      </c>
      <c r="Z22" s="1202">
        <v>9.5</v>
      </c>
      <c r="AA22" s="1530" t="s">
        <v>855</v>
      </c>
      <c r="AB22" s="1531" t="s">
        <v>855</v>
      </c>
      <c r="AC22" s="1202" t="s">
        <v>855</v>
      </c>
      <c r="AD22" s="1202" t="s">
        <v>855</v>
      </c>
      <c r="AE22" s="1202" t="s">
        <v>855</v>
      </c>
      <c r="AF22" s="1202" t="s">
        <v>855</v>
      </c>
      <c r="AG22" s="1202" t="s">
        <v>855</v>
      </c>
      <c r="AH22" s="1202" t="s">
        <v>855</v>
      </c>
      <c r="AI22" s="1202" t="s">
        <v>855</v>
      </c>
      <c r="AJ22" s="1202" t="s">
        <v>855</v>
      </c>
      <c r="AK22" s="1202" t="s">
        <v>855</v>
      </c>
      <c r="AL22" s="1202" t="s">
        <v>855</v>
      </c>
      <c r="AM22" s="1202" t="s">
        <v>855</v>
      </c>
      <c r="AN22" s="1202" t="s">
        <v>855</v>
      </c>
      <c r="AO22" s="1202" t="s">
        <v>855</v>
      </c>
      <c r="AP22" s="1202" t="s">
        <v>855</v>
      </c>
      <c r="AQ22" s="1202" t="s">
        <v>855</v>
      </c>
      <c r="AR22" s="1202" t="s">
        <v>855</v>
      </c>
      <c r="AS22" s="1202" t="s">
        <v>855</v>
      </c>
      <c r="AT22" s="1202" t="s">
        <v>855</v>
      </c>
      <c r="AU22" s="1202" t="s">
        <v>855</v>
      </c>
      <c r="AV22" s="1202"/>
      <c r="AW22" s="1202"/>
      <c r="AX22" s="1202"/>
      <c r="AY22" s="1202"/>
      <c r="AZ22" s="1202"/>
    </row>
    <row r="23" spans="2:52" ht="57" hidden="1" x14ac:dyDescent="0.2">
      <c r="B23"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23" s="1202" t="s">
        <v>907</v>
      </c>
      <c r="D23" s="1504" t="s">
        <v>908</v>
      </c>
      <c r="E23" s="1204" t="s">
        <v>893</v>
      </c>
      <c r="F23" s="1203" t="str">
        <f>VLOOKUP(TBL4_OptApp[[#This Row],[Option type
Defined List]],'Option Typs_Grps'!B$2:C$47, 2, FALSE)</f>
        <v>Distribution Options</v>
      </c>
      <c r="G23" s="1470" t="s">
        <v>852</v>
      </c>
      <c r="H23" s="1203" t="s">
        <v>878</v>
      </c>
      <c r="I23" s="1203" t="s">
        <v>854</v>
      </c>
      <c r="J23" s="1203" t="s">
        <v>855</v>
      </c>
      <c r="K23" s="1203" t="s">
        <v>855</v>
      </c>
      <c r="L23" s="1437" t="s">
        <v>854</v>
      </c>
      <c r="M23" s="1437" t="s">
        <v>854</v>
      </c>
      <c r="N23" s="1437" t="s">
        <v>854</v>
      </c>
      <c r="O23" s="1437"/>
      <c r="P23" s="1437"/>
      <c r="Q23" s="1437"/>
      <c r="R23" s="1202" t="s">
        <v>909</v>
      </c>
      <c r="S23" s="1438" t="s">
        <v>855</v>
      </c>
      <c r="T23" s="1438" t="s">
        <v>855</v>
      </c>
      <c r="U23" s="1438" t="s">
        <v>855</v>
      </c>
      <c r="V23" s="1202">
        <v>0</v>
      </c>
      <c r="W23" s="1202">
        <v>2025</v>
      </c>
      <c r="X23" s="1202">
        <v>0</v>
      </c>
      <c r="Y23" s="1202">
        <v>14.6</v>
      </c>
      <c r="Z23" s="1202">
        <v>14.6</v>
      </c>
      <c r="AA23" s="1530" t="s">
        <v>855</v>
      </c>
      <c r="AB23" s="1531" t="s">
        <v>855</v>
      </c>
      <c r="AC23" s="1202" t="s">
        <v>855</v>
      </c>
      <c r="AD23" s="1202" t="s">
        <v>855</v>
      </c>
      <c r="AE23" s="1202" t="s">
        <v>855</v>
      </c>
      <c r="AF23" s="1202" t="s">
        <v>855</v>
      </c>
      <c r="AG23" s="1202" t="s">
        <v>855</v>
      </c>
      <c r="AH23" s="1202" t="s">
        <v>855</v>
      </c>
      <c r="AI23" s="1202" t="s">
        <v>855</v>
      </c>
      <c r="AJ23" s="1202" t="s">
        <v>855</v>
      </c>
      <c r="AK23" s="1202" t="s">
        <v>855</v>
      </c>
      <c r="AL23" s="1202" t="s">
        <v>855</v>
      </c>
      <c r="AM23" s="1202" t="s">
        <v>855</v>
      </c>
      <c r="AN23" s="1202" t="s">
        <v>855</v>
      </c>
      <c r="AO23" s="1202" t="s">
        <v>855</v>
      </c>
      <c r="AP23" s="1202" t="s">
        <v>855</v>
      </c>
      <c r="AQ23" s="1202" t="s">
        <v>855</v>
      </c>
      <c r="AR23" s="1202" t="s">
        <v>855</v>
      </c>
      <c r="AS23" s="1202" t="s">
        <v>855</v>
      </c>
      <c r="AT23" s="1202" t="s">
        <v>855</v>
      </c>
      <c r="AU23" s="1202" t="s">
        <v>855</v>
      </c>
      <c r="AV23" s="1202"/>
      <c r="AW23" s="1202"/>
      <c r="AX23" s="1202"/>
      <c r="AY23" s="1202"/>
      <c r="AZ23" s="1202"/>
    </row>
    <row r="24" spans="2:52" ht="30" hidden="1" x14ac:dyDescent="0.2">
      <c r="B24"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 s="1532" t="s">
        <v>910</v>
      </c>
      <c r="D24" s="1505" t="s">
        <v>911</v>
      </c>
      <c r="E24" s="1503" t="s">
        <v>912</v>
      </c>
      <c r="F24" s="1203" t="str">
        <f>VLOOKUP(TBL4_OptApp[[#This Row],[Option type
Defined List]],'Option Typs_Grps'!B$2:C$47, 2, FALSE)</f>
        <v>Customer Options</v>
      </c>
      <c r="G24" s="1502" t="s">
        <v>852</v>
      </c>
      <c r="H24" s="1205" t="s">
        <v>853</v>
      </c>
      <c r="I24" s="1203" t="s">
        <v>854</v>
      </c>
      <c r="J24" s="1203" t="s">
        <v>855</v>
      </c>
      <c r="K24" s="1203" t="s">
        <v>863</v>
      </c>
      <c r="L24" s="1203" t="s">
        <v>856</v>
      </c>
      <c r="M24" s="1203" t="s">
        <v>856</v>
      </c>
      <c r="N24" s="1203" t="s">
        <v>856</v>
      </c>
      <c r="O24" s="1203"/>
      <c r="P24" s="1203"/>
      <c r="Q24" s="1203"/>
      <c r="R24" s="1202" t="s">
        <v>855</v>
      </c>
      <c r="S24" s="1438" t="s">
        <v>855</v>
      </c>
      <c r="T24" s="1438" t="s">
        <v>855</v>
      </c>
      <c r="U24" s="1401">
        <v>10.952546721536484</v>
      </c>
      <c r="V24" s="1202">
        <v>0</v>
      </c>
      <c r="W24" s="1202">
        <v>2025</v>
      </c>
      <c r="X24" s="1202">
        <v>0</v>
      </c>
      <c r="Y24" s="1202">
        <f>16.3*0.2</f>
        <v>3.2600000000000002</v>
      </c>
      <c r="Z24" s="1202">
        <f>16.3*0.2</f>
        <v>3.2600000000000002</v>
      </c>
      <c r="AA24" s="1401">
        <v>10.952546721536484</v>
      </c>
      <c r="AB24" s="1401">
        <v>10.952546721536484</v>
      </c>
      <c r="AC24" s="1202" t="s">
        <v>855</v>
      </c>
      <c r="AD24" s="1202" t="s">
        <v>855</v>
      </c>
      <c r="AE24" s="1202" t="s">
        <v>855</v>
      </c>
      <c r="AF24" s="1202" t="s">
        <v>855</v>
      </c>
      <c r="AG24" s="1202">
        <f>TBL4_OptApp[[#This Row],[Total NPC (£m)]]/TBL4_OptApp[[#This Row],[Maximum option utilisation across the planning period (Ml/d)]]</f>
        <v>15.985323272415936</v>
      </c>
      <c r="AH24" s="1401">
        <v>175.08</v>
      </c>
      <c r="AI24" s="1202" t="s">
        <v>855</v>
      </c>
      <c r="AJ24" s="1202" t="s">
        <v>855</v>
      </c>
      <c r="AK24" s="1202" t="s">
        <v>855</v>
      </c>
      <c r="AL24" s="1202" t="s">
        <v>855</v>
      </c>
      <c r="AM24" s="1202" t="s">
        <v>855</v>
      </c>
      <c r="AN24" s="1202" t="s">
        <v>855</v>
      </c>
      <c r="AO24" s="1202" t="s">
        <v>855</v>
      </c>
      <c r="AP24" s="1202" t="s">
        <v>855</v>
      </c>
      <c r="AQ24" s="1202" t="s">
        <v>855</v>
      </c>
      <c r="AR24" s="1202" t="s">
        <v>855</v>
      </c>
      <c r="AS24" s="1202" t="s">
        <v>855</v>
      </c>
      <c r="AT24" s="1202" t="s">
        <v>855</v>
      </c>
      <c r="AU24" s="1202" t="s">
        <v>855</v>
      </c>
      <c r="AV24" s="1202"/>
      <c r="AW24" s="1202"/>
      <c r="AX24" s="1202"/>
      <c r="AY24" s="1202"/>
      <c r="AZ24" s="1202"/>
    </row>
    <row r="25" spans="2:52" ht="15" hidden="1" x14ac:dyDescent="0.2">
      <c r="B25"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 s="1532" t="s">
        <v>913</v>
      </c>
      <c r="D25" s="1500" t="s">
        <v>914</v>
      </c>
      <c r="E25" s="1503" t="s">
        <v>882</v>
      </c>
      <c r="F25" s="1203" t="str">
        <f>VLOOKUP(TBL4_OptApp[[#This Row],[Option type
Defined List]],'Option Typs_Grps'!B$2:C$47, 2, FALSE)</f>
        <v>Customer Options</v>
      </c>
      <c r="G25" s="1533" t="s">
        <v>852</v>
      </c>
      <c r="H25" s="64" t="s">
        <v>853</v>
      </c>
      <c r="I25" s="1203" t="s">
        <v>854</v>
      </c>
      <c r="J25" s="1203" t="s">
        <v>855</v>
      </c>
      <c r="K25" s="1203" t="s">
        <v>863</v>
      </c>
      <c r="L25" s="1203" t="s">
        <v>856</v>
      </c>
      <c r="M25" s="1203" t="s">
        <v>856</v>
      </c>
      <c r="N25" s="1203" t="s">
        <v>856</v>
      </c>
      <c r="O25" s="1203"/>
      <c r="P25" s="1203"/>
      <c r="Q25" s="1203"/>
      <c r="R25" s="1202" t="s">
        <v>855</v>
      </c>
      <c r="S25" s="1202" t="s">
        <v>855</v>
      </c>
      <c r="T25" s="1202" t="s">
        <v>855</v>
      </c>
      <c r="U25" s="1401">
        <v>7.0881897419242872</v>
      </c>
      <c r="V25" s="1202">
        <v>0</v>
      </c>
      <c r="W25" s="1202">
        <v>2025</v>
      </c>
      <c r="X25" s="1202">
        <v>0</v>
      </c>
      <c r="Y25" s="1202">
        <v>0.72793533561500001</v>
      </c>
      <c r="Z25" s="1202">
        <v>0.6862755471734</v>
      </c>
      <c r="AA25" s="1401">
        <v>7.0881897419242872</v>
      </c>
      <c r="AB25" s="1401">
        <v>7.0881897419242872</v>
      </c>
      <c r="AC25" s="1202" t="s">
        <v>855</v>
      </c>
      <c r="AD25" s="1202" t="s">
        <v>855</v>
      </c>
      <c r="AE25" s="1202" t="s">
        <v>855</v>
      </c>
      <c r="AF25" s="1202" t="s">
        <v>855</v>
      </c>
      <c r="AG25" s="1202">
        <f>TBL4_OptApp[[#This Row],[Total NPC (£m)]]/TBL4_OptApp[[#This Row],[Maximum option utilisation across the planning period (Ml/d)]]</f>
        <v>0.91911307431103872</v>
      </c>
      <c r="AH25" s="1202">
        <v>6.5148478650000001</v>
      </c>
      <c r="AI25" s="1202" t="s">
        <v>855</v>
      </c>
      <c r="AJ25" s="1202" t="s">
        <v>855</v>
      </c>
      <c r="AK25" s="1202" t="s">
        <v>855</v>
      </c>
      <c r="AL25" s="1202" t="s">
        <v>855</v>
      </c>
      <c r="AM25" s="1202" t="s">
        <v>855</v>
      </c>
      <c r="AN25" s="1202" t="s">
        <v>855</v>
      </c>
      <c r="AO25" s="1202" t="s">
        <v>855</v>
      </c>
      <c r="AP25" s="1202" t="s">
        <v>855</v>
      </c>
      <c r="AQ25" s="1202" t="s">
        <v>855</v>
      </c>
      <c r="AR25" s="1202" t="s">
        <v>855</v>
      </c>
      <c r="AS25" s="1202" t="s">
        <v>855</v>
      </c>
      <c r="AT25" s="1202" t="s">
        <v>855</v>
      </c>
      <c r="AU25" s="1202" t="s">
        <v>855</v>
      </c>
      <c r="AV25" s="1202"/>
      <c r="AW25" s="1202"/>
      <c r="AX25" s="1202"/>
      <c r="AY25" s="1202"/>
      <c r="AZ25" s="1202"/>
    </row>
    <row r="26" spans="2:52" ht="28.5" hidden="1" x14ac:dyDescent="0.2">
      <c r="B26"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6" s="1206" t="s">
        <v>915</v>
      </c>
      <c r="D26" s="1205" t="s">
        <v>916</v>
      </c>
      <c r="E26" s="1503" t="s">
        <v>882</v>
      </c>
      <c r="F26" s="1203" t="str">
        <f>VLOOKUP(TBL4_OptApp[[#This Row],[Option type
Defined List]],'Option Typs_Grps'!B$2:C$47, 2, FALSE)</f>
        <v>Customer Options</v>
      </c>
      <c r="G26" s="1534" t="s">
        <v>852</v>
      </c>
      <c r="H26" s="1499" t="s">
        <v>853</v>
      </c>
      <c r="I26" s="1203" t="s">
        <v>854</v>
      </c>
      <c r="J26" s="1203" t="s">
        <v>855</v>
      </c>
      <c r="K26" s="1203" t="s">
        <v>855</v>
      </c>
      <c r="L26" s="1203" t="s">
        <v>856</v>
      </c>
      <c r="M26" s="1203" t="s">
        <v>856</v>
      </c>
      <c r="N26" s="1203" t="s">
        <v>856</v>
      </c>
      <c r="O26" s="1203"/>
      <c r="P26" s="1203"/>
      <c r="Q26" s="1203"/>
      <c r="R26" s="1202" t="s">
        <v>855</v>
      </c>
      <c r="S26" s="1202" t="s">
        <v>855</v>
      </c>
      <c r="T26" s="1202" t="s">
        <v>855</v>
      </c>
      <c r="U26" s="1401">
        <v>12.917493364627667</v>
      </c>
      <c r="V26" s="1202">
        <v>0</v>
      </c>
      <c r="W26" s="1202">
        <v>2025</v>
      </c>
      <c r="X26" s="1202">
        <v>0</v>
      </c>
      <c r="Y26" s="1202">
        <v>0.95892347766525143</v>
      </c>
      <c r="Z26" s="1202">
        <v>0.95892347766525143</v>
      </c>
      <c r="AA26" s="1401">
        <v>12.917493364627667</v>
      </c>
      <c r="AB26" s="1401">
        <v>12.917493364627667</v>
      </c>
      <c r="AC26" s="1202" t="s">
        <v>855</v>
      </c>
      <c r="AD26" s="1202" t="s">
        <v>855</v>
      </c>
      <c r="AE26" s="1202" t="s">
        <v>855</v>
      </c>
      <c r="AF26" s="1202" t="s">
        <v>855</v>
      </c>
      <c r="AG26" s="1202">
        <f>TBL4_OptApp[[#This Row],[Total NPC (£m)]]/TBL4_OptApp[[#This Row],[Maximum option utilisation across the planning period (Ml/d)]]</f>
        <v>1.1600256775527802</v>
      </c>
      <c r="AH26" s="1202">
        <v>14.984623992585753</v>
      </c>
      <c r="AI26" s="1202" t="s">
        <v>855</v>
      </c>
      <c r="AJ26" s="1202" t="s">
        <v>855</v>
      </c>
      <c r="AK26" s="1202" t="s">
        <v>855</v>
      </c>
      <c r="AL26" s="1202" t="s">
        <v>855</v>
      </c>
      <c r="AM26" s="1202" t="s">
        <v>855</v>
      </c>
      <c r="AN26" s="1202" t="s">
        <v>855</v>
      </c>
      <c r="AO26" s="1202" t="s">
        <v>855</v>
      </c>
      <c r="AP26" s="1202" t="s">
        <v>855</v>
      </c>
      <c r="AQ26" s="1202" t="s">
        <v>855</v>
      </c>
      <c r="AR26" s="1202" t="s">
        <v>855</v>
      </c>
      <c r="AS26" s="1202" t="s">
        <v>855</v>
      </c>
      <c r="AT26" s="1202" t="s">
        <v>855</v>
      </c>
      <c r="AU26" s="1202" t="s">
        <v>855</v>
      </c>
      <c r="AV26" s="1202"/>
      <c r="AW26" s="1202"/>
      <c r="AX26" s="1202"/>
      <c r="AY26" s="1202"/>
      <c r="AZ26" s="1202"/>
    </row>
    <row r="27" spans="2:52" ht="85.5" x14ac:dyDescent="0.2">
      <c r="B27"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7" s="1500" t="s">
        <v>917</v>
      </c>
      <c r="D27" s="1500" t="s">
        <v>918</v>
      </c>
      <c r="E27" s="1205" t="s">
        <v>859</v>
      </c>
      <c r="F27" s="1203" t="str">
        <f>VLOOKUP(TBL4_OptApp[[#This Row],[Option type
Defined List]],'Option Typs_Grps'!B$2:C$47, 2, FALSE)</f>
        <v>Customer Options</v>
      </c>
      <c r="G27" s="1534" t="s">
        <v>852</v>
      </c>
      <c r="H27" s="1499" t="s">
        <v>853</v>
      </c>
      <c r="I27" s="1203" t="s">
        <v>854</v>
      </c>
      <c r="J27" s="1203" t="s">
        <v>855</v>
      </c>
      <c r="K27" s="1203" t="s">
        <v>855</v>
      </c>
      <c r="L27" s="1437" t="s">
        <v>856</v>
      </c>
      <c r="M27" s="1437" t="s">
        <v>856</v>
      </c>
      <c r="N27" s="1437" t="s">
        <v>856</v>
      </c>
      <c r="O27" s="1437"/>
      <c r="P27" s="1437"/>
      <c r="Q27" s="1437"/>
      <c r="R27" s="1202" t="s">
        <v>865</v>
      </c>
      <c r="S27" s="1207" t="s">
        <v>855</v>
      </c>
      <c r="T27" s="1207" t="s">
        <v>855</v>
      </c>
      <c r="U27" s="1401">
        <v>55.994113074284577</v>
      </c>
      <c r="V27" s="1437">
        <v>1</v>
      </c>
      <c r="W27" s="1202">
        <v>2025</v>
      </c>
      <c r="X27" s="1202">
        <v>0</v>
      </c>
      <c r="Y27" s="1203">
        <v>16.600000000000001</v>
      </c>
      <c r="Z27" s="1203">
        <v>16.600000000000001</v>
      </c>
      <c r="AA27" s="1401">
        <v>55.994113074284577</v>
      </c>
      <c r="AB27" s="1401">
        <v>55.994113074284577</v>
      </c>
      <c r="AC27" s="1202" t="s">
        <v>855</v>
      </c>
      <c r="AD27" s="1202" t="s">
        <v>855</v>
      </c>
      <c r="AE27" s="1202" t="s">
        <v>855</v>
      </c>
      <c r="AF27" s="1202" t="s">
        <v>855</v>
      </c>
      <c r="AG27" s="1202">
        <f>TBL4_OptApp[[#This Row],[Total NPC (£m)]]/TBL4_OptApp[[#This Row],[Maximum option utilisation across the planning period (Ml/d)]]</f>
        <v>1.2831706058935197</v>
      </c>
      <c r="AH27" s="1401">
        <v>71.849999999999994</v>
      </c>
      <c r="AI27" s="1202" t="s">
        <v>855</v>
      </c>
      <c r="AJ27" s="1202" t="s">
        <v>855</v>
      </c>
      <c r="AK27" s="1202" t="s">
        <v>855</v>
      </c>
      <c r="AL27" s="1202" t="s">
        <v>855</v>
      </c>
      <c r="AM27" s="1202" t="s">
        <v>855</v>
      </c>
      <c r="AN27" s="1202" t="s">
        <v>855</v>
      </c>
      <c r="AO27" s="1202" t="s">
        <v>855</v>
      </c>
      <c r="AP27" s="1202" t="s">
        <v>855</v>
      </c>
      <c r="AQ27" s="1202" t="s">
        <v>855</v>
      </c>
      <c r="AR27" s="1202" t="s">
        <v>855</v>
      </c>
      <c r="AS27" s="1202" t="s">
        <v>855</v>
      </c>
      <c r="AT27" s="1202" t="s">
        <v>855</v>
      </c>
      <c r="AU27" s="1202" t="s">
        <v>855</v>
      </c>
      <c r="AV27" s="1202"/>
      <c r="AW27" s="1202"/>
      <c r="AX27" s="1202"/>
      <c r="AY27" s="1202"/>
      <c r="AZ27" s="1202"/>
    </row>
    <row r="28" spans="2:52" ht="99.75" hidden="1" x14ac:dyDescent="0.2">
      <c r="B28"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8" s="1499" t="s">
        <v>919</v>
      </c>
      <c r="D28" s="1500" t="s">
        <v>920</v>
      </c>
      <c r="E28" s="1503" t="s">
        <v>882</v>
      </c>
      <c r="F28" s="1203" t="str">
        <f>VLOOKUP(TBL4_OptApp[[#This Row],[Option type
Defined List]],'Option Typs_Grps'!B$2:C$47, 2, FALSE)</f>
        <v>Customer Options</v>
      </c>
      <c r="G28" s="1534" t="s">
        <v>852</v>
      </c>
      <c r="H28" s="1499" t="s">
        <v>853</v>
      </c>
      <c r="I28" s="1203" t="s">
        <v>856</v>
      </c>
      <c r="J28" s="1203" t="s">
        <v>855</v>
      </c>
      <c r="K28" s="1203" t="s">
        <v>855</v>
      </c>
      <c r="L28" s="1437" t="s">
        <v>856</v>
      </c>
      <c r="M28" s="1437" t="s">
        <v>856</v>
      </c>
      <c r="N28" s="1437" t="s">
        <v>856</v>
      </c>
      <c r="O28" s="1437"/>
      <c r="P28" s="1437"/>
      <c r="Q28" s="1437"/>
      <c r="R28" s="1202" t="s">
        <v>879</v>
      </c>
      <c r="S28" s="1207" t="s">
        <v>855</v>
      </c>
      <c r="T28" s="1207" t="s">
        <v>855</v>
      </c>
      <c r="U28" s="1401">
        <v>37.452936013089953</v>
      </c>
      <c r="V28" s="1207">
        <v>0</v>
      </c>
      <c r="W28" s="1207">
        <v>2026</v>
      </c>
      <c r="X28" s="1207" t="s">
        <v>855</v>
      </c>
      <c r="Y28" s="1207" t="s">
        <v>855</v>
      </c>
      <c r="Z28" s="1207" t="s">
        <v>855</v>
      </c>
      <c r="AA28" s="1401">
        <v>37.452936013089953</v>
      </c>
      <c r="AB28" s="1401">
        <v>37.452936013089953</v>
      </c>
      <c r="AC28" s="1207" t="s">
        <v>855</v>
      </c>
      <c r="AD28" s="1207" t="s">
        <v>855</v>
      </c>
      <c r="AE28" s="1207" t="s">
        <v>855</v>
      </c>
      <c r="AF28" s="1207" t="s">
        <v>855</v>
      </c>
      <c r="AG28" s="1202" t="s">
        <v>855</v>
      </c>
      <c r="AH28" s="1207" t="s">
        <v>855</v>
      </c>
      <c r="AI28" s="1207" t="s">
        <v>855</v>
      </c>
      <c r="AJ28" s="1207" t="s">
        <v>855</v>
      </c>
      <c r="AK28" s="1207" t="s">
        <v>855</v>
      </c>
      <c r="AL28" s="1207" t="s">
        <v>855</v>
      </c>
      <c r="AM28" s="1207" t="s">
        <v>855</v>
      </c>
      <c r="AN28" s="1207" t="s">
        <v>855</v>
      </c>
      <c r="AO28" s="1207" t="s">
        <v>855</v>
      </c>
      <c r="AP28" s="1207" t="s">
        <v>855</v>
      </c>
      <c r="AQ28" s="1207" t="s">
        <v>855</v>
      </c>
      <c r="AR28" s="1207" t="s">
        <v>855</v>
      </c>
      <c r="AS28" s="1207" t="s">
        <v>855</v>
      </c>
      <c r="AT28" s="1207" t="s">
        <v>855</v>
      </c>
      <c r="AU28" s="1207" t="s">
        <v>855</v>
      </c>
      <c r="AV28" s="1202"/>
      <c r="AW28" s="1202"/>
      <c r="AX28" s="1202"/>
      <c r="AY28" s="1202"/>
      <c r="AZ28" s="1202"/>
    </row>
    <row r="29" spans="2:52" ht="35.25" hidden="1" customHeight="1" x14ac:dyDescent="0.2">
      <c r="B29"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29" s="1499" t="s">
        <v>921</v>
      </c>
      <c r="D29" s="1500" t="s">
        <v>922</v>
      </c>
      <c r="E29" s="1503" t="s">
        <v>893</v>
      </c>
      <c r="F29" s="1203" t="str">
        <f>VLOOKUP(TBL4_OptApp[[#This Row],[Option type
Defined List]],'Option Typs_Grps'!B$2:C$47, 2, FALSE)</f>
        <v>Distribution Options</v>
      </c>
      <c r="G29" s="1534" t="s">
        <v>852</v>
      </c>
      <c r="H29" s="1499" t="s">
        <v>853</v>
      </c>
      <c r="I29" s="1203" t="s">
        <v>854</v>
      </c>
      <c r="J29" s="1203" t="s">
        <v>855</v>
      </c>
      <c r="K29" s="1203" t="s">
        <v>855</v>
      </c>
      <c r="L29" s="1203" t="s">
        <v>856</v>
      </c>
      <c r="M29" s="1203" t="s">
        <v>856</v>
      </c>
      <c r="N29" s="1203" t="s">
        <v>856</v>
      </c>
      <c r="O29" s="1203"/>
      <c r="P29" s="1203"/>
      <c r="Q29" s="1203"/>
      <c r="R29" s="1202" t="s">
        <v>855</v>
      </c>
      <c r="S29" s="1438" t="s">
        <v>855</v>
      </c>
      <c r="T29" s="1438" t="s">
        <v>855</v>
      </c>
      <c r="U29" s="1401">
        <v>42.517453278463528</v>
      </c>
      <c r="V29" s="1202">
        <v>0</v>
      </c>
      <c r="W29" s="1202">
        <v>2025</v>
      </c>
      <c r="X29" s="1202">
        <v>0</v>
      </c>
      <c r="Y29" s="1202">
        <v>13.040000000000001</v>
      </c>
      <c r="Z29" s="1202">
        <v>13.040000000000001</v>
      </c>
      <c r="AA29" s="1401">
        <v>42.517453278463528</v>
      </c>
      <c r="AB29" s="1401">
        <v>42.517453278463528</v>
      </c>
      <c r="AC29" s="1202" t="s">
        <v>855</v>
      </c>
      <c r="AD29" s="1202" t="s">
        <v>855</v>
      </c>
      <c r="AE29" s="1202" t="s">
        <v>855</v>
      </c>
      <c r="AF29" s="1202" t="s">
        <v>855</v>
      </c>
      <c r="AG29" s="1202">
        <f>TBL4_OptApp[[#This Row],[Total NPC (£m)]]/TBL4_OptApp[[#This Row],[Maximum option utilisation across the planning period (Ml/d)]]</f>
        <v>16.471588630044781</v>
      </c>
      <c r="AH29" s="1401">
        <v>700.33</v>
      </c>
      <c r="AI29" s="1202" t="s">
        <v>855</v>
      </c>
      <c r="AJ29" s="1202" t="s">
        <v>855</v>
      </c>
      <c r="AK29" s="1202" t="s">
        <v>855</v>
      </c>
      <c r="AL29" s="1202" t="s">
        <v>855</v>
      </c>
      <c r="AM29" s="1202" t="s">
        <v>855</v>
      </c>
      <c r="AN29" s="1202" t="s">
        <v>855</v>
      </c>
      <c r="AO29" s="1202" t="s">
        <v>855</v>
      </c>
      <c r="AP29" s="1202" t="s">
        <v>855</v>
      </c>
      <c r="AQ29" s="1202" t="s">
        <v>855</v>
      </c>
      <c r="AR29" s="1202" t="s">
        <v>855</v>
      </c>
      <c r="AS29" s="1202" t="s">
        <v>855</v>
      </c>
      <c r="AT29" s="1202" t="s">
        <v>855</v>
      </c>
      <c r="AU29" s="1202" t="s">
        <v>855</v>
      </c>
      <c r="AV29" s="1202"/>
      <c r="AW29" s="1202"/>
      <c r="AX29" s="1202"/>
      <c r="AY29" s="1202"/>
      <c r="AZ29" s="1202"/>
    </row>
    <row r="30" spans="2:52" ht="30" hidden="1" x14ac:dyDescent="0.2">
      <c r="B30"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30" s="1499" t="s">
        <v>923</v>
      </c>
      <c r="D30" s="1500" t="s">
        <v>924</v>
      </c>
      <c r="E30" s="1503" t="s">
        <v>912</v>
      </c>
      <c r="F30" s="1203" t="str">
        <f>VLOOKUP(TBL4_OptApp[[#This Row],[Option type
Defined List]],'Option Typs_Grps'!B$2:C$47, 2, FALSE)</f>
        <v>Customer Options</v>
      </c>
      <c r="G30" s="1534" t="s">
        <v>852</v>
      </c>
      <c r="H30" s="1499" t="s">
        <v>853</v>
      </c>
      <c r="I30" s="1203" t="s">
        <v>854</v>
      </c>
      <c r="J30" s="1203" t="s">
        <v>855</v>
      </c>
      <c r="K30" s="1203" t="s">
        <v>863</v>
      </c>
      <c r="L30" s="1203" t="s">
        <v>856</v>
      </c>
      <c r="M30" s="1203" t="s">
        <v>856</v>
      </c>
      <c r="N30" s="1203" t="s">
        <v>856</v>
      </c>
      <c r="O30" s="1203"/>
      <c r="P30" s="1203"/>
      <c r="Q30" s="1203"/>
      <c r="R30" s="1202" t="s">
        <v>855</v>
      </c>
      <c r="S30" s="1438" t="s">
        <v>855</v>
      </c>
      <c r="T30" s="1438" t="s">
        <v>855</v>
      </c>
      <c r="U30" s="1401">
        <v>10.952546721536484</v>
      </c>
      <c r="V30" s="1202">
        <v>0</v>
      </c>
      <c r="W30" s="1202">
        <v>2025</v>
      </c>
      <c r="X30" s="1202">
        <v>0</v>
      </c>
      <c r="Y30" s="1202">
        <v>3.2600000000000002</v>
      </c>
      <c r="Z30" s="1202">
        <v>3.2600000000000002</v>
      </c>
      <c r="AA30" s="1401">
        <v>10.952546721536484</v>
      </c>
      <c r="AB30" s="1401">
        <v>10.952546721536484</v>
      </c>
      <c r="AC30" s="1202" t="s">
        <v>855</v>
      </c>
      <c r="AD30" s="1202" t="s">
        <v>855</v>
      </c>
      <c r="AE30" s="1202" t="s">
        <v>855</v>
      </c>
      <c r="AF30" s="1202" t="s">
        <v>855</v>
      </c>
      <c r="AG30" s="1202">
        <f>TBL4_OptApp[[#This Row],[Total NPC (£m)]]/TBL4_OptApp[[#This Row],[Maximum option utilisation across the planning period (Ml/d)]]</f>
        <v>15.985323272415936</v>
      </c>
      <c r="AH30" s="1401">
        <v>175.08</v>
      </c>
      <c r="AI30" s="1202" t="s">
        <v>855</v>
      </c>
      <c r="AJ30" s="1202" t="s">
        <v>855</v>
      </c>
      <c r="AK30" s="1202" t="s">
        <v>855</v>
      </c>
      <c r="AL30" s="1202" t="s">
        <v>855</v>
      </c>
      <c r="AM30" s="1202" t="s">
        <v>855</v>
      </c>
      <c r="AN30" s="1202" t="s">
        <v>855</v>
      </c>
      <c r="AO30" s="1202" t="s">
        <v>855</v>
      </c>
      <c r="AP30" s="1202" t="s">
        <v>855</v>
      </c>
      <c r="AQ30" s="1202" t="s">
        <v>855</v>
      </c>
      <c r="AR30" s="1202" t="s">
        <v>855</v>
      </c>
      <c r="AS30" s="1202" t="s">
        <v>855</v>
      </c>
      <c r="AT30" s="1202" t="s">
        <v>855</v>
      </c>
      <c r="AU30" s="1202" t="s">
        <v>855</v>
      </c>
      <c r="AV30" s="1202"/>
      <c r="AW30" s="1202"/>
      <c r="AX30" s="1202"/>
      <c r="AY30" s="1202"/>
      <c r="AZ30" s="1202"/>
    </row>
    <row r="31" spans="2:52" ht="28.5" hidden="1" x14ac:dyDescent="0.2">
      <c r="B31"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31" s="1499" t="s">
        <v>925</v>
      </c>
      <c r="D31" s="1500" t="s">
        <v>926</v>
      </c>
      <c r="E31" s="1503" t="s">
        <v>882</v>
      </c>
      <c r="F31" s="1203" t="str">
        <f>VLOOKUP(TBL4_OptApp[[#This Row],[Option type
Defined List]],'Option Typs_Grps'!B$2:C$47, 2, FALSE)</f>
        <v>Customer Options</v>
      </c>
      <c r="G31" s="1534" t="s">
        <v>852</v>
      </c>
      <c r="H31" s="1499" t="s">
        <v>853</v>
      </c>
      <c r="I31" s="1203" t="s">
        <v>854</v>
      </c>
      <c r="J31" s="1203" t="s">
        <v>855</v>
      </c>
      <c r="K31" s="1203" t="s">
        <v>855</v>
      </c>
      <c r="L31" s="1203" t="s">
        <v>856</v>
      </c>
      <c r="M31" s="1203" t="s">
        <v>856</v>
      </c>
      <c r="N31" s="1203" t="s">
        <v>856</v>
      </c>
      <c r="O31" s="1203"/>
      <c r="P31" s="1203"/>
      <c r="Q31" s="1203"/>
      <c r="R31" s="1202" t="s">
        <v>855</v>
      </c>
      <c r="S31" s="1438" t="s">
        <v>855</v>
      </c>
      <c r="T31" s="1438" t="s">
        <v>855</v>
      </c>
      <c r="U31" s="1401">
        <v>53.661099785883152</v>
      </c>
      <c r="V31" s="1202">
        <v>0</v>
      </c>
      <c r="W31" s="1202">
        <v>2025</v>
      </c>
      <c r="X31" s="1202">
        <v>0</v>
      </c>
      <c r="Y31" s="1401">
        <v>1.6408202735326201</v>
      </c>
      <c r="Z31" s="1401">
        <v>1.6408202735326201</v>
      </c>
      <c r="AA31" s="1401">
        <v>53.661099785883152</v>
      </c>
      <c r="AB31" s="1401">
        <v>53.661099785883152</v>
      </c>
      <c r="AC31" s="1202" t="s">
        <v>855</v>
      </c>
      <c r="AD31" s="1202" t="s">
        <v>855</v>
      </c>
      <c r="AE31" s="1202" t="s">
        <v>855</v>
      </c>
      <c r="AF31" s="1202" t="s">
        <v>855</v>
      </c>
      <c r="AG31" s="1202">
        <f>TBL4_OptApp[[#This Row],[Total NPC (£m)]]/TBL4_OptApp[[#This Row],[Maximum option utilisation across the planning period (Ml/d)]]</f>
        <v>0.65074504304487757</v>
      </c>
      <c r="AH31" s="1401">
        <v>34.91969469</v>
      </c>
      <c r="AI31" s="1202" t="s">
        <v>855</v>
      </c>
      <c r="AJ31" s="1202" t="s">
        <v>855</v>
      </c>
      <c r="AK31" s="1202" t="s">
        <v>855</v>
      </c>
      <c r="AL31" s="1202" t="s">
        <v>855</v>
      </c>
      <c r="AM31" s="1202" t="s">
        <v>855</v>
      </c>
      <c r="AN31" s="1202" t="s">
        <v>855</v>
      </c>
      <c r="AO31" s="1202" t="s">
        <v>855</v>
      </c>
      <c r="AP31" s="1202" t="s">
        <v>855</v>
      </c>
      <c r="AQ31" s="1202" t="s">
        <v>855</v>
      </c>
      <c r="AR31" s="1202" t="s">
        <v>855</v>
      </c>
      <c r="AS31" s="1202" t="s">
        <v>855</v>
      </c>
      <c r="AT31" s="1202" t="s">
        <v>855</v>
      </c>
      <c r="AU31" s="1202" t="s">
        <v>855</v>
      </c>
      <c r="AV31" s="1202"/>
      <c r="AW31" s="1202"/>
      <c r="AX31" s="1202"/>
      <c r="AY31" s="1202"/>
      <c r="AZ31" s="1202"/>
    </row>
    <row r="32" spans="2:52" ht="15" hidden="1" x14ac:dyDescent="0.2">
      <c r="B32"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32" s="1499" t="s">
        <v>927</v>
      </c>
      <c r="D32" s="1500" t="s">
        <v>928</v>
      </c>
      <c r="E32" s="1503" t="s">
        <v>882</v>
      </c>
      <c r="F32" s="1203" t="str">
        <f>VLOOKUP(TBL4_OptApp[[#This Row],[Option type
Defined List]],'Option Typs_Grps'!B$2:C$47, 2, FALSE)</f>
        <v>Customer Options</v>
      </c>
      <c r="G32" s="1534" t="s">
        <v>852</v>
      </c>
      <c r="H32" s="1499" t="s">
        <v>853</v>
      </c>
      <c r="I32" s="1203" t="s">
        <v>854</v>
      </c>
      <c r="J32" s="1203" t="s">
        <v>855</v>
      </c>
      <c r="K32" s="1203" t="s">
        <v>863</v>
      </c>
      <c r="L32" s="1203" t="s">
        <v>856</v>
      </c>
      <c r="M32" s="1203" t="s">
        <v>856</v>
      </c>
      <c r="N32" s="1203" t="s">
        <v>856</v>
      </c>
      <c r="O32" s="1203"/>
      <c r="P32" s="1203"/>
      <c r="Q32" s="1203"/>
      <c r="R32" s="1202" t="s">
        <v>855</v>
      </c>
      <c r="S32" s="1202" t="s">
        <v>855</v>
      </c>
      <c r="T32" s="1202" t="s">
        <v>855</v>
      </c>
      <c r="U32" s="1401">
        <v>8.3926719184865952</v>
      </c>
      <c r="V32" s="1202">
        <v>0</v>
      </c>
      <c r="W32" s="1202">
        <v>2025</v>
      </c>
      <c r="X32" s="1202">
        <v>0</v>
      </c>
      <c r="Y32" s="1202">
        <v>0.72793533561500001</v>
      </c>
      <c r="Z32" s="1202">
        <v>0.6862755471734</v>
      </c>
      <c r="AA32" s="1401">
        <v>8.3926719184865952</v>
      </c>
      <c r="AB32" s="1401">
        <v>8.3926719184865952</v>
      </c>
      <c r="AC32" s="1202" t="s">
        <v>855</v>
      </c>
      <c r="AD32" s="1202" t="s">
        <v>855</v>
      </c>
      <c r="AE32" s="1202" t="s">
        <v>855</v>
      </c>
      <c r="AF32" s="1202" t="s">
        <v>855</v>
      </c>
      <c r="AG32" s="1202">
        <f>TBL4_OptApp[[#This Row],[Total NPC (£m)]]/TBL4_OptApp[[#This Row],[Maximum option utilisation across the planning period (Ml/d)]]</f>
        <v>0.77625432380475889</v>
      </c>
      <c r="AH32" s="1202">
        <v>6.5148478650000001</v>
      </c>
      <c r="AI32" s="1202" t="s">
        <v>855</v>
      </c>
      <c r="AJ32" s="1202" t="s">
        <v>855</v>
      </c>
      <c r="AK32" s="1202" t="s">
        <v>855</v>
      </c>
      <c r="AL32" s="1202" t="s">
        <v>855</v>
      </c>
      <c r="AM32" s="1202" t="s">
        <v>855</v>
      </c>
      <c r="AN32" s="1202" t="s">
        <v>855</v>
      </c>
      <c r="AO32" s="1202" t="s">
        <v>855</v>
      </c>
      <c r="AP32" s="1202" t="s">
        <v>855</v>
      </c>
      <c r="AQ32" s="1202" t="s">
        <v>855</v>
      </c>
      <c r="AR32" s="1202" t="s">
        <v>855</v>
      </c>
      <c r="AS32" s="1202" t="s">
        <v>855</v>
      </c>
      <c r="AT32" s="1202" t="s">
        <v>855</v>
      </c>
      <c r="AU32" s="1202" t="s">
        <v>855</v>
      </c>
      <c r="AV32" s="1202"/>
      <c r="AW32" s="1202"/>
      <c r="AX32" s="1202"/>
      <c r="AY32" s="1202"/>
      <c r="AZ32" s="1202"/>
    </row>
    <row r="33" spans="2:52" ht="28.5" hidden="1" x14ac:dyDescent="0.2">
      <c r="B33"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33" s="1205" t="s">
        <v>929</v>
      </c>
      <c r="D33" s="1500" t="s">
        <v>930</v>
      </c>
      <c r="E33" s="1503" t="s">
        <v>882</v>
      </c>
      <c r="F33" s="1203" t="str">
        <f>VLOOKUP(TBL4_OptApp[[#This Row],[Option type
Defined List]],'Option Typs_Grps'!B$2:C$47, 2, FALSE)</f>
        <v>Customer Options</v>
      </c>
      <c r="G33" s="1534" t="s">
        <v>852</v>
      </c>
      <c r="H33" s="1499" t="s">
        <v>853</v>
      </c>
      <c r="I33" s="1203" t="s">
        <v>854</v>
      </c>
      <c r="J33" s="1203" t="s">
        <v>855</v>
      </c>
      <c r="K33" s="1203" t="s">
        <v>855</v>
      </c>
      <c r="L33" s="1203" t="s">
        <v>856</v>
      </c>
      <c r="M33" s="1203" t="s">
        <v>856</v>
      </c>
      <c r="N33" s="1203" t="s">
        <v>856</v>
      </c>
      <c r="O33" s="1203"/>
      <c r="P33" s="1203"/>
      <c r="Q33" s="1203"/>
      <c r="R33" s="1202" t="s">
        <v>855</v>
      </c>
      <c r="S33" s="1202" t="s">
        <v>855</v>
      </c>
      <c r="T33" s="1202" t="s">
        <v>855</v>
      </c>
      <c r="U33" s="1401">
        <v>12.917493364627667</v>
      </c>
      <c r="V33" s="1202">
        <v>0</v>
      </c>
      <c r="W33" s="1202">
        <v>2025</v>
      </c>
      <c r="X33" s="1202">
        <v>0</v>
      </c>
      <c r="Y33" s="1202">
        <v>0.95892347766525143</v>
      </c>
      <c r="Z33" s="1202">
        <v>0.95892347766525143</v>
      </c>
      <c r="AA33" s="1401">
        <v>12.917493364627667</v>
      </c>
      <c r="AB33" s="1401">
        <v>12.917493364627667</v>
      </c>
      <c r="AC33" s="1202" t="s">
        <v>855</v>
      </c>
      <c r="AD33" s="1202" t="s">
        <v>855</v>
      </c>
      <c r="AE33" s="1202" t="s">
        <v>855</v>
      </c>
      <c r="AF33" s="1202" t="s">
        <v>855</v>
      </c>
      <c r="AG33" s="1202">
        <f>TBL4_OptApp[[#This Row],[Total NPC (£m)]]/TBL4_OptApp[[#This Row],[Maximum option utilisation across the planning period (Ml/d)]]</f>
        <v>1.1600256775527802</v>
      </c>
      <c r="AH33" s="1202">
        <v>14.984623992585753</v>
      </c>
      <c r="AI33" s="1202" t="s">
        <v>855</v>
      </c>
      <c r="AJ33" s="1202" t="s">
        <v>855</v>
      </c>
      <c r="AK33" s="1202" t="s">
        <v>855</v>
      </c>
      <c r="AL33" s="1202" t="s">
        <v>855</v>
      </c>
      <c r="AM33" s="1202" t="s">
        <v>855</v>
      </c>
      <c r="AN33" s="1202" t="s">
        <v>855</v>
      </c>
      <c r="AO33" s="1202" t="s">
        <v>855</v>
      </c>
      <c r="AP33" s="1202" t="s">
        <v>855</v>
      </c>
      <c r="AQ33" s="1202" t="s">
        <v>855</v>
      </c>
      <c r="AR33" s="1202" t="s">
        <v>855</v>
      </c>
      <c r="AS33" s="1202" t="s">
        <v>855</v>
      </c>
      <c r="AT33" s="1202" t="s">
        <v>855</v>
      </c>
      <c r="AU33" s="1202" t="s">
        <v>855</v>
      </c>
      <c r="AV33" s="1202"/>
      <c r="AW33" s="1202"/>
      <c r="AX33" s="1202"/>
      <c r="AY33" s="1202"/>
      <c r="AZ33" s="1202"/>
    </row>
    <row r="34" spans="2:52" ht="15" hidden="1" x14ac:dyDescent="0.2">
      <c r="B34"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4" s="1448" t="s">
        <v>931</v>
      </c>
      <c r="D34" s="1535" t="s">
        <v>932</v>
      </c>
      <c r="E34" s="1204" t="s">
        <v>933</v>
      </c>
      <c r="F34" s="1203" t="str">
        <f>VLOOKUP(TBL4_OptApp[[#This Row],[Option type
Defined List]],'Option Typs_Grps'!B$2:C$47, 2, FALSE)</f>
        <v>Customer Options</v>
      </c>
      <c r="G34" s="1533" t="s">
        <v>852</v>
      </c>
      <c r="H34" s="64" t="s">
        <v>860</v>
      </c>
      <c r="I34" s="1203" t="s">
        <v>854</v>
      </c>
      <c r="J34" s="1203" t="s">
        <v>855</v>
      </c>
      <c r="K34" s="1203" t="s">
        <v>855</v>
      </c>
      <c r="L34" s="1203" t="s">
        <v>854</v>
      </c>
      <c r="M34" s="1203" t="s">
        <v>854</v>
      </c>
      <c r="N34" s="1203" t="s">
        <v>854</v>
      </c>
      <c r="O34" s="1203"/>
      <c r="P34" s="1203"/>
      <c r="Q34" s="1203"/>
      <c r="R34" s="1202" t="s">
        <v>885</v>
      </c>
      <c r="S34" s="1202" t="s">
        <v>855</v>
      </c>
      <c r="T34" s="1202" t="s">
        <v>855</v>
      </c>
      <c r="U34" s="1401">
        <v>4.2844322734876634</v>
      </c>
      <c r="V34" s="1202">
        <v>0</v>
      </c>
      <c r="W34" s="1202">
        <v>2025</v>
      </c>
      <c r="X34" s="1202">
        <v>0</v>
      </c>
      <c r="Y34" s="1202">
        <v>0.38058795916703281</v>
      </c>
      <c r="Z34" s="1202">
        <v>0.38058795916703281</v>
      </c>
      <c r="AA34" s="1401">
        <v>4.2844322734876634</v>
      </c>
      <c r="AB34" s="1401">
        <v>4.2844322734876634</v>
      </c>
      <c r="AC34" s="1202" t="s">
        <v>855</v>
      </c>
      <c r="AD34" s="1202" t="s">
        <v>855</v>
      </c>
      <c r="AE34" s="1202" t="s">
        <v>855</v>
      </c>
      <c r="AF34" s="1202" t="s">
        <v>855</v>
      </c>
      <c r="AG34" s="1202">
        <f>TBL4_OptApp[[#This Row],[Total NPC (£m)]]/TBL4_OptApp[[#This Row],[Maximum option utilisation across the planning period (Ml/d)]]</f>
        <v>1.8485026813920602</v>
      </c>
      <c r="AH34" s="1202">
        <v>7.9197845457846263</v>
      </c>
      <c r="AI34" s="1202" t="s">
        <v>855</v>
      </c>
      <c r="AJ34" s="1202" t="s">
        <v>855</v>
      </c>
      <c r="AK34" s="1202" t="s">
        <v>855</v>
      </c>
      <c r="AL34" s="1202" t="s">
        <v>855</v>
      </c>
      <c r="AM34" s="1202" t="s">
        <v>855</v>
      </c>
      <c r="AN34" s="1202" t="s">
        <v>855</v>
      </c>
      <c r="AO34" s="1202" t="s">
        <v>855</v>
      </c>
      <c r="AP34" s="1202" t="s">
        <v>855</v>
      </c>
      <c r="AQ34" s="1202" t="s">
        <v>855</v>
      </c>
      <c r="AR34" s="1202" t="s">
        <v>855</v>
      </c>
      <c r="AS34" s="1202" t="s">
        <v>855</v>
      </c>
      <c r="AT34" s="1202" t="s">
        <v>855</v>
      </c>
      <c r="AU34" s="1202" t="s">
        <v>855</v>
      </c>
      <c r="AV34" s="1202"/>
      <c r="AW34" s="1202"/>
      <c r="AX34" s="1202"/>
      <c r="AY34" s="1202"/>
      <c r="AZ34" s="1202"/>
    </row>
    <row r="35" spans="2:52" ht="15" hidden="1" x14ac:dyDescent="0.2">
      <c r="B35"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5" s="1448" t="s">
        <v>934</v>
      </c>
      <c r="D35" s="1535" t="s">
        <v>935</v>
      </c>
      <c r="E35" s="1204" t="s">
        <v>882</v>
      </c>
      <c r="F35" s="1203" t="str">
        <f>VLOOKUP(TBL4_OptApp[[#This Row],[Option type
Defined List]],'Option Typs_Grps'!B$2:C$47, 2, FALSE)</f>
        <v>Customer Options</v>
      </c>
      <c r="G35" s="1533" t="s">
        <v>852</v>
      </c>
      <c r="H35" s="64" t="s">
        <v>860</v>
      </c>
      <c r="I35" s="1203" t="s">
        <v>854</v>
      </c>
      <c r="J35" s="1203" t="s">
        <v>855</v>
      </c>
      <c r="K35" s="1203" t="s">
        <v>855</v>
      </c>
      <c r="L35" s="1203" t="s">
        <v>854</v>
      </c>
      <c r="M35" s="1203" t="s">
        <v>854</v>
      </c>
      <c r="N35" s="1203" t="s">
        <v>854</v>
      </c>
      <c r="O35" s="1203"/>
      <c r="P35" s="1203"/>
      <c r="Q35" s="1203"/>
      <c r="R35" s="1202" t="s">
        <v>885</v>
      </c>
      <c r="S35" s="1202" t="s">
        <v>855</v>
      </c>
      <c r="T35" s="1202" t="s">
        <v>855</v>
      </c>
      <c r="U35" s="1401">
        <v>15.48156199663609</v>
      </c>
      <c r="V35" s="1202">
        <v>0</v>
      </c>
      <c r="W35" s="1202">
        <v>2025</v>
      </c>
      <c r="X35" s="1202">
        <v>0</v>
      </c>
      <c r="Y35" s="1202">
        <v>0.34540755958016423</v>
      </c>
      <c r="Z35" s="1202">
        <v>0.34540755958016423</v>
      </c>
      <c r="AA35" s="1401">
        <v>15.48156199663609</v>
      </c>
      <c r="AB35" s="1401">
        <v>15.48156199663609</v>
      </c>
      <c r="AC35" s="1202" t="s">
        <v>855</v>
      </c>
      <c r="AD35" s="1202" t="s">
        <v>855</v>
      </c>
      <c r="AE35" s="1202" t="s">
        <v>855</v>
      </c>
      <c r="AF35" s="1202" t="s">
        <v>855</v>
      </c>
      <c r="AG35" s="1202">
        <f>TBL4_OptApp[[#This Row],[Total NPC (£m)]]/TBL4_OptApp[[#This Row],[Maximum option utilisation across the planning period (Ml/d)]]</f>
        <v>0.46427509207056394</v>
      </c>
      <c r="AH35" s="1202">
        <v>7.1877036213843644</v>
      </c>
      <c r="AI35" s="1202" t="s">
        <v>855</v>
      </c>
      <c r="AJ35" s="1202" t="s">
        <v>855</v>
      </c>
      <c r="AK35" s="1202" t="s">
        <v>855</v>
      </c>
      <c r="AL35" s="1202" t="s">
        <v>855</v>
      </c>
      <c r="AM35" s="1202" t="s">
        <v>855</v>
      </c>
      <c r="AN35" s="1202" t="s">
        <v>855</v>
      </c>
      <c r="AO35" s="1202" t="s">
        <v>855</v>
      </c>
      <c r="AP35" s="1202" t="s">
        <v>855</v>
      </c>
      <c r="AQ35" s="1202" t="s">
        <v>855</v>
      </c>
      <c r="AR35" s="1202" t="s">
        <v>855</v>
      </c>
      <c r="AS35" s="1202" t="s">
        <v>855</v>
      </c>
      <c r="AT35" s="1202" t="s">
        <v>855</v>
      </c>
      <c r="AU35" s="1202" t="s">
        <v>855</v>
      </c>
      <c r="AV35" s="1202"/>
      <c r="AW35" s="1202"/>
      <c r="AX35" s="1202"/>
      <c r="AY35" s="1202"/>
      <c r="AZ35" s="1202"/>
    </row>
    <row r="36" spans="2:52" ht="15" hidden="1" x14ac:dyDescent="0.2">
      <c r="B36"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6" s="1448" t="s">
        <v>936</v>
      </c>
      <c r="D36" s="1535" t="s">
        <v>937</v>
      </c>
      <c r="E36" s="1204" t="s">
        <v>882</v>
      </c>
      <c r="F36" s="1203" t="str">
        <f>VLOOKUP(TBL4_OptApp[[#This Row],[Option type
Defined List]],'Option Typs_Grps'!B$2:C$47, 2, FALSE)</f>
        <v>Customer Options</v>
      </c>
      <c r="G36" s="1533" t="s">
        <v>852</v>
      </c>
      <c r="H36" s="64" t="s">
        <v>860</v>
      </c>
      <c r="I36" s="1203" t="s">
        <v>854</v>
      </c>
      <c r="J36" s="1203" t="s">
        <v>855</v>
      </c>
      <c r="K36" s="1203" t="s">
        <v>855</v>
      </c>
      <c r="L36" s="1203" t="s">
        <v>854</v>
      </c>
      <c r="M36" s="1203" t="s">
        <v>854</v>
      </c>
      <c r="N36" s="1203" t="s">
        <v>854</v>
      </c>
      <c r="O36" s="1203"/>
      <c r="P36" s="1203"/>
      <c r="Q36" s="1203"/>
      <c r="R36" s="1202" t="s">
        <v>885</v>
      </c>
      <c r="S36" s="1202" t="s">
        <v>855</v>
      </c>
      <c r="T36" s="1202" t="s">
        <v>855</v>
      </c>
      <c r="U36" s="1401">
        <v>6.4506508319317053</v>
      </c>
      <c r="V36" s="1202">
        <v>0</v>
      </c>
      <c r="W36" s="1202">
        <v>2025</v>
      </c>
      <c r="X36" s="1202">
        <v>0</v>
      </c>
      <c r="Y36" s="1202">
        <v>0.23986636081955851</v>
      </c>
      <c r="Z36" s="1202">
        <v>0.23986636081955851</v>
      </c>
      <c r="AA36" s="1401">
        <v>6.4506508319317053</v>
      </c>
      <c r="AB36" s="1401">
        <v>6.4506508319317053</v>
      </c>
      <c r="AC36" s="1202" t="s">
        <v>855</v>
      </c>
      <c r="AD36" s="1202" t="s">
        <v>855</v>
      </c>
      <c r="AE36" s="1202" t="s">
        <v>855</v>
      </c>
      <c r="AF36" s="1202" t="s">
        <v>855</v>
      </c>
      <c r="AG36" s="1202">
        <f>TBL4_OptApp[[#This Row],[Total NPC (£m)]]/TBL4_OptApp[[#This Row],[Maximum option utilisation across the planning period (Ml/d)]]</f>
        <v>0.77379182011760672</v>
      </c>
      <c r="AH36" s="1202">
        <v>4.9914608481835883</v>
      </c>
      <c r="AI36" s="1202" t="s">
        <v>855</v>
      </c>
      <c r="AJ36" s="1202" t="s">
        <v>855</v>
      </c>
      <c r="AK36" s="1202" t="s">
        <v>855</v>
      </c>
      <c r="AL36" s="1202" t="s">
        <v>855</v>
      </c>
      <c r="AM36" s="1202" t="s">
        <v>855</v>
      </c>
      <c r="AN36" s="1202" t="s">
        <v>855</v>
      </c>
      <c r="AO36" s="1202" t="s">
        <v>855</v>
      </c>
      <c r="AP36" s="1202" t="s">
        <v>855</v>
      </c>
      <c r="AQ36" s="1202" t="s">
        <v>855</v>
      </c>
      <c r="AR36" s="1202" t="s">
        <v>855</v>
      </c>
      <c r="AS36" s="1202" t="s">
        <v>855</v>
      </c>
      <c r="AT36" s="1202" t="s">
        <v>855</v>
      </c>
      <c r="AU36" s="1202" t="s">
        <v>855</v>
      </c>
      <c r="AV36" s="1202"/>
      <c r="AW36" s="1202"/>
      <c r="AX36" s="1202"/>
      <c r="AY36" s="1202"/>
      <c r="AZ36" s="1202"/>
    </row>
    <row r="37" spans="2:52" ht="15" hidden="1" x14ac:dyDescent="0.2">
      <c r="B37"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7" s="1448" t="s">
        <v>938</v>
      </c>
      <c r="D37" s="1535" t="s">
        <v>939</v>
      </c>
      <c r="E37" s="1204" t="s">
        <v>882</v>
      </c>
      <c r="F37" s="1203" t="str">
        <f>VLOOKUP(TBL4_OptApp[[#This Row],[Option type
Defined List]],'Option Typs_Grps'!B$2:C$47, 2, FALSE)</f>
        <v>Customer Options</v>
      </c>
      <c r="G37" s="1533" t="s">
        <v>852</v>
      </c>
      <c r="H37" s="64" t="s">
        <v>860</v>
      </c>
      <c r="I37" s="1203" t="s">
        <v>854</v>
      </c>
      <c r="J37" s="1203" t="s">
        <v>855</v>
      </c>
      <c r="K37" s="1203" t="s">
        <v>855</v>
      </c>
      <c r="L37" s="1203" t="s">
        <v>854</v>
      </c>
      <c r="M37" s="1203" t="s">
        <v>854</v>
      </c>
      <c r="N37" s="1203" t="s">
        <v>854</v>
      </c>
      <c r="O37" s="1203"/>
      <c r="P37" s="1203"/>
      <c r="Q37" s="1203"/>
      <c r="R37" s="1202" t="s">
        <v>885</v>
      </c>
      <c r="S37" s="1202" t="s">
        <v>855</v>
      </c>
      <c r="T37" s="1202" t="s">
        <v>855</v>
      </c>
      <c r="U37" s="1401">
        <v>0.40804116890358699</v>
      </c>
      <c r="V37" s="1202">
        <v>0</v>
      </c>
      <c r="W37" s="1202">
        <v>2025</v>
      </c>
      <c r="X37" s="1202">
        <v>0</v>
      </c>
      <c r="Y37" s="1202">
        <v>1.6310912535729978E-2</v>
      </c>
      <c r="Z37" s="1202">
        <v>1.6310912535729978E-2</v>
      </c>
      <c r="AA37" s="1401">
        <v>0.40804116890358699</v>
      </c>
      <c r="AB37" s="1401">
        <v>0.40804116890358699</v>
      </c>
      <c r="AC37" s="1202" t="s">
        <v>855</v>
      </c>
      <c r="AD37" s="1202" t="s">
        <v>855</v>
      </c>
      <c r="AE37" s="1202" t="s">
        <v>855</v>
      </c>
      <c r="AF37" s="1202" t="s">
        <v>855</v>
      </c>
      <c r="AG37" s="1202">
        <f>TBL4_OptApp[[#This Row],[Total NPC (£m)]]/TBL4_OptApp[[#This Row],[Maximum option utilisation across the planning period (Ml/d)]]</f>
        <v>0.83182620662642681</v>
      </c>
      <c r="AH37" s="1202">
        <v>0.33941933767648386</v>
      </c>
      <c r="AI37" s="1202" t="s">
        <v>855</v>
      </c>
      <c r="AJ37" s="1202" t="s">
        <v>855</v>
      </c>
      <c r="AK37" s="1202" t="s">
        <v>855</v>
      </c>
      <c r="AL37" s="1202" t="s">
        <v>855</v>
      </c>
      <c r="AM37" s="1202" t="s">
        <v>855</v>
      </c>
      <c r="AN37" s="1202" t="s">
        <v>855</v>
      </c>
      <c r="AO37" s="1202" t="s">
        <v>855</v>
      </c>
      <c r="AP37" s="1202" t="s">
        <v>855</v>
      </c>
      <c r="AQ37" s="1202" t="s">
        <v>855</v>
      </c>
      <c r="AR37" s="1202" t="s">
        <v>855</v>
      </c>
      <c r="AS37" s="1202" t="s">
        <v>855</v>
      </c>
      <c r="AT37" s="1202" t="s">
        <v>855</v>
      </c>
      <c r="AU37" s="1202" t="s">
        <v>855</v>
      </c>
      <c r="AV37" s="1202"/>
      <c r="AW37" s="1202"/>
      <c r="AX37" s="1202"/>
      <c r="AY37" s="1202"/>
      <c r="AZ37" s="1202"/>
    </row>
    <row r="38" spans="2:52" ht="15" hidden="1" x14ac:dyDescent="0.2">
      <c r="B38"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8" s="1448" t="s">
        <v>940</v>
      </c>
      <c r="D38" s="1535" t="s">
        <v>941</v>
      </c>
      <c r="E38" s="1204" t="s">
        <v>882</v>
      </c>
      <c r="F38" s="1203" t="str">
        <f>VLOOKUP(TBL4_OptApp[[#This Row],[Option type
Defined List]],'Option Typs_Grps'!B$2:C$47, 2, FALSE)</f>
        <v>Customer Options</v>
      </c>
      <c r="G38" s="1533" t="s">
        <v>852</v>
      </c>
      <c r="H38" s="64" t="s">
        <v>860</v>
      </c>
      <c r="I38" s="1203" t="s">
        <v>854</v>
      </c>
      <c r="J38" s="1203" t="s">
        <v>855</v>
      </c>
      <c r="K38" s="1203" t="s">
        <v>855</v>
      </c>
      <c r="L38" s="1203" t="s">
        <v>854</v>
      </c>
      <c r="M38" s="1203" t="s">
        <v>854</v>
      </c>
      <c r="N38" s="1203" t="s">
        <v>854</v>
      </c>
      <c r="O38" s="1203"/>
      <c r="P38" s="1203"/>
      <c r="Q38" s="1203"/>
      <c r="R38" s="1202" t="s">
        <v>885</v>
      </c>
      <c r="S38" s="1202" t="s">
        <v>855</v>
      </c>
      <c r="T38" s="1202" t="s">
        <v>855</v>
      </c>
      <c r="U38" s="1401">
        <v>0.40804116890358699</v>
      </c>
      <c r="V38" s="1202">
        <v>0</v>
      </c>
      <c r="W38" s="1202">
        <v>2025</v>
      </c>
      <c r="X38" s="1202">
        <v>0</v>
      </c>
      <c r="Y38" s="1202">
        <v>1.6310912535729978E-2</v>
      </c>
      <c r="Z38" s="1202">
        <v>1.6310912535729978E-2</v>
      </c>
      <c r="AA38" s="1401">
        <v>0.40804116890358699</v>
      </c>
      <c r="AB38" s="1401">
        <v>0.40804116890358699</v>
      </c>
      <c r="AC38" s="1202" t="s">
        <v>855</v>
      </c>
      <c r="AD38" s="1202" t="s">
        <v>855</v>
      </c>
      <c r="AE38" s="1202" t="s">
        <v>855</v>
      </c>
      <c r="AF38" s="1202" t="s">
        <v>855</v>
      </c>
      <c r="AG38" s="1202">
        <f>TBL4_OptApp[[#This Row],[Total NPC (£m)]]/TBL4_OptApp[[#This Row],[Maximum option utilisation across the planning period (Ml/d)]]</f>
        <v>0.83182620662642681</v>
      </c>
      <c r="AH38" s="1202">
        <v>0.33941933767648386</v>
      </c>
      <c r="AI38" s="1202" t="s">
        <v>855</v>
      </c>
      <c r="AJ38" s="1202" t="s">
        <v>855</v>
      </c>
      <c r="AK38" s="1202" t="s">
        <v>855</v>
      </c>
      <c r="AL38" s="1202" t="s">
        <v>855</v>
      </c>
      <c r="AM38" s="1202" t="s">
        <v>855</v>
      </c>
      <c r="AN38" s="1202" t="s">
        <v>855</v>
      </c>
      <c r="AO38" s="1202" t="s">
        <v>855</v>
      </c>
      <c r="AP38" s="1202" t="s">
        <v>855</v>
      </c>
      <c r="AQ38" s="1202" t="s">
        <v>855</v>
      </c>
      <c r="AR38" s="1202" t="s">
        <v>855</v>
      </c>
      <c r="AS38" s="1202" t="s">
        <v>855</v>
      </c>
      <c r="AT38" s="1202" t="s">
        <v>855</v>
      </c>
      <c r="AU38" s="1202" t="s">
        <v>855</v>
      </c>
      <c r="AV38" s="1202"/>
      <c r="AW38" s="1202"/>
      <c r="AX38" s="1202"/>
      <c r="AY38" s="1202"/>
      <c r="AZ38" s="1202"/>
    </row>
    <row r="39" spans="2:52" ht="15" hidden="1" x14ac:dyDescent="0.2">
      <c r="B39"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9" s="1448" t="s">
        <v>942</v>
      </c>
      <c r="D39" s="1535" t="s">
        <v>943</v>
      </c>
      <c r="E39" s="1204" t="s">
        <v>933</v>
      </c>
      <c r="F39" s="1203" t="str">
        <f>VLOOKUP(TBL4_OptApp[[#This Row],[Option type
Defined List]],'Option Typs_Grps'!B$2:C$47, 2, FALSE)</f>
        <v>Customer Options</v>
      </c>
      <c r="G39" s="1533" t="s">
        <v>852</v>
      </c>
      <c r="H39" s="64" t="s">
        <v>860</v>
      </c>
      <c r="I39" s="1203" t="s">
        <v>854</v>
      </c>
      <c r="J39" s="1203" t="s">
        <v>855</v>
      </c>
      <c r="K39" s="1203" t="s">
        <v>855</v>
      </c>
      <c r="L39" s="1203" t="s">
        <v>854</v>
      </c>
      <c r="M39" s="1203" t="s">
        <v>854</v>
      </c>
      <c r="N39" s="1203" t="s">
        <v>854</v>
      </c>
      <c r="O39" s="1203"/>
      <c r="P39" s="1203"/>
      <c r="Q39" s="1203"/>
      <c r="R39" s="1202" t="s">
        <v>885</v>
      </c>
      <c r="S39" s="1202" t="s">
        <v>855</v>
      </c>
      <c r="T39" s="1202" t="s">
        <v>855</v>
      </c>
      <c r="U39" s="1401">
        <v>0.36003632550316494</v>
      </c>
      <c r="V39" s="1202">
        <v>0</v>
      </c>
      <c r="W39" s="1202">
        <v>2025</v>
      </c>
      <c r="X39" s="1202">
        <v>0</v>
      </c>
      <c r="Y39" s="1202">
        <v>3.1982181442607796E-2</v>
      </c>
      <c r="Z39" s="1202">
        <v>3.1982181442607796E-2</v>
      </c>
      <c r="AA39" s="1401">
        <v>0.36003632550316494</v>
      </c>
      <c r="AB39" s="1401">
        <v>0.36003632550316494</v>
      </c>
      <c r="AC39" s="1202" t="s">
        <v>855</v>
      </c>
      <c r="AD39" s="1202" t="s">
        <v>855</v>
      </c>
      <c r="AE39" s="1202" t="s">
        <v>855</v>
      </c>
      <c r="AF39" s="1202" t="s">
        <v>855</v>
      </c>
      <c r="AG39" s="1202">
        <f>TBL4_OptApp[[#This Row],[Total NPC (£m)]]/TBL4_OptApp[[#This Row],[Maximum option utilisation across the planning period (Ml/d)]]</f>
        <v>1.84850268139206</v>
      </c>
      <c r="AH39" s="1202">
        <v>0.6655281130911449</v>
      </c>
      <c r="AI39" s="1202" t="s">
        <v>855</v>
      </c>
      <c r="AJ39" s="1202" t="s">
        <v>855</v>
      </c>
      <c r="AK39" s="1202" t="s">
        <v>855</v>
      </c>
      <c r="AL39" s="1202" t="s">
        <v>855</v>
      </c>
      <c r="AM39" s="1202" t="s">
        <v>855</v>
      </c>
      <c r="AN39" s="1202" t="s">
        <v>855</v>
      </c>
      <c r="AO39" s="1202" t="s">
        <v>855</v>
      </c>
      <c r="AP39" s="1202" t="s">
        <v>855</v>
      </c>
      <c r="AQ39" s="1202" t="s">
        <v>855</v>
      </c>
      <c r="AR39" s="1202" t="s">
        <v>855</v>
      </c>
      <c r="AS39" s="1202" t="s">
        <v>855</v>
      </c>
      <c r="AT39" s="1202" t="s">
        <v>855</v>
      </c>
      <c r="AU39" s="1202" t="s">
        <v>855</v>
      </c>
      <c r="AV39" s="1202"/>
      <c r="AW39" s="1202"/>
      <c r="AX39" s="1202"/>
      <c r="AY39" s="1202"/>
      <c r="AZ39" s="1202"/>
    </row>
    <row r="40" spans="2:52" ht="15" hidden="1" x14ac:dyDescent="0.2">
      <c r="B40"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40" s="1448" t="s">
        <v>944</v>
      </c>
      <c r="D40" s="1535" t="s">
        <v>932</v>
      </c>
      <c r="E40" s="1204" t="s">
        <v>933</v>
      </c>
      <c r="F40" s="1203" t="str">
        <f>VLOOKUP(TBL4_OptApp[[#This Row],[Option type
Defined List]],'Option Typs_Grps'!B$2:C$47, 2, FALSE)</f>
        <v>Customer Options</v>
      </c>
      <c r="G40" s="1533" t="s">
        <v>852</v>
      </c>
      <c r="H40" s="64" t="s">
        <v>853</v>
      </c>
      <c r="I40" s="1203" t="s">
        <v>854</v>
      </c>
      <c r="J40" s="1203" t="s">
        <v>855</v>
      </c>
      <c r="K40" s="1203" t="s">
        <v>855</v>
      </c>
      <c r="L40" s="1203" t="s">
        <v>856</v>
      </c>
      <c r="M40" s="1203" t="s">
        <v>856</v>
      </c>
      <c r="N40" s="1203" t="s">
        <v>856</v>
      </c>
      <c r="O40" s="1203"/>
      <c r="P40" s="1203"/>
      <c r="Q40" s="1203"/>
      <c r="R40" s="1202" t="s">
        <v>855</v>
      </c>
      <c r="S40" s="1202" t="s">
        <v>855</v>
      </c>
      <c r="T40" s="1202" t="s">
        <v>855</v>
      </c>
      <c r="U40" s="1401">
        <v>5.8117130939311457</v>
      </c>
      <c r="V40" s="1202">
        <v>0</v>
      </c>
      <c r="W40" s="1202">
        <v>2025</v>
      </c>
      <c r="X40" s="1202">
        <v>0</v>
      </c>
      <c r="Y40" s="1202">
        <v>0.6171281731165601</v>
      </c>
      <c r="Z40" s="1202">
        <v>0.6171281731165601</v>
      </c>
      <c r="AA40" s="1401">
        <v>5.8117130939311457</v>
      </c>
      <c r="AB40" s="1401">
        <v>5.8117130939311457</v>
      </c>
      <c r="AC40" s="1202" t="s">
        <v>855</v>
      </c>
      <c r="AD40" s="1202" t="s">
        <v>855</v>
      </c>
      <c r="AE40" s="1202" t="s">
        <v>855</v>
      </c>
      <c r="AF40" s="1202" t="s">
        <v>855</v>
      </c>
      <c r="AG40" s="1202">
        <f>TBL4_OptApp[[#This Row],[Total NPC (£m)]]/TBL4_OptApp[[#This Row],[Maximum option utilisation across the planning period (Ml/d)]]</f>
        <v>2.2598554906051005</v>
      </c>
      <c r="AH40" s="1202">
        <v>13.133631745141857</v>
      </c>
      <c r="AI40" s="1202" t="s">
        <v>855</v>
      </c>
      <c r="AJ40" s="1202" t="s">
        <v>855</v>
      </c>
      <c r="AK40" s="1202" t="s">
        <v>855</v>
      </c>
      <c r="AL40" s="1202" t="s">
        <v>855</v>
      </c>
      <c r="AM40" s="1202" t="s">
        <v>855</v>
      </c>
      <c r="AN40" s="1202" t="s">
        <v>855</v>
      </c>
      <c r="AO40" s="1202" t="s">
        <v>855</v>
      </c>
      <c r="AP40" s="1202" t="s">
        <v>855</v>
      </c>
      <c r="AQ40" s="1202" t="s">
        <v>855</v>
      </c>
      <c r="AR40" s="1202" t="s">
        <v>855</v>
      </c>
      <c r="AS40" s="1202" t="s">
        <v>855</v>
      </c>
      <c r="AT40" s="1202" t="s">
        <v>855</v>
      </c>
      <c r="AU40" s="1202" t="s">
        <v>855</v>
      </c>
      <c r="AV40" s="1202"/>
      <c r="AW40" s="1202"/>
      <c r="AX40" s="1202"/>
      <c r="AY40" s="1202"/>
      <c r="AZ40" s="1202"/>
    </row>
    <row r="41" spans="2:52" ht="15" hidden="1" x14ac:dyDescent="0.2">
      <c r="B41"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41" s="1448" t="s">
        <v>945</v>
      </c>
      <c r="D41" s="1535" t="s">
        <v>946</v>
      </c>
      <c r="E41" s="1204" t="s">
        <v>882</v>
      </c>
      <c r="F41" s="1203" t="str">
        <f>VLOOKUP(TBL4_OptApp[[#This Row],[Option type
Defined List]],'Option Typs_Grps'!B$2:C$47, 2, FALSE)</f>
        <v>Customer Options</v>
      </c>
      <c r="G41" s="1533" t="s">
        <v>852</v>
      </c>
      <c r="H41" s="64" t="s">
        <v>853</v>
      </c>
      <c r="I41" s="1203" t="s">
        <v>854</v>
      </c>
      <c r="J41" s="1203" t="s">
        <v>855</v>
      </c>
      <c r="K41" s="1203" t="s">
        <v>855</v>
      </c>
      <c r="L41" s="1203" t="s">
        <v>856</v>
      </c>
      <c r="M41" s="1203" t="s">
        <v>856</v>
      </c>
      <c r="N41" s="1203" t="s">
        <v>856</v>
      </c>
      <c r="O41" s="1203"/>
      <c r="P41" s="1203"/>
      <c r="Q41" s="1203"/>
      <c r="R41" s="1202" t="s">
        <v>855</v>
      </c>
      <c r="S41" s="1202" t="s">
        <v>855</v>
      </c>
      <c r="T41" s="1202" t="s">
        <v>855</v>
      </c>
      <c r="U41" s="1401">
        <v>6.4755302404394515</v>
      </c>
      <c r="V41" s="1202">
        <v>0</v>
      </c>
      <c r="W41" s="1202">
        <v>2025</v>
      </c>
      <c r="X41" s="1202">
        <v>0</v>
      </c>
      <c r="Y41" s="1202">
        <v>9.5946544327823388E-3</v>
      </c>
      <c r="Z41" s="1202">
        <v>9.5946544327823388E-3</v>
      </c>
      <c r="AA41" s="1401">
        <v>6.4755302404394515</v>
      </c>
      <c r="AB41" s="1401">
        <v>6.4755302404394515</v>
      </c>
      <c r="AC41" s="1202" t="s">
        <v>855</v>
      </c>
      <c r="AD41" s="1202" t="s">
        <v>855</v>
      </c>
      <c r="AE41" s="1202" t="s">
        <v>855</v>
      </c>
      <c r="AF41" s="1202" t="s">
        <v>855</v>
      </c>
      <c r="AG41" s="1202">
        <f>TBL4_OptApp[[#This Row],[Total NPC (£m)]]/TBL4_OptApp[[#This Row],[Maximum option utilisation across the planning period (Ml/d)]]</f>
        <v>3.1532867310768861E-2</v>
      </c>
      <c r="AH41" s="1202">
        <v>0.20419203583864839</v>
      </c>
      <c r="AI41" s="1202" t="s">
        <v>855</v>
      </c>
      <c r="AJ41" s="1202" t="s">
        <v>855</v>
      </c>
      <c r="AK41" s="1202" t="s">
        <v>855</v>
      </c>
      <c r="AL41" s="1202" t="s">
        <v>855</v>
      </c>
      <c r="AM41" s="1202" t="s">
        <v>855</v>
      </c>
      <c r="AN41" s="1202" t="s">
        <v>855</v>
      </c>
      <c r="AO41" s="1202" t="s">
        <v>855</v>
      </c>
      <c r="AP41" s="1202" t="s">
        <v>855</v>
      </c>
      <c r="AQ41" s="1202" t="s">
        <v>855</v>
      </c>
      <c r="AR41" s="1202" t="s">
        <v>855</v>
      </c>
      <c r="AS41" s="1202" t="s">
        <v>855</v>
      </c>
      <c r="AT41" s="1202" t="s">
        <v>855</v>
      </c>
      <c r="AU41" s="1202" t="s">
        <v>855</v>
      </c>
      <c r="AV41" s="1202"/>
      <c r="AW41" s="1202"/>
      <c r="AX41" s="1202"/>
      <c r="AY41" s="1202"/>
      <c r="AZ41" s="1202"/>
    </row>
    <row r="42" spans="2:52" ht="28.5" hidden="1" x14ac:dyDescent="0.2">
      <c r="B42"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42" s="1448" t="s">
        <v>947</v>
      </c>
      <c r="D42" s="1535" t="s">
        <v>948</v>
      </c>
      <c r="E42" s="1204" t="s">
        <v>882</v>
      </c>
      <c r="F42" s="1203" t="str">
        <f>VLOOKUP(TBL4_OptApp[[#This Row],[Option type
Defined List]],'Option Typs_Grps'!B$2:C$47, 2, FALSE)</f>
        <v>Customer Options</v>
      </c>
      <c r="G42" s="1533" t="s">
        <v>852</v>
      </c>
      <c r="H42" s="64" t="s">
        <v>853</v>
      </c>
      <c r="I42" s="1203" t="s">
        <v>854</v>
      </c>
      <c r="J42" s="1203" t="s">
        <v>855</v>
      </c>
      <c r="K42" s="1203" t="s">
        <v>855</v>
      </c>
      <c r="L42" s="1203" t="s">
        <v>856</v>
      </c>
      <c r="M42" s="1203" t="s">
        <v>856</v>
      </c>
      <c r="N42" s="1203" t="s">
        <v>856</v>
      </c>
      <c r="O42" s="1203"/>
      <c r="P42" s="1203"/>
      <c r="Q42" s="1203"/>
      <c r="R42" s="1202" t="s">
        <v>855</v>
      </c>
      <c r="S42" s="1202" t="s">
        <v>855</v>
      </c>
      <c r="T42" s="1202" t="s">
        <v>855</v>
      </c>
      <c r="U42" s="1401">
        <v>1.5109570561025383</v>
      </c>
      <c r="V42" s="1202">
        <v>0</v>
      </c>
      <c r="W42" s="1202">
        <v>2025</v>
      </c>
      <c r="X42" s="1202">
        <v>0</v>
      </c>
      <c r="Y42" s="1202">
        <v>4.0297548617685822E-2</v>
      </c>
      <c r="Z42" s="1202">
        <v>4.0297548617685822E-2</v>
      </c>
      <c r="AA42" s="1401">
        <v>1.5109570561025383</v>
      </c>
      <c r="AB42" s="1401">
        <v>1.5109570561025383</v>
      </c>
      <c r="AC42" s="1202" t="s">
        <v>855</v>
      </c>
      <c r="AD42" s="1202" t="s">
        <v>855</v>
      </c>
      <c r="AE42" s="1202" t="s">
        <v>855</v>
      </c>
      <c r="AF42" s="1202" t="s">
        <v>855</v>
      </c>
      <c r="AG42" s="1202">
        <f>TBL4_OptApp[[#This Row],[Total NPC (£m)]]/TBL4_OptApp[[#This Row],[Maximum option utilisation across the planning period (Ml/d)]]</f>
        <v>0.56759161159383953</v>
      </c>
      <c r="AH42" s="1202">
        <v>0.85760655052232315</v>
      </c>
      <c r="AI42" s="1202" t="s">
        <v>855</v>
      </c>
      <c r="AJ42" s="1202" t="s">
        <v>855</v>
      </c>
      <c r="AK42" s="1202" t="s">
        <v>855</v>
      </c>
      <c r="AL42" s="1202" t="s">
        <v>855</v>
      </c>
      <c r="AM42" s="1202" t="s">
        <v>855</v>
      </c>
      <c r="AN42" s="1202" t="s">
        <v>855</v>
      </c>
      <c r="AO42" s="1202" t="s">
        <v>855</v>
      </c>
      <c r="AP42" s="1202" t="s">
        <v>855</v>
      </c>
      <c r="AQ42" s="1202" t="s">
        <v>855</v>
      </c>
      <c r="AR42" s="1202" t="s">
        <v>855</v>
      </c>
      <c r="AS42" s="1202" t="s">
        <v>855</v>
      </c>
      <c r="AT42" s="1202" t="s">
        <v>855</v>
      </c>
      <c r="AU42" s="1202" t="s">
        <v>855</v>
      </c>
      <c r="AV42" s="1202"/>
      <c r="AW42" s="1202"/>
      <c r="AX42" s="1202"/>
      <c r="AY42" s="1202"/>
      <c r="AZ42" s="1202"/>
    </row>
    <row r="43" spans="2:52" ht="28.5" hidden="1" x14ac:dyDescent="0.2">
      <c r="B43"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43" s="1448" t="s">
        <v>949</v>
      </c>
      <c r="D43" s="1535" t="s">
        <v>950</v>
      </c>
      <c r="E43" s="1204" t="s">
        <v>882</v>
      </c>
      <c r="F43" s="1203" t="str">
        <f>VLOOKUP(TBL4_OptApp[[#This Row],[Option type
Defined List]],'Option Typs_Grps'!B$2:C$47, 2, FALSE)</f>
        <v>Customer Options</v>
      </c>
      <c r="G43" s="1533" t="s">
        <v>852</v>
      </c>
      <c r="H43" s="64" t="s">
        <v>853</v>
      </c>
      <c r="I43" s="1203" t="s">
        <v>854</v>
      </c>
      <c r="J43" s="1203" t="s">
        <v>855</v>
      </c>
      <c r="K43" s="1203" t="s">
        <v>855</v>
      </c>
      <c r="L43" s="1203" t="s">
        <v>856</v>
      </c>
      <c r="M43" s="1203" t="s">
        <v>856</v>
      </c>
      <c r="N43" s="1203" t="s">
        <v>856</v>
      </c>
      <c r="O43" s="1203"/>
      <c r="P43" s="1203"/>
      <c r="Q43" s="1203"/>
      <c r="R43" s="1202" t="s">
        <v>855</v>
      </c>
      <c r="S43" s="1202" t="s">
        <v>855</v>
      </c>
      <c r="T43" s="1202" t="s">
        <v>855</v>
      </c>
      <c r="U43" s="1401">
        <v>8.2023383045566369</v>
      </c>
      <c r="V43" s="1202">
        <v>0</v>
      </c>
      <c r="W43" s="1202">
        <v>2025</v>
      </c>
      <c r="X43" s="1202">
        <v>0</v>
      </c>
      <c r="Y43" s="1202">
        <v>0</v>
      </c>
      <c r="Z43" s="1202">
        <v>0</v>
      </c>
      <c r="AA43" s="1401">
        <v>8.2023383045566369</v>
      </c>
      <c r="AB43" s="1401">
        <v>8.2023383045566369</v>
      </c>
      <c r="AC43" s="1202" t="s">
        <v>855</v>
      </c>
      <c r="AD43" s="1202" t="s">
        <v>855</v>
      </c>
      <c r="AE43" s="1202" t="s">
        <v>855</v>
      </c>
      <c r="AF43" s="1202" t="s">
        <v>855</v>
      </c>
      <c r="AG43" s="1202">
        <f>TBL4_OptApp[[#This Row],[Total NPC (£m)]]/TBL4_OptApp[[#This Row],[Maximum option utilisation across the planning period (Ml/d)]]</f>
        <v>0</v>
      </c>
      <c r="AH43" s="1202">
        <v>0</v>
      </c>
      <c r="AI43" s="1202" t="s">
        <v>855</v>
      </c>
      <c r="AJ43" s="1202" t="s">
        <v>855</v>
      </c>
      <c r="AK43" s="1202" t="s">
        <v>855</v>
      </c>
      <c r="AL43" s="1202" t="s">
        <v>855</v>
      </c>
      <c r="AM43" s="1202" t="s">
        <v>855</v>
      </c>
      <c r="AN43" s="1202" t="s">
        <v>855</v>
      </c>
      <c r="AO43" s="1202" t="s">
        <v>855</v>
      </c>
      <c r="AP43" s="1202" t="s">
        <v>855</v>
      </c>
      <c r="AQ43" s="1202" t="s">
        <v>855</v>
      </c>
      <c r="AR43" s="1202" t="s">
        <v>855</v>
      </c>
      <c r="AS43" s="1202" t="s">
        <v>855</v>
      </c>
      <c r="AT43" s="1202" t="s">
        <v>855</v>
      </c>
      <c r="AU43" s="1202" t="s">
        <v>855</v>
      </c>
      <c r="AV43" s="1202"/>
      <c r="AW43" s="1202"/>
      <c r="AX43" s="1202"/>
      <c r="AY43" s="1202"/>
      <c r="AZ43" s="1202"/>
    </row>
    <row r="44" spans="2:52" ht="15" hidden="1" x14ac:dyDescent="0.2">
      <c r="B44"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44" s="1448" t="s">
        <v>951</v>
      </c>
      <c r="D44" s="1535" t="s">
        <v>937</v>
      </c>
      <c r="E44" s="1204" t="s">
        <v>882</v>
      </c>
      <c r="F44" s="1203" t="str">
        <f>VLOOKUP(TBL4_OptApp[[#This Row],[Option type
Defined List]],'Option Typs_Grps'!B$2:C$47, 2, FALSE)</f>
        <v>Customer Options</v>
      </c>
      <c r="G44" s="1533" t="s">
        <v>852</v>
      </c>
      <c r="H44" s="64" t="s">
        <v>853</v>
      </c>
      <c r="I44" s="1203" t="s">
        <v>854</v>
      </c>
      <c r="J44" s="1203" t="s">
        <v>855</v>
      </c>
      <c r="K44" s="1203" t="s">
        <v>855</v>
      </c>
      <c r="L44" s="1203" t="s">
        <v>856</v>
      </c>
      <c r="M44" s="1203" t="s">
        <v>856</v>
      </c>
      <c r="N44" s="1203" t="s">
        <v>856</v>
      </c>
      <c r="O44" s="1203"/>
      <c r="P44" s="1203"/>
      <c r="Q44" s="1203"/>
      <c r="R44" s="1202" t="s">
        <v>855</v>
      </c>
      <c r="S44" s="1202" t="s">
        <v>855</v>
      </c>
      <c r="T44" s="1202" t="s">
        <v>855</v>
      </c>
      <c r="U44" s="1401">
        <v>5.3962752003662091</v>
      </c>
      <c r="V44" s="1202">
        <v>0</v>
      </c>
      <c r="W44" s="1202">
        <v>2025</v>
      </c>
      <c r="X44" s="1202">
        <v>0</v>
      </c>
      <c r="Y44" s="1202">
        <v>0.23986636081955851</v>
      </c>
      <c r="Z44" s="1202">
        <v>0.23986636081955851</v>
      </c>
      <c r="AA44" s="1401">
        <v>5.3962752003662091</v>
      </c>
      <c r="AB44" s="1401">
        <v>5.3962752003662091</v>
      </c>
      <c r="AC44" s="1202" t="s">
        <v>855</v>
      </c>
      <c r="AD44" s="1202" t="s">
        <v>855</v>
      </c>
      <c r="AE44" s="1202" t="s">
        <v>855</v>
      </c>
      <c r="AF44" s="1202" t="s">
        <v>855</v>
      </c>
      <c r="AG44" s="1202">
        <f>TBL4_OptApp[[#This Row],[Total NPC (£m)]]/TBL4_OptApp[[#This Row],[Maximum option utilisation across the planning period (Ml/d)]]</f>
        <v>0.9459860193230657</v>
      </c>
      <c r="AH44" s="1202">
        <v>5.1048008959662088</v>
      </c>
      <c r="AI44" s="1202" t="s">
        <v>855</v>
      </c>
      <c r="AJ44" s="1202" t="s">
        <v>855</v>
      </c>
      <c r="AK44" s="1202" t="s">
        <v>855</v>
      </c>
      <c r="AL44" s="1202" t="s">
        <v>855</v>
      </c>
      <c r="AM44" s="1202" t="s">
        <v>855</v>
      </c>
      <c r="AN44" s="1202" t="s">
        <v>855</v>
      </c>
      <c r="AO44" s="1202" t="s">
        <v>855</v>
      </c>
      <c r="AP44" s="1202" t="s">
        <v>855</v>
      </c>
      <c r="AQ44" s="1202" t="s">
        <v>855</v>
      </c>
      <c r="AR44" s="1202" t="s">
        <v>855</v>
      </c>
      <c r="AS44" s="1202" t="s">
        <v>855</v>
      </c>
      <c r="AT44" s="1202" t="s">
        <v>855</v>
      </c>
      <c r="AU44" s="1202" t="s">
        <v>855</v>
      </c>
      <c r="AV44" s="1202"/>
      <c r="AW44" s="1202"/>
      <c r="AX44" s="1202"/>
      <c r="AY44" s="1202"/>
      <c r="AZ44" s="1202"/>
    </row>
    <row r="45" spans="2:52" ht="30" hidden="1" x14ac:dyDescent="0.2">
      <c r="B45"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45" s="1448" t="s">
        <v>952</v>
      </c>
      <c r="D45" s="1535" t="s">
        <v>953</v>
      </c>
      <c r="E45" s="1204" t="s">
        <v>954</v>
      </c>
      <c r="F45" s="1203" t="str">
        <f>VLOOKUP(TBL4_OptApp[[#This Row],[Option type
Defined List]],'Option Typs_Grps'!B$2:C$47, 2, FALSE)</f>
        <v>Customer Options</v>
      </c>
      <c r="G45" s="1533" t="s">
        <v>852</v>
      </c>
      <c r="H45" s="64" t="s">
        <v>853</v>
      </c>
      <c r="I45" s="1203" t="s">
        <v>854</v>
      </c>
      <c r="J45" s="1203" t="s">
        <v>855</v>
      </c>
      <c r="K45" s="1203" t="s">
        <v>855</v>
      </c>
      <c r="L45" s="1203" t="s">
        <v>856</v>
      </c>
      <c r="M45" s="1203" t="s">
        <v>856</v>
      </c>
      <c r="N45" s="1203" t="s">
        <v>856</v>
      </c>
      <c r="O45" s="1203"/>
      <c r="P45" s="1203"/>
      <c r="Q45" s="1203"/>
      <c r="R45" s="1202" t="s">
        <v>855</v>
      </c>
      <c r="S45" s="1202" t="s">
        <v>855</v>
      </c>
      <c r="T45" s="1202" t="s">
        <v>855</v>
      </c>
      <c r="U45" s="1401">
        <v>3.7648431630461925</v>
      </c>
      <c r="V45" s="1202">
        <v>0</v>
      </c>
      <c r="W45" s="1202">
        <v>2025</v>
      </c>
      <c r="X45" s="1202">
        <v>0</v>
      </c>
      <c r="Y45" s="1202">
        <v>3.9977726803259749E-2</v>
      </c>
      <c r="Z45" s="1202">
        <v>3.9977726803259749E-2</v>
      </c>
      <c r="AA45" s="1401">
        <v>3.7648431630461925</v>
      </c>
      <c r="AB45" s="1401">
        <v>3.7648431630461925</v>
      </c>
      <c r="AC45" s="1202" t="s">
        <v>855</v>
      </c>
      <c r="AD45" s="1202" t="s">
        <v>855</v>
      </c>
      <c r="AE45" s="1202" t="s">
        <v>855</v>
      </c>
      <c r="AF45" s="1202" t="s">
        <v>855</v>
      </c>
      <c r="AG45" s="1202">
        <f>TBL4_OptApp[[#This Row],[Total NPC (£m)]]/TBL4_OptApp[[#This Row],[Maximum option utilisation across the planning period (Ml/d)]]</f>
        <v>0.2259855490605101</v>
      </c>
      <c r="AH45" s="1202">
        <v>0.85080014932770143</v>
      </c>
      <c r="AI45" s="1202" t="s">
        <v>855</v>
      </c>
      <c r="AJ45" s="1202" t="s">
        <v>855</v>
      </c>
      <c r="AK45" s="1202" t="s">
        <v>855</v>
      </c>
      <c r="AL45" s="1202" t="s">
        <v>855</v>
      </c>
      <c r="AM45" s="1202" t="s">
        <v>855</v>
      </c>
      <c r="AN45" s="1202" t="s">
        <v>855</v>
      </c>
      <c r="AO45" s="1202" t="s">
        <v>855</v>
      </c>
      <c r="AP45" s="1202" t="s">
        <v>855</v>
      </c>
      <c r="AQ45" s="1202" t="s">
        <v>855</v>
      </c>
      <c r="AR45" s="1202" t="s">
        <v>855</v>
      </c>
      <c r="AS45" s="1202" t="s">
        <v>855</v>
      </c>
      <c r="AT45" s="1202" t="s">
        <v>855</v>
      </c>
      <c r="AU45" s="1202" t="s">
        <v>855</v>
      </c>
      <c r="AV45" s="1202"/>
      <c r="AW45" s="1202"/>
      <c r="AX45" s="1202"/>
      <c r="AY45" s="1202"/>
      <c r="AZ45" s="1202"/>
    </row>
    <row r="46" spans="2:52" ht="15" hidden="1" x14ac:dyDescent="0.2">
      <c r="B46"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46" s="1448" t="s">
        <v>955</v>
      </c>
      <c r="D46" s="1535" t="s">
        <v>956</v>
      </c>
      <c r="E46" s="1204" t="s">
        <v>882</v>
      </c>
      <c r="F46" s="1203" t="str">
        <f>VLOOKUP(TBL4_OptApp[[#This Row],[Option type
Defined List]],'Option Typs_Grps'!B$2:C$47, 2, FALSE)</f>
        <v>Customer Options</v>
      </c>
      <c r="G46" s="1533" t="s">
        <v>852</v>
      </c>
      <c r="H46" s="64" t="s">
        <v>853</v>
      </c>
      <c r="I46" s="1203" t="s">
        <v>854</v>
      </c>
      <c r="J46" s="1203" t="s">
        <v>855</v>
      </c>
      <c r="K46" s="1203" t="s">
        <v>855</v>
      </c>
      <c r="L46" s="1203" t="s">
        <v>856</v>
      </c>
      <c r="M46" s="1203" t="s">
        <v>856</v>
      </c>
      <c r="N46" s="1203" t="s">
        <v>856</v>
      </c>
      <c r="O46" s="1203"/>
      <c r="P46" s="1203"/>
      <c r="Q46" s="1203"/>
      <c r="R46" s="1202" t="s">
        <v>855</v>
      </c>
      <c r="S46" s="1202" t="s">
        <v>855</v>
      </c>
      <c r="T46" s="1202" t="s">
        <v>855</v>
      </c>
      <c r="U46" s="1401">
        <v>1.2951060480878902</v>
      </c>
      <c r="V46" s="1202">
        <v>0</v>
      </c>
      <c r="W46" s="1202">
        <v>2025</v>
      </c>
      <c r="X46" s="1202">
        <v>0</v>
      </c>
      <c r="Y46" s="1202">
        <v>8.7950998967171443E-2</v>
      </c>
      <c r="Z46" s="1202">
        <v>8.7950998967171443E-2</v>
      </c>
      <c r="AA46" s="1401">
        <v>1.2951060480878902</v>
      </c>
      <c r="AB46" s="1401">
        <v>1.2951060480878902</v>
      </c>
      <c r="AC46" s="1202" t="s">
        <v>855</v>
      </c>
      <c r="AD46" s="1202" t="s">
        <v>855</v>
      </c>
      <c r="AE46" s="1202" t="s">
        <v>855</v>
      </c>
      <c r="AF46" s="1202" t="s">
        <v>855</v>
      </c>
      <c r="AG46" s="1202">
        <f>TBL4_OptApp[[#This Row],[Total NPC (£m)]]/TBL4_OptApp[[#This Row],[Maximum option utilisation across the planning period (Ml/d)]]</f>
        <v>1.4452564184102388</v>
      </c>
      <c r="AH46" s="1202">
        <v>1.8717603285209425</v>
      </c>
      <c r="AI46" s="1202" t="s">
        <v>855</v>
      </c>
      <c r="AJ46" s="1202" t="s">
        <v>855</v>
      </c>
      <c r="AK46" s="1202" t="s">
        <v>855</v>
      </c>
      <c r="AL46" s="1202" t="s">
        <v>855</v>
      </c>
      <c r="AM46" s="1202" t="s">
        <v>855</v>
      </c>
      <c r="AN46" s="1202" t="s">
        <v>855</v>
      </c>
      <c r="AO46" s="1202" t="s">
        <v>855</v>
      </c>
      <c r="AP46" s="1202" t="s">
        <v>855</v>
      </c>
      <c r="AQ46" s="1202" t="s">
        <v>855</v>
      </c>
      <c r="AR46" s="1202" t="s">
        <v>855</v>
      </c>
      <c r="AS46" s="1202" t="s">
        <v>855</v>
      </c>
      <c r="AT46" s="1202" t="s">
        <v>855</v>
      </c>
      <c r="AU46" s="1202" t="s">
        <v>855</v>
      </c>
      <c r="AV46" s="1202"/>
      <c r="AW46" s="1202"/>
      <c r="AX46" s="1202"/>
      <c r="AY46" s="1202"/>
      <c r="AZ46" s="1202"/>
    </row>
    <row r="47" spans="2:52" ht="15" hidden="1" x14ac:dyDescent="0.2">
      <c r="B47"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47" s="1448" t="s">
        <v>957</v>
      </c>
      <c r="D47" s="1535" t="s">
        <v>939</v>
      </c>
      <c r="E47" s="1204" t="s">
        <v>882</v>
      </c>
      <c r="F47" s="1203" t="str">
        <f>VLOOKUP(TBL4_OptApp[[#This Row],[Option type
Defined List]],'Option Typs_Grps'!B$2:C$47, 2, FALSE)</f>
        <v>Customer Options</v>
      </c>
      <c r="G47" s="1533" t="s">
        <v>852</v>
      </c>
      <c r="H47" s="64" t="s">
        <v>853</v>
      </c>
      <c r="I47" s="1203" t="s">
        <v>854</v>
      </c>
      <c r="J47" s="1203" t="s">
        <v>855</v>
      </c>
      <c r="K47" s="1203" t="s">
        <v>855</v>
      </c>
      <c r="L47" s="1203" t="s">
        <v>856</v>
      </c>
      <c r="M47" s="1203" t="s">
        <v>856</v>
      </c>
      <c r="N47" s="1203" t="s">
        <v>856</v>
      </c>
      <c r="O47" s="1203"/>
      <c r="P47" s="1203"/>
      <c r="Q47" s="1203"/>
      <c r="R47" s="1202" t="s">
        <v>855</v>
      </c>
      <c r="S47" s="1202" t="s">
        <v>855</v>
      </c>
      <c r="T47" s="1202" t="s">
        <v>855</v>
      </c>
      <c r="U47" s="1401">
        <v>1.1093737853776113</v>
      </c>
      <c r="V47" s="1202">
        <v>0</v>
      </c>
      <c r="W47" s="1202">
        <v>2025</v>
      </c>
      <c r="X47" s="1202">
        <v>0</v>
      </c>
      <c r="Y47" s="1202">
        <v>5.3010465741122427E-2</v>
      </c>
      <c r="Z47" s="1202">
        <v>5.3010465741122427E-2</v>
      </c>
      <c r="AA47" s="1401">
        <v>1.1093737853776113</v>
      </c>
      <c r="AB47" s="1401">
        <v>1.1093737853776113</v>
      </c>
      <c r="AC47" s="1202" t="s">
        <v>855</v>
      </c>
      <c r="AD47" s="1202" t="s">
        <v>855</v>
      </c>
      <c r="AE47" s="1202" t="s">
        <v>855</v>
      </c>
      <c r="AF47" s="1202" t="s">
        <v>855</v>
      </c>
      <c r="AG47" s="1202">
        <f>TBL4_OptApp[[#This Row],[Total NPC (£m)]]/TBL4_OptApp[[#This Row],[Maximum option utilisation across the planning period (Ml/d)]]</f>
        <v>1.0169349707722954</v>
      </c>
      <c r="AH47" s="1202">
        <v>1.1281609980085319</v>
      </c>
      <c r="AI47" s="1202" t="s">
        <v>855</v>
      </c>
      <c r="AJ47" s="1202" t="s">
        <v>855</v>
      </c>
      <c r="AK47" s="1202" t="s">
        <v>855</v>
      </c>
      <c r="AL47" s="1202" t="s">
        <v>855</v>
      </c>
      <c r="AM47" s="1202" t="s">
        <v>855</v>
      </c>
      <c r="AN47" s="1202" t="s">
        <v>855</v>
      </c>
      <c r="AO47" s="1202" t="s">
        <v>855</v>
      </c>
      <c r="AP47" s="1202" t="s">
        <v>855</v>
      </c>
      <c r="AQ47" s="1202" t="s">
        <v>855</v>
      </c>
      <c r="AR47" s="1202" t="s">
        <v>855</v>
      </c>
      <c r="AS47" s="1202" t="s">
        <v>855</v>
      </c>
      <c r="AT47" s="1202" t="s">
        <v>855</v>
      </c>
      <c r="AU47" s="1202" t="s">
        <v>855</v>
      </c>
      <c r="AV47" s="1202"/>
      <c r="AW47" s="1202"/>
      <c r="AX47" s="1202"/>
      <c r="AY47" s="1202"/>
      <c r="AZ47" s="1202"/>
    </row>
    <row r="48" spans="2:52" ht="15" hidden="1" x14ac:dyDescent="0.2">
      <c r="B48"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48" s="1448" t="s">
        <v>958</v>
      </c>
      <c r="D48" s="1535" t="s">
        <v>941</v>
      </c>
      <c r="E48" s="1204" t="s">
        <v>882</v>
      </c>
      <c r="F48" s="1203" t="str">
        <f>VLOOKUP(TBL4_OptApp[[#This Row],[Option type
Defined List]],'Option Typs_Grps'!B$2:C$47, 2, FALSE)</f>
        <v>Customer Options</v>
      </c>
      <c r="G48" s="1533" t="s">
        <v>852</v>
      </c>
      <c r="H48" s="64" t="s">
        <v>853</v>
      </c>
      <c r="I48" s="1203" t="s">
        <v>854</v>
      </c>
      <c r="J48" s="1203" t="s">
        <v>855</v>
      </c>
      <c r="K48" s="1203" t="s">
        <v>855</v>
      </c>
      <c r="L48" s="1203" t="s">
        <v>856</v>
      </c>
      <c r="M48" s="1203" t="s">
        <v>856</v>
      </c>
      <c r="N48" s="1203" t="s">
        <v>856</v>
      </c>
      <c r="O48" s="1203"/>
      <c r="P48" s="1203"/>
      <c r="Q48" s="1203"/>
      <c r="R48" s="1202" t="s">
        <v>855</v>
      </c>
      <c r="S48" s="1202" t="s">
        <v>855</v>
      </c>
      <c r="T48" s="1202" t="s">
        <v>855</v>
      </c>
      <c r="U48" s="1401">
        <v>1.1093737853776113</v>
      </c>
      <c r="V48" s="1202">
        <v>0</v>
      </c>
      <c r="W48" s="1202">
        <v>2025</v>
      </c>
      <c r="X48" s="1202">
        <v>0</v>
      </c>
      <c r="Y48" s="1202">
        <v>5.3010465741122427E-2</v>
      </c>
      <c r="Z48" s="1202">
        <v>5.3010465741122427E-2</v>
      </c>
      <c r="AA48" s="1401">
        <v>1.1093737853776113</v>
      </c>
      <c r="AB48" s="1401">
        <v>1.1093737853776113</v>
      </c>
      <c r="AC48" s="1202" t="s">
        <v>855</v>
      </c>
      <c r="AD48" s="1202" t="s">
        <v>855</v>
      </c>
      <c r="AE48" s="1202" t="s">
        <v>855</v>
      </c>
      <c r="AF48" s="1202" t="s">
        <v>855</v>
      </c>
      <c r="AG48" s="1202">
        <f>TBL4_OptApp[[#This Row],[Total NPC (£m)]]/TBL4_OptApp[[#This Row],[Maximum option utilisation across the planning period (Ml/d)]]</f>
        <v>1.0169349707722954</v>
      </c>
      <c r="AH48" s="1202">
        <v>1.1281609980085319</v>
      </c>
      <c r="AI48" s="1202" t="s">
        <v>855</v>
      </c>
      <c r="AJ48" s="1202" t="s">
        <v>855</v>
      </c>
      <c r="AK48" s="1202" t="s">
        <v>855</v>
      </c>
      <c r="AL48" s="1202" t="s">
        <v>855</v>
      </c>
      <c r="AM48" s="1202" t="s">
        <v>855</v>
      </c>
      <c r="AN48" s="1202" t="s">
        <v>855</v>
      </c>
      <c r="AO48" s="1202" t="s">
        <v>855</v>
      </c>
      <c r="AP48" s="1202" t="s">
        <v>855</v>
      </c>
      <c r="AQ48" s="1202" t="s">
        <v>855</v>
      </c>
      <c r="AR48" s="1202" t="s">
        <v>855</v>
      </c>
      <c r="AS48" s="1202" t="s">
        <v>855</v>
      </c>
      <c r="AT48" s="1202" t="s">
        <v>855</v>
      </c>
      <c r="AU48" s="1202" t="s">
        <v>855</v>
      </c>
      <c r="AV48" s="1202"/>
      <c r="AW48" s="1202"/>
      <c r="AX48" s="1202"/>
      <c r="AY48" s="1202"/>
      <c r="AZ48" s="1202"/>
    </row>
    <row r="49" spans="2:52" ht="30" hidden="1" x14ac:dyDescent="0.2">
      <c r="B49"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49" s="1448" t="s">
        <v>959</v>
      </c>
      <c r="D49" s="1535" t="s">
        <v>960</v>
      </c>
      <c r="E49" s="1204" t="s">
        <v>954</v>
      </c>
      <c r="F49" s="1203" t="str">
        <f>VLOOKUP(TBL4_OptApp[[#This Row],[Option type
Defined List]],'Option Typs_Grps'!B$2:C$47, 2, FALSE)</f>
        <v>Customer Options</v>
      </c>
      <c r="G49" s="1533" t="s">
        <v>852</v>
      </c>
      <c r="H49" s="64" t="s">
        <v>853</v>
      </c>
      <c r="I49" s="1203" t="s">
        <v>854</v>
      </c>
      <c r="J49" s="1203" t="s">
        <v>855</v>
      </c>
      <c r="K49" s="1203" t="s">
        <v>855</v>
      </c>
      <c r="L49" s="1203" t="s">
        <v>856</v>
      </c>
      <c r="M49" s="1203" t="s">
        <v>856</v>
      </c>
      <c r="N49" s="1203" t="s">
        <v>856</v>
      </c>
      <c r="O49" s="1203"/>
      <c r="P49" s="1203"/>
      <c r="Q49" s="1203"/>
      <c r="R49" s="1202" t="s">
        <v>855</v>
      </c>
      <c r="S49" s="1202" t="s">
        <v>855</v>
      </c>
      <c r="T49" s="1202" t="s">
        <v>855</v>
      </c>
      <c r="U49" s="1401">
        <v>3.5061432200451939</v>
      </c>
      <c r="V49" s="1202">
        <v>0</v>
      </c>
      <c r="W49" s="1202">
        <v>2025</v>
      </c>
      <c r="X49" s="1202">
        <v>0</v>
      </c>
      <c r="Y49" s="1202">
        <v>1.5991090721303898E-2</v>
      </c>
      <c r="Z49" s="1202">
        <v>1.5991090721303898E-2</v>
      </c>
      <c r="AA49" s="1401">
        <v>3.5061432200451939</v>
      </c>
      <c r="AB49" s="1401">
        <v>3.5061432200451939</v>
      </c>
      <c r="AC49" s="1202" t="s">
        <v>855</v>
      </c>
      <c r="AD49" s="1202" t="s">
        <v>855</v>
      </c>
      <c r="AE49" s="1202" t="s">
        <v>855</v>
      </c>
      <c r="AF49" s="1202" t="s">
        <v>855</v>
      </c>
      <c r="AG49" s="1202">
        <f>TBL4_OptApp[[#This Row],[Total NPC (£m)]]/TBL4_OptApp[[#This Row],[Maximum option utilisation across the planning period (Ml/d)]]</f>
        <v>9.7063935604631058E-2</v>
      </c>
      <c r="AH49" s="1202">
        <v>0.34032005973108048</v>
      </c>
      <c r="AI49" s="1202" t="s">
        <v>855</v>
      </c>
      <c r="AJ49" s="1202" t="s">
        <v>855</v>
      </c>
      <c r="AK49" s="1202" t="s">
        <v>855</v>
      </c>
      <c r="AL49" s="1202" t="s">
        <v>855</v>
      </c>
      <c r="AM49" s="1202" t="s">
        <v>855</v>
      </c>
      <c r="AN49" s="1202" t="s">
        <v>855</v>
      </c>
      <c r="AO49" s="1202" t="s">
        <v>855</v>
      </c>
      <c r="AP49" s="1202" t="s">
        <v>855</v>
      </c>
      <c r="AQ49" s="1202" t="s">
        <v>855</v>
      </c>
      <c r="AR49" s="1202" t="s">
        <v>855</v>
      </c>
      <c r="AS49" s="1202" t="s">
        <v>855</v>
      </c>
      <c r="AT49" s="1202" t="s">
        <v>855</v>
      </c>
      <c r="AU49" s="1202" t="s">
        <v>855</v>
      </c>
      <c r="AV49" s="1202"/>
      <c r="AW49" s="1202"/>
      <c r="AX49" s="1202"/>
      <c r="AY49" s="1202"/>
      <c r="AZ49" s="1202"/>
    </row>
    <row r="50" spans="2:52" ht="15" hidden="1" x14ac:dyDescent="0.2">
      <c r="B50"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50" s="1448" t="s">
        <v>961</v>
      </c>
      <c r="D50" s="1535" t="s">
        <v>943</v>
      </c>
      <c r="E50" s="1204" t="s">
        <v>933</v>
      </c>
      <c r="F50" s="1203" t="str">
        <f>VLOOKUP(TBL4_OptApp[[#This Row],[Option type
Defined List]],'Option Typs_Grps'!B$2:C$47, 2, FALSE)</f>
        <v>Customer Options</v>
      </c>
      <c r="G50" s="1533" t="s">
        <v>852</v>
      </c>
      <c r="H50" s="64" t="s">
        <v>853</v>
      </c>
      <c r="I50" s="1203" t="s">
        <v>854</v>
      </c>
      <c r="J50" s="1203" t="s">
        <v>855</v>
      </c>
      <c r="K50" s="1203" t="s">
        <v>855</v>
      </c>
      <c r="L50" s="1203" t="s">
        <v>856</v>
      </c>
      <c r="M50" s="1203" t="s">
        <v>856</v>
      </c>
      <c r="N50" s="1203" t="s">
        <v>856</v>
      </c>
      <c r="O50" s="1203"/>
      <c r="P50" s="1203"/>
      <c r="Q50" s="1203"/>
      <c r="R50" s="1202" t="s">
        <v>855</v>
      </c>
      <c r="S50" s="1202" t="s">
        <v>855</v>
      </c>
      <c r="T50" s="1202" t="s">
        <v>855</v>
      </c>
      <c r="U50" s="1401">
        <v>4.1273015566722355</v>
      </c>
      <c r="V50" s="1202">
        <v>0</v>
      </c>
      <c r="W50" s="1202">
        <v>2025</v>
      </c>
      <c r="X50" s="1202">
        <v>0</v>
      </c>
      <c r="Y50" s="1202">
        <v>0.4382656246795873</v>
      </c>
      <c r="Z50" s="1202">
        <v>0.4382656246795873</v>
      </c>
      <c r="AA50" s="1401">
        <v>4.1273015566722355</v>
      </c>
      <c r="AB50" s="1401">
        <v>4.1273015566722355</v>
      </c>
      <c r="AC50" s="1202" t="s">
        <v>855</v>
      </c>
      <c r="AD50" s="1202" t="s">
        <v>855</v>
      </c>
      <c r="AE50" s="1202" t="s">
        <v>855</v>
      </c>
      <c r="AF50" s="1202" t="s">
        <v>855</v>
      </c>
      <c r="AG50" s="1202">
        <f>TBL4_OptApp[[#This Row],[Total NPC (£m)]]/TBL4_OptApp[[#This Row],[Maximum option utilisation across the planning period (Ml/d)]]</f>
        <v>2.2598554906051009</v>
      </c>
      <c r="AH50" s="1202">
        <v>9.327105084228732</v>
      </c>
      <c r="AI50" s="1202" t="s">
        <v>855</v>
      </c>
      <c r="AJ50" s="1202" t="s">
        <v>855</v>
      </c>
      <c r="AK50" s="1202" t="s">
        <v>855</v>
      </c>
      <c r="AL50" s="1202" t="s">
        <v>855</v>
      </c>
      <c r="AM50" s="1202" t="s">
        <v>855</v>
      </c>
      <c r="AN50" s="1202" t="s">
        <v>855</v>
      </c>
      <c r="AO50" s="1202" t="s">
        <v>855</v>
      </c>
      <c r="AP50" s="1202" t="s">
        <v>855</v>
      </c>
      <c r="AQ50" s="1202" t="s">
        <v>855</v>
      </c>
      <c r="AR50" s="1202" t="s">
        <v>855</v>
      </c>
      <c r="AS50" s="1202" t="s">
        <v>855</v>
      </c>
      <c r="AT50" s="1202" t="s">
        <v>855</v>
      </c>
      <c r="AU50" s="1202" t="s">
        <v>855</v>
      </c>
      <c r="AV50" s="1202"/>
      <c r="AW50" s="1202"/>
      <c r="AX50" s="1202"/>
      <c r="AY50" s="1202"/>
      <c r="AZ50" s="1202"/>
    </row>
    <row r="51" spans="2:52" ht="15" hidden="1" x14ac:dyDescent="0.2">
      <c r="B51"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51" s="1448" t="s">
        <v>962</v>
      </c>
      <c r="D51" s="1535" t="s">
        <v>963</v>
      </c>
      <c r="E51" s="1204" t="s">
        <v>882</v>
      </c>
      <c r="F51" s="1203" t="str">
        <f>VLOOKUP(TBL4_OptApp[[#This Row],[Option type
Defined List]],'Option Typs_Grps'!B$2:C$47, 2, FALSE)</f>
        <v>Customer Options</v>
      </c>
      <c r="G51" s="1533" t="s">
        <v>852</v>
      </c>
      <c r="H51" s="64" t="s">
        <v>853</v>
      </c>
      <c r="I51" s="1203" t="s">
        <v>854</v>
      </c>
      <c r="J51" s="1203" t="s">
        <v>855</v>
      </c>
      <c r="K51" s="1203" t="s">
        <v>855</v>
      </c>
      <c r="L51" s="1203" t="s">
        <v>856</v>
      </c>
      <c r="M51" s="1203" t="s">
        <v>856</v>
      </c>
      <c r="N51" s="1203" t="s">
        <v>856</v>
      </c>
      <c r="O51" s="1203"/>
      <c r="P51" s="1203"/>
      <c r="Q51" s="1203"/>
      <c r="R51" s="1202" t="s">
        <v>855</v>
      </c>
      <c r="S51" s="1202" t="s">
        <v>855</v>
      </c>
      <c r="T51" s="1202" t="s">
        <v>855</v>
      </c>
      <c r="U51" s="1401">
        <v>3.0118745304369536</v>
      </c>
      <c r="V51" s="1202">
        <v>0</v>
      </c>
      <c r="W51" s="1202">
        <v>2025</v>
      </c>
      <c r="X51" s="1202">
        <v>0</v>
      </c>
      <c r="Y51" s="1202">
        <v>3.8378617731129355E-2</v>
      </c>
      <c r="Z51" s="1202">
        <v>3.8378617731129355E-2</v>
      </c>
      <c r="AA51" s="1401">
        <v>3.0118745304369536</v>
      </c>
      <c r="AB51" s="1401">
        <v>3.0118745304369536</v>
      </c>
      <c r="AC51" s="1202" t="s">
        <v>855</v>
      </c>
      <c r="AD51" s="1202" t="s">
        <v>855</v>
      </c>
      <c r="AE51" s="1202" t="s">
        <v>855</v>
      </c>
      <c r="AF51" s="1202" t="s">
        <v>855</v>
      </c>
      <c r="AG51" s="1202">
        <f>TBL4_OptApp[[#This Row],[Total NPC (£m)]]/TBL4_OptApp[[#This Row],[Maximum option utilisation across the planning period (Ml/d)]]</f>
        <v>0.27118265887261223</v>
      </c>
      <c r="AH51" s="1202">
        <v>0.81676814335459358</v>
      </c>
      <c r="AI51" s="1202" t="s">
        <v>855</v>
      </c>
      <c r="AJ51" s="1202" t="s">
        <v>855</v>
      </c>
      <c r="AK51" s="1202" t="s">
        <v>855</v>
      </c>
      <c r="AL51" s="1202" t="s">
        <v>855</v>
      </c>
      <c r="AM51" s="1202" t="s">
        <v>855</v>
      </c>
      <c r="AN51" s="1202" t="s">
        <v>855</v>
      </c>
      <c r="AO51" s="1202" t="s">
        <v>855</v>
      </c>
      <c r="AP51" s="1202" t="s">
        <v>855</v>
      </c>
      <c r="AQ51" s="1202" t="s">
        <v>855</v>
      </c>
      <c r="AR51" s="1202" t="s">
        <v>855</v>
      </c>
      <c r="AS51" s="1202" t="s">
        <v>855</v>
      </c>
      <c r="AT51" s="1202" t="s">
        <v>855</v>
      </c>
      <c r="AU51" s="1202" t="s">
        <v>855</v>
      </c>
      <c r="AV51" s="1202"/>
      <c r="AW51" s="1202"/>
      <c r="AX51" s="1202"/>
      <c r="AY51" s="1202"/>
      <c r="AZ51" s="1202"/>
    </row>
    <row r="52" spans="2:52" ht="15" hidden="1" x14ac:dyDescent="0.2">
      <c r="B52"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2" s="1448" t="s">
        <v>964</v>
      </c>
      <c r="D52" s="1535" t="s">
        <v>932</v>
      </c>
      <c r="E52" s="1204" t="s">
        <v>933</v>
      </c>
      <c r="F52" s="1203" t="str">
        <f>VLOOKUP(TBL4_OptApp[[#This Row],[Option type
Defined List]],'Option Typs_Grps'!B$2:C$47, 2, FALSE)</f>
        <v>Customer Options</v>
      </c>
      <c r="G52" s="1533" t="s">
        <v>852</v>
      </c>
      <c r="H52" s="64" t="s">
        <v>860</v>
      </c>
      <c r="I52" s="1203" t="s">
        <v>854</v>
      </c>
      <c r="J52" s="1203" t="s">
        <v>855</v>
      </c>
      <c r="K52" s="1203" t="s">
        <v>855</v>
      </c>
      <c r="L52" s="1203" t="s">
        <v>854</v>
      </c>
      <c r="M52" s="1203" t="s">
        <v>854</v>
      </c>
      <c r="N52" s="1203" t="s">
        <v>854</v>
      </c>
      <c r="O52" s="1203"/>
      <c r="P52" s="1203"/>
      <c r="Q52" s="1203"/>
      <c r="R52" s="1202" t="s">
        <v>890</v>
      </c>
      <c r="S52" s="1202" t="s">
        <v>855</v>
      </c>
      <c r="T52" s="1202" t="s">
        <v>855</v>
      </c>
      <c r="U52" s="1401">
        <v>5.5678036373923883</v>
      </c>
      <c r="V52" s="1202">
        <v>0</v>
      </c>
      <c r="W52" s="1202">
        <v>2025</v>
      </c>
      <c r="X52" s="1202">
        <v>0</v>
      </c>
      <c r="Y52" s="1202">
        <v>0.6171281731165601</v>
      </c>
      <c r="Z52" s="1202">
        <v>0.6171281731165601</v>
      </c>
      <c r="AA52" s="1401">
        <v>5.5678036373923883</v>
      </c>
      <c r="AB52" s="1401">
        <v>5.5678036373923883</v>
      </c>
      <c r="AC52" s="1202" t="s">
        <v>855</v>
      </c>
      <c r="AD52" s="1202" t="s">
        <v>855</v>
      </c>
      <c r="AE52" s="1202" t="s">
        <v>855</v>
      </c>
      <c r="AF52" s="1202" t="s">
        <v>855</v>
      </c>
      <c r="AG52" s="1202">
        <f>TBL4_OptApp[[#This Row],[Total NPC (£m)]]/TBL4_OptApp[[#This Row],[Maximum option utilisation across the planning period (Ml/d)]]</f>
        <v>2.3588532571333336</v>
      </c>
      <c r="AH52" s="1202">
        <v>13.133631745141857</v>
      </c>
      <c r="AI52" s="1202" t="s">
        <v>855</v>
      </c>
      <c r="AJ52" s="1202" t="s">
        <v>855</v>
      </c>
      <c r="AK52" s="1202" t="s">
        <v>855</v>
      </c>
      <c r="AL52" s="1202" t="s">
        <v>855</v>
      </c>
      <c r="AM52" s="1202" t="s">
        <v>855</v>
      </c>
      <c r="AN52" s="1202" t="s">
        <v>855</v>
      </c>
      <c r="AO52" s="1202" t="s">
        <v>855</v>
      </c>
      <c r="AP52" s="1202" t="s">
        <v>855</v>
      </c>
      <c r="AQ52" s="1202" t="s">
        <v>855</v>
      </c>
      <c r="AR52" s="1202" t="s">
        <v>855</v>
      </c>
      <c r="AS52" s="1202" t="s">
        <v>855</v>
      </c>
      <c r="AT52" s="1202" t="s">
        <v>855</v>
      </c>
      <c r="AU52" s="1202" t="s">
        <v>855</v>
      </c>
      <c r="AV52" s="1202"/>
      <c r="AW52" s="1202"/>
      <c r="AX52" s="1202"/>
      <c r="AY52" s="1202"/>
      <c r="AZ52" s="1202"/>
    </row>
    <row r="53" spans="2:52" ht="15" hidden="1" x14ac:dyDescent="0.2">
      <c r="B53"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3" s="1448" t="s">
        <v>965</v>
      </c>
      <c r="D53" s="1535" t="s">
        <v>946</v>
      </c>
      <c r="E53" s="1204" t="s">
        <v>882</v>
      </c>
      <c r="F53" s="1203" t="str">
        <f>VLOOKUP(TBL4_OptApp[[#This Row],[Option type
Defined List]],'Option Typs_Grps'!B$2:C$47, 2, FALSE)</f>
        <v>Customer Options</v>
      </c>
      <c r="G53" s="1533" t="s">
        <v>852</v>
      </c>
      <c r="H53" s="64" t="s">
        <v>860</v>
      </c>
      <c r="I53" s="1203" t="s">
        <v>854</v>
      </c>
      <c r="J53" s="1203" t="s">
        <v>855</v>
      </c>
      <c r="K53" s="1203" t="s">
        <v>855</v>
      </c>
      <c r="L53" s="1203" t="s">
        <v>854</v>
      </c>
      <c r="M53" s="1203" t="s">
        <v>854</v>
      </c>
      <c r="N53" s="1203" t="s">
        <v>854</v>
      </c>
      <c r="O53" s="1203"/>
      <c r="P53" s="1203"/>
      <c r="Q53" s="1203"/>
      <c r="R53" s="1202" t="s">
        <v>890</v>
      </c>
      <c r="S53" s="1202" t="s">
        <v>855</v>
      </c>
      <c r="T53" s="1202" t="s">
        <v>855</v>
      </c>
      <c r="U53" s="1401">
        <v>6.2037613082471168</v>
      </c>
      <c r="V53" s="1202">
        <v>0</v>
      </c>
      <c r="W53" s="1202">
        <v>2025</v>
      </c>
      <c r="X53" s="1202">
        <v>0</v>
      </c>
      <c r="Y53" s="1202">
        <v>9.5946544327823388E-3</v>
      </c>
      <c r="Z53" s="1202">
        <v>9.5946544327823388E-3</v>
      </c>
      <c r="AA53" s="1401">
        <v>6.2037613082471168</v>
      </c>
      <c r="AB53" s="1401">
        <v>6.2037613082471168</v>
      </c>
      <c r="AC53" s="1202" t="s">
        <v>855</v>
      </c>
      <c r="AD53" s="1202" t="s">
        <v>855</v>
      </c>
      <c r="AE53" s="1202" t="s">
        <v>855</v>
      </c>
      <c r="AF53" s="1202" t="s">
        <v>855</v>
      </c>
      <c r="AG53" s="1202">
        <f>TBL4_OptApp[[#This Row],[Total NPC (£m)]]/TBL4_OptApp[[#This Row],[Maximum option utilisation across the planning period (Ml/d)]]</f>
        <v>3.291423149488374E-2</v>
      </c>
      <c r="AH53" s="1202">
        <v>0.20419203583864839</v>
      </c>
      <c r="AI53" s="1202" t="s">
        <v>855</v>
      </c>
      <c r="AJ53" s="1202" t="s">
        <v>855</v>
      </c>
      <c r="AK53" s="1202" t="s">
        <v>855</v>
      </c>
      <c r="AL53" s="1202" t="s">
        <v>855</v>
      </c>
      <c r="AM53" s="1202" t="s">
        <v>855</v>
      </c>
      <c r="AN53" s="1202" t="s">
        <v>855</v>
      </c>
      <c r="AO53" s="1202" t="s">
        <v>855</v>
      </c>
      <c r="AP53" s="1202" t="s">
        <v>855</v>
      </c>
      <c r="AQ53" s="1202" t="s">
        <v>855</v>
      </c>
      <c r="AR53" s="1202" t="s">
        <v>855</v>
      </c>
      <c r="AS53" s="1202" t="s">
        <v>855</v>
      </c>
      <c r="AT53" s="1202" t="s">
        <v>855</v>
      </c>
      <c r="AU53" s="1202" t="s">
        <v>855</v>
      </c>
      <c r="AV53" s="1202"/>
      <c r="AW53" s="1202"/>
      <c r="AX53" s="1202"/>
      <c r="AY53" s="1202"/>
      <c r="AZ53" s="1202"/>
    </row>
    <row r="54" spans="2:52" ht="28.5" hidden="1" x14ac:dyDescent="0.2">
      <c r="B54"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4" s="1448" t="s">
        <v>966</v>
      </c>
      <c r="D54" s="1535" t="s">
        <v>948</v>
      </c>
      <c r="E54" s="1204" t="s">
        <v>882</v>
      </c>
      <c r="F54" s="1203" t="str">
        <f>VLOOKUP(TBL4_OptApp[[#This Row],[Option type
Defined List]],'Option Typs_Grps'!B$2:C$47, 2, FALSE)</f>
        <v>Customer Options</v>
      </c>
      <c r="G54" s="1533" t="s">
        <v>852</v>
      </c>
      <c r="H54" s="64" t="s">
        <v>860</v>
      </c>
      <c r="I54" s="1203" t="s">
        <v>854</v>
      </c>
      <c r="J54" s="1203" t="s">
        <v>855</v>
      </c>
      <c r="K54" s="1203" t="s">
        <v>855</v>
      </c>
      <c r="L54" s="1203" t="s">
        <v>854</v>
      </c>
      <c r="M54" s="1203" t="s">
        <v>854</v>
      </c>
      <c r="N54" s="1203" t="s">
        <v>854</v>
      </c>
      <c r="O54" s="1203"/>
      <c r="P54" s="1203"/>
      <c r="Q54" s="1203"/>
      <c r="R54" s="1202" t="s">
        <v>890</v>
      </c>
      <c r="S54" s="1202" t="s">
        <v>855</v>
      </c>
      <c r="T54" s="1202" t="s">
        <v>855</v>
      </c>
      <c r="U54" s="1401">
        <v>1.4475443052576604</v>
      </c>
      <c r="V54" s="1202">
        <v>0</v>
      </c>
      <c r="W54" s="1202">
        <v>2025</v>
      </c>
      <c r="X54" s="1202">
        <v>0</v>
      </c>
      <c r="Y54" s="1202">
        <v>4.0297548617685822E-2</v>
      </c>
      <c r="Z54" s="1202">
        <v>4.0297548617685822E-2</v>
      </c>
      <c r="AA54" s="1401">
        <v>1.4475443052576604</v>
      </c>
      <c r="AB54" s="1401">
        <v>1.4475443052576604</v>
      </c>
      <c r="AC54" s="1202" t="s">
        <v>855</v>
      </c>
      <c r="AD54" s="1202" t="s">
        <v>855</v>
      </c>
      <c r="AE54" s="1202" t="s">
        <v>855</v>
      </c>
      <c r="AF54" s="1202" t="s">
        <v>855</v>
      </c>
      <c r="AG54" s="1202">
        <f>TBL4_OptApp[[#This Row],[Total NPC (£m)]]/TBL4_OptApp[[#This Row],[Maximum option utilisation across the planning period (Ml/d)]]</f>
        <v>0.59245616690790726</v>
      </c>
      <c r="AH54" s="1202">
        <v>0.85760655052232315</v>
      </c>
      <c r="AI54" s="1202" t="s">
        <v>855</v>
      </c>
      <c r="AJ54" s="1202" t="s">
        <v>855</v>
      </c>
      <c r="AK54" s="1202" t="s">
        <v>855</v>
      </c>
      <c r="AL54" s="1202" t="s">
        <v>855</v>
      </c>
      <c r="AM54" s="1202" t="s">
        <v>855</v>
      </c>
      <c r="AN54" s="1202" t="s">
        <v>855</v>
      </c>
      <c r="AO54" s="1202" t="s">
        <v>855</v>
      </c>
      <c r="AP54" s="1202" t="s">
        <v>855</v>
      </c>
      <c r="AQ54" s="1202" t="s">
        <v>855</v>
      </c>
      <c r="AR54" s="1202" t="s">
        <v>855</v>
      </c>
      <c r="AS54" s="1202" t="s">
        <v>855</v>
      </c>
      <c r="AT54" s="1202" t="s">
        <v>855</v>
      </c>
      <c r="AU54" s="1202" t="s">
        <v>855</v>
      </c>
      <c r="AV54" s="1202"/>
      <c r="AW54" s="1202"/>
      <c r="AX54" s="1202"/>
      <c r="AY54" s="1202"/>
      <c r="AZ54" s="1202"/>
    </row>
    <row r="55" spans="2:52" ht="28.5" hidden="1" x14ac:dyDescent="0.2">
      <c r="B55"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5" s="1448" t="s">
        <v>967</v>
      </c>
      <c r="D55" s="1535" t="s">
        <v>950</v>
      </c>
      <c r="E55" s="1204" t="s">
        <v>882</v>
      </c>
      <c r="F55" s="1203" t="str">
        <f>VLOOKUP(TBL4_OptApp[[#This Row],[Option type
Defined List]],'Option Typs_Grps'!B$2:C$47, 2, FALSE)</f>
        <v>Customer Options</v>
      </c>
      <c r="G55" s="1533" t="s">
        <v>852</v>
      </c>
      <c r="H55" s="64" t="s">
        <v>860</v>
      </c>
      <c r="I55" s="1203" t="s">
        <v>854</v>
      </c>
      <c r="J55" s="1203" t="s">
        <v>855</v>
      </c>
      <c r="K55" s="1203" t="s">
        <v>855</v>
      </c>
      <c r="L55" s="1203" t="s">
        <v>854</v>
      </c>
      <c r="M55" s="1203" t="s">
        <v>854</v>
      </c>
      <c r="N55" s="1203" t="s">
        <v>854</v>
      </c>
      <c r="O55" s="1203"/>
      <c r="P55" s="1203"/>
      <c r="Q55" s="1203"/>
      <c r="R55" s="1202" t="s">
        <v>890</v>
      </c>
      <c r="S55" s="1202" t="s">
        <v>855</v>
      </c>
      <c r="T55" s="1202" t="s">
        <v>855</v>
      </c>
      <c r="U55" s="1401">
        <v>7.8580976571130128</v>
      </c>
      <c r="V55" s="1202">
        <v>0</v>
      </c>
      <c r="W55" s="1202">
        <v>2025</v>
      </c>
      <c r="X55" s="1202">
        <v>0</v>
      </c>
      <c r="Y55" s="1202">
        <v>0</v>
      </c>
      <c r="Z55" s="1202">
        <v>0</v>
      </c>
      <c r="AA55" s="1401">
        <v>7.8580976571130128</v>
      </c>
      <c r="AB55" s="1401">
        <v>7.8580976571130128</v>
      </c>
      <c r="AC55" s="1202" t="s">
        <v>855</v>
      </c>
      <c r="AD55" s="1202" t="s">
        <v>855</v>
      </c>
      <c r="AE55" s="1202" t="s">
        <v>855</v>
      </c>
      <c r="AF55" s="1202" t="s">
        <v>855</v>
      </c>
      <c r="AG55" s="1202">
        <f>TBL4_OptApp[[#This Row],[Total NPC (£m)]]/TBL4_OptApp[[#This Row],[Maximum option utilisation across the planning period (Ml/d)]]</f>
        <v>0</v>
      </c>
      <c r="AH55" s="1202">
        <v>0</v>
      </c>
      <c r="AI55" s="1202" t="s">
        <v>855</v>
      </c>
      <c r="AJ55" s="1202" t="s">
        <v>855</v>
      </c>
      <c r="AK55" s="1202" t="s">
        <v>855</v>
      </c>
      <c r="AL55" s="1202" t="s">
        <v>855</v>
      </c>
      <c r="AM55" s="1202" t="s">
        <v>855</v>
      </c>
      <c r="AN55" s="1202" t="s">
        <v>855</v>
      </c>
      <c r="AO55" s="1202" t="s">
        <v>855</v>
      </c>
      <c r="AP55" s="1202" t="s">
        <v>855</v>
      </c>
      <c r="AQ55" s="1202" t="s">
        <v>855</v>
      </c>
      <c r="AR55" s="1202" t="s">
        <v>855</v>
      </c>
      <c r="AS55" s="1202" t="s">
        <v>855</v>
      </c>
      <c r="AT55" s="1202" t="s">
        <v>855</v>
      </c>
      <c r="AU55" s="1202" t="s">
        <v>855</v>
      </c>
      <c r="AV55" s="1202"/>
      <c r="AW55" s="1202"/>
      <c r="AX55" s="1202"/>
      <c r="AY55" s="1202"/>
      <c r="AZ55" s="1202"/>
    </row>
    <row r="56" spans="2:52" ht="15" hidden="1" x14ac:dyDescent="0.2">
      <c r="B56"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6" s="1448" t="s">
        <v>968</v>
      </c>
      <c r="D56" s="1535" t="s">
        <v>937</v>
      </c>
      <c r="E56" s="1204" t="s">
        <v>882</v>
      </c>
      <c r="F56" s="1203" t="str">
        <f>VLOOKUP(TBL4_OptApp[[#This Row],[Option type
Defined List]],'Option Typs_Grps'!B$2:C$47, 2, FALSE)</f>
        <v>Customer Options</v>
      </c>
      <c r="G56" s="1533" t="s">
        <v>852</v>
      </c>
      <c r="H56" s="64" t="s">
        <v>860</v>
      </c>
      <c r="I56" s="1203" t="s">
        <v>854</v>
      </c>
      <c r="J56" s="1203" t="s">
        <v>855</v>
      </c>
      <c r="K56" s="1203" t="s">
        <v>855</v>
      </c>
      <c r="L56" s="1203" t="s">
        <v>854</v>
      </c>
      <c r="M56" s="1203" t="s">
        <v>854</v>
      </c>
      <c r="N56" s="1203" t="s">
        <v>854</v>
      </c>
      <c r="O56" s="1203"/>
      <c r="P56" s="1203"/>
      <c r="Q56" s="1203"/>
      <c r="R56" s="1202" t="s">
        <v>890</v>
      </c>
      <c r="S56" s="1202" t="s">
        <v>855</v>
      </c>
      <c r="T56" s="1202" t="s">
        <v>855</v>
      </c>
      <c r="U56" s="1401">
        <v>6.2037613082471168</v>
      </c>
      <c r="V56" s="1202">
        <v>0</v>
      </c>
      <c r="W56" s="1202">
        <v>2025</v>
      </c>
      <c r="X56" s="1202">
        <v>0</v>
      </c>
      <c r="Y56" s="1202">
        <v>0.28783963298347015</v>
      </c>
      <c r="Z56" s="1202">
        <v>0.28783963298347015</v>
      </c>
      <c r="AA56" s="1401">
        <v>6.2037613082471168</v>
      </c>
      <c r="AB56" s="1401">
        <v>6.2037613082471168</v>
      </c>
      <c r="AC56" s="1202" t="s">
        <v>855</v>
      </c>
      <c r="AD56" s="1202" t="s">
        <v>855</v>
      </c>
      <c r="AE56" s="1202" t="s">
        <v>855</v>
      </c>
      <c r="AF56" s="1202" t="s">
        <v>855</v>
      </c>
      <c r="AG56" s="1202">
        <f>TBL4_OptApp[[#This Row],[Total NPC (£m)]]/TBL4_OptApp[[#This Row],[Maximum option utilisation across the planning period (Ml/d)]]</f>
        <v>0.98742694484651161</v>
      </c>
      <c r="AH56" s="1202">
        <v>6.1257610751594482</v>
      </c>
      <c r="AI56" s="1202" t="s">
        <v>855</v>
      </c>
      <c r="AJ56" s="1202" t="s">
        <v>855</v>
      </c>
      <c r="AK56" s="1202" t="s">
        <v>855</v>
      </c>
      <c r="AL56" s="1202" t="s">
        <v>855</v>
      </c>
      <c r="AM56" s="1202" t="s">
        <v>855</v>
      </c>
      <c r="AN56" s="1202" t="s">
        <v>855</v>
      </c>
      <c r="AO56" s="1202" t="s">
        <v>855</v>
      </c>
      <c r="AP56" s="1202" t="s">
        <v>855</v>
      </c>
      <c r="AQ56" s="1202" t="s">
        <v>855</v>
      </c>
      <c r="AR56" s="1202" t="s">
        <v>855</v>
      </c>
      <c r="AS56" s="1202" t="s">
        <v>855</v>
      </c>
      <c r="AT56" s="1202" t="s">
        <v>855</v>
      </c>
      <c r="AU56" s="1202" t="s">
        <v>855</v>
      </c>
      <c r="AV56" s="1202"/>
      <c r="AW56" s="1202"/>
      <c r="AX56" s="1202"/>
      <c r="AY56" s="1202"/>
      <c r="AZ56" s="1202"/>
    </row>
    <row r="57" spans="2:52" ht="30" hidden="1" x14ac:dyDescent="0.2">
      <c r="B57"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7" s="1448" t="s">
        <v>969</v>
      </c>
      <c r="D57" s="1535" t="s">
        <v>953</v>
      </c>
      <c r="E57" s="1204" t="s">
        <v>954</v>
      </c>
      <c r="F57" s="1203" t="str">
        <f>VLOOKUP(TBL4_OptApp[[#This Row],[Option type
Defined List]],'Option Typs_Grps'!B$2:C$47, 2, FALSE)</f>
        <v>Customer Options</v>
      </c>
      <c r="G57" s="1533" t="s">
        <v>852</v>
      </c>
      <c r="H57" s="64" t="s">
        <v>860</v>
      </c>
      <c r="I57" s="1203" t="s">
        <v>854</v>
      </c>
      <c r="J57" s="1203" t="s">
        <v>855</v>
      </c>
      <c r="K57" s="1203" t="s">
        <v>855</v>
      </c>
      <c r="L57" s="1203" t="s">
        <v>854</v>
      </c>
      <c r="M57" s="1203" t="s">
        <v>854</v>
      </c>
      <c r="N57" s="1203" t="s">
        <v>854</v>
      </c>
      <c r="O57" s="1203"/>
      <c r="P57" s="1203"/>
      <c r="Q57" s="1203"/>
      <c r="R57" s="1202" t="s">
        <v>890</v>
      </c>
      <c r="S57" s="1202" t="s">
        <v>855</v>
      </c>
      <c r="T57" s="1202" t="s">
        <v>855</v>
      </c>
      <c r="U57" s="1401">
        <v>3.6068379699111146</v>
      </c>
      <c r="V57" s="1202">
        <v>0</v>
      </c>
      <c r="W57" s="1202">
        <v>2025</v>
      </c>
      <c r="X57" s="1202">
        <v>0</v>
      </c>
      <c r="Y57" s="1202">
        <v>3.9977726803259749E-2</v>
      </c>
      <c r="Z57" s="1202">
        <v>3.9977726803259749E-2</v>
      </c>
      <c r="AA57" s="1401">
        <v>3.6068379699111146</v>
      </c>
      <c r="AB57" s="1401">
        <v>3.6068379699111146</v>
      </c>
      <c r="AC57" s="1202" t="s">
        <v>855</v>
      </c>
      <c r="AD57" s="1202" t="s">
        <v>855</v>
      </c>
      <c r="AE57" s="1202" t="s">
        <v>855</v>
      </c>
      <c r="AF57" s="1202" t="s">
        <v>855</v>
      </c>
      <c r="AG57" s="1202">
        <f>TBL4_OptApp[[#This Row],[Total NPC (£m)]]/TBL4_OptApp[[#This Row],[Maximum option utilisation across the planning period (Ml/d)]]</f>
        <v>0.23588532571333337</v>
      </c>
      <c r="AH57" s="1202">
        <v>0.85080014932770143</v>
      </c>
      <c r="AI57" s="1202" t="s">
        <v>855</v>
      </c>
      <c r="AJ57" s="1202" t="s">
        <v>855</v>
      </c>
      <c r="AK57" s="1202" t="s">
        <v>855</v>
      </c>
      <c r="AL57" s="1202" t="s">
        <v>855</v>
      </c>
      <c r="AM57" s="1202" t="s">
        <v>855</v>
      </c>
      <c r="AN57" s="1202" t="s">
        <v>855</v>
      </c>
      <c r="AO57" s="1202" t="s">
        <v>855</v>
      </c>
      <c r="AP57" s="1202" t="s">
        <v>855</v>
      </c>
      <c r="AQ57" s="1202" t="s">
        <v>855</v>
      </c>
      <c r="AR57" s="1202" t="s">
        <v>855</v>
      </c>
      <c r="AS57" s="1202" t="s">
        <v>855</v>
      </c>
      <c r="AT57" s="1202" t="s">
        <v>855</v>
      </c>
      <c r="AU57" s="1202" t="s">
        <v>855</v>
      </c>
      <c r="AV57" s="1202"/>
      <c r="AW57" s="1202"/>
      <c r="AX57" s="1202"/>
      <c r="AY57" s="1202"/>
      <c r="AZ57" s="1202"/>
    </row>
    <row r="58" spans="2:52" ht="15" hidden="1" x14ac:dyDescent="0.2">
      <c r="B58"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8" s="1448" t="s">
        <v>970</v>
      </c>
      <c r="D58" s="1535" t="s">
        <v>956</v>
      </c>
      <c r="E58" s="1204" t="s">
        <v>882</v>
      </c>
      <c r="F58" s="1203" t="str">
        <f>VLOOKUP(TBL4_OptApp[[#This Row],[Option type
Defined List]],'Option Typs_Grps'!B$2:C$47, 2, FALSE)</f>
        <v>Customer Options</v>
      </c>
      <c r="G58" s="1533" t="s">
        <v>852</v>
      </c>
      <c r="H58" s="64" t="s">
        <v>860</v>
      </c>
      <c r="I58" s="1203" t="s">
        <v>854</v>
      </c>
      <c r="J58" s="1203" t="s">
        <v>855</v>
      </c>
      <c r="K58" s="1203" t="s">
        <v>855</v>
      </c>
      <c r="L58" s="1203" t="s">
        <v>854</v>
      </c>
      <c r="M58" s="1203" t="s">
        <v>854</v>
      </c>
      <c r="N58" s="1203" t="s">
        <v>854</v>
      </c>
      <c r="O58" s="1203"/>
      <c r="P58" s="1203"/>
      <c r="Q58" s="1203"/>
      <c r="R58" s="1202" t="s">
        <v>890</v>
      </c>
      <c r="S58" s="1202" t="s">
        <v>855</v>
      </c>
      <c r="T58" s="1202" t="s">
        <v>855</v>
      </c>
      <c r="U58" s="1401">
        <v>2.4815045232988462</v>
      </c>
      <c r="V58" s="1202">
        <v>0</v>
      </c>
      <c r="W58" s="1202">
        <v>2025</v>
      </c>
      <c r="X58" s="1202">
        <v>0</v>
      </c>
      <c r="Y58" s="1202">
        <v>0.17590199793434289</v>
      </c>
      <c r="Z58" s="1202">
        <v>0.17590199793434289</v>
      </c>
      <c r="AA58" s="1401">
        <v>2.4815045232988462</v>
      </c>
      <c r="AB58" s="1401">
        <v>2.4815045232988462</v>
      </c>
      <c r="AC58" s="1202" t="s">
        <v>855</v>
      </c>
      <c r="AD58" s="1202" t="s">
        <v>855</v>
      </c>
      <c r="AE58" s="1202" t="s">
        <v>855</v>
      </c>
      <c r="AF58" s="1202" t="s">
        <v>855</v>
      </c>
      <c r="AG58" s="1202">
        <f>TBL4_OptApp[[#This Row],[Total NPC (£m)]]/TBL4_OptApp[[#This Row],[Maximum option utilisation across the planning period (Ml/d)]]</f>
        <v>1.5085689435155041</v>
      </c>
      <c r="AH58" s="1202">
        <v>3.7435206570418851</v>
      </c>
      <c r="AI58" s="1202" t="s">
        <v>855</v>
      </c>
      <c r="AJ58" s="1202" t="s">
        <v>855</v>
      </c>
      <c r="AK58" s="1202" t="s">
        <v>855</v>
      </c>
      <c r="AL58" s="1202" t="s">
        <v>855</v>
      </c>
      <c r="AM58" s="1202" t="s">
        <v>855</v>
      </c>
      <c r="AN58" s="1202" t="s">
        <v>855</v>
      </c>
      <c r="AO58" s="1202" t="s">
        <v>855</v>
      </c>
      <c r="AP58" s="1202" t="s">
        <v>855</v>
      </c>
      <c r="AQ58" s="1202" t="s">
        <v>855</v>
      </c>
      <c r="AR58" s="1202" t="s">
        <v>855</v>
      </c>
      <c r="AS58" s="1202" t="s">
        <v>855</v>
      </c>
      <c r="AT58" s="1202" t="s">
        <v>855</v>
      </c>
      <c r="AU58" s="1202" t="s">
        <v>855</v>
      </c>
      <c r="AV58" s="1202"/>
      <c r="AW58" s="1202"/>
      <c r="AX58" s="1202"/>
      <c r="AY58" s="1202"/>
      <c r="AZ58" s="1202"/>
    </row>
    <row r="59" spans="2:52" ht="15" hidden="1" x14ac:dyDescent="0.2">
      <c r="B59"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9" s="1448" t="s">
        <v>971</v>
      </c>
      <c r="D59" s="1535" t="s">
        <v>939</v>
      </c>
      <c r="E59" s="1204" t="s">
        <v>882</v>
      </c>
      <c r="F59" s="1203" t="str">
        <f>VLOOKUP(TBL4_OptApp[[#This Row],[Option type
Defined List]],'Option Typs_Grps'!B$2:C$47, 2, FALSE)</f>
        <v>Customer Options</v>
      </c>
      <c r="G59" s="1533" t="s">
        <v>852</v>
      </c>
      <c r="H59" s="64" t="s">
        <v>860</v>
      </c>
      <c r="I59" s="1203" t="s">
        <v>854</v>
      </c>
      <c r="J59" s="1203" t="s">
        <v>855</v>
      </c>
      <c r="K59" s="1203" t="s">
        <v>855</v>
      </c>
      <c r="L59" s="1203" t="s">
        <v>854</v>
      </c>
      <c r="M59" s="1203" t="s">
        <v>854</v>
      </c>
      <c r="N59" s="1203" t="s">
        <v>854</v>
      </c>
      <c r="O59" s="1203"/>
      <c r="P59" s="1203"/>
      <c r="Q59" s="1203"/>
      <c r="R59" s="1202" t="s">
        <v>890</v>
      </c>
      <c r="S59" s="1202" t="s">
        <v>855</v>
      </c>
      <c r="T59" s="1202" t="s">
        <v>855</v>
      </c>
      <c r="U59" s="1401">
        <v>0.81754993984651925</v>
      </c>
      <c r="V59" s="1202">
        <v>0</v>
      </c>
      <c r="W59" s="1202">
        <v>2025</v>
      </c>
      <c r="X59" s="1202">
        <v>0</v>
      </c>
      <c r="Y59" s="1202">
        <v>4.0777281339324949E-2</v>
      </c>
      <c r="Z59" s="1202">
        <v>4.0777281339324949E-2</v>
      </c>
      <c r="AA59" s="1401">
        <v>0.81754993984651925</v>
      </c>
      <c r="AB59" s="1401">
        <v>0.81754993984651925</v>
      </c>
      <c r="AC59" s="1202" t="s">
        <v>855</v>
      </c>
      <c r="AD59" s="1202" t="s">
        <v>855</v>
      </c>
      <c r="AE59" s="1202" t="s">
        <v>855</v>
      </c>
      <c r="AF59" s="1202" t="s">
        <v>855</v>
      </c>
      <c r="AG59" s="1202">
        <f>TBL4_OptApp[[#This Row],[Total NPC (£m)]]/TBL4_OptApp[[#This Row],[Maximum option utilisation across the planning period (Ml/d)]]</f>
        <v>1.0614839657100004</v>
      </c>
      <c r="AH59" s="1202">
        <v>0.86781615231425557</v>
      </c>
      <c r="AI59" s="1202" t="s">
        <v>855</v>
      </c>
      <c r="AJ59" s="1202" t="s">
        <v>855</v>
      </c>
      <c r="AK59" s="1202" t="s">
        <v>855</v>
      </c>
      <c r="AL59" s="1202" t="s">
        <v>855</v>
      </c>
      <c r="AM59" s="1202" t="s">
        <v>855</v>
      </c>
      <c r="AN59" s="1202" t="s">
        <v>855</v>
      </c>
      <c r="AO59" s="1202" t="s">
        <v>855</v>
      </c>
      <c r="AP59" s="1202" t="s">
        <v>855</v>
      </c>
      <c r="AQ59" s="1202" t="s">
        <v>855</v>
      </c>
      <c r="AR59" s="1202" t="s">
        <v>855</v>
      </c>
      <c r="AS59" s="1202" t="s">
        <v>855</v>
      </c>
      <c r="AT59" s="1202" t="s">
        <v>855</v>
      </c>
      <c r="AU59" s="1202" t="s">
        <v>855</v>
      </c>
      <c r="AV59" s="1202"/>
      <c r="AW59" s="1202"/>
      <c r="AX59" s="1202"/>
      <c r="AY59" s="1202"/>
      <c r="AZ59" s="1202"/>
    </row>
    <row r="60" spans="2:52" ht="15" hidden="1" x14ac:dyDescent="0.2">
      <c r="B60"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0" s="1448" t="s">
        <v>972</v>
      </c>
      <c r="D60" s="1535" t="s">
        <v>941</v>
      </c>
      <c r="E60" s="1204" t="s">
        <v>882</v>
      </c>
      <c r="F60" s="1203" t="str">
        <f>VLOOKUP(TBL4_OptApp[[#This Row],[Option type
Defined List]],'Option Typs_Grps'!B$2:C$47, 2, FALSE)</f>
        <v>Customer Options</v>
      </c>
      <c r="G60" s="1533" t="s">
        <v>852</v>
      </c>
      <c r="H60" s="64" t="s">
        <v>860</v>
      </c>
      <c r="I60" s="1203" t="s">
        <v>854</v>
      </c>
      <c r="J60" s="1203" t="s">
        <v>855</v>
      </c>
      <c r="K60" s="1203" t="s">
        <v>855</v>
      </c>
      <c r="L60" s="1203" t="s">
        <v>854</v>
      </c>
      <c r="M60" s="1203" t="s">
        <v>854</v>
      </c>
      <c r="N60" s="1203" t="s">
        <v>854</v>
      </c>
      <c r="O60" s="1203"/>
      <c r="P60" s="1203"/>
      <c r="Q60" s="1203"/>
      <c r="R60" s="1202" t="s">
        <v>890</v>
      </c>
      <c r="S60" s="1202" t="s">
        <v>855</v>
      </c>
      <c r="T60" s="1202" t="s">
        <v>855</v>
      </c>
      <c r="U60" s="1401">
        <v>1.9621198556316459</v>
      </c>
      <c r="V60" s="1202">
        <v>0</v>
      </c>
      <c r="W60" s="1202">
        <v>2025</v>
      </c>
      <c r="X60" s="1202">
        <v>0</v>
      </c>
      <c r="Y60" s="1202">
        <v>9.7865475214379868E-2</v>
      </c>
      <c r="Z60" s="1202">
        <v>9.7865475214379868E-2</v>
      </c>
      <c r="AA60" s="1401">
        <v>1.9621198556316459</v>
      </c>
      <c r="AB60" s="1401">
        <v>1.9621198556316459</v>
      </c>
      <c r="AC60" s="1202" t="s">
        <v>855</v>
      </c>
      <c r="AD60" s="1202" t="s">
        <v>855</v>
      </c>
      <c r="AE60" s="1202" t="s">
        <v>855</v>
      </c>
      <c r="AF60" s="1202" t="s">
        <v>855</v>
      </c>
      <c r="AG60" s="1202">
        <f>TBL4_OptApp[[#This Row],[Total NPC (£m)]]/TBL4_OptApp[[#This Row],[Maximum option utilisation across the planning period (Ml/d)]]</f>
        <v>1.0614839657100004</v>
      </c>
      <c r="AH60" s="1202">
        <v>2.082758765554213</v>
      </c>
      <c r="AI60" s="1202" t="s">
        <v>855</v>
      </c>
      <c r="AJ60" s="1202" t="s">
        <v>855</v>
      </c>
      <c r="AK60" s="1202" t="s">
        <v>855</v>
      </c>
      <c r="AL60" s="1202" t="s">
        <v>855</v>
      </c>
      <c r="AM60" s="1202" t="s">
        <v>855</v>
      </c>
      <c r="AN60" s="1202" t="s">
        <v>855</v>
      </c>
      <c r="AO60" s="1202" t="s">
        <v>855</v>
      </c>
      <c r="AP60" s="1202" t="s">
        <v>855</v>
      </c>
      <c r="AQ60" s="1202" t="s">
        <v>855</v>
      </c>
      <c r="AR60" s="1202" t="s">
        <v>855</v>
      </c>
      <c r="AS60" s="1202" t="s">
        <v>855</v>
      </c>
      <c r="AT60" s="1202" t="s">
        <v>855</v>
      </c>
      <c r="AU60" s="1202" t="s">
        <v>855</v>
      </c>
      <c r="AV60" s="1202"/>
      <c r="AW60" s="1202"/>
      <c r="AX60" s="1202"/>
      <c r="AY60" s="1202"/>
      <c r="AZ60" s="1202"/>
    </row>
    <row r="61" spans="2:52" ht="30" hidden="1" x14ac:dyDescent="0.2">
      <c r="B61"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1" s="1448" t="s">
        <v>973</v>
      </c>
      <c r="D61" s="1535" t="s">
        <v>960</v>
      </c>
      <c r="E61" s="1204" t="s">
        <v>954</v>
      </c>
      <c r="F61" s="1203" t="str">
        <f>VLOOKUP(TBL4_OptApp[[#This Row],[Option type
Defined List]],'Option Typs_Grps'!B$2:C$47, 2, FALSE)</f>
        <v>Customer Options</v>
      </c>
      <c r="G61" s="1533" t="s">
        <v>852</v>
      </c>
      <c r="H61" s="64" t="s">
        <v>860</v>
      </c>
      <c r="I61" s="1203" t="s">
        <v>854</v>
      </c>
      <c r="J61" s="1203" t="s">
        <v>855</v>
      </c>
      <c r="K61" s="1203" t="s">
        <v>855</v>
      </c>
      <c r="L61" s="1203" t="s">
        <v>854</v>
      </c>
      <c r="M61" s="1203" t="s">
        <v>854</v>
      </c>
      <c r="N61" s="1203" t="s">
        <v>854</v>
      </c>
      <c r="O61" s="1203"/>
      <c r="P61" s="1203"/>
      <c r="Q61" s="1203"/>
      <c r="R61" s="1202" t="s">
        <v>890</v>
      </c>
      <c r="S61" s="1202" t="s">
        <v>855</v>
      </c>
      <c r="T61" s="1202" t="s">
        <v>855</v>
      </c>
      <c r="U61" s="1401">
        <v>3.3589953010879947</v>
      </c>
      <c r="V61" s="1202">
        <v>0</v>
      </c>
      <c r="W61" s="1202">
        <v>2025</v>
      </c>
      <c r="X61" s="1202">
        <v>0</v>
      </c>
      <c r="Y61" s="1202">
        <v>1.5991090721303898E-2</v>
      </c>
      <c r="Z61" s="1202">
        <v>1.5991090721303898E-2</v>
      </c>
      <c r="AA61" s="1401">
        <v>3.3589953010879947</v>
      </c>
      <c r="AB61" s="1401">
        <v>3.3589953010879947</v>
      </c>
      <c r="AC61" s="1202" t="s">
        <v>855</v>
      </c>
      <c r="AD61" s="1202" t="s">
        <v>855</v>
      </c>
      <c r="AE61" s="1202" t="s">
        <v>855</v>
      </c>
      <c r="AF61" s="1202" t="s">
        <v>855</v>
      </c>
      <c r="AG61" s="1202">
        <f>TBL4_OptApp[[#This Row],[Total NPC (£m)]]/TBL4_OptApp[[#This Row],[Maximum option utilisation across the planning period (Ml/d)]]</f>
        <v>0.10131602733140151</v>
      </c>
      <c r="AH61" s="1202">
        <v>0.34032005973108048</v>
      </c>
      <c r="AI61" s="1202" t="s">
        <v>855</v>
      </c>
      <c r="AJ61" s="1202" t="s">
        <v>855</v>
      </c>
      <c r="AK61" s="1202" t="s">
        <v>855</v>
      </c>
      <c r="AL61" s="1202" t="s">
        <v>855</v>
      </c>
      <c r="AM61" s="1202" t="s">
        <v>855</v>
      </c>
      <c r="AN61" s="1202" t="s">
        <v>855</v>
      </c>
      <c r="AO61" s="1202" t="s">
        <v>855</v>
      </c>
      <c r="AP61" s="1202" t="s">
        <v>855</v>
      </c>
      <c r="AQ61" s="1202" t="s">
        <v>855</v>
      </c>
      <c r="AR61" s="1202" t="s">
        <v>855</v>
      </c>
      <c r="AS61" s="1202" t="s">
        <v>855</v>
      </c>
      <c r="AT61" s="1202" t="s">
        <v>855</v>
      </c>
      <c r="AU61" s="1202" t="s">
        <v>855</v>
      </c>
      <c r="AV61" s="1202"/>
      <c r="AW61" s="1202"/>
      <c r="AX61" s="1202"/>
      <c r="AY61" s="1202"/>
      <c r="AZ61" s="1202"/>
    </row>
    <row r="62" spans="2:52" ht="15" hidden="1" x14ac:dyDescent="0.2">
      <c r="B62"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2" s="1448" t="s">
        <v>974</v>
      </c>
      <c r="D62" s="1535" t="s">
        <v>943</v>
      </c>
      <c r="E62" s="1204" t="s">
        <v>933</v>
      </c>
      <c r="F62" s="1203" t="str">
        <f>VLOOKUP(TBL4_OptApp[[#This Row],[Option type
Defined List]],'Option Typs_Grps'!B$2:C$47, 2, FALSE)</f>
        <v>Customer Options</v>
      </c>
      <c r="G62" s="1533" t="s">
        <v>852</v>
      </c>
      <c r="H62" s="64" t="s">
        <v>860</v>
      </c>
      <c r="I62" s="1203" t="s">
        <v>854</v>
      </c>
      <c r="J62" s="1203" t="s">
        <v>855</v>
      </c>
      <c r="K62" s="1203" t="s">
        <v>855</v>
      </c>
      <c r="L62" s="1203" t="s">
        <v>854</v>
      </c>
      <c r="M62" s="1203" t="s">
        <v>854</v>
      </c>
      <c r="N62" s="1203" t="s">
        <v>854</v>
      </c>
      <c r="O62" s="1203"/>
      <c r="P62" s="1203"/>
      <c r="Q62" s="1203"/>
      <c r="R62" s="1202" t="s">
        <v>890</v>
      </c>
      <c r="S62" s="1202" t="s">
        <v>855</v>
      </c>
      <c r="T62" s="1202" t="s">
        <v>855</v>
      </c>
      <c r="U62" s="1401">
        <v>5.6266672330613376</v>
      </c>
      <c r="V62" s="1202">
        <v>0</v>
      </c>
      <c r="W62" s="1202">
        <v>2025</v>
      </c>
      <c r="X62" s="1202">
        <v>0</v>
      </c>
      <c r="Y62" s="1202">
        <v>0.62365253813085209</v>
      </c>
      <c r="Z62" s="1202">
        <v>0.62365253813085209</v>
      </c>
      <c r="AA62" s="1401">
        <v>5.6266672330613376</v>
      </c>
      <c r="AB62" s="1401">
        <v>5.6266672330613376</v>
      </c>
      <c r="AC62" s="1202" t="s">
        <v>855</v>
      </c>
      <c r="AD62" s="1202" t="s">
        <v>855</v>
      </c>
      <c r="AE62" s="1202" t="s">
        <v>855</v>
      </c>
      <c r="AF62" s="1202" t="s">
        <v>855</v>
      </c>
      <c r="AG62" s="1202">
        <f>TBL4_OptApp[[#This Row],[Total NPC (£m)]]/TBL4_OptApp[[#This Row],[Maximum option utilisation across the planning period (Ml/d)]]</f>
        <v>2.3588532571333345</v>
      </c>
      <c r="AH62" s="1202">
        <v>13.272482329512142</v>
      </c>
      <c r="AI62" s="1202" t="s">
        <v>855</v>
      </c>
      <c r="AJ62" s="1202" t="s">
        <v>855</v>
      </c>
      <c r="AK62" s="1202" t="s">
        <v>855</v>
      </c>
      <c r="AL62" s="1202" t="s">
        <v>855</v>
      </c>
      <c r="AM62" s="1202" t="s">
        <v>855</v>
      </c>
      <c r="AN62" s="1202" t="s">
        <v>855</v>
      </c>
      <c r="AO62" s="1202" t="s">
        <v>855</v>
      </c>
      <c r="AP62" s="1202" t="s">
        <v>855</v>
      </c>
      <c r="AQ62" s="1202" t="s">
        <v>855</v>
      </c>
      <c r="AR62" s="1202" t="s">
        <v>855</v>
      </c>
      <c r="AS62" s="1202" t="s">
        <v>855</v>
      </c>
      <c r="AT62" s="1202" t="s">
        <v>855</v>
      </c>
      <c r="AU62" s="1202" t="s">
        <v>855</v>
      </c>
      <c r="AV62" s="1202"/>
      <c r="AW62" s="1202"/>
      <c r="AX62" s="1202"/>
      <c r="AY62" s="1202"/>
      <c r="AZ62" s="1202"/>
    </row>
    <row r="63" spans="2:52" ht="15" hidden="1" x14ac:dyDescent="0.2">
      <c r="B63"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3" s="1448" t="s">
        <v>975</v>
      </c>
      <c r="D63" s="1535" t="s">
        <v>963</v>
      </c>
      <c r="E63" s="1204" t="s">
        <v>882</v>
      </c>
      <c r="F63" s="1203" t="str">
        <f>VLOOKUP(TBL4_OptApp[[#This Row],[Option type
Defined List]],'Option Typs_Grps'!B$2:C$47, 2, FALSE)</f>
        <v>Customer Options</v>
      </c>
      <c r="G63" s="1533" t="s">
        <v>852</v>
      </c>
      <c r="H63" s="64" t="s">
        <v>860</v>
      </c>
      <c r="I63" s="1203" t="s">
        <v>854</v>
      </c>
      <c r="J63" s="1203" t="s">
        <v>855</v>
      </c>
      <c r="K63" s="1203" t="s">
        <v>855</v>
      </c>
      <c r="L63" s="1203" t="s">
        <v>854</v>
      </c>
      <c r="M63" s="1203" t="s">
        <v>854</v>
      </c>
      <c r="N63" s="1203" t="s">
        <v>854</v>
      </c>
      <c r="O63" s="1203"/>
      <c r="P63" s="1203"/>
      <c r="Q63" s="1203"/>
      <c r="R63" s="1202" t="s">
        <v>890</v>
      </c>
      <c r="S63" s="1202" t="s">
        <v>855</v>
      </c>
      <c r="T63" s="1202" t="s">
        <v>855</v>
      </c>
      <c r="U63" s="1401">
        <v>2.8854703759288913</v>
      </c>
      <c r="V63" s="1202">
        <v>0</v>
      </c>
      <c r="W63" s="1202">
        <v>2025</v>
      </c>
      <c r="X63" s="1202">
        <v>0</v>
      </c>
      <c r="Y63" s="1202">
        <v>3.8378617731129355E-2</v>
      </c>
      <c r="Z63" s="1202">
        <v>3.8378617731129355E-2</v>
      </c>
      <c r="AA63" s="1401">
        <v>2.8854703759288913</v>
      </c>
      <c r="AB63" s="1401">
        <v>2.8854703759288913</v>
      </c>
      <c r="AC63" s="1202" t="s">
        <v>855</v>
      </c>
      <c r="AD63" s="1202" t="s">
        <v>855</v>
      </c>
      <c r="AE63" s="1202" t="s">
        <v>855</v>
      </c>
      <c r="AF63" s="1202" t="s">
        <v>855</v>
      </c>
      <c r="AG63" s="1202">
        <f>TBL4_OptApp[[#This Row],[Total NPC (£m)]]/TBL4_OptApp[[#This Row],[Maximum option utilisation across the planning period (Ml/d)]]</f>
        <v>0.28306239085600016</v>
      </c>
      <c r="AH63" s="1202">
        <v>0.81676814335459358</v>
      </c>
      <c r="AI63" s="1202" t="s">
        <v>855</v>
      </c>
      <c r="AJ63" s="1202" t="s">
        <v>855</v>
      </c>
      <c r="AK63" s="1202" t="s">
        <v>855</v>
      </c>
      <c r="AL63" s="1202" t="s">
        <v>855</v>
      </c>
      <c r="AM63" s="1202" t="s">
        <v>855</v>
      </c>
      <c r="AN63" s="1202" t="s">
        <v>855</v>
      </c>
      <c r="AO63" s="1202" t="s">
        <v>855</v>
      </c>
      <c r="AP63" s="1202" t="s">
        <v>855</v>
      </c>
      <c r="AQ63" s="1202" t="s">
        <v>855</v>
      </c>
      <c r="AR63" s="1202" t="s">
        <v>855</v>
      </c>
      <c r="AS63" s="1202" t="s">
        <v>855</v>
      </c>
      <c r="AT63" s="1202" t="s">
        <v>855</v>
      </c>
      <c r="AU63" s="1202" t="s">
        <v>855</v>
      </c>
      <c r="AV63" s="1202"/>
      <c r="AW63" s="1202"/>
      <c r="AX63" s="1202"/>
      <c r="AY63" s="1202"/>
      <c r="AZ63" s="1202"/>
    </row>
    <row r="64" spans="2:52" ht="85.5" hidden="1" customHeight="1" x14ac:dyDescent="0.2">
      <c r="B64"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4" s="1448" t="s">
        <v>976</v>
      </c>
      <c r="D64" s="1535" t="s">
        <v>977</v>
      </c>
      <c r="E64" s="1204" t="s">
        <v>882</v>
      </c>
      <c r="F64" s="1203" t="str">
        <f>VLOOKUP(TBL4_OptApp[[#This Row],[Option type
Defined List]],'Option Typs_Grps'!B$2:C$47, 2, FALSE)</f>
        <v>Customer Options</v>
      </c>
      <c r="G64" s="1533" t="s">
        <v>852</v>
      </c>
      <c r="H64" s="64" t="s">
        <v>878</v>
      </c>
      <c r="I64" s="1203" t="s">
        <v>854</v>
      </c>
      <c r="J64" s="1203" t="s">
        <v>855</v>
      </c>
      <c r="K64" s="1203" t="s">
        <v>855</v>
      </c>
      <c r="L64" s="1203" t="s">
        <v>854</v>
      </c>
      <c r="M64" s="1203" t="s">
        <v>854</v>
      </c>
      <c r="N64" s="1203" t="s">
        <v>854</v>
      </c>
      <c r="O64" s="1203"/>
      <c r="P64" s="1203"/>
      <c r="Q64" s="1203"/>
      <c r="R64" s="1202" t="s">
        <v>978</v>
      </c>
      <c r="S64" s="1202" t="s">
        <v>855</v>
      </c>
      <c r="T64" s="1202" t="s">
        <v>855</v>
      </c>
      <c r="U64" s="1202" t="s">
        <v>855</v>
      </c>
      <c r="V64" s="1202" t="s">
        <v>855</v>
      </c>
      <c r="W64" s="1202" t="s">
        <v>855</v>
      </c>
      <c r="X64" s="1202" t="s">
        <v>855</v>
      </c>
      <c r="Y64" s="1202" t="s">
        <v>855</v>
      </c>
      <c r="Z64" s="1202" t="s">
        <v>855</v>
      </c>
      <c r="AA64" s="1530" t="s">
        <v>855</v>
      </c>
      <c r="AB64" s="1531" t="s">
        <v>855</v>
      </c>
      <c r="AC64" s="1202" t="s">
        <v>855</v>
      </c>
      <c r="AD64" s="1202" t="s">
        <v>855</v>
      </c>
      <c r="AE64" s="1202" t="s">
        <v>855</v>
      </c>
      <c r="AF64" s="1202" t="s">
        <v>855</v>
      </c>
      <c r="AG64" s="1202" t="s">
        <v>855</v>
      </c>
      <c r="AH64" s="1202" t="s">
        <v>855</v>
      </c>
      <c r="AI64" s="1202" t="s">
        <v>855</v>
      </c>
      <c r="AJ64" s="1202" t="s">
        <v>855</v>
      </c>
      <c r="AK64" s="1202" t="s">
        <v>855</v>
      </c>
      <c r="AL64" s="1202" t="s">
        <v>855</v>
      </c>
      <c r="AM64" s="1202" t="s">
        <v>855</v>
      </c>
      <c r="AN64" s="1202" t="s">
        <v>855</v>
      </c>
      <c r="AO64" s="1202" t="s">
        <v>855</v>
      </c>
      <c r="AP64" s="1202" t="s">
        <v>855</v>
      </c>
      <c r="AQ64" s="1202" t="s">
        <v>855</v>
      </c>
      <c r="AR64" s="1202" t="s">
        <v>855</v>
      </c>
      <c r="AS64" s="1202" t="s">
        <v>855</v>
      </c>
      <c r="AT64" s="1202" t="s">
        <v>855</v>
      </c>
      <c r="AU64" s="1202" t="s">
        <v>855</v>
      </c>
      <c r="AV64" s="1202"/>
      <c r="AW64" s="1202"/>
      <c r="AX64" s="1202"/>
      <c r="AY64" s="1202"/>
      <c r="AZ64" s="1202"/>
    </row>
    <row r="65" spans="2:52" ht="85.5" hidden="1" customHeight="1" x14ac:dyDescent="0.2">
      <c r="B65"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5" s="1448" t="s">
        <v>979</v>
      </c>
      <c r="D65" s="1535" t="s">
        <v>980</v>
      </c>
      <c r="E65" s="1204" t="s">
        <v>882</v>
      </c>
      <c r="F65" s="1203" t="str">
        <f>VLOOKUP(TBL4_OptApp[[#This Row],[Option type
Defined List]],'Option Typs_Grps'!B$2:C$47, 2, FALSE)</f>
        <v>Customer Options</v>
      </c>
      <c r="G65" s="1533" t="s">
        <v>852</v>
      </c>
      <c r="H65" s="64" t="s">
        <v>878</v>
      </c>
      <c r="I65" s="1203" t="s">
        <v>854</v>
      </c>
      <c r="J65" s="1203" t="s">
        <v>855</v>
      </c>
      <c r="K65" s="1203" t="s">
        <v>855</v>
      </c>
      <c r="L65" s="1203" t="s">
        <v>854</v>
      </c>
      <c r="M65" s="1203" t="s">
        <v>854</v>
      </c>
      <c r="N65" s="1203" t="s">
        <v>854</v>
      </c>
      <c r="O65" s="1203"/>
      <c r="P65" s="1203"/>
      <c r="Q65" s="1203"/>
      <c r="R65" s="1202" t="s">
        <v>978</v>
      </c>
      <c r="S65" s="1202" t="s">
        <v>855</v>
      </c>
      <c r="T65" s="1202" t="s">
        <v>855</v>
      </c>
      <c r="U65" s="1202" t="s">
        <v>855</v>
      </c>
      <c r="V65" s="1202" t="s">
        <v>855</v>
      </c>
      <c r="W65" s="1202" t="s">
        <v>855</v>
      </c>
      <c r="X65" s="1202" t="s">
        <v>855</v>
      </c>
      <c r="Y65" s="1202" t="s">
        <v>855</v>
      </c>
      <c r="Z65" s="1202" t="s">
        <v>855</v>
      </c>
      <c r="AA65" s="1530" t="s">
        <v>855</v>
      </c>
      <c r="AB65" s="1531" t="s">
        <v>855</v>
      </c>
      <c r="AC65" s="1202" t="s">
        <v>855</v>
      </c>
      <c r="AD65" s="1202" t="s">
        <v>855</v>
      </c>
      <c r="AE65" s="1202" t="s">
        <v>855</v>
      </c>
      <c r="AF65" s="1202" t="s">
        <v>855</v>
      </c>
      <c r="AG65" s="1202" t="s">
        <v>855</v>
      </c>
      <c r="AH65" s="1202" t="s">
        <v>855</v>
      </c>
      <c r="AI65" s="1202" t="s">
        <v>855</v>
      </c>
      <c r="AJ65" s="1202" t="s">
        <v>855</v>
      </c>
      <c r="AK65" s="1202" t="s">
        <v>855</v>
      </c>
      <c r="AL65" s="1202" t="s">
        <v>855</v>
      </c>
      <c r="AM65" s="1202" t="s">
        <v>855</v>
      </c>
      <c r="AN65" s="1202" t="s">
        <v>855</v>
      </c>
      <c r="AO65" s="1202" t="s">
        <v>855</v>
      </c>
      <c r="AP65" s="1202" t="s">
        <v>855</v>
      </c>
      <c r="AQ65" s="1202" t="s">
        <v>855</v>
      </c>
      <c r="AR65" s="1202" t="s">
        <v>855</v>
      </c>
      <c r="AS65" s="1202" t="s">
        <v>855</v>
      </c>
      <c r="AT65" s="1202" t="s">
        <v>855</v>
      </c>
      <c r="AU65" s="1202" t="s">
        <v>855</v>
      </c>
      <c r="AV65" s="1202"/>
      <c r="AW65" s="1202"/>
      <c r="AX65" s="1202"/>
      <c r="AY65" s="1202"/>
      <c r="AZ65" s="1202"/>
    </row>
    <row r="66" spans="2:52" ht="85.5" hidden="1" customHeight="1" x14ac:dyDescent="0.2">
      <c r="B66"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6" s="1448" t="s">
        <v>981</v>
      </c>
      <c r="D66" s="1535" t="s">
        <v>982</v>
      </c>
      <c r="E66" s="1204" t="s">
        <v>882</v>
      </c>
      <c r="F66" s="1203" t="str">
        <f>VLOOKUP(TBL4_OptApp[[#This Row],[Option type
Defined List]],'Option Typs_Grps'!B$2:C$47, 2, FALSE)</f>
        <v>Customer Options</v>
      </c>
      <c r="G66" s="1533" t="s">
        <v>852</v>
      </c>
      <c r="H66" s="64" t="s">
        <v>878</v>
      </c>
      <c r="I66" s="1203" t="s">
        <v>854</v>
      </c>
      <c r="J66" s="1203" t="s">
        <v>855</v>
      </c>
      <c r="K66" s="1203" t="s">
        <v>855</v>
      </c>
      <c r="L66" s="1203" t="s">
        <v>854</v>
      </c>
      <c r="M66" s="1203" t="s">
        <v>854</v>
      </c>
      <c r="N66" s="1203" t="s">
        <v>854</v>
      </c>
      <c r="O66" s="1203"/>
      <c r="P66" s="1203"/>
      <c r="Q66" s="1203"/>
      <c r="R66" s="1202" t="s">
        <v>978</v>
      </c>
      <c r="S66" s="1202" t="s">
        <v>855</v>
      </c>
      <c r="T66" s="1202" t="s">
        <v>855</v>
      </c>
      <c r="U66" s="1202" t="s">
        <v>855</v>
      </c>
      <c r="V66" s="1202" t="s">
        <v>855</v>
      </c>
      <c r="W66" s="1202" t="s">
        <v>855</v>
      </c>
      <c r="X66" s="1202" t="s">
        <v>855</v>
      </c>
      <c r="Y66" s="1202" t="s">
        <v>855</v>
      </c>
      <c r="Z66" s="1202" t="s">
        <v>855</v>
      </c>
      <c r="AA66" s="1530" t="s">
        <v>855</v>
      </c>
      <c r="AB66" s="1531" t="s">
        <v>855</v>
      </c>
      <c r="AC66" s="1202" t="s">
        <v>855</v>
      </c>
      <c r="AD66" s="1202" t="s">
        <v>855</v>
      </c>
      <c r="AE66" s="1202" t="s">
        <v>855</v>
      </c>
      <c r="AF66" s="1202" t="s">
        <v>855</v>
      </c>
      <c r="AG66" s="1202" t="s">
        <v>855</v>
      </c>
      <c r="AH66" s="1202" t="s">
        <v>855</v>
      </c>
      <c r="AI66" s="1202" t="s">
        <v>855</v>
      </c>
      <c r="AJ66" s="1202" t="s">
        <v>855</v>
      </c>
      <c r="AK66" s="1202" t="s">
        <v>855</v>
      </c>
      <c r="AL66" s="1202" t="s">
        <v>855</v>
      </c>
      <c r="AM66" s="1202" t="s">
        <v>855</v>
      </c>
      <c r="AN66" s="1202" t="s">
        <v>855</v>
      </c>
      <c r="AO66" s="1202" t="s">
        <v>855</v>
      </c>
      <c r="AP66" s="1202" t="s">
        <v>855</v>
      </c>
      <c r="AQ66" s="1202" t="s">
        <v>855</v>
      </c>
      <c r="AR66" s="1202" t="s">
        <v>855</v>
      </c>
      <c r="AS66" s="1202" t="s">
        <v>855</v>
      </c>
      <c r="AT66" s="1202" t="s">
        <v>855</v>
      </c>
      <c r="AU66" s="1202" t="s">
        <v>855</v>
      </c>
      <c r="AV66" s="1202"/>
      <c r="AW66" s="1202"/>
      <c r="AX66" s="1202"/>
      <c r="AY66" s="1202"/>
      <c r="AZ66" s="1202"/>
    </row>
    <row r="67" spans="2:52" ht="85.5" hidden="1" customHeight="1" x14ac:dyDescent="0.2">
      <c r="B67"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7" s="1448" t="s">
        <v>983</v>
      </c>
      <c r="D67" s="1535" t="s">
        <v>984</v>
      </c>
      <c r="E67" s="1204" t="s">
        <v>985</v>
      </c>
      <c r="F67" s="1203" t="str">
        <f>VLOOKUP(TBL4_OptApp[[#This Row],[Option type
Defined List]],'Option Typs_Grps'!B$2:C$47, 2, FALSE)</f>
        <v>Customer Options</v>
      </c>
      <c r="G67" s="1533" t="s">
        <v>852</v>
      </c>
      <c r="H67" s="64" t="s">
        <v>878</v>
      </c>
      <c r="I67" s="1203" t="s">
        <v>854</v>
      </c>
      <c r="J67" s="1203" t="s">
        <v>855</v>
      </c>
      <c r="K67" s="1203" t="s">
        <v>855</v>
      </c>
      <c r="L67" s="1203" t="s">
        <v>854</v>
      </c>
      <c r="M67" s="1203" t="s">
        <v>854</v>
      </c>
      <c r="N67" s="1203" t="s">
        <v>854</v>
      </c>
      <c r="O67" s="1203"/>
      <c r="P67" s="1203"/>
      <c r="Q67" s="1203"/>
      <c r="R67" s="1202" t="s">
        <v>978</v>
      </c>
      <c r="S67" s="1202" t="s">
        <v>855</v>
      </c>
      <c r="T67" s="1202" t="s">
        <v>855</v>
      </c>
      <c r="U67" s="1202" t="s">
        <v>855</v>
      </c>
      <c r="V67" s="1202" t="s">
        <v>855</v>
      </c>
      <c r="W67" s="1202" t="s">
        <v>855</v>
      </c>
      <c r="X67" s="1202" t="s">
        <v>855</v>
      </c>
      <c r="Y67" s="1202" t="s">
        <v>855</v>
      </c>
      <c r="Z67" s="1202" t="s">
        <v>855</v>
      </c>
      <c r="AA67" s="1530" t="s">
        <v>855</v>
      </c>
      <c r="AB67" s="1531" t="s">
        <v>855</v>
      </c>
      <c r="AC67" s="1202" t="s">
        <v>855</v>
      </c>
      <c r="AD67" s="1202" t="s">
        <v>855</v>
      </c>
      <c r="AE67" s="1202" t="s">
        <v>855</v>
      </c>
      <c r="AF67" s="1202" t="s">
        <v>855</v>
      </c>
      <c r="AG67" s="1202" t="s">
        <v>855</v>
      </c>
      <c r="AH67" s="1202" t="s">
        <v>855</v>
      </c>
      <c r="AI67" s="1202" t="s">
        <v>855</v>
      </c>
      <c r="AJ67" s="1202" t="s">
        <v>855</v>
      </c>
      <c r="AK67" s="1202" t="s">
        <v>855</v>
      </c>
      <c r="AL67" s="1202" t="s">
        <v>855</v>
      </c>
      <c r="AM67" s="1202" t="s">
        <v>855</v>
      </c>
      <c r="AN67" s="1202" t="s">
        <v>855</v>
      </c>
      <c r="AO67" s="1202" t="s">
        <v>855</v>
      </c>
      <c r="AP67" s="1202" t="s">
        <v>855</v>
      </c>
      <c r="AQ67" s="1202" t="s">
        <v>855</v>
      </c>
      <c r="AR67" s="1202" t="s">
        <v>855</v>
      </c>
      <c r="AS67" s="1202" t="s">
        <v>855</v>
      </c>
      <c r="AT67" s="1202" t="s">
        <v>855</v>
      </c>
      <c r="AU67" s="1202" t="s">
        <v>855</v>
      </c>
      <c r="AV67" s="1202"/>
      <c r="AW67" s="1202"/>
      <c r="AX67" s="1202"/>
      <c r="AY67" s="1202"/>
      <c r="AZ67" s="1202"/>
    </row>
    <row r="68" spans="2:52" ht="85.5" hidden="1" customHeight="1" x14ac:dyDescent="0.2">
      <c r="B68"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8" s="1448" t="s">
        <v>986</v>
      </c>
      <c r="D68" s="1535" t="s">
        <v>987</v>
      </c>
      <c r="E68" s="1204" t="s">
        <v>882</v>
      </c>
      <c r="F68" s="1203" t="str">
        <f>VLOOKUP(TBL4_OptApp[[#This Row],[Option type
Defined List]],'Option Typs_Grps'!B$2:C$47, 2, FALSE)</f>
        <v>Customer Options</v>
      </c>
      <c r="G68" s="1533" t="s">
        <v>852</v>
      </c>
      <c r="H68" s="64" t="s">
        <v>878</v>
      </c>
      <c r="I68" s="1203" t="s">
        <v>854</v>
      </c>
      <c r="J68" s="1203" t="s">
        <v>855</v>
      </c>
      <c r="K68" s="1203" t="s">
        <v>855</v>
      </c>
      <c r="L68" s="1203" t="s">
        <v>854</v>
      </c>
      <c r="M68" s="1203" t="s">
        <v>854</v>
      </c>
      <c r="N68" s="1203" t="s">
        <v>854</v>
      </c>
      <c r="O68" s="1203"/>
      <c r="P68" s="1203"/>
      <c r="Q68" s="1203"/>
      <c r="R68" s="1202" t="s">
        <v>978</v>
      </c>
      <c r="S68" s="1202" t="s">
        <v>855</v>
      </c>
      <c r="T68" s="1202" t="s">
        <v>855</v>
      </c>
      <c r="U68" s="1202" t="s">
        <v>855</v>
      </c>
      <c r="V68" s="1202" t="s">
        <v>855</v>
      </c>
      <c r="W68" s="1202" t="s">
        <v>855</v>
      </c>
      <c r="X68" s="1202" t="s">
        <v>855</v>
      </c>
      <c r="Y68" s="1202" t="s">
        <v>855</v>
      </c>
      <c r="Z68" s="1202" t="s">
        <v>855</v>
      </c>
      <c r="AA68" s="1530" t="s">
        <v>855</v>
      </c>
      <c r="AB68" s="1531" t="s">
        <v>855</v>
      </c>
      <c r="AC68" s="1202" t="s">
        <v>855</v>
      </c>
      <c r="AD68" s="1202" t="s">
        <v>855</v>
      </c>
      <c r="AE68" s="1202" t="s">
        <v>855</v>
      </c>
      <c r="AF68" s="1202" t="s">
        <v>855</v>
      </c>
      <c r="AG68" s="1202" t="s">
        <v>855</v>
      </c>
      <c r="AH68" s="1202" t="s">
        <v>855</v>
      </c>
      <c r="AI68" s="1202" t="s">
        <v>855</v>
      </c>
      <c r="AJ68" s="1202" t="s">
        <v>855</v>
      </c>
      <c r="AK68" s="1202" t="s">
        <v>855</v>
      </c>
      <c r="AL68" s="1202" t="s">
        <v>855</v>
      </c>
      <c r="AM68" s="1202" t="s">
        <v>855</v>
      </c>
      <c r="AN68" s="1202" t="s">
        <v>855</v>
      </c>
      <c r="AO68" s="1202" t="s">
        <v>855</v>
      </c>
      <c r="AP68" s="1202" t="s">
        <v>855</v>
      </c>
      <c r="AQ68" s="1202" t="s">
        <v>855</v>
      </c>
      <c r="AR68" s="1202" t="s">
        <v>855</v>
      </c>
      <c r="AS68" s="1202" t="s">
        <v>855</v>
      </c>
      <c r="AT68" s="1202" t="s">
        <v>855</v>
      </c>
      <c r="AU68" s="1202" t="s">
        <v>855</v>
      </c>
      <c r="AV68" s="1202"/>
      <c r="AW68" s="1202"/>
      <c r="AX68" s="1202"/>
      <c r="AY68" s="1202"/>
      <c r="AZ68" s="1202"/>
    </row>
    <row r="69" spans="2:52" ht="85.5" hidden="1" customHeight="1" x14ac:dyDescent="0.2">
      <c r="B69"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9" s="1448" t="s">
        <v>988</v>
      </c>
      <c r="D69" s="1535" t="s">
        <v>989</v>
      </c>
      <c r="E69" s="1204" t="s">
        <v>882</v>
      </c>
      <c r="F69" s="1203" t="str">
        <f>VLOOKUP(TBL4_OptApp[[#This Row],[Option type
Defined List]],'Option Typs_Grps'!B$2:C$47, 2, FALSE)</f>
        <v>Customer Options</v>
      </c>
      <c r="G69" s="1533" t="s">
        <v>852</v>
      </c>
      <c r="H69" s="64" t="s">
        <v>878</v>
      </c>
      <c r="I69" s="1203" t="s">
        <v>854</v>
      </c>
      <c r="J69" s="1203" t="s">
        <v>855</v>
      </c>
      <c r="K69" s="1203" t="s">
        <v>855</v>
      </c>
      <c r="L69" s="1203" t="s">
        <v>854</v>
      </c>
      <c r="M69" s="1203" t="s">
        <v>854</v>
      </c>
      <c r="N69" s="1203" t="s">
        <v>854</v>
      </c>
      <c r="O69" s="1203"/>
      <c r="P69" s="1203"/>
      <c r="Q69" s="1203"/>
      <c r="R69" s="1202" t="s">
        <v>978</v>
      </c>
      <c r="S69" s="1202" t="s">
        <v>855</v>
      </c>
      <c r="T69" s="1202" t="s">
        <v>855</v>
      </c>
      <c r="U69" s="1202" t="s">
        <v>855</v>
      </c>
      <c r="V69" s="1202" t="s">
        <v>855</v>
      </c>
      <c r="W69" s="1202" t="s">
        <v>855</v>
      </c>
      <c r="X69" s="1202" t="s">
        <v>855</v>
      </c>
      <c r="Y69" s="1202" t="s">
        <v>855</v>
      </c>
      <c r="Z69" s="1202" t="s">
        <v>855</v>
      </c>
      <c r="AA69" s="1530" t="s">
        <v>855</v>
      </c>
      <c r="AB69" s="1531" t="s">
        <v>855</v>
      </c>
      <c r="AC69" s="1202" t="s">
        <v>855</v>
      </c>
      <c r="AD69" s="1202" t="s">
        <v>855</v>
      </c>
      <c r="AE69" s="1202" t="s">
        <v>855</v>
      </c>
      <c r="AF69" s="1202" t="s">
        <v>855</v>
      </c>
      <c r="AG69" s="1202" t="s">
        <v>855</v>
      </c>
      <c r="AH69" s="1202" t="s">
        <v>855</v>
      </c>
      <c r="AI69" s="1202" t="s">
        <v>855</v>
      </c>
      <c r="AJ69" s="1202" t="s">
        <v>855</v>
      </c>
      <c r="AK69" s="1202" t="s">
        <v>855</v>
      </c>
      <c r="AL69" s="1202" t="s">
        <v>855</v>
      </c>
      <c r="AM69" s="1202" t="s">
        <v>855</v>
      </c>
      <c r="AN69" s="1202" t="s">
        <v>855</v>
      </c>
      <c r="AO69" s="1202" t="s">
        <v>855</v>
      </c>
      <c r="AP69" s="1202" t="s">
        <v>855</v>
      </c>
      <c r="AQ69" s="1202" t="s">
        <v>855</v>
      </c>
      <c r="AR69" s="1202" t="s">
        <v>855</v>
      </c>
      <c r="AS69" s="1202" t="s">
        <v>855</v>
      </c>
      <c r="AT69" s="1202" t="s">
        <v>855</v>
      </c>
      <c r="AU69" s="1202" t="s">
        <v>855</v>
      </c>
      <c r="AV69" s="1202"/>
      <c r="AW69" s="1202"/>
      <c r="AX69" s="1202"/>
      <c r="AY69" s="1202"/>
      <c r="AZ69" s="1202"/>
    </row>
    <row r="70" spans="2:52" ht="85.5" hidden="1" customHeight="1" x14ac:dyDescent="0.2">
      <c r="B70"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0" s="1448" t="s">
        <v>990</v>
      </c>
      <c r="D70" s="1535" t="s">
        <v>991</v>
      </c>
      <c r="E70" s="1204" t="s">
        <v>882</v>
      </c>
      <c r="F70" s="1203" t="str">
        <f>VLOOKUP(TBL4_OptApp[[#This Row],[Option type
Defined List]],'Option Typs_Grps'!B$2:C$47, 2, FALSE)</f>
        <v>Customer Options</v>
      </c>
      <c r="G70" s="1533" t="s">
        <v>852</v>
      </c>
      <c r="H70" s="64" t="s">
        <v>878</v>
      </c>
      <c r="I70" s="1203" t="s">
        <v>854</v>
      </c>
      <c r="J70" s="1203" t="s">
        <v>855</v>
      </c>
      <c r="K70" s="1203" t="s">
        <v>855</v>
      </c>
      <c r="L70" s="1203" t="s">
        <v>854</v>
      </c>
      <c r="M70" s="1203" t="s">
        <v>854</v>
      </c>
      <c r="N70" s="1203" t="s">
        <v>854</v>
      </c>
      <c r="O70" s="1203"/>
      <c r="P70" s="1203"/>
      <c r="Q70" s="1203"/>
      <c r="R70" s="1202" t="s">
        <v>978</v>
      </c>
      <c r="S70" s="1202" t="s">
        <v>855</v>
      </c>
      <c r="T70" s="1202" t="s">
        <v>855</v>
      </c>
      <c r="U70" s="1202" t="s">
        <v>855</v>
      </c>
      <c r="V70" s="1202" t="s">
        <v>855</v>
      </c>
      <c r="W70" s="1202" t="s">
        <v>855</v>
      </c>
      <c r="X70" s="1202" t="s">
        <v>855</v>
      </c>
      <c r="Y70" s="1202" t="s">
        <v>855</v>
      </c>
      <c r="Z70" s="1202" t="s">
        <v>855</v>
      </c>
      <c r="AA70" s="1530" t="s">
        <v>855</v>
      </c>
      <c r="AB70" s="1531" t="s">
        <v>855</v>
      </c>
      <c r="AC70" s="1202" t="s">
        <v>855</v>
      </c>
      <c r="AD70" s="1202" t="s">
        <v>855</v>
      </c>
      <c r="AE70" s="1202" t="s">
        <v>855</v>
      </c>
      <c r="AF70" s="1202" t="s">
        <v>855</v>
      </c>
      <c r="AG70" s="1202" t="s">
        <v>855</v>
      </c>
      <c r="AH70" s="1202" t="s">
        <v>855</v>
      </c>
      <c r="AI70" s="1202" t="s">
        <v>855</v>
      </c>
      <c r="AJ70" s="1202" t="s">
        <v>855</v>
      </c>
      <c r="AK70" s="1202" t="s">
        <v>855</v>
      </c>
      <c r="AL70" s="1202" t="s">
        <v>855</v>
      </c>
      <c r="AM70" s="1202" t="s">
        <v>855</v>
      </c>
      <c r="AN70" s="1202" t="s">
        <v>855</v>
      </c>
      <c r="AO70" s="1202" t="s">
        <v>855</v>
      </c>
      <c r="AP70" s="1202" t="s">
        <v>855</v>
      </c>
      <c r="AQ70" s="1202" t="s">
        <v>855</v>
      </c>
      <c r="AR70" s="1202" t="s">
        <v>855</v>
      </c>
      <c r="AS70" s="1202" t="s">
        <v>855</v>
      </c>
      <c r="AT70" s="1202" t="s">
        <v>855</v>
      </c>
      <c r="AU70" s="1202" t="s">
        <v>855</v>
      </c>
      <c r="AV70" s="1202"/>
      <c r="AW70" s="1202"/>
      <c r="AX70" s="1202"/>
      <c r="AY70" s="1202"/>
      <c r="AZ70" s="1202"/>
    </row>
    <row r="71" spans="2:52" ht="85.5" hidden="1" customHeight="1" x14ac:dyDescent="0.2">
      <c r="B71"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1" s="1448" t="s">
        <v>992</v>
      </c>
      <c r="D71" s="1535" t="s">
        <v>993</v>
      </c>
      <c r="E71" s="1204" t="s">
        <v>933</v>
      </c>
      <c r="F71" s="1203" t="str">
        <f>VLOOKUP(TBL4_OptApp[[#This Row],[Option type
Defined List]],'Option Typs_Grps'!B$2:C$47, 2, FALSE)</f>
        <v>Customer Options</v>
      </c>
      <c r="G71" s="1533" t="s">
        <v>852</v>
      </c>
      <c r="H71" s="64" t="s">
        <v>878</v>
      </c>
      <c r="I71" s="1203" t="s">
        <v>854</v>
      </c>
      <c r="J71" s="1203" t="s">
        <v>855</v>
      </c>
      <c r="K71" s="1203" t="s">
        <v>855</v>
      </c>
      <c r="L71" s="1203" t="s">
        <v>854</v>
      </c>
      <c r="M71" s="1203" t="s">
        <v>854</v>
      </c>
      <c r="N71" s="1203" t="s">
        <v>854</v>
      </c>
      <c r="O71" s="1203"/>
      <c r="P71" s="1203"/>
      <c r="Q71" s="1203"/>
      <c r="R71" s="1202" t="s">
        <v>978</v>
      </c>
      <c r="S71" s="1202" t="s">
        <v>855</v>
      </c>
      <c r="T71" s="1202" t="s">
        <v>855</v>
      </c>
      <c r="U71" s="1202" t="s">
        <v>855</v>
      </c>
      <c r="V71" s="1202" t="s">
        <v>855</v>
      </c>
      <c r="W71" s="1202" t="s">
        <v>855</v>
      </c>
      <c r="X71" s="1202" t="s">
        <v>855</v>
      </c>
      <c r="Y71" s="1202" t="s">
        <v>855</v>
      </c>
      <c r="Z71" s="1202" t="s">
        <v>855</v>
      </c>
      <c r="AA71" s="1530" t="s">
        <v>855</v>
      </c>
      <c r="AB71" s="1531" t="s">
        <v>855</v>
      </c>
      <c r="AC71" s="1202" t="s">
        <v>855</v>
      </c>
      <c r="AD71" s="1202" t="s">
        <v>855</v>
      </c>
      <c r="AE71" s="1202" t="s">
        <v>855</v>
      </c>
      <c r="AF71" s="1202" t="s">
        <v>855</v>
      </c>
      <c r="AG71" s="1202" t="s">
        <v>855</v>
      </c>
      <c r="AH71" s="1202" t="s">
        <v>855</v>
      </c>
      <c r="AI71" s="1202" t="s">
        <v>855</v>
      </c>
      <c r="AJ71" s="1202" t="s">
        <v>855</v>
      </c>
      <c r="AK71" s="1202" t="s">
        <v>855</v>
      </c>
      <c r="AL71" s="1202" t="s">
        <v>855</v>
      </c>
      <c r="AM71" s="1202" t="s">
        <v>855</v>
      </c>
      <c r="AN71" s="1202" t="s">
        <v>855</v>
      </c>
      <c r="AO71" s="1202" t="s">
        <v>855</v>
      </c>
      <c r="AP71" s="1202" t="s">
        <v>855</v>
      </c>
      <c r="AQ71" s="1202" t="s">
        <v>855</v>
      </c>
      <c r="AR71" s="1202" t="s">
        <v>855</v>
      </c>
      <c r="AS71" s="1202" t="s">
        <v>855</v>
      </c>
      <c r="AT71" s="1202" t="s">
        <v>855</v>
      </c>
      <c r="AU71" s="1202" t="s">
        <v>855</v>
      </c>
      <c r="AV71" s="1202"/>
      <c r="AW71" s="1202"/>
      <c r="AX71" s="1202"/>
      <c r="AY71" s="1202"/>
      <c r="AZ71" s="1202"/>
    </row>
    <row r="72" spans="2:52" ht="85.5" hidden="1" customHeight="1" x14ac:dyDescent="0.2">
      <c r="B72"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2" s="1448" t="s">
        <v>994</v>
      </c>
      <c r="D72" s="1535" t="s">
        <v>995</v>
      </c>
      <c r="E72" s="1204" t="s">
        <v>882</v>
      </c>
      <c r="F72" s="1203" t="str">
        <f>VLOOKUP(TBL4_OptApp[[#This Row],[Option type
Defined List]],'Option Typs_Grps'!B$2:C$47, 2, FALSE)</f>
        <v>Customer Options</v>
      </c>
      <c r="G72" s="1533" t="s">
        <v>852</v>
      </c>
      <c r="H72" s="64" t="s">
        <v>878</v>
      </c>
      <c r="I72" s="1203" t="s">
        <v>854</v>
      </c>
      <c r="J72" s="1203" t="s">
        <v>855</v>
      </c>
      <c r="K72" s="1203" t="s">
        <v>855</v>
      </c>
      <c r="L72" s="1203" t="s">
        <v>854</v>
      </c>
      <c r="M72" s="1203" t="s">
        <v>854</v>
      </c>
      <c r="N72" s="1203" t="s">
        <v>854</v>
      </c>
      <c r="O72" s="1203"/>
      <c r="P72" s="1203"/>
      <c r="Q72" s="1203"/>
      <c r="R72" s="1202" t="s">
        <v>978</v>
      </c>
      <c r="S72" s="1202" t="s">
        <v>855</v>
      </c>
      <c r="T72" s="1202" t="s">
        <v>855</v>
      </c>
      <c r="U72" s="1202" t="s">
        <v>855</v>
      </c>
      <c r="V72" s="1202" t="s">
        <v>855</v>
      </c>
      <c r="W72" s="1202" t="s">
        <v>855</v>
      </c>
      <c r="X72" s="1202" t="s">
        <v>855</v>
      </c>
      <c r="Y72" s="1202" t="s">
        <v>855</v>
      </c>
      <c r="Z72" s="1202" t="s">
        <v>855</v>
      </c>
      <c r="AA72" s="1530" t="s">
        <v>855</v>
      </c>
      <c r="AB72" s="1531" t="s">
        <v>855</v>
      </c>
      <c r="AC72" s="1202" t="s">
        <v>855</v>
      </c>
      <c r="AD72" s="1202" t="s">
        <v>855</v>
      </c>
      <c r="AE72" s="1202" t="s">
        <v>855</v>
      </c>
      <c r="AF72" s="1202" t="s">
        <v>855</v>
      </c>
      <c r="AG72" s="1202" t="s">
        <v>855</v>
      </c>
      <c r="AH72" s="1202" t="s">
        <v>855</v>
      </c>
      <c r="AI72" s="1202" t="s">
        <v>855</v>
      </c>
      <c r="AJ72" s="1202" t="s">
        <v>855</v>
      </c>
      <c r="AK72" s="1202" t="s">
        <v>855</v>
      </c>
      <c r="AL72" s="1202" t="s">
        <v>855</v>
      </c>
      <c r="AM72" s="1202" t="s">
        <v>855</v>
      </c>
      <c r="AN72" s="1202" t="s">
        <v>855</v>
      </c>
      <c r="AO72" s="1202" t="s">
        <v>855</v>
      </c>
      <c r="AP72" s="1202" t="s">
        <v>855</v>
      </c>
      <c r="AQ72" s="1202" t="s">
        <v>855</v>
      </c>
      <c r="AR72" s="1202" t="s">
        <v>855</v>
      </c>
      <c r="AS72" s="1202" t="s">
        <v>855</v>
      </c>
      <c r="AT72" s="1202" t="s">
        <v>855</v>
      </c>
      <c r="AU72" s="1202" t="s">
        <v>855</v>
      </c>
      <c r="AV72" s="1202"/>
      <c r="AW72" s="1202"/>
      <c r="AX72" s="1202"/>
      <c r="AY72" s="1202"/>
      <c r="AZ72" s="1202"/>
    </row>
    <row r="73" spans="2:52" ht="85.5" hidden="1" customHeight="1" x14ac:dyDescent="0.2">
      <c r="B73"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3" s="1448" t="s">
        <v>996</v>
      </c>
      <c r="D73" s="1535" t="s">
        <v>997</v>
      </c>
      <c r="E73" s="1204" t="s">
        <v>985</v>
      </c>
      <c r="F73" s="1203" t="str">
        <f>VLOOKUP(TBL4_OptApp[[#This Row],[Option type
Defined List]],'Option Typs_Grps'!B$2:C$47, 2, FALSE)</f>
        <v>Customer Options</v>
      </c>
      <c r="G73" s="1533" t="s">
        <v>852</v>
      </c>
      <c r="H73" s="64" t="s">
        <v>878</v>
      </c>
      <c r="I73" s="1203" t="s">
        <v>854</v>
      </c>
      <c r="J73" s="1203" t="s">
        <v>855</v>
      </c>
      <c r="K73" s="1203" t="s">
        <v>855</v>
      </c>
      <c r="L73" s="1203" t="s">
        <v>854</v>
      </c>
      <c r="M73" s="1203" t="s">
        <v>854</v>
      </c>
      <c r="N73" s="1203" t="s">
        <v>854</v>
      </c>
      <c r="O73" s="1203"/>
      <c r="P73" s="1203"/>
      <c r="Q73" s="1203"/>
      <c r="R73" s="1202" t="s">
        <v>978</v>
      </c>
      <c r="S73" s="1202" t="s">
        <v>855</v>
      </c>
      <c r="T73" s="1202" t="s">
        <v>855</v>
      </c>
      <c r="U73" s="1202" t="s">
        <v>855</v>
      </c>
      <c r="V73" s="1202" t="s">
        <v>855</v>
      </c>
      <c r="W73" s="1202" t="s">
        <v>855</v>
      </c>
      <c r="X73" s="1202" t="s">
        <v>855</v>
      </c>
      <c r="Y73" s="1202" t="s">
        <v>855</v>
      </c>
      <c r="Z73" s="1202" t="s">
        <v>855</v>
      </c>
      <c r="AA73" s="1530" t="s">
        <v>855</v>
      </c>
      <c r="AB73" s="1531" t="s">
        <v>855</v>
      </c>
      <c r="AC73" s="1202" t="s">
        <v>855</v>
      </c>
      <c r="AD73" s="1202" t="s">
        <v>855</v>
      </c>
      <c r="AE73" s="1202" t="s">
        <v>855</v>
      </c>
      <c r="AF73" s="1202" t="s">
        <v>855</v>
      </c>
      <c r="AG73" s="1202" t="s">
        <v>855</v>
      </c>
      <c r="AH73" s="1202" t="s">
        <v>855</v>
      </c>
      <c r="AI73" s="1202" t="s">
        <v>855</v>
      </c>
      <c r="AJ73" s="1202" t="s">
        <v>855</v>
      </c>
      <c r="AK73" s="1202" t="s">
        <v>855</v>
      </c>
      <c r="AL73" s="1202" t="s">
        <v>855</v>
      </c>
      <c r="AM73" s="1202" t="s">
        <v>855</v>
      </c>
      <c r="AN73" s="1202" t="s">
        <v>855</v>
      </c>
      <c r="AO73" s="1202" t="s">
        <v>855</v>
      </c>
      <c r="AP73" s="1202" t="s">
        <v>855</v>
      </c>
      <c r="AQ73" s="1202" t="s">
        <v>855</v>
      </c>
      <c r="AR73" s="1202" t="s">
        <v>855</v>
      </c>
      <c r="AS73" s="1202" t="s">
        <v>855</v>
      </c>
      <c r="AT73" s="1202" t="s">
        <v>855</v>
      </c>
      <c r="AU73" s="1202" t="s">
        <v>855</v>
      </c>
      <c r="AV73" s="1202"/>
      <c r="AW73" s="1202"/>
      <c r="AX73" s="1202"/>
      <c r="AY73" s="1202"/>
      <c r="AZ73" s="1202"/>
    </row>
    <row r="74" spans="2:52" ht="85.5" hidden="1" customHeight="1" x14ac:dyDescent="0.2">
      <c r="B74"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4" s="1448" t="s">
        <v>998</v>
      </c>
      <c r="D74" s="1535" t="s">
        <v>999</v>
      </c>
      <c r="E74" s="1204" t="s">
        <v>882</v>
      </c>
      <c r="F74" s="1203" t="str">
        <f>VLOOKUP(TBL4_OptApp[[#This Row],[Option type
Defined List]],'Option Typs_Grps'!B$2:C$47, 2, FALSE)</f>
        <v>Customer Options</v>
      </c>
      <c r="G74" s="1533" t="s">
        <v>852</v>
      </c>
      <c r="H74" s="64" t="s">
        <v>878</v>
      </c>
      <c r="I74" s="1203" t="s">
        <v>854</v>
      </c>
      <c r="J74" s="1203" t="s">
        <v>855</v>
      </c>
      <c r="K74" s="1203" t="s">
        <v>855</v>
      </c>
      <c r="L74" s="1203" t="s">
        <v>854</v>
      </c>
      <c r="M74" s="1203" t="s">
        <v>854</v>
      </c>
      <c r="N74" s="1203" t="s">
        <v>854</v>
      </c>
      <c r="O74" s="1203"/>
      <c r="P74" s="1203"/>
      <c r="Q74" s="1203"/>
      <c r="R74" s="1202" t="s">
        <v>978</v>
      </c>
      <c r="S74" s="1202" t="s">
        <v>855</v>
      </c>
      <c r="T74" s="1202" t="s">
        <v>855</v>
      </c>
      <c r="U74" s="1202" t="s">
        <v>855</v>
      </c>
      <c r="V74" s="1202" t="s">
        <v>855</v>
      </c>
      <c r="W74" s="1202" t="s">
        <v>855</v>
      </c>
      <c r="X74" s="1202" t="s">
        <v>855</v>
      </c>
      <c r="Y74" s="1202" t="s">
        <v>855</v>
      </c>
      <c r="Z74" s="1202" t="s">
        <v>855</v>
      </c>
      <c r="AA74" s="1530" t="s">
        <v>855</v>
      </c>
      <c r="AB74" s="1531" t="s">
        <v>855</v>
      </c>
      <c r="AC74" s="1202" t="s">
        <v>855</v>
      </c>
      <c r="AD74" s="1202" t="s">
        <v>855</v>
      </c>
      <c r="AE74" s="1202" t="s">
        <v>855</v>
      </c>
      <c r="AF74" s="1202" t="s">
        <v>855</v>
      </c>
      <c r="AG74" s="1202" t="s">
        <v>855</v>
      </c>
      <c r="AH74" s="1202" t="s">
        <v>855</v>
      </c>
      <c r="AI74" s="1202" t="s">
        <v>855</v>
      </c>
      <c r="AJ74" s="1202" t="s">
        <v>855</v>
      </c>
      <c r="AK74" s="1202" t="s">
        <v>855</v>
      </c>
      <c r="AL74" s="1202" t="s">
        <v>855</v>
      </c>
      <c r="AM74" s="1202" t="s">
        <v>855</v>
      </c>
      <c r="AN74" s="1202" t="s">
        <v>855</v>
      </c>
      <c r="AO74" s="1202" t="s">
        <v>855</v>
      </c>
      <c r="AP74" s="1202" t="s">
        <v>855</v>
      </c>
      <c r="AQ74" s="1202" t="s">
        <v>855</v>
      </c>
      <c r="AR74" s="1202" t="s">
        <v>855</v>
      </c>
      <c r="AS74" s="1202" t="s">
        <v>855</v>
      </c>
      <c r="AT74" s="1202" t="s">
        <v>855</v>
      </c>
      <c r="AU74" s="1202" t="s">
        <v>855</v>
      </c>
      <c r="AV74" s="1202"/>
      <c r="AW74" s="1202"/>
      <c r="AX74" s="1202"/>
      <c r="AY74" s="1202"/>
      <c r="AZ74" s="1202"/>
    </row>
    <row r="75" spans="2:52" ht="85.5" hidden="1" customHeight="1" x14ac:dyDescent="0.2">
      <c r="B75"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5" s="1448" t="s">
        <v>1000</v>
      </c>
      <c r="D75" s="1535" t="s">
        <v>1001</v>
      </c>
      <c r="E75" s="1204" t="s">
        <v>882</v>
      </c>
      <c r="F75" s="1203" t="str">
        <f>VLOOKUP(TBL4_OptApp[[#This Row],[Option type
Defined List]],'Option Typs_Grps'!B$2:C$47, 2, FALSE)</f>
        <v>Customer Options</v>
      </c>
      <c r="G75" s="1533" t="s">
        <v>852</v>
      </c>
      <c r="H75" s="64" t="s">
        <v>878</v>
      </c>
      <c r="I75" s="1203" t="s">
        <v>854</v>
      </c>
      <c r="J75" s="1203" t="s">
        <v>855</v>
      </c>
      <c r="K75" s="1203" t="s">
        <v>855</v>
      </c>
      <c r="L75" s="1203" t="s">
        <v>854</v>
      </c>
      <c r="M75" s="1203" t="s">
        <v>854</v>
      </c>
      <c r="N75" s="1203" t="s">
        <v>854</v>
      </c>
      <c r="O75" s="1203"/>
      <c r="P75" s="1203"/>
      <c r="Q75" s="1203"/>
      <c r="R75" s="1202" t="s">
        <v>978</v>
      </c>
      <c r="S75" s="1202" t="s">
        <v>855</v>
      </c>
      <c r="T75" s="1202" t="s">
        <v>855</v>
      </c>
      <c r="U75" s="1202" t="s">
        <v>855</v>
      </c>
      <c r="V75" s="1202" t="s">
        <v>855</v>
      </c>
      <c r="W75" s="1202" t="s">
        <v>855</v>
      </c>
      <c r="X75" s="1202" t="s">
        <v>855</v>
      </c>
      <c r="Y75" s="1202" t="s">
        <v>855</v>
      </c>
      <c r="Z75" s="1202" t="s">
        <v>855</v>
      </c>
      <c r="AA75" s="1530" t="s">
        <v>855</v>
      </c>
      <c r="AB75" s="1531" t="s">
        <v>855</v>
      </c>
      <c r="AC75" s="1202" t="s">
        <v>855</v>
      </c>
      <c r="AD75" s="1202" t="s">
        <v>855</v>
      </c>
      <c r="AE75" s="1202" t="s">
        <v>855</v>
      </c>
      <c r="AF75" s="1202" t="s">
        <v>855</v>
      </c>
      <c r="AG75" s="1202" t="s">
        <v>855</v>
      </c>
      <c r="AH75" s="1202" t="s">
        <v>855</v>
      </c>
      <c r="AI75" s="1202" t="s">
        <v>855</v>
      </c>
      <c r="AJ75" s="1202" t="s">
        <v>855</v>
      </c>
      <c r="AK75" s="1202" t="s">
        <v>855</v>
      </c>
      <c r="AL75" s="1202" t="s">
        <v>855</v>
      </c>
      <c r="AM75" s="1202" t="s">
        <v>855</v>
      </c>
      <c r="AN75" s="1202" t="s">
        <v>855</v>
      </c>
      <c r="AO75" s="1202" t="s">
        <v>855</v>
      </c>
      <c r="AP75" s="1202" t="s">
        <v>855</v>
      </c>
      <c r="AQ75" s="1202" t="s">
        <v>855</v>
      </c>
      <c r="AR75" s="1202" t="s">
        <v>855</v>
      </c>
      <c r="AS75" s="1202" t="s">
        <v>855</v>
      </c>
      <c r="AT75" s="1202" t="s">
        <v>855</v>
      </c>
      <c r="AU75" s="1202" t="s">
        <v>855</v>
      </c>
      <c r="AV75" s="1202"/>
      <c r="AW75" s="1202"/>
      <c r="AX75" s="1202"/>
      <c r="AY75" s="1202"/>
      <c r="AZ75" s="1202"/>
    </row>
    <row r="76" spans="2:52" ht="85.5" hidden="1" customHeight="1" x14ac:dyDescent="0.2">
      <c r="B76"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6" s="1448" t="s">
        <v>1002</v>
      </c>
      <c r="D76" s="1535" t="s">
        <v>1003</v>
      </c>
      <c r="E76" s="1204" t="s">
        <v>882</v>
      </c>
      <c r="F76" s="1203" t="str">
        <f>VLOOKUP(TBL4_OptApp[[#This Row],[Option type
Defined List]],'Option Typs_Grps'!B$2:C$47, 2, FALSE)</f>
        <v>Customer Options</v>
      </c>
      <c r="G76" s="1533" t="s">
        <v>852</v>
      </c>
      <c r="H76" s="64" t="s">
        <v>878</v>
      </c>
      <c r="I76" s="1203" t="s">
        <v>854</v>
      </c>
      <c r="J76" s="1203" t="s">
        <v>855</v>
      </c>
      <c r="K76" s="1203" t="s">
        <v>855</v>
      </c>
      <c r="L76" s="1203" t="s">
        <v>854</v>
      </c>
      <c r="M76" s="1203" t="s">
        <v>854</v>
      </c>
      <c r="N76" s="1203" t="s">
        <v>854</v>
      </c>
      <c r="O76" s="1203"/>
      <c r="P76" s="1203"/>
      <c r="Q76" s="1203"/>
      <c r="R76" s="1202" t="s">
        <v>978</v>
      </c>
      <c r="S76" s="1202" t="s">
        <v>855</v>
      </c>
      <c r="T76" s="1202" t="s">
        <v>855</v>
      </c>
      <c r="U76" s="1202" t="s">
        <v>855</v>
      </c>
      <c r="V76" s="1202" t="s">
        <v>855</v>
      </c>
      <c r="W76" s="1202" t="s">
        <v>855</v>
      </c>
      <c r="X76" s="1202" t="s">
        <v>855</v>
      </c>
      <c r="Y76" s="1202" t="s">
        <v>855</v>
      </c>
      <c r="Z76" s="1202" t="s">
        <v>855</v>
      </c>
      <c r="AA76" s="1530" t="s">
        <v>855</v>
      </c>
      <c r="AB76" s="1531" t="s">
        <v>855</v>
      </c>
      <c r="AC76" s="1202" t="s">
        <v>855</v>
      </c>
      <c r="AD76" s="1202" t="s">
        <v>855</v>
      </c>
      <c r="AE76" s="1202" t="s">
        <v>855</v>
      </c>
      <c r="AF76" s="1202" t="s">
        <v>855</v>
      </c>
      <c r="AG76" s="1202" t="s">
        <v>855</v>
      </c>
      <c r="AH76" s="1202" t="s">
        <v>855</v>
      </c>
      <c r="AI76" s="1202" t="s">
        <v>855</v>
      </c>
      <c r="AJ76" s="1202" t="s">
        <v>855</v>
      </c>
      <c r="AK76" s="1202" t="s">
        <v>855</v>
      </c>
      <c r="AL76" s="1202" t="s">
        <v>855</v>
      </c>
      <c r="AM76" s="1202" t="s">
        <v>855</v>
      </c>
      <c r="AN76" s="1202" t="s">
        <v>855</v>
      </c>
      <c r="AO76" s="1202" t="s">
        <v>855</v>
      </c>
      <c r="AP76" s="1202" t="s">
        <v>855</v>
      </c>
      <c r="AQ76" s="1202" t="s">
        <v>855</v>
      </c>
      <c r="AR76" s="1202" t="s">
        <v>855</v>
      </c>
      <c r="AS76" s="1202" t="s">
        <v>855</v>
      </c>
      <c r="AT76" s="1202" t="s">
        <v>855</v>
      </c>
      <c r="AU76" s="1202" t="s">
        <v>855</v>
      </c>
      <c r="AV76" s="1202"/>
      <c r="AW76" s="1202"/>
      <c r="AX76" s="1202"/>
      <c r="AY76" s="1202"/>
      <c r="AZ76" s="1202"/>
    </row>
    <row r="77" spans="2:52" ht="85.5" hidden="1" customHeight="1" x14ac:dyDescent="0.2">
      <c r="B77"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7" s="1448" t="s">
        <v>1004</v>
      </c>
      <c r="D77" s="1535" t="s">
        <v>1005</v>
      </c>
      <c r="E77" s="1204" t="s">
        <v>933</v>
      </c>
      <c r="F77" s="1203" t="str">
        <f>VLOOKUP(TBL4_OptApp[[#This Row],[Option type
Defined List]],'Option Typs_Grps'!B$2:C$47, 2, FALSE)</f>
        <v>Customer Options</v>
      </c>
      <c r="G77" s="1533" t="s">
        <v>852</v>
      </c>
      <c r="H77" s="64" t="s">
        <v>878</v>
      </c>
      <c r="I77" s="1203" t="s">
        <v>854</v>
      </c>
      <c r="J77" s="1203" t="s">
        <v>855</v>
      </c>
      <c r="K77" s="1203" t="s">
        <v>855</v>
      </c>
      <c r="L77" s="1203" t="s">
        <v>854</v>
      </c>
      <c r="M77" s="1203" t="s">
        <v>854</v>
      </c>
      <c r="N77" s="1203" t="s">
        <v>854</v>
      </c>
      <c r="O77" s="1203"/>
      <c r="P77" s="1203"/>
      <c r="Q77" s="1203"/>
      <c r="R77" s="1202" t="s">
        <v>978</v>
      </c>
      <c r="S77" s="1202" t="s">
        <v>855</v>
      </c>
      <c r="T77" s="1202" t="s">
        <v>855</v>
      </c>
      <c r="U77" s="1202" t="s">
        <v>855</v>
      </c>
      <c r="V77" s="1202" t="s">
        <v>855</v>
      </c>
      <c r="W77" s="1202" t="s">
        <v>855</v>
      </c>
      <c r="X77" s="1202" t="s">
        <v>855</v>
      </c>
      <c r="Y77" s="1202" t="s">
        <v>855</v>
      </c>
      <c r="Z77" s="1202" t="s">
        <v>855</v>
      </c>
      <c r="AA77" s="1530" t="s">
        <v>855</v>
      </c>
      <c r="AB77" s="1531" t="s">
        <v>855</v>
      </c>
      <c r="AC77" s="1202" t="s">
        <v>855</v>
      </c>
      <c r="AD77" s="1202" t="s">
        <v>855</v>
      </c>
      <c r="AE77" s="1202" t="s">
        <v>855</v>
      </c>
      <c r="AF77" s="1202" t="s">
        <v>855</v>
      </c>
      <c r="AG77" s="1202" t="s">
        <v>855</v>
      </c>
      <c r="AH77" s="1202" t="s">
        <v>855</v>
      </c>
      <c r="AI77" s="1202" t="s">
        <v>855</v>
      </c>
      <c r="AJ77" s="1202" t="s">
        <v>855</v>
      </c>
      <c r="AK77" s="1202" t="s">
        <v>855</v>
      </c>
      <c r="AL77" s="1202" t="s">
        <v>855</v>
      </c>
      <c r="AM77" s="1202" t="s">
        <v>855</v>
      </c>
      <c r="AN77" s="1202" t="s">
        <v>855</v>
      </c>
      <c r="AO77" s="1202" t="s">
        <v>855</v>
      </c>
      <c r="AP77" s="1202" t="s">
        <v>855</v>
      </c>
      <c r="AQ77" s="1202" t="s">
        <v>855</v>
      </c>
      <c r="AR77" s="1202" t="s">
        <v>855</v>
      </c>
      <c r="AS77" s="1202" t="s">
        <v>855</v>
      </c>
      <c r="AT77" s="1202" t="s">
        <v>855</v>
      </c>
      <c r="AU77" s="1202" t="s">
        <v>855</v>
      </c>
      <c r="AV77" s="1202"/>
      <c r="AW77" s="1202"/>
      <c r="AX77" s="1202"/>
      <c r="AY77" s="1202"/>
      <c r="AZ77" s="1202"/>
    </row>
    <row r="78" spans="2:52" ht="85.5" hidden="1" customHeight="1" x14ac:dyDescent="0.2">
      <c r="B78"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8" s="1448" t="s">
        <v>1006</v>
      </c>
      <c r="D78" s="1535" t="s">
        <v>1007</v>
      </c>
      <c r="E78" s="1204" t="s">
        <v>933</v>
      </c>
      <c r="F78" s="1203" t="str">
        <f>VLOOKUP(TBL4_OptApp[[#This Row],[Option type
Defined List]],'Option Typs_Grps'!B$2:C$47, 2, FALSE)</f>
        <v>Customer Options</v>
      </c>
      <c r="G78" s="1533" t="s">
        <v>852</v>
      </c>
      <c r="H78" s="64" t="s">
        <v>878</v>
      </c>
      <c r="I78" s="1203" t="s">
        <v>854</v>
      </c>
      <c r="J78" s="1203" t="s">
        <v>855</v>
      </c>
      <c r="K78" s="1203" t="s">
        <v>855</v>
      </c>
      <c r="L78" s="1203" t="s">
        <v>854</v>
      </c>
      <c r="M78" s="1203" t="s">
        <v>854</v>
      </c>
      <c r="N78" s="1203" t="s">
        <v>854</v>
      </c>
      <c r="O78" s="1203"/>
      <c r="P78" s="1203"/>
      <c r="Q78" s="1203"/>
      <c r="R78" s="1202" t="s">
        <v>978</v>
      </c>
      <c r="S78" s="1202" t="s">
        <v>855</v>
      </c>
      <c r="T78" s="1202" t="s">
        <v>855</v>
      </c>
      <c r="U78" s="1202" t="s">
        <v>855</v>
      </c>
      <c r="V78" s="1202" t="s">
        <v>855</v>
      </c>
      <c r="W78" s="1202" t="s">
        <v>855</v>
      </c>
      <c r="X78" s="1202" t="s">
        <v>855</v>
      </c>
      <c r="Y78" s="1202" t="s">
        <v>855</v>
      </c>
      <c r="Z78" s="1202" t="s">
        <v>855</v>
      </c>
      <c r="AA78" s="1530" t="s">
        <v>855</v>
      </c>
      <c r="AB78" s="1531" t="s">
        <v>855</v>
      </c>
      <c r="AC78" s="1202" t="s">
        <v>855</v>
      </c>
      <c r="AD78" s="1202" t="s">
        <v>855</v>
      </c>
      <c r="AE78" s="1202" t="s">
        <v>855</v>
      </c>
      <c r="AF78" s="1202" t="s">
        <v>855</v>
      </c>
      <c r="AG78" s="1202" t="s">
        <v>855</v>
      </c>
      <c r="AH78" s="1202" t="s">
        <v>855</v>
      </c>
      <c r="AI78" s="1202" t="s">
        <v>855</v>
      </c>
      <c r="AJ78" s="1202" t="s">
        <v>855</v>
      </c>
      <c r="AK78" s="1202" t="s">
        <v>855</v>
      </c>
      <c r="AL78" s="1202" t="s">
        <v>855</v>
      </c>
      <c r="AM78" s="1202" t="s">
        <v>855</v>
      </c>
      <c r="AN78" s="1202" t="s">
        <v>855</v>
      </c>
      <c r="AO78" s="1202" t="s">
        <v>855</v>
      </c>
      <c r="AP78" s="1202" t="s">
        <v>855</v>
      </c>
      <c r="AQ78" s="1202" t="s">
        <v>855</v>
      </c>
      <c r="AR78" s="1202" t="s">
        <v>855</v>
      </c>
      <c r="AS78" s="1202" t="s">
        <v>855</v>
      </c>
      <c r="AT78" s="1202" t="s">
        <v>855</v>
      </c>
      <c r="AU78" s="1202" t="s">
        <v>855</v>
      </c>
      <c r="AV78" s="1202"/>
      <c r="AW78" s="1202"/>
      <c r="AX78" s="1202"/>
      <c r="AY78" s="1202"/>
      <c r="AZ78" s="1202"/>
    </row>
    <row r="79" spans="2:52" ht="85.5" hidden="1" customHeight="1" x14ac:dyDescent="0.2">
      <c r="B79"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9" s="1448" t="s">
        <v>1008</v>
      </c>
      <c r="D79" s="1535" t="s">
        <v>1009</v>
      </c>
      <c r="E79" s="1204" t="s">
        <v>933</v>
      </c>
      <c r="F79" s="1203" t="str">
        <f>VLOOKUP(TBL4_OptApp[[#This Row],[Option type
Defined List]],'Option Typs_Grps'!B$2:C$47, 2, FALSE)</f>
        <v>Customer Options</v>
      </c>
      <c r="G79" s="1533" t="s">
        <v>852</v>
      </c>
      <c r="H79" s="64" t="s">
        <v>878</v>
      </c>
      <c r="I79" s="1203" t="s">
        <v>854</v>
      </c>
      <c r="J79" s="1203" t="s">
        <v>855</v>
      </c>
      <c r="K79" s="1203" t="s">
        <v>855</v>
      </c>
      <c r="L79" s="1203" t="s">
        <v>854</v>
      </c>
      <c r="M79" s="1203" t="s">
        <v>854</v>
      </c>
      <c r="N79" s="1203" t="s">
        <v>854</v>
      </c>
      <c r="O79" s="1203"/>
      <c r="P79" s="1203"/>
      <c r="Q79" s="1203"/>
      <c r="R79" s="1202" t="s">
        <v>978</v>
      </c>
      <c r="S79" s="1202" t="s">
        <v>855</v>
      </c>
      <c r="T79" s="1202" t="s">
        <v>855</v>
      </c>
      <c r="U79" s="1202" t="s">
        <v>855</v>
      </c>
      <c r="V79" s="1202" t="s">
        <v>855</v>
      </c>
      <c r="W79" s="1202" t="s">
        <v>855</v>
      </c>
      <c r="X79" s="1202" t="s">
        <v>855</v>
      </c>
      <c r="Y79" s="1202" t="s">
        <v>855</v>
      </c>
      <c r="Z79" s="1202" t="s">
        <v>855</v>
      </c>
      <c r="AA79" s="1530" t="s">
        <v>855</v>
      </c>
      <c r="AB79" s="1531" t="s">
        <v>855</v>
      </c>
      <c r="AC79" s="1202" t="s">
        <v>855</v>
      </c>
      <c r="AD79" s="1202" t="s">
        <v>855</v>
      </c>
      <c r="AE79" s="1202" t="s">
        <v>855</v>
      </c>
      <c r="AF79" s="1202" t="s">
        <v>855</v>
      </c>
      <c r="AG79" s="1202" t="s">
        <v>855</v>
      </c>
      <c r="AH79" s="1202" t="s">
        <v>855</v>
      </c>
      <c r="AI79" s="1202" t="s">
        <v>855</v>
      </c>
      <c r="AJ79" s="1202" t="s">
        <v>855</v>
      </c>
      <c r="AK79" s="1202" t="s">
        <v>855</v>
      </c>
      <c r="AL79" s="1202" t="s">
        <v>855</v>
      </c>
      <c r="AM79" s="1202" t="s">
        <v>855</v>
      </c>
      <c r="AN79" s="1202" t="s">
        <v>855</v>
      </c>
      <c r="AO79" s="1202" t="s">
        <v>855</v>
      </c>
      <c r="AP79" s="1202" t="s">
        <v>855</v>
      </c>
      <c r="AQ79" s="1202" t="s">
        <v>855</v>
      </c>
      <c r="AR79" s="1202" t="s">
        <v>855</v>
      </c>
      <c r="AS79" s="1202" t="s">
        <v>855</v>
      </c>
      <c r="AT79" s="1202" t="s">
        <v>855</v>
      </c>
      <c r="AU79" s="1202" t="s">
        <v>855</v>
      </c>
      <c r="AV79" s="1202"/>
      <c r="AW79" s="1202"/>
      <c r="AX79" s="1202"/>
      <c r="AY79" s="1202"/>
      <c r="AZ79" s="1202"/>
    </row>
    <row r="80" spans="2:52" ht="85.5" hidden="1" customHeight="1" x14ac:dyDescent="0.2">
      <c r="B80"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0" s="1448" t="s">
        <v>1010</v>
      </c>
      <c r="D80" s="1535" t="s">
        <v>1011</v>
      </c>
      <c r="E80" s="1204" t="s">
        <v>933</v>
      </c>
      <c r="F80" s="1203" t="str">
        <f>VLOOKUP(TBL4_OptApp[[#This Row],[Option type
Defined List]],'Option Typs_Grps'!B$2:C$47, 2, FALSE)</f>
        <v>Customer Options</v>
      </c>
      <c r="G80" s="1533" t="s">
        <v>852</v>
      </c>
      <c r="H80" s="64" t="s">
        <v>878</v>
      </c>
      <c r="I80" s="1203" t="s">
        <v>854</v>
      </c>
      <c r="J80" s="1203" t="s">
        <v>855</v>
      </c>
      <c r="K80" s="1203" t="s">
        <v>855</v>
      </c>
      <c r="L80" s="1203" t="s">
        <v>854</v>
      </c>
      <c r="M80" s="1203" t="s">
        <v>854</v>
      </c>
      <c r="N80" s="1203" t="s">
        <v>854</v>
      </c>
      <c r="O80" s="1203"/>
      <c r="P80" s="1203"/>
      <c r="Q80" s="1203"/>
      <c r="R80" s="1202" t="s">
        <v>978</v>
      </c>
      <c r="S80" s="1202" t="s">
        <v>855</v>
      </c>
      <c r="T80" s="1202" t="s">
        <v>855</v>
      </c>
      <c r="U80" s="1202" t="s">
        <v>855</v>
      </c>
      <c r="V80" s="1202" t="s">
        <v>855</v>
      </c>
      <c r="W80" s="1202" t="s">
        <v>855</v>
      </c>
      <c r="X80" s="1202" t="s">
        <v>855</v>
      </c>
      <c r="Y80" s="1202" t="s">
        <v>855</v>
      </c>
      <c r="Z80" s="1202" t="s">
        <v>855</v>
      </c>
      <c r="AA80" s="1530" t="s">
        <v>855</v>
      </c>
      <c r="AB80" s="1531" t="s">
        <v>855</v>
      </c>
      <c r="AC80" s="1202" t="s">
        <v>855</v>
      </c>
      <c r="AD80" s="1202" t="s">
        <v>855</v>
      </c>
      <c r="AE80" s="1202" t="s">
        <v>855</v>
      </c>
      <c r="AF80" s="1202" t="s">
        <v>855</v>
      </c>
      <c r="AG80" s="1202" t="s">
        <v>855</v>
      </c>
      <c r="AH80" s="1202" t="s">
        <v>855</v>
      </c>
      <c r="AI80" s="1202" t="s">
        <v>855</v>
      </c>
      <c r="AJ80" s="1202" t="s">
        <v>855</v>
      </c>
      <c r="AK80" s="1202" t="s">
        <v>855</v>
      </c>
      <c r="AL80" s="1202" t="s">
        <v>855</v>
      </c>
      <c r="AM80" s="1202" t="s">
        <v>855</v>
      </c>
      <c r="AN80" s="1202" t="s">
        <v>855</v>
      </c>
      <c r="AO80" s="1202" t="s">
        <v>855</v>
      </c>
      <c r="AP80" s="1202" t="s">
        <v>855</v>
      </c>
      <c r="AQ80" s="1202" t="s">
        <v>855</v>
      </c>
      <c r="AR80" s="1202" t="s">
        <v>855</v>
      </c>
      <c r="AS80" s="1202" t="s">
        <v>855</v>
      </c>
      <c r="AT80" s="1202" t="s">
        <v>855</v>
      </c>
      <c r="AU80" s="1202" t="s">
        <v>855</v>
      </c>
      <c r="AV80" s="1202"/>
      <c r="AW80" s="1202"/>
      <c r="AX80" s="1202"/>
      <c r="AY80" s="1202"/>
      <c r="AZ80" s="1202"/>
    </row>
    <row r="81" spans="2:95" ht="85.5" hidden="1" customHeight="1" x14ac:dyDescent="0.2">
      <c r="B81"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1" s="1448" t="s">
        <v>1012</v>
      </c>
      <c r="D81" s="1535" t="s">
        <v>1013</v>
      </c>
      <c r="E81" s="1204" t="s">
        <v>933</v>
      </c>
      <c r="F81" s="1203" t="str">
        <f>VLOOKUP(TBL4_OptApp[[#This Row],[Option type
Defined List]],'Option Typs_Grps'!B$2:C$47, 2, FALSE)</f>
        <v>Customer Options</v>
      </c>
      <c r="G81" s="1533" t="s">
        <v>852</v>
      </c>
      <c r="H81" s="64" t="s">
        <v>878</v>
      </c>
      <c r="I81" s="1203" t="s">
        <v>854</v>
      </c>
      <c r="J81" s="1203" t="s">
        <v>855</v>
      </c>
      <c r="K81" s="1203" t="s">
        <v>855</v>
      </c>
      <c r="L81" s="1203" t="s">
        <v>854</v>
      </c>
      <c r="M81" s="1203" t="s">
        <v>854</v>
      </c>
      <c r="N81" s="1203" t="s">
        <v>854</v>
      </c>
      <c r="O81" s="1203"/>
      <c r="P81" s="1203"/>
      <c r="Q81" s="1203"/>
      <c r="R81" s="1202" t="s">
        <v>978</v>
      </c>
      <c r="S81" s="1202" t="s">
        <v>855</v>
      </c>
      <c r="T81" s="1202" t="s">
        <v>855</v>
      </c>
      <c r="U81" s="1202" t="s">
        <v>855</v>
      </c>
      <c r="V81" s="1202" t="s">
        <v>855</v>
      </c>
      <c r="W81" s="1202" t="s">
        <v>855</v>
      </c>
      <c r="X81" s="1202" t="s">
        <v>855</v>
      </c>
      <c r="Y81" s="1202" t="s">
        <v>855</v>
      </c>
      <c r="Z81" s="1202" t="s">
        <v>855</v>
      </c>
      <c r="AA81" s="1530" t="s">
        <v>855</v>
      </c>
      <c r="AB81" s="1531" t="s">
        <v>855</v>
      </c>
      <c r="AC81" s="1202" t="s">
        <v>855</v>
      </c>
      <c r="AD81" s="1202" t="s">
        <v>855</v>
      </c>
      <c r="AE81" s="1202" t="s">
        <v>855</v>
      </c>
      <c r="AF81" s="1202" t="s">
        <v>855</v>
      </c>
      <c r="AG81" s="1202" t="s">
        <v>855</v>
      </c>
      <c r="AH81" s="1202" t="s">
        <v>855</v>
      </c>
      <c r="AI81" s="1202" t="s">
        <v>855</v>
      </c>
      <c r="AJ81" s="1202" t="s">
        <v>855</v>
      </c>
      <c r="AK81" s="1202" t="s">
        <v>855</v>
      </c>
      <c r="AL81" s="1202" t="s">
        <v>855</v>
      </c>
      <c r="AM81" s="1202" t="s">
        <v>855</v>
      </c>
      <c r="AN81" s="1202" t="s">
        <v>855</v>
      </c>
      <c r="AO81" s="1202" t="s">
        <v>855</v>
      </c>
      <c r="AP81" s="1202" t="s">
        <v>855</v>
      </c>
      <c r="AQ81" s="1202" t="s">
        <v>855</v>
      </c>
      <c r="AR81" s="1202" t="s">
        <v>855</v>
      </c>
      <c r="AS81" s="1202" t="s">
        <v>855</v>
      </c>
      <c r="AT81" s="1202" t="s">
        <v>855</v>
      </c>
      <c r="AU81" s="1202" t="s">
        <v>855</v>
      </c>
      <c r="AV81" s="1202"/>
      <c r="AW81" s="1202"/>
      <c r="AX81" s="1202"/>
      <c r="AY81" s="1202"/>
      <c r="AZ81" s="1202"/>
    </row>
    <row r="82" spans="2:95" ht="85.5" hidden="1" customHeight="1" x14ac:dyDescent="0.2">
      <c r="B82"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2" s="1448" t="s">
        <v>1014</v>
      </c>
      <c r="D82" s="1535" t="s">
        <v>1015</v>
      </c>
      <c r="E82" s="1204" t="s">
        <v>933</v>
      </c>
      <c r="F82" s="1203" t="str">
        <f>VLOOKUP(TBL4_OptApp[[#This Row],[Option type
Defined List]],'Option Typs_Grps'!B$2:C$47, 2, FALSE)</f>
        <v>Customer Options</v>
      </c>
      <c r="G82" s="1533" t="s">
        <v>852</v>
      </c>
      <c r="H82" s="64" t="s">
        <v>878</v>
      </c>
      <c r="I82" s="1203" t="s">
        <v>854</v>
      </c>
      <c r="J82" s="1203" t="s">
        <v>855</v>
      </c>
      <c r="K82" s="1203" t="s">
        <v>855</v>
      </c>
      <c r="L82" s="1203" t="s">
        <v>854</v>
      </c>
      <c r="M82" s="1203" t="s">
        <v>854</v>
      </c>
      <c r="N82" s="1203" t="s">
        <v>854</v>
      </c>
      <c r="O82" s="1203"/>
      <c r="P82" s="1203"/>
      <c r="Q82" s="1203"/>
      <c r="R82" s="1202" t="s">
        <v>978</v>
      </c>
      <c r="S82" s="1202" t="s">
        <v>855</v>
      </c>
      <c r="T82" s="1202" t="s">
        <v>855</v>
      </c>
      <c r="U82" s="1202" t="s">
        <v>855</v>
      </c>
      <c r="V82" s="1202" t="s">
        <v>855</v>
      </c>
      <c r="W82" s="1202" t="s">
        <v>855</v>
      </c>
      <c r="X82" s="1202" t="s">
        <v>855</v>
      </c>
      <c r="Y82" s="1202" t="s">
        <v>855</v>
      </c>
      <c r="Z82" s="1202" t="s">
        <v>855</v>
      </c>
      <c r="AA82" s="1530" t="s">
        <v>855</v>
      </c>
      <c r="AB82" s="1531" t="s">
        <v>855</v>
      </c>
      <c r="AC82" s="1202" t="s">
        <v>855</v>
      </c>
      <c r="AD82" s="1202" t="s">
        <v>855</v>
      </c>
      <c r="AE82" s="1202" t="s">
        <v>855</v>
      </c>
      <c r="AF82" s="1202" t="s">
        <v>855</v>
      </c>
      <c r="AG82" s="1202" t="s">
        <v>855</v>
      </c>
      <c r="AH82" s="1202" t="s">
        <v>855</v>
      </c>
      <c r="AI82" s="1202" t="s">
        <v>855</v>
      </c>
      <c r="AJ82" s="1202" t="s">
        <v>855</v>
      </c>
      <c r="AK82" s="1202" t="s">
        <v>855</v>
      </c>
      <c r="AL82" s="1202" t="s">
        <v>855</v>
      </c>
      <c r="AM82" s="1202" t="s">
        <v>855</v>
      </c>
      <c r="AN82" s="1202" t="s">
        <v>855</v>
      </c>
      <c r="AO82" s="1202" t="s">
        <v>855</v>
      </c>
      <c r="AP82" s="1202" t="s">
        <v>855</v>
      </c>
      <c r="AQ82" s="1202" t="s">
        <v>855</v>
      </c>
      <c r="AR82" s="1202" t="s">
        <v>855</v>
      </c>
      <c r="AS82" s="1202" t="s">
        <v>855</v>
      </c>
      <c r="AT82" s="1202" t="s">
        <v>855</v>
      </c>
      <c r="AU82" s="1202" t="s">
        <v>855</v>
      </c>
      <c r="AV82" s="1202"/>
      <c r="AW82" s="1202"/>
      <c r="AX82" s="1202"/>
      <c r="AY82" s="1202"/>
      <c r="AZ82" s="1202"/>
    </row>
    <row r="83" spans="2:95" ht="85.5" hidden="1" customHeight="1" x14ac:dyDescent="0.2">
      <c r="B83"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3" s="1448" t="s">
        <v>1016</v>
      </c>
      <c r="D83" s="1535" t="s">
        <v>1017</v>
      </c>
      <c r="E83" s="1204" t="s">
        <v>933</v>
      </c>
      <c r="F83" s="1203" t="str">
        <f>VLOOKUP(TBL4_OptApp[[#This Row],[Option type
Defined List]],'Option Typs_Grps'!B$2:C$47, 2, FALSE)</f>
        <v>Customer Options</v>
      </c>
      <c r="G83" s="1533" t="s">
        <v>852</v>
      </c>
      <c r="H83" s="64" t="s">
        <v>878</v>
      </c>
      <c r="I83" s="1203" t="s">
        <v>854</v>
      </c>
      <c r="J83" s="1203" t="s">
        <v>855</v>
      </c>
      <c r="K83" s="1203" t="s">
        <v>855</v>
      </c>
      <c r="L83" s="1203" t="s">
        <v>854</v>
      </c>
      <c r="M83" s="1203" t="s">
        <v>854</v>
      </c>
      <c r="N83" s="1203" t="s">
        <v>854</v>
      </c>
      <c r="O83" s="1203"/>
      <c r="P83" s="1203"/>
      <c r="Q83" s="1203"/>
      <c r="R83" s="1202" t="s">
        <v>978</v>
      </c>
      <c r="S83" s="1202" t="s">
        <v>855</v>
      </c>
      <c r="T83" s="1202" t="s">
        <v>855</v>
      </c>
      <c r="U83" s="1202" t="s">
        <v>855</v>
      </c>
      <c r="V83" s="1202" t="s">
        <v>855</v>
      </c>
      <c r="W83" s="1202" t="s">
        <v>855</v>
      </c>
      <c r="X83" s="1202" t="s">
        <v>855</v>
      </c>
      <c r="Y83" s="1202" t="s">
        <v>855</v>
      </c>
      <c r="Z83" s="1202" t="s">
        <v>855</v>
      </c>
      <c r="AA83" s="1530" t="s">
        <v>855</v>
      </c>
      <c r="AB83" s="1531" t="s">
        <v>855</v>
      </c>
      <c r="AC83" s="1202" t="s">
        <v>855</v>
      </c>
      <c r="AD83" s="1202" t="s">
        <v>855</v>
      </c>
      <c r="AE83" s="1202" t="s">
        <v>855</v>
      </c>
      <c r="AF83" s="1202" t="s">
        <v>855</v>
      </c>
      <c r="AG83" s="1202" t="s">
        <v>855</v>
      </c>
      <c r="AH83" s="1202" t="s">
        <v>855</v>
      </c>
      <c r="AI83" s="1202" t="s">
        <v>855</v>
      </c>
      <c r="AJ83" s="1202" t="s">
        <v>855</v>
      </c>
      <c r="AK83" s="1202" t="s">
        <v>855</v>
      </c>
      <c r="AL83" s="1202" t="s">
        <v>855</v>
      </c>
      <c r="AM83" s="1202" t="s">
        <v>855</v>
      </c>
      <c r="AN83" s="1202" t="s">
        <v>855</v>
      </c>
      <c r="AO83" s="1202" t="s">
        <v>855</v>
      </c>
      <c r="AP83" s="1202" t="s">
        <v>855</v>
      </c>
      <c r="AQ83" s="1202" t="s">
        <v>855</v>
      </c>
      <c r="AR83" s="1202" t="s">
        <v>855</v>
      </c>
      <c r="AS83" s="1202" t="s">
        <v>855</v>
      </c>
      <c r="AT83" s="1202" t="s">
        <v>855</v>
      </c>
      <c r="AU83" s="1202" t="s">
        <v>855</v>
      </c>
      <c r="AV83" s="1202"/>
      <c r="AW83" s="1202"/>
      <c r="AX83" s="1202"/>
      <c r="AY83" s="1202"/>
      <c r="AZ83" s="1202"/>
    </row>
    <row r="84" spans="2:95" ht="85.5" hidden="1" customHeight="1" x14ac:dyDescent="0.2">
      <c r="B84"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4" s="1448" t="s">
        <v>1018</v>
      </c>
      <c r="D84" s="1535" t="s">
        <v>1019</v>
      </c>
      <c r="E84" s="1204" t="s">
        <v>933</v>
      </c>
      <c r="F84" s="1203" t="str">
        <f>VLOOKUP(TBL4_OptApp[[#This Row],[Option type
Defined List]],'Option Typs_Grps'!B$2:C$47, 2, FALSE)</f>
        <v>Customer Options</v>
      </c>
      <c r="G84" s="1533" t="s">
        <v>852</v>
      </c>
      <c r="H84" s="64" t="s">
        <v>878</v>
      </c>
      <c r="I84" s="1203" t="s">
        <v>854</v>
      </c>
      <c r="J84" s="1203" t="s">
        <v>855</v>
      </c>
      <c r="K84" s="1203" t="s">
        <v>855</v>
      </c>
      <c r="L84" s="1203" t="s">
        <v>854</v>
      </c>
      <c r="M84" s="1203" t="s">
        <v>854</v>
      </c>
      <c r="N84" s="1203" t="s">
        <v>854</v>
      </c>
      <c r="O84" s="1203"/>
      <c r="P84" s="1203"/>
      <c r="Q84" s="1203"/>
      <c r="R84" s="1202" t="s">
        <v>978</v>
      </c>
      <c r="S84" s="1202" t="s">
        <v>855</v>
      </c>
      <c r="T84" s="1202" t="s">
        <v>855</v>
      </c>
      <c r="U84" s="1202" t="s">
        <v>855</v>
      </c>
      <c r="V84" s="1202" t="s">
        <v>855</v>
      </c>
      <c r="W84" s="1202" t="s">
        <v>855</v>
      </c>
      <c r="X84" s="1202" t="s">
        <v>855</v>
      </c>
      <c r="Y84" s="1202" t="s">
        <v>855</v>
      </c>
      <c r="Z84" s="1202" t="s">
        <v>855</v>
      </c>
      <c r="AA84" s="1530" t="s">
        <v>855</v>
      </c>
      <c r="AB84" s="1531" t="s">
        <v>855</v>
      </c>
      <c r="AC84" s="1202" t="s">
        <v>855</v>
      </c>
      <c r="AD84" s="1202" t="s">
        <v>855</v>
      </c>
      <c r="AE84" s="1202" t="s">
        <v>855</v>
      </c>
      <c r="AF84" s="1202" t="s">
        <v>855</v>
      </c>
      <c r="AG84" s="1202" t="s">
        <v>855</v>
      </c>
      <c r="AH84" s="1202" t="s">
        <v>855</v>
      </c>
      <c r="AI84" s="1202" t="s">
        <v>855</v>
      </c>
      <c r="AJ84" s="1202" t="s">
        <v>855</v>
      </c>
      <c r="AK84" s="1202" t="s">
        <v>855</v>
      </c>
      <c r="AL84" s="1202" t="s">
        <v>855</v>
      </c>
      <c r="AM84" s="1202" t="s">
        <v>855</v>
      </c>
      <c r="AN84" s="1202" t="s">
        <v>855</v>
      </c>
      <c r="AO84" s="1202" t="s">
        <v>855</v>
      </c>
      <c r="AP84" s="1202" t="s">
        <v>855</v>
      </c>
      <c r="AQ84" s="1202" t="s">
        <v>855</v>
      </c>
      <c r="AR84" s="1202" t="s">
        <v>855</v>
      </c>
      <c r="AS84" s="1202" t="s">
        <v>855</v>
      </c>
      <c r="AT84" s="1202" t="s">
        <v>855</v>
      </c>
      <c r="AU84" s="1202" t="s">
        <v>855</v>
      </c>
      <c r="AV84" s="1202"/>
      <c r="AW84" s="1202"/>
      <c r="AX84" s="1202"/>
      <c r="AY84" s="1202"/>
      <c r="AZ84" s="1202"/>
    </row>
    <row r="85" spans="2:95" ht="85.5" hidden="1" customHeight="1" x14ac:dyDescent="0.2">
      <c r="B85"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5" s="1448" t="s">
        <v>1020</v>
      </c>
      <c r="D85" s="1535" t="s">
        <v>1021</v>
      </c>
      <c r="E85" s="1204" t="s">
        <v>933</v>
      </c>
      <c r="F85" s="1203" t="str">
        <f>VLOOKUP(TBL4_OptApp[[#This Row],[Option type
Defined List]],'Option Typs_Grps'!B$2:C$47, 2, FALSE)</f>
        <v>Customer Options</v>
      </c>
      <c r="G85" s="1533" t="s">
        <v>852</v>
      </c>
      <c r="H85" s="64" t="s">
        <v>878</v>
      </c>
      <c r="I85" s="1203" t="s">
        <v>854</v>
      </c>
      <c r="J85" s="1203" t="s">
        <v>855</v>
      </c>
      <c r="K85" s="1203" t="s">
        <v>855</v>
      </c>
      <c r="L85" s="1203" t="s">
        <v>854</v>
      </c>
      <c r="M85" s="1203" t="s">
        <v>854</v>
      </c>
      <c r="N85" s="1203" t="s">
        <v>854</v>
      </c>
      <c r="O85" s="1203"/>
      <c r="P85" s="1203"/>
      <c r="Q85" s="1203"/>
      <c r="R85" s="1202" t="s">
        <v>978</v>
      </c>
      <c r="S85" s="1202" t="s">
        <v>855</v>
      </c>
      <c r="T85" s="1202" t="s">
        <v>855</v>
      </c>
      <c r="U85" s="1202" t="s">
        <v>855</v>
      </c>
      <c r="V85" s="1202" t="s">
        <v>855</v>
      </c>
      <c r="W85" s="1202" t="s">
        <v>855</v>
      </c>
      <c r="X85" s="1202" t="s">
        <v>855</v>
      </c>
      <c r="Y85" s="1202" t="s">
        <v>855</v>
      </c>
      <c r="Z85" s="1202" t="s">
        <v>855</v>
      </c>
      <c r="AA85" s="1530" t="s">
        <v>855</v>
      </c>
      <c r="AB85" s="1531" t="s">
        <v>855</v>
      </c>
      <c r="AC85" s="1202" t="s">
        <v>855</v>
      </c>
      <c r="AD85" s="1202" t="s">
        <v>855</v>
      </c>
      <c r="AE85" s="1202" t="s">
        <v>855</v>
      </c>
      <c r="AF85" s="1202" t="s">
        <v>855</v>
      </c>
      <c r="AG85" s="1202" t="s">
        <v>855</v>
      </c>
      <c r="AH85" s="1202" t="s">
        <v>855</v>
      </c>
      <c r="AI85" s="1202" t="s">
        <v>855</v>
      </c>
      <c r="AJ85" s="1202" t="s">
        <v>855</v>
      </c>
      <c r="AK85" s="1202" t="s">
        <v>855</v>
      </c>
      <c r="AL85" s="1202" t="s">
        <v>855</v>
      </c>
      <c r="AM85" s="1202" t="s">
        <v>855</v>
      </c>
      <c r="AN85" s="1202" t="s">
        <v>855</v>
      </c>
      <c r="AO85" s="1202" t="s">
        <v>855</v>
      </c>
      <c r="AP85" s="1202" t="s">
        <v>855</v>
      </c>
      <c r="AQ85" s="1202" t="s">
        <v>855</v>
      </c>
      <c r="AR85" s="1202" t="s">
        <v>855</v>
      </c>
      <c r="AS85" s="1202" t="s">
        <v>855</v>
      </c>
      <c r="AT85" s="1202" t="s">
        <v>855</v>
      </c>
      <c r="AU85" s="1202" t="s">
        <v>855</v>
      </c>
      <c r="AV85" s="1202"/>
      <c r="AW85" s="1202"/>
      <c r="AX85" s="1202"/>
      <c r="AY85" s="1202"/>
      <c r="AZ85" s="1202"/>
    </row>
    <row r="86" spans="2:95" ht="85.5" hidden="1" customHeight="1" x14ac:dyDescent="0.2">
      <c r="B86"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6" s="1448" t="s">
        <v>1022</v>
      </c>
      <c r="D86" s="1535" t="s">
        <v>1023</v>
      </c>
      <c r="E86" s="1204" t="s">
        <v>933</v>
      </c>
      <c r="F86" s="1203" t="str">
        <f>VLOOKUP(TBL4_OptApp[[#This Row],[Option type
Defined List]],'Option Typs_Grps'!B$2:C$47, 2, FALSE)</f>
        <v>Customer Options</v>
      </c>
      <c r="G86" s="1533" t="s">
        <v>852</v>
      </c>
      <c r="H86" s="64" t="s">
        <v>878</v>
      </c>
      <c r="I86" s="1203" t="s">
        <v>854</v>
      </c>
      <c r="J86" s="1203" t="s">
        <v>855</v>
      </c>
      <c r="K86" s="1203" t="s">
        <v>855</v>
      </c>
      <c r="L86" s="1203" t="s">
        <v>854</v>
      </c>
      <c r="M86" s="1203" t="s">
        <v>854</v>
      </c>
      <c r="N86" s="1203" t="s">
        <v>854</v>
      </c>
      <c r="O86" s="1203"/>
      <c r="P86" s="1203"/>
      <c r="Q86" s="1203"/>
      <c r="R86" s="1202" t="s">
        <v>978</v>
      </c>
      <c r="S86" s="1202" t="s">
        <v>855</v>
      </c>
      <c r="T86" s="1202" t="s">
        <v>855</v>
      </c>
      <c r="U86" s="1202" t="s">
        <v>855</v>
      </c>
      <c r="V86" s="1202" t="s">
        <v>855</v>
      </c>
      <c r="W86" s="1202" t="s">
        <v>855</v>
      </c>
      <c r="X86" s="1202" t="s">
        <v>855</v>
      </c>
      <c r="Y86" s="1202" t="s">
        <v>855</v>
      </c>
      <c r="Z86" s="1202" t="s">
        <v>855</v>
      </c>
      <c r="AA86" s="1530" t="s">
        <v>855</v>
      </c>
      <c r="AB86" s="1531" t="s">
        <v>855</v>
      </c>
      <c r="AC86" s="1202" t="s">
        <v>855</v>
      </c>
      <c r="AD86" s="1202" t="s">
        <v>855</v>
      </c>
      <c r="AE86" s="1202" t="s">
        <v>855</v>
      </c>
      <c r="AF86" s="1202" t="s">
        <v>855</v>
      </c>
      <c r="AG86" s="1202" t="s">
        <v>855</v>
      </c>
      <c r="AH86" s="1202" t="s">
        <v>855</v>
      </c>
      <c r="AI86" s="1202" t="s">
        <v>855</v>
      </c>
      <c r="AJ86" s="1202" t="s">
        <v>855</v>
      </c>
      <c r="AK86" s="1202" t="s">
        <v>855</v>
      </c>
      <c r="AL86" s="1202" t="s">
        <v>855</v>
      </c>
      <c r="AM86" s="1202" t="s">
        <v>855</v>
      </c>
      <c r="AN86" s="1202" t="s">
        <v>855</v>
      </c>
      <c r="AO86" s="1202" t="s">
        <v>855</v>
      </c>
      <c r="AP86" s="1202" t="s">
        <v>855</v>
      </c>
      <c r="AQ86" s="1202" t="s">
        <v>855</v>
      </c>
      <c r="AR86" s="1202" t="s">
        <v>855</v>
      </c>
      <c r="AS86" s="1202" t="s">
        <v>855</v>
      </c>
      <c r="AT86" s="1202" t="s">
        <v>855</v>
      </c>
      <c r="AU86" s="1202" t="s">
        <v>855</v>
      </c>
      <c r="AV86" s="1202"/>
      <c r="AW86" s="1202"/>
      <c r="AX86" s="1202"/>
      <c r="AY86" s="1202"/>
      <c r="AZ86" s="1202"/>
    </row>
    <row r="87" spans="2:95" ht="85.5" hidden="1" customHeight="1" x14ac:dyDescent="0.2">
      <c r="B87"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7" s="1448" t="s">
        <v>1024</v>
      </c>
      <c r="D87" s="1535" t="s">
        <v>1025</v>
      </c>
      <c r="E87" s="1204" t="s">
        <v>933</v>
      </c>
      <c r="F87" s="1203" t="str">
        <f>VLOOKUP(TBL4_OptApp[[#This Row],[Option type
Defined List]],'Option Typs_Grps'!B$2:C$47, 2, FALSE)</f>
        <v>Customer Options</v>
      </c>
      <c r="G87" s="1533" t="s">
        <v>852</v>
      </c>
      <c r="H87" s="64" t="s">
        <v>878</v>
      </c>
      <c r="I87" s="1203" t="s">
        <v>854</v>
      </c>
      <c r="J87" s="1203" t="s">
        <v>855</v>
      </c>
      <c r="K87" s="1203" t="s">
        <v>855</v>
      </c>
      <c r="L87" s="1203" t="s">
        <v>854</v>
      </c>
      <c r="M87" s="1203" t="s">
        <v>854</v>
      </c>
      <c r="N87" s="1203" t="s">
        <v>854</v>
      </c>
      <c r="O87" s="1203"/>
      <c r="P87" s="1203"/>
      <c r="Q87" s="1203"/>
      <c r="R87" s="1202" t="s">
        <v>978</v>
      </c>
      <c r="S87" s="1202" t="s">
        <v>855</v>
      </c>
      <c r="T87" s="1202" t="s">
        <v>855</v>
      </c>
      <c r="U87" s="1202" t="s">
        <v>855</v>
      </c>
      <c r="V87" s="1202" t="s">
        <v>855</v>
      </c>
      <c r="W87" s="1202" t="s">
        <v>855</v>
      </c>
      <c r="X87" s="1202" t="s">
        <v>855</v>
      </c>
      <c r="Y87" s="1202" t="s">
        <v>855</v>
      </c>
      <c r="Z87" s="1202" t="s">
        <v>855</v>
      </c>
      <c r="AA87" s="1530" t="s">
        <v>855</v>
      </c>
      <c r="AB87" s="1531" t="s">
        <v>855</v>
      </c>
      <c r="AC87" s="1202" t="s">
        <v>855</v>
      </c>
      <c r="AD87" s="1202" t="s">
        <v>855</v>
      </c>
      <c r="AE87" s="1202" t="s">
        <v>855</v>
      </c>
      <c r="AF87" s="1202" t="s">
        <v>855</v>
      </c>
      <c r="AG87" s="1202" t="s">
        <v>855</v>
      </c>
      <c r="AH87" s="1202" t="s">
        <v>855</v>
      </c>
      <c r="AI87" s="1202" t="s">
        <v>855</v>
      </c>
      <c r="AJ87" s="1202" t="s">
        <v>855</v>
      </c>
      <c r="AK87" s="1202" t="s">
        <v>855</v>
      </c>
      <c r="AL87" s="1202" t="s">
        <v>855</v>
      </c>
      <c r="AM87" s="1202" t="s">
        <v>855</v>
      </c>
      <c r="AN87" s="1202" t="s">
        <v>855</v>
      </c>
      <c r="AO87" s="1202" t="s">
        <v>855</v>
      </c>
      <c r="AP87" s="1202" t="s">
        <v>855</v>
      </c>
      <c r="AQ87" s="1202" t="s">
        <v>855</v>
      </c>
      <c r="AR87" s="1202" t="s">
        <v>855</v>
      </c>
      <c r="AS87" s="1202" t="s">
        <v>855</v>
      </c>
      <c r="AT87" s="1202" t="s">
        <v>855</v>
      </c>
      <c r="AU87" s="1202" t="s">
        <v>855</v>
      </c>
      <c r="AV87" s="1202"/>
      <c r="AW87" s="1202"/>
      <c r="AX87" s="1202"/>
      <c r="AY87" s="1202"/>
      <c r="AZ87" s="1202"/>
    </row>
    <row r="88" spans="2:95" ht="85.5" hidden="1" customHeight="1" x14ac:dyDescent="0.2">
      <c r="B88"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8" s="1448" t="s">
        <v>1026</v>
      </c>
      <c r="D88" s="1535" t="s">
        <v>1027</v>
      </c>
      <c r="E88" s="1204" t="s">
        <v>882</v>
      </c>
      <c r="F88" s="1203" t="str">
        <f>VLOOKUP(TBL4_OptApp[[#This Row],[Option type
Defined List]],'Option Typs_Grps'!B$2:C$47, 2, FALSE)</f>
        <v>Customer Options</v>
      </c>
      <c r="G88" s="1533" t="s">
        <v>852</v>
      </c>
      <c r="H88" s="64" t="s">
        <v>878</v>
      </c>
      <c r="I88" s="1203" t="s">
        <v>854</v>
      </c>
      <c r="J88" s="1203" t="s">
        <v>855</v>
      </c>
      <c r="K88" s="1203" t="s">
        <v>855</v>
      </c>
      <c r="L88" s="1203" t="s">
        <v>854</v>
      </c>
      <c r="M88" s="1203" t="s">
        <v>854</v>
      </c>
      <c r="N88" s="1203" t="s">
        <v>854</v>
      </c>
      <c r="O88" s="1203"/>
      <c r="P88" s="1203"/>
      <c r="Q88" s="1203"/>
      <c r="R88" s="1202" t="s">
        <v>978</v>
      </c>
      <c r="S88" s="1202" t="s">
        <v>855</v>
      </c>
      <c r="T88" s="1202" t="s">
        <v>855</v>
      </c>
      <c r="U88" s="1202" t="s">
        <v>855</v>
      </c>
      <c r="V88" s="1202" t="s">
        <v>855</v>
      </c>
      <c r="W88" s="1202" t="s">
        <v>855</v>
      </c>
      <c r="X88" s="1202" t="s">
        <v>855</v>
      </c>
      <c r="Y88" s="1202" t="s">
        <v>855</v>
      </c>
      <c r="Z88" s="1202" t="s">
        <v>855</v>
      </c>
      <c r="AA88" s="1530" t="s">
        <v>855</v>
      </c>
      <c r="AB88" s="1531" t="s">
        <v>855</v>
      </c>
      <c r="AC88" s="1202" t="s">
        <v>855</v>
      </c>
      <c r="AD88" s="1202" t="s">
        <v>855</v>
      </c>
      <c r="AE88" s="1202" t="s">
        <v>855</v>
      </c>
      <c r="AF88" s="1202" t="s">
        <v>855</v>
      </c>
      <c r="AG88" s="1202" t="s">
        <v>855</v>
      </c>
      <c r="AH88" s="1202" t="s">
        <v>855</v>
      </c>
      <c r="AI88" s="1202" t="s">
        <v>855</v>
      </c>
      <c r="AJ88" s="1202" t="s">
        <v>855</v>
      </c>
      <c r="AK88" s="1202" t="s">
        <v>855</v>
      </c>
      <c r="AL88" s="1202" t="s">
        <v>855</v>
      </c>
      <c r="AM88" s="1202" t="s">
        <v>855</v>
      </c>
      <c r="AN88" s="1202" t="s">
        <v>855</v>
      </c>
      <c r="AO88" s="1202" t="s">
        <v>855</v>
      </c>
      <c r="AP88" s="1202" t="s">
        <v>855</v>
      </c>
      <c r="AQ88" s="1202" t="s">
        <v>855</v>
      </c>
      <c r="AR88" s="1202" t="s">
        <v>855</v>
      </c>
      <c r="AS88" s="1202" t="s">
        <v>855</v>
      </c>
      <c r="AT88" s="1202" t="s">
        <v>855</v>
      </c>
      <c r="AU88" s="1202" t="s">
        <v>855</v>
      </c>
      <c r="AV88" s="1202"/>
      <c r="AW88" s="1202"/>
      <c r="AX88" s="1202"/>
      <c r="AY88" s="1202"/>
      <c r="AZ88" s="1202"/>
    </row>
    <row r="89" spans="2:95" ht="85.5" hidden="1" customHeight="1" x14ac:dyDescent="0.2">
      <c r="B89"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9" s="1448" t="s">
        <v>1028</v>
      </c>
      <c r="D89" s="1535" t="s">
        <v>1029</v>
      </c>
      <c r="E89" s="1204" t="s">
        <v>882</v>
      </c>
      <c r="F89" s="1203" t="str">
        <f>VLOOKUP(TBL4_OptApp[[#This Row],[Option type
Defined List]],'Option Typs_Grps'!B$2:C$47, 2, FALSE)</f>
        <v>Customer Options</v>
      </c>
      <c r="G89" s="1533" t="s">
        <v>852</v>
      </c>
      <c r="H89" s="64" t="s">
        <v>878</v>
      </c>
      <c r="I89" s="1203" t="s">
        <v>854</v>
      </c>
      <c r="J89" s="1203" t="s">
        <v>855</v>
      </c>
      <c r="K89" s="1203" t="s">
        <v>855</v>
      </c>
      <c r="L89" s="1203" t="s">
        <v>854</v>
      </c>
      <c r="M89" s="1203" t="s">
        <v>854</v>
      </c>
      <c r="N89" s="1203" t="s">
        <v>854</v>
      </c>
      <c r="O89" s="1203"/>
      <c r="P89" s="1203"/>
      <c r="Q89" s="1203"/>
      <c r="R89" s="1202" t="s">
        <v>978</v>
      </c>
      <c r="S89" s="1202" t="s">
        <v>855</v>
      </c>
      <c r="T89" s="1202" t="s">
        <v>855</v>
      </c>
      <c r="U89" s="1202" t="s">
        <v>855</v>
      </c>
      <c r="V89" s="1202" t="s">
        <v>855</v>
      </c>
      <c r="W89" s="1202" t="s">
        <v>855</v>
      </c>
      <c r="X89" s="1202" t="s">
        <v>855</v>
      </c>
      <c r="Y89" s="1202" t="s">
        <v>855</v>
      </c>
      <c r="Z89" s="1202" t="s">
        <v>855</v>
      </c>
      <c r="AA89" s="1530" t="s">
        <v>855</v>
      </c>
      <c r="AB89" s="1531" t="s">
        <v>855</v>
      </c>
      <c r="AC89" s="1202" t="s">
        <v>855</v>
      </c>
      <c r="AD89" s="1202" t="s">
        <v>855</v>
      </c>
      <c r="AE89" s="1202" t="s">
        <v>855</v>
      </c>
      <c r="AF89" s="1202" t="s">
        <v>855</v>
      </c>
      <c r="AG89" s="1202" t="s">
        <v>855</v>
      </c>
      <c r="AH89" s="1202" t="s">
        <v>855</v>
      </c>
      <c r="AI89" s="1202" t="s">
        <v>855</v>
      </c>
      <c r="AJ89" s="1202" t="s">
        <v>855</v>
      </c>
      <c r="AK89" s="1202" t="s">
        <v>855</v>
      </c>
      <c r="AL89" s="1202" t="s">
        <v>855</v>
      </c>
      <c r="AM89" s="1202" t="s">
        <v>855</v>
      </c>
      <c r="AN89" s="1202" t="s">
        <v>855</v>
      </c>
      <c r="AO89" s="1202" t="s">
        <v>855</v>
      </c>
      <c r="AP89" s="1202" t="s">
        <v>855</v>
      </c>
      <c r="AQ89" s="1202" t="s">
        <v>855</v>
      </c>
      <c r="AR89" s="1202" t="s">
        <v>855</v>
      </c>
      <c r="AS89" s="1202" t="s">
        <v>855</v>
      </c>
      <c r="AT89" s="1202" t="s">
        <v>855</v>
      </c>
      <c r="AU89" s="1202" t="s">
        <v>855</v>
      </c>
      <c r="AV89" s="1202"/>
      <c r="AW89" s="1202"/>
      <c r="AX89" s="1202"/>
      <c r="AY89" s="1202"/>
      <c r="AZ89" s="1202"/>
    </row>
    <row r="90" spans="2:95" ht="85.5" hidden="1" customHeight="1" thickBot="1" x14ac:dyDescent="0.25">
      <c r="B90"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0" s="1448" t="s">
        <v>1030</v>
      </c>
      <c r="D90" s="1535" t="s">
        <v>1031</v>
      </c>
      <c r="E90" s="1204" t="s">
        <v>882</v>
      </c>
      <c r="F90" s="1203" t="str">
        <f>VLOOKUP(TBL4_OptApp[[#This Row],[Option type
Defined List]],'Option Typs_Grps'!B$2:C$47, 2, FALSE)</f>
        <v>Customer Options</v>
      </c>
      <c r="G90" s="1533" t="s">
        <v>852</v>
      </c>
      <c r="H90" s="64" t="s">
        <v>878</v>
      </c>
      <c r="I90" s="1203" t="s">
        <v>854</v>
      </c>
      <c r="J90" s="1203" t="s">
        <v>855</v>
      </c>
      <c r="K90" s="1203" t="s">
        <v>855</v>
      </c>
      <c r="L90" s="1203" t="s">
        <v>854</v>
      </c>
      <c r="M90" s="1203" t="s">
        <v>854</v>
      </c>
      <c r="N90" s="1203" t="s">
        <v>854</v>
      </c>
      <c r="O90" s="1203"/>
      <c r="P90" s="1203"/>
      <c r="Q90" s="1203"/>
      <c r="R90" s="1202" t="s">
        <v>978</v>
      </c>
      <c r="S90" s="1202" t="s">
        <v>855</v>
      </c>
      <c r="T90" s="1202" t="s">
        <v>855</v>
      </c>
      <c r="U90" s="1202" t="s">
        <v>855</v>
      </c>
      <c r="V90" s="1202" t="s">
        <v>855</v>
      </c>
      <c r="W90" s="1202" t="s">
        <v>855</v>
      </c>
      <c r="X90" s="1202" t="s">
        <v>855</v>
      </c>
      <c r="Y90" s="1202" t="s">
        <v>855</v>
      </c>
      <c r="Z90" s="1202" t="s">
        <v>855</v>
      </c>
      <c r="AA90" s="1530" t="s">
        <v>855</v>
      </c>
      <c r="AB90" s="1531" t="s">
        <v>855</v>
      </c>
      <c r="AC90" s="1202" t="s">
        <v>855</v>
      </c>
      <c r="AD90" s="1202" t="s">
        <v>855</v>
      </c>
      <c r="AE90" s="1202" t="s">
        <v>855</v>
      </c>
      <c r="AF90" s="1202" t="s">
        <v>855</v>
      </c>
      <c r="AG90" s="1202" t="s">
        <v>855</v>
      </c>
      <c r="AH90" s="1202" t="s">
        <v>855</v>
      </c>
      <c r="AI90" s="1202" t="s">
        <v>855</v>
      </c>
      <c r="AJ90" s="1202" t="s">
        <v>855</v>
      </c>
      <c r="AK90" s="1202" t="s">
        <v>855</v>
      </c>
      <c r="AL90" s="1202" t="s">
        <v>855</v>
      </c>
      <c r="AM90" s="1202" t="s">
        <v>855</v>
      </c>
      <c r="AN90" s="1202" t="s">
        <v>855</v>
      </c>
      <c r="AO90" s="1202" t="s">
        <v>855</v>
      </c>
      <c r="AP90" s="1202" t="s">
        <v>855</v>
      </c>
      <c r="AQ90" s="1202" t="s">
        <v>855</v>
      </c>
      <c r="AR90" s="1202" t="s">
        <v>855</v>
      </c>
      <c r="AS90" s="1202" t="s">
        <v>855</v>
      </c>
      <c r="AT90" s="1202" t="s">
        <v>855</v>
      </c>
      <c r="AU90" s="1202" t="s">
        <v>855</v>
      </c>
      <c r="AV90" s="1202"/>
      <c r="AW90" s="1202"/>
      <c r="AX90" s="1202"/>
      <c r="AY90" s="1202"/>
      <c r="AZ90" s="1202"/>
    </row>
    <row r="91" spans="2:95" ht="85.5" hidden="1" customHeight="1" thickBot="1" x14ac:dyDescent="0.25">
      <c r="B91"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1" s="1448" t="s">
        <v>1032</v>
      </c>
      <c r="D91" s="1535" t="s">
        <v>1033</v>
      </c>
      <c r="E91" s="1204" t="s">
        <v>882</v>
      </c>
      <c r="F91" s="1203" t="str">
        <f>VLOOKUP(TBL4_OptApp[[#This Row],[Option type
Defined List]],'Option Typs_Grps'!B$2:C$47, 2, FALSE)</f>
        <v>Customer Options</v>
      </c>
      <c r="G91" s="1533" t="s">
        <v>852</v>
      </c>
      <c r="H91" s="64" t="s">
        <v>878</v>
      </c>
      <c r="I91" s="1203" t="s">
        <v>854</v>
      </c>
      <c r="J91" s="1203" t="s">
        <v>855</v>
      </c>
      <c r="K91" s="1203" t="s">
        <v>855</v>
      </c>
      <c r="L91" s="1203" t="s">
        <v>854</v>
      </c>
      <c r="M91" s="1203" t="s">
        <v>854</v>
      </c>
      <c r="N91" s="1203" t="s">
        <v>854</v>
      </c>
      <c r="O91" s="1203"/>
      <c r="P91" s="1203"/>
      <c r="Q91" s="1203"/>
      <c r="R91" s="1202" t="s">
        <v>978</v>
      </c>
      <c r="S91" s="1202" t="s">
        <v>855</v>
      </c>
      <c r="T91" s="1202" t="s">
        <v>855</v>
      </c>
      <c r="U91" s="1202" t="s">
        <v>855</v>
      </c>
      <c r="V91" s="1202" t="s">
        <v>855</v>
      </c>
      <c r="W91" s="1202" t="s">
        <v>855</v>
      </c>
      <c r="X91" s="1202" t="s">
        <v>855</v>
      </c>
      <c r="Y91" s="1202" t="s">
        <v>855</v>
      </c>
      <c r="Z91" s="1202" t="s">
        <v>855</v>
      </c>
      <c r="AA91" s="1530" t="s">
        <v>855</v>
      </c>
      <c r="AB91" s="1531" t="s">
        <v>855</v>
      </c>
      <c r="AC91" s="1202" t="s">
        <v>855</v>
      </c>
      <c r="AD91" s="1202" t="s">
        <v>855</v>
      </c>
      <c r="AE91" s="1202" t="s">
        <v>855</v>
      </c>
      <c r="AF91" s="1202" t="s">
        <v>855</v>
      </c>
      <c r="AG91" s="1202" t="s">
        <v>855</v>
      </c>
      <c r="AH91" s="1202" t="s">
        <v>855</v>
      </c>
      <c r="AI91" s="1202" t="s">
        <v>855</v>
      </c>
      <c r="AJ91" s="1202" t="s">
        <v>855</v>
      </c>
      <c r="AK91" s="1202" t="s">
        <v>855</v>
      </c>
      <c r="AL91" s="1202" t="s">
        <v>855</v>
      </c>
      <c r="AM91" s="1202" t="s">
        <v>855</v>
      </c>
      <c r="AN91" s="1202" t="s">
        <v>855</v>
      </c>
      <c r="AO91" s="1202" t="s">
        <v>855</v>
      </c>
      <c r="AP91" s="1202" t="s">
        <v>855</v>
      </c>
      <c r="AQ91" s="1202" t="s">
        <v>855</v>
      </c>
      <c r="AR91" s="1202" t="s">
        <v>855</v>
      </c>
      <c r="AS91" s="1202" t="s">
        <v>855</v>
      </c>
      <c r="AT91" s="1202" t="s">
        <v>855</v>
      </c>
      <c r="AU91" s="1202" t="s">
        <v>855</v>
      </c>
      <c r="AV91" s="1202"/>
      <c r="AW91" s="1202"/>
      <c r="AX91" s="1202"/>
      <c r="AY91" s="1202"/>
      <c r="AZ91" s="120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62"/>
      <c r="CA91" s="62"/>
      <c r="CB91" s="62"/>
      <c r="CC91" s="62"/>
      <c r="CD91" s="62"/>
      <c r="CE91" s="62"/>
      <c r="CF91" s="62"/>
      <c r="CG91" s="62"/>
      <c r="CH91" s="62"/>
      <c r="CI91" s="62"/>
      <c r="CJ91" s="62"/>
      <c r="CK91" s="62"/>
      <c r="CL91" s="62"/>
      <c r="CM91" s="62"/>
      <c r="CN91" s="62"/>
      <c r="CO91" s="62"/>
      <c r="CP91" s="62"/>
      <c r="CQ91" s="66"/>
    </row>
    <row r="92" spans="2:95" ht="85.5" hidden="1" customHeight="1" x14ac:dyDescent="0.2">
      <c r="B92"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2" s="1448" t="s">
        <v>1034</v>
      </c>
      <c r="D92" s="1535" t="s">
        <v>1035</v>
      </c>
      <c r="E92" s="1204" t="s">
        <v>882</v>
      </c>
      <c r="F92" s="1203" t="str">
        <f>VLOOKUP(TBL4_OptApp[[#This Row],[Option type
Defined List]],'Option Typs_Grps'!B$2:C$47, 2, FALSE)</f>
        <v>Customer Options</v>
      </c>
      <c r="G92" s="1533" t="s">
        <v>852</v>
      </c>
      <c r="H92" s="64" t="s">
        <v>878</v>
      </c>
      <c r="I92" s="1203" t="s">
        <v>854</v>
      </c>
      <c r="J92" s="1203" t="s">
        <v>855</v>
      </c>
      <c r="K92" s="1203" t="s">
        <v>855</v>
      </c>
      <c r="L92" s="1203" t="s">
        <v>854</v>
      </c>
      <c r="M92" s="1203" t="s">
        <v>854</v>
      </c>
      <c r="N92" s="1203" t="s">
        <v>854</v>
      </c>
      <c r="O92" s="1203"/>
      <c r="P92" s="1203"/>
      <c r="Q92" s="1203"/>
      <c r="R92" s="1202" t="s">
        <v>978</v>
      </c>
      <c r="S92" s="1202" t="s">
        <v>855</v>
      </c>
      <c r="T92" s="1202" t="s">
        <v>855</v>
      </c>
      <c r="U92" s="1202" t="s">
        <v>855</v>
      </c>
      <c r="V92" s="1202" t="s">
        <v>855</v>
      </c>
      <c r="W92" s="1202" t="s">
        <v>855</v>
      </c>
      <c r="X92" s="1202" t="s">
        <v>855</v>
      </c>
      <c r="Y92" s="1202" t="s">
        <v>855</v>
      </c>
      <c r="Z92" s="1202" t="s">
        <v>855</v>
      </c>
      <c r="AA92" s="1530" t="s">
        <v>855</v>
      </c>
      <c r="AB92" s="1531" t="s">
        <v>855</v>
      </c>
      <c r="AC92" s="1202" t="s">
        <v>855</v>
      </c>
      <c r="AD92" s="1202" t="s">
        <v>855</v>
      </c>
      <c r="AE92" s="1202" t="s">
        <v>855</v>
      </c>
      <c r="AF92" s="1202" t="s">
        <v>855</v>
      </c>
      <c r="AG92" s="1202" t="s">
        <v>855</v>
      </c>
      <c r="AH92" s="1202" t="s">
        <v>855</v>
      </c>
      <c r="AI92" s="1202" t="s">
        <v>855</v>
      </c>
      <c r="AJ92" s="1202" t="s">
        <v>855</v>
      </c>
      <c r="AK92" s="1202" t="s">
        <v>855</v>
      </c>
      <c r="AL92" s="1202" t="s">
        <v>855</v>
      </c>
      <c r="AM92" s="1202" t="s">
        <v>855</v>
      </c>
      <c r="AN92" s="1202" t="s">
        <v>855</v>
      </c>
      <c r="AO92" s="1202" t="s">
        <v>855</v>
      </c>
      <c r="AP92" s="1202" t="s">
        <v>855</v>
      </c>
      <c r="AQ92" s="1202" t="s">
        <v>855</v>
      </c>
      <c r="AR92" s="1202" t="s">
        <v>855</v>
      </c>
      <c r="AS92" s="1202" t="s">
        <v>855</v>
      </c>
      <c r="AT92" s="1202" t="s">
        <v>855</v>
      </c>
      <c r="AU92" s="1202" t="s">
        <v>855</v>
      </c>
      <c r="AV92" s="1202"/>
      <c r="AW92" s="1202"/>
      <c r="AX92" s="1202"/>
      <c r="AY92" s="1202"/>
      <c r="AZ92" s="1202"/>
    </row>
    <row r="93" spans="2:95" ht="85.5" hidden="1" customHeight="1" x14ac:dyDescent="0.2">
      <c r="B93"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3" s="1448" t="s">
        <v>1036</v>
      </c>
      <c r="D93" s="1535" t="s">
        <v>1037</v>
      </c>
      <c r="E93" s="1204" t="s">
        <v>882</v>
      </c>
      <c r="F93" s="1203" t="str">
        <f>VLOOKUP(TBL4_OptApp[[#This Row],[Option type
Defined List]],'Option Typs_Grps'!B$2:C$47, 2, FALSE)</f>
        <v>Customer Options</v>
      </c>
      <c r="G93" s="1533" t="s">
        <v>852</v>
      </c>
      <c r="H93" s="64" t="s">
        <v>878</v>
      </c>
      <c r="I93" s="1203" t="s">
        <v>854</v>
      </c>
      <c r="J93" s="1203" t="s">
        <v>855</v>
      </c>
      <c r="K93" s="1203" t="s">
        <v>855</v>
      </c>
      <c r="L93" s="1203" t="s">
        <v>854</v>
      </c>
      <c r="M93" s="1203" t="s">
        <v>854</v>
      </c>
      <c r="N93" s="1203" t="s">
        <v>854</v>
      </c>
      <c r="O93" s="1203"/>
      <c r="P93" s="1203"/>
      <c r="Q93" s="1203"/>
      <c r="R93" s="1202" t="s">
        <v>978</v>
      </c>
      <c r="S93" s="1202" t="s">
        <v>855</v>
      </c>
      <c r="T93" s="1202" t="s">
        <v>855</v>
      </c>
      <c r="U93" s="1202" t="s">
        <v>855</v>
      </c>
      <c r="V93" s="1202" t="s">
        <v>855</v>
      </c>
      <c r="W93" s="1202" t="s">
        <v>855</v>
      </c>
      <c r="X93" s="1202" t="s">
        <v>855</v>
      </c>
      <c r="Y93" s="1202" t="s">
        <v>855</v>
      </c>
      <c r="Z93" s="1202" t="s">
        <v>855</v>
      </c>
      <c r="AA93" s="1530" t="s">
        <v>855</v>
      </c>
      <c r="AB93" s="1531" t="s">
        <v>855</v>
      </c>
      <c r="AC93" s="1202" t="s">
        <v>855</v>
      </c>
      <c r="AD93" s="1202" t="s">
        <v>855</v>
      </c>
      <c r="AE93" s="1202" t="s">
        <v>855</v>
      </c>
      <c r="AF93" s="1202" t="s">
        <v>855</v>
      </c>
      <c r="AG93" s="1202" t="s">
        <v>855</v>
      </c>
      <c r="AH93" s="1202" t="s">
        <v>855</v>
      </c>
      <c r="AI93" s="1202" t="s">
        <v>855</v>
      </c>
      <c r="AJ93" s="1202" t="s">
        <v>855</v>
      </c>
      <c r="AK93" s="1202" t="s">
        <v>855</v>
      </c>
      <c r="AL93" s="1202" t="s">
        <v>855</v>
      </c>
      <c r="AM93" s="1202" t="s">
        <v>855</v>
      </c>
      <c r="AN93" s="1202" t="s">
        <v>855</v>
      </c>
      <c r="AO93" s="1202" t="s">
        <v>855</v>
      </c>
      <c r="AP93" s="1202" t="s">
        <v>855</v>
      </c>
      <c r="AQ93" s="1202" t="s">
        <v>855</v>
      </c>
      <c r="AR93" s="1202" t="s">
        <v>855</v>
      </c>
      <c r="AS93" s="1202" t="s">
        <v>855</v>
      </c>
      <c r="AT93" s="1202" t="s">
        <v>855</v>
      </c>
      <c r="AU93" s="1202" t="s">
        <v>855</v>
      </c>
      <c r="AV93" s="1202"/>
      <c r="AW93" s="1202"/>
      <c r="AX93" s="1202"/>
      <c r="AY93" s="1202"/>
      <c r="AZ93" s="1202"/>
    </row>
    <row r="94" spans="2:95" ht="85.5" hidden="1" customHeight="1" x14ac:dyDescent="0.2">
      <c r="B94"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4" s="1448" t="s">
        <v>1038</v>
      </c>
      <c r="D94" s="1535" t="s">
        <v>1039</v>
      </c>
      <c r="E94" s="1204" t="s">
        <v>882</v>
      </c>
      <c r="F94" s="1203" t="str">
        <f>VLOOKUP(TBL4_OptApp[[#This Row],[Option type
Defined List]],'Option Typs_Grps'!B$2:C$47, 2, FALSE)</f>
        <v>Customer Options</v>
      </c>
      <c r="G94" s="1533" t="s">
        <v>852</v>
      </c>
      <c r="H94" s="64" t="s">
        <v>878</v>
      </c>
      <c r="I94" s="1203" t="s">
        <v>854</v>
      </c>
      <c r="J94" s="1203" t="s">
        <v>855</v>
      </c>
      <c r="K94" s="1203" t="s">
        <v>855</v>
      </c>
      <c r="L94" s="1203" t="s">
        <v>854</v>
      </c>
      <c r="M94" s="1203" t="s">
        <v>854</v>
      </c>
      <c r="N94" s="1203" t="s">
        <v>854</v>
      </c>
      <c r="O94" s="1203"/>
      <c r="P94" s="1203"/>
      <c r="Q94" s="1203"/>
      <c r="R94" s="1202" t="s">
        <v>978</v>
      </c>
      <c r="S94" s="1202" t="s">
        <v>855</v>
      </c>
      <c r="T94" s="1202" t="s">
        <v>855</v>
      </c>
      <c r="U94" s="1202" t="s">
        <v>855</v>
      </c>
      <c r="V94" s="1202" t="s">
        <v>855</v>
      </c>
      <c r="W94" s="1202" t="s">
        <v>855</v>
      </c>
      <c r="X94" s="1202" t="s">
        <v>855</v>
      </c>
      <c r="Y94" s="1202" t="s">
        <v>855</v>
      </c>
      <c r="Z94" s="1202" t="s">
        <v>855</v>
      </c>
      <c r="AA94" s="1530" t="s">
        <v>855</v>
      </c>
      <c r="AB94" s="1531" t="s">
        <v>855</v>
      </c>
      <c r="AC94" s="1202" t="s">
        <v>855</v>
      </c>
      <c r="AD94" s="1202" t="s">
        <v>855</v>
      </c>
      <c r="AE94" s="1202" t="s">
        <v>855</v>
      </c>
      <c r="AF94" s="1202" t="s">
        <v>855</v>
      </c>
      <c r="AG94" s="1202" t="s">
        <v>855</v>
      </c>
      <c r="AH94" s="1202" t="s">
        <v>855</v>
      </c>
      <c r="AI94" s="1202" t="s">
        <v>855</v>
      </c>
      <c r="AJ94" s="1202" t="s">
        <v>855</v>
      </c>
      <c r="AK94" s="1202" t="s">
        <v>855</v>
      </c>
      <c r="AL94" s="1202" t="s">
        <v>855</v>
      </c>
      <c r="AM94" s="1202" t="s">
        <v>855</v>
      </c>
      <c r="AN94" s="1202" t="s">
        <v>855</v>
      </c>
      <c r="AO94" s="1202" t="s">
        <v>855</v>
      </c>
      <c r="AP94" s="1202" t="s">
        <v>855</v>
      </c>
      <c r="AQ94" s="1202" t="s">
        <v>855</v>
      </c>
      <c r="AR94" s="1202" t="s">
        <v>855</v>
      </c>
      <c r="AS94" s="1202" t="s">
        <v>855</v>
      </c>
      <c r="AT94" s="1202" t="s">
        <v>855</v>
      </c>
      <c r="AU94" s="1202" t="s">
        <v>855</v>
      </c>
      <c r="AV94" s="1202"/>
      <c r="AW94" s="1202"/>
      <c r="AX94" s="1202"/>
      <c r="AY94" s="1202"/>
      <c r="AZ94" s="1202"/>
    </row>
    <row r="95" spans="2:95" ht="85.5" hidden="1" customHeight="1" x14ac:dyDescent="0.2">
      <c r="B95"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5" s="1448" t="s">
        <v>1040</v>
      </c>
      <c r="D95" s="1535" t="s">
        <v>1041</v>
      </c>
      <c r="E95" s="1204" t="s">
        <v>882</v>
      </c>
      <c r="F95" s="1203" t="str">
        <f>VLOOKUP(TBL4_OptApp[[#This Row],[Option type
Defined List]],'Option Typs_Grps'!B$2:C$47, 2, FALSE)</f>
        <v>Customer Options</v>
      </c>
      <c r="G95" s="1533" t="s">
        <v>852</v>
      </c>
      <c r="H95" s="64" t="s">
        <v>878</v>
      </c>
      <c r="I95" s="1203" t="s">
        <v>854</v>
      </c>
      <c r="J95" s="1203" t="s">
        <v>855</v>
      </c>
      <c r="K95" s="1203" t="s">
        <v>855</v>
      </c>
      <c r="L95" s="1203" t="s">
        <v>854</v>
      </c>
      <c r="M95" s="1203" t="s">
        <v>854</v>
      </c>
      <c r="N95" s="1203" t="s">
        <v>854</v>
      </c>
      <c r="O95" s="1203"/>
      <c r="P95" s="1203"/>
      <c r="Q95" s="1203"/>
      <c r="R95" s="1202" t="s">
        <v>978</v>
      </c>
      <c r="S95" s="1202" t="s">
        <v>855</v>
      </c>
      <c r="T95" s="1202" t="s">
        <v>855</v>
      </c>
      <c r="U95" s="1202" t="s">
        <v>855</v>
      </c>
      <c r="V95" s="1202" t="s">
        <v>855</v>
      </c>
      <c r="W95" s="1202" t="s">
        <v>855</v>
      </c>
      <c r="X95" s="1202" t="s">
        <v>855</v>
      </c>
      <c r="Y95" s="1202" t="s">
        <v>855</v>
      </c>
      <c r="Z95" s="1202" t="s">
        <v>855</v>
      </c>
      <c r="AA95" s="1530" t="s">
        <v>855</v>
      </c>
      <c r="AB95" s="1531" t="s">
        <v>855</v>
      </c>
      <c r="AC95" s="1202" t="s">
        <v>855</v>
      </c>
      <c r="AD95" s="1202" t="s">
        <v>855</v>
      </c>
      <c r="AE95" s="1202" t="s">
        <v>855</v>
      </c>
      <c r="AF95" s="1202" t="s">
        <v>855</v>
      </c>
      <c r="AG95" s="1202" t="s">
        <v>855</v>
      </c>
      <c r="AH95" s="1202" t="s">
        <v>855</v>
      </c>
      <c r="AI95" s="1202" t="s">
        <v>855</v>
      </c>
      <c r="AJ95" s="1202" t="s">
        <v>855</v>
      </c>
      <c r="AK95" s="1202" t="s">
        <v>855</v>
      </c>
      <c r="AL95" s="1202" t="s">
        <v>855</v>
      </c>
      <c r="AM95" s="1202" t="s">
        <v>855</v>
      </c>
      <c r="AN95" s="1202" t="s">
        <v>855</v>
      </c>
      <c r="AO95" s="1202" t="s">
        <v>855</v>
      </c>
      <c r="AP95" s="1202" t="s">
        <v>855</v>
      </c>
      <c r="AQ95" s="1202" t="s">
        <v>855</v>
      </c>
      <c r="AR95" s="1202" t="s">
        <v>855</v>
      </c>
      <c r="AS95" s="1202" t="s">
        <v>855</v>
      </c>
      <c r="AT95" s="1202" t="s">
        <v>855</v>
      </c>
      <c r="AU95" s="1202" t="s">
        <v>855</v>
      </c>
      <c r="AV95" s="1202"/>
      <c r="AW95" s="1202"/>
      <c r="AX95" s="1202"/>
      <c r="AY95" s="1202"/>
      <c r="AZ95" s="1202"/>
    </row>
    <row r="96" spans="2:95" ht="85.5" hidden="1" customHeight="1" x14ac:dyDescent="0.2">
      <c r="B96"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6" s="1448" t="s">
        <v>1042</v>
      </c>
      <c r="D96" s="1535" t="s">
        <v>1043</v>
      </c>
      <c r="E96" s="1204" t="s">
        <v>882</v>
      </c>
      <c r="F96" s="1203" t="str">
        <f>VLOOKUP(TBL4_OptApp[[#This Row],[Option type
Defined List]],'Option Typs_Grps'!B$2:C$47, 2, FALSE)</f>
        <v>Customer Options</v>
      </c>
      <c r="G96" s="1533" t="s">
        <v>852</v>
      </c>
      <c r="H96" s="64" t="s">
        <v>878</v>
      </c>
      <c r="I96" s="1203" t="s">
        <v>854</v>
      </c>
      <c r="J96" s="1203" t="s">
        <v>855</v>
      </c>
      <c r="K96" s="1203" t="s">
        <v>855</v>
      </c>
      <c r="L96" s="1203" t="s">
        <v>854</v>
      </c>
      <c r="M96" s="1203" t="s">
        <v>854</v>
      </c>
      <c r="N96" s="1203" t="s">
        <v>854</v>
      </c>
      <c r="O96" s="1203"/>
      <c r="P96" s="1203"/>
      <c r="Q96" s="1203"/>
      <c r="R96" s="1202" t="s">
        <v>978</v>
      </c>
      <c r="S96" s="1202" t="s">
        <v>855</v>
      </c>
      <c r="T96" s="1202" t="s">
        <v>855</v>
      </c>
      <c r="U96" s="1202" t="s">
        <v>855</v>
      </c>
      <c r="V96" s="1202" t="s">
        <v>855</v>
      </c>
      <c r="W96" s="1202" t="s">
        <v>855</v>
      </c>
      <c r="X96" s="1202" t="s">
        <v>855</v>
      </c>
      <c r="Y96" s="1202" t="s">
        <v>855</v>
      </c>
      <c r="Z96" s="1202" t="s">
        <v>855</v>
      </c>
      <c r="AA96" s="1530" t="s">
        <v>855</v>
      </c>
      <c r="AB96" s="1531" t="s">
        <v>855</v>
      </c>
      <c r="AC96" s="1202" t="s">
        <v>855</v>
      </c>
      <c r="AD96" s="1202" t="s">
        <v>855</v>
      </c>
      <c r="AE96" s="1202" t="s">
        <v>855</v>
      </c>
      <c r="AF96" s="1202" t="s">
        <v>855</v>
      </c>
      <c r="AG96" s="1202" t="s">
        <v>855</v>
      </c>
      <c r="AH96" s="1202" t="s">
        <v>855</v>
      </c>
      <c r="AI96" s="1202" t="s">
        <v>855</v>
      </c>
      <c r="AJ96" s="1202" t="s">
        <v>855</v>
      </c>
      <c r="AK96" s="1202" t="s">
        <v>855</v>
      </c>
      <c r="AL96" s="1202" t="s">
        <v>855</v>
      </c>
      <c r="AM96" s="1202" t="s">
        <v>855</v>
      </c>
      <c r="AN96" s="1202" t="s">
        <v>855</v>
      </c>
      <c r="AO96" s="1202" t="s">
        <v>855</v>
      </c>
      <c r="AP96" s="1202" t="s">
        <v>855</v>
      </c>
      <c r="AQ96" s="1202" t="s">
        <v>855</v>
      </c>
      <c r="AR96" s="1202" t="s">
        <v>855</v>
      </c>
      <c r="AS96" s="1202" t="s">
        <v>855</v>
      </c>
      <c r="AT96" s="1202" t="s">
        <v>855</v>
      </c>
      <c r="AU96" s="1202" t="s">
        <v>855</v>
      </c>
      <c r="AV96" s="1202"/>
      <c r="AW96" s="1202"/>
      <c r="AX96" s="1202"/>
      <c r="AY96" s="1202"/>
      <c r="AZ96" s="1202"/>
    </row>
    <row r="97" spans="2:52" ht="85.5" hidden="1" customHeight="1" x14ac:dyDescent="0.2">
      <c r="B97"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7" s="1448" t="s">
        <v>1044</v>
      </c>
      <c r="D97" s="1535" t="s">
        <v>1045</v>
      </c>
      <c r="E97" s="1204" t="s">
        <v>933</v>
      </c>
      <c r="F97" s="1203" t="str">
        <f>VLOOKUP(TBL4_OptApp[[#This Row],[Option type
Defined List]],'Option Typs_Grps'!B$2:C$47, 2, FALSE)</f>
        <v>Customer Options</v>
      </c>
      <c r="G97" s="1533" t="s">
        <v>852</v>
      </c>
      <c r="H97" s="64" t="s">
        <v>878</v>
      </c>
      <c r="I97" s="1203" t="s">
        <v>854</v>
      </c>
      <c r="J97" s="1203" t="s">
        <v>855</v>
      </c>
      <c r="K97" s="1203" t="s">
        <v>855</v>
      </c>
      <c r="L97" s="1203" t="s">
        <v>854</v>
      </c>
      <c r="M97" s="1203" t="s">
        <v>854</v>
      </c>
      <c r="N97" s="1203" t="s">
        <v>854</v>
      </c>
      <c r="O97" s="1203"/>
      <c r="P97" s="1203"/>
      <c r="Q97" s="1203"/>
      <c r="R97" s="1202" t="s">
        <v>978</v>
      </c>
      <c r="S97" s="1202" t="s">
        <v>855</v>
      </c>
      <c r="T97" s="1202" t="s">
        <v>855</v>
      </c>
      <c r="U97" s="1202" t="s">
        <v>855</v>
      </c>
      <c r="V97" s="1202" t="s">
        <v>855</v>
      </c>
      <c r="W97" s="1202" t="s">
        <v>855</v>
      </c>
      <c r="X97" s="1202" t="s">
        <v>855</v>
      </c>
      <c r="Y97" s="1202" t="s">
        <v>855</v>
      </c>
      <c r="Z97" s="1202" t="s">
        <v>855</v>
      </c>
      <c r="AA97" s="1530" t="s">
        <v>855</v>
      </c>
      <c r="AB97" s="1531" t="s">
        <v>855</v>
      </c>
      <c r="AC97" s="1202" t="s">
        <v>855</v>
      </c>
      <c r="AD97" s="1202" t="s">
        <v>855</v>
      </c>
      <c r="AE97" s="1202" t="s">
        <v>855</v>
      </c>
      <c r="AF97" s="1202" t="s">
        <v>855</v>
      </c>
      <c r="AG97" s="1202" t="s">
        <v>855</v>
      </c>
      <c r="AH97" s="1202" t="s">
        <v>855</v>
      </c>
      <c r="AI97" s="1202" t="s">
        <v>855</v>
      </c>
      <c r="AJ97" s="1202" t="s">
        <v>855</v>
      </c>
      <c r="AK97" s="1202" t="s">
        <v>855</v>
      </c>
      <c r="AL97" s="1202" t="s">
        <v>855</v>
      </c>
      <c r="AM97" s="1202" t="s">
        <v>855</v>
      </c>
      <c r="AN97" s="1202" t="s">
        <v>855</v>
      </c>
      <c r="AO97" s="1202" t="s">
        <v>855</v>
      </c>
      <c r="AP97" s="1202" t="s">
        <v>855</v>
      </c>
      <c r="AQ97" s="1202" t="s">
        <v>855</v>
      </c>
      <c r="AR97" s="1202" t="s">
        <v>855</v>
      </c>
      <c r="AS97" s="1202" t="s">
        <v>855</v>
      </c>
      <c r="AT97" s="1202" t="s">
        <v>855</v>
      </c>
      <c r="AU97" s="1202" t="s">
        <v>855</v>
      </c>
      <c r="AV97" s="1202"/>
      <c r="AW97" s="1202"/>
      <c r="AX97" s="1202"/>
      <c r="AY97" s="1202"/>
      <c r="AZ97" s="1202"/>
    </row>
    <row r="98" spans="2:52" ht="85.5" hidden="1" customHeight="1" x14ac:dyDescent="0.2">
      <c r="B98"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8" s="1448" t="s">
        <v>1046</v>
      </c>
      <c r="D98" s="1535" t="s">
        <v>1047</v>
      </c>
      <c r="E98" s="1204" t="s">
        <v>933</v>
      </c>
      <c r="F98" s="1203" t="str">
        <f>VLOOKUP(TBL4_OptApp[[#This Row],[Option type
Defined List]],'Option Typs_Grps'!B$2:C$47, 2, FALSE)</f>
        <v>Customer Options</v>
      </c>
      <c r="G98" s="1533" t="s">
        <v>852</v>
      </c>
      <c r="H98" s="64" t="s">
        <v>878</v>
      </c>
      <c r="I98" s="1203" t="s">
        <v>854</v>
      </c>
      <c r="J98" s="1203" t="s">
        <v>855</v>
      </c>
      <c r="K98" s="1203" t="s">
        <v>855</v>
      </c>
      <c r="L98" s="1203" t="s">
        <v>854</v>
      </c>
      <c r="M98" s="1203" t="s">
        <v>854</v>
      </c>
      <c r="N98" s="1203" t="s">
        <v>854</v>
      </c>
      <c r="O98" s="1203"/>
      <c r="P98" s="1203"/>
      <c r="Q98" s="1203"/>
      <c r="R98" s="1202" t="s">
        <v>978</v>
      </c>
      <c r="S98" s="1202" t="s">
        <v>855</v>
      </c>
      <c r="T98" s="1202" t="s">
        <v>855</v>
      </c>
      <c r="U98" s="1202" t="s">
        <v>855</v>
      </c>
      <c r="V98" s="1202" t="s">
        <v>855</v>
      </c>
      <c r="W98" s="1202" t="s">
        <v>855</v>
      </c>
      <c r="X98" s="1202" t="s">
        <v>855</v>
      </c>
      <c r="Y98" s="1202" t="s">
        <v>855</v>
      </c>
      <c r="Z98" s="1202" t="s">
        <v>855</v>
      </c>
      <c r="AA98" s="1530" t="s">
        <v>855</v>
      </c>
      <c r="AB98" s="1531" t="s">
        <v>855</v>
      </c>
      <c r="AC98" s="1202" t="s">
        <v>855</v>
      </c>
      <c r="AD98" s="1202" t="s">
        <v>855</v>
      </c>
      <c r="AE98" s="1202" t="s">
        <v>855</v>
      </c>
      <c r="AF98" s="1202" t="s">
        <v>855</v>
      </c>
      <c r="AG98" s="1202" t="s">
        <v>855</v>
      </c>
      <c r="AH98" s="1202" t="s">
        <v>855</v>
      </c>
      <c r="AI98" s="1202" t="s">
        <v>855</v>
      </c>
      <c r="AJ98" s="1202" t="s">
        <v>855</v>
      </c>
      <c r="AK98" s="1202" t="s">
        <v>855</v>
      </c>
      <c r="AL98" s="1202" t="s">
        <v>855</v>
      </c>
      <c r="AM98" s="1202" t="s">
        <v>855</v>
      </c>
      <c r="AN98" s="1202" t="s">
        <v>855</v>
      </c>
      <c r="AO98" s="1202" t="s">
        <v>855</v>
      </c>
      <c r="AP98" s="1202" t="s">
        <v>855</v>
      </c>
      <c r="AQ98" s="1202" t="s">
        <v>855</v>
      </c>
      <c r="AR98" s="1202" t="s">
        <v>855</v>
      </c>
      <c r="AS98" s="1202" t="s">
        <v>855</v>
      </c>
      <c r="AT98" s="1202" t="s">
        <v>855</v>
      </c>
      <c r="AU98" s="1202" t="s">
        <v>855</v>
      </c>
      <c r="AV98" s="1202"/>
      <c r="AW98" s="1202"/>
      <c r="AX98" s="1202"/>
      <c r="AY98" s="1202"/>
      <c r="AZ98" s="1202"/>
    </row>
    <row r="99" spans="2:52" ht="85.5" hidden="1" customHeight="1" x14ac:dyDescent="0.2">
      <c r="B99"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9" s="1448" t="s">
        <v>1048</v>
      </c>
      <c r="D99" s="1535" t="s">
        <v>1049</v>
      </c>
      <c r="E99" s="1204" t="s">
        <v>882</v>
      </c>
      <c r="F99" s="1203" t="str">
        <f>VLOOKUP(TBL4_OptApp[[#This Row],[Option type
Defined List]],'Option Typs_Grps'!B$2:C$47, 2, FALSE)</f>
        <v>Customer Options</v>
      </c>
      <c r="G99" s="1533" t="s">
        <v>852</v>
      </c>
      <c r="H99" s="64" t="s">
        <v>878</v>
      </c>
      <c r="I99" s="1203" t="s">
        <v>854</v>
      </c>
      <c r="J99" s="1203" t="s">
        <v>855</v>
      </c>
      <c r="K99" s="1203" t="s">
        <v>855</v>
      </c>
      <c r="L99" s="1203" t="s">
        <v>854</v>
      </c>
      <c r="M99" s="1203" t="s">
        <v>854</v>
      </c>
      <c r="N99" s="1203" t="s">
        <v>854</v>
      </c>
      <c r="O99" s="1203"/>
      <c r="P99" s="1203"/>
      <c r="Q99" s="1203"/>
      <c r="R99" s="1202" t="s">
        <v>978</v>
      </c>
      <c r="S99" s="1202" t="s">
        <v>855</v>
      </c>
      <c r="T99" s="1202" t="s">
        <v>855</v>
      </c>
      <c r="U99" s="1202" t="s">
        <v>855</v>
      </c>
      <c r="V99" s="1202" t="s">
        <v>855</v>
      </c>
      <c r="W99" s="1202" t="s">
        <v>855</v>
      </c>
      <c r="X99" s="1202" t="s">
        <v>855</v>
      </c>
      <c r="Y99" s="1202" t="s">
        <v>855</v>
      </c>
      <c r="Z99" s="1202" t="s">
        <v>855</v>
      </c>
      <c r="AA99" s="1530" t="s">
        <v>855</v>
      </c>
      <c r="AB99" s="1531" t="s">
        <v>855</v>
      </c>
      <c r="AC99" s="1202" t="s">
        <v>855</v>
      </c>
      <c r="AD99" s="1202" t="s">
        <v>855</v>
      </c>
      <c r="AE99" s="1202" t="s">
        <v>855</v>
      </c>
      <c r="AF99" s="1202" t="s">
        <v>855</v>
      </c>
      <c r="AG99" s="1202" t="s">
        <v>855</v>
      </c>
      <c r="AH99" s="1202" t="s">
        <v>855</v>
      </c>
      <c r="AI99" s="1202" t="s">
        <v>855</v>
      </c>
      <c r="AJ99" s="1202" t="s">
        <v>855</v>
      </c>
      <c r="AK99" s="1202" t="s">
        <v>855</v>
      </c>
      <c r="AL99" s="1202" t="s">
        <v>855</v>
      </c>
      <c r="AM99" s="1202" t="s">
        <v>855</v>
      </c>
      <c r="AN99" s="1202" t="s">
        <v>855</v>
      </c>
      <c r="AO99" s="1202" t="s">
        <v>855</v>
      </c>
      <c r="AP99" s="1202" t="s">
        <v>855</v>
      </c>
      <c r="AQ99" s="1202" t="s">
        <v>855</v>
      </c>
      <c r="AR99" s="1202" t="s">
        <v>855</v>
      </c>
      <c r="AS99" s="1202" t="s">
        <v>855</v>
      </c>
      <c r="AT99" s="1202" t="s">
        <v>855</v>
      </c>
      <c r="AU99" s="1202" t="s">
        <v>855</v>
      </c>
      <c r="AV99" s="1202"/>
      <c r="AW99" s="1202"/>
      <c r="AX99" s="1202"/>
      <c r="AY99" s="1202"/>
      <c r="AZ99" s="1202"/>
    </row>
    <row r="100" spans="2:52" ht="85.5" hidden="1" customHeight="1" x14ac:dyDescent="0.2">
      <c r="B100"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0" s="1448" t="s">
        <v>1050</v>
      </c>
      <c r="D100" s="1535" t="s">
        <v>1051</v>
      </c>
      <c r="E100" s="1204" t="s">
        <v>882</v>
      </c>
      <c r="F100" s="1203" t="str">
        <f>VLOOKUP(TBL4_OptApp[[#This Row],[Option type
Defined List]],'Option Typs_Grps'!B$2:C$47, 2, FALSE)</f>
        <v>Customer Options</v>
      </c>
      <c r="G100" s="1533" t="s">
        <v>852</v>
      </c>
      <c r="H100" s="64" t="s">
        <v>878</v>
      </c>
      <c r="I100" s="1203" t="s">
        <v>854</v>
      </c>
      <c r="J100" s="1203" t="s">
        <v>855</v>
      </c>
      <c r="K100" s="1203" t="s">
        <v>855</v>
      </c>
      <c r="L100" s="1203" t="s">
        <v>854</v>
      </c>
      <c r="M100" s="1203" t="s">
        <v>854</v>
      </c>
      <c r="N100" s="1203" t="s">
        <v>854</v>
      </c>
      <c r="O100" s="1203"/>
      <c r="P100" s="1203"/>
      <c r="Q100" s="1203"/>
      <c r="R100" s="1202" t="s">
        <v>978</v>
      </c>
      <c r="S100" s="1202" t="s">
        <v>855</v>
      </c>
      <c r="T100" s="1202" t="s">
        <v>855</v>
      </c>
      <c r="U100" s="1202" t="s">
        <v>855</v>
      </c>
      <c r="V100" s="1202" t="s">
        <v>855</v>
      </c>
      <c r="W100" s="1202" t="s">
        <v>855</v>
      </c>
      <c r="X100" s="1202" t="s">
        <v>855</v>
      </c>
      <c r="Y100" s="1202" t="s">
        <v>855</v>
      </c>
      <c r="Z100" s="1202" t="s">
        <v>855</v>
      </c>
      <c r="AA100" s="1530" t="s">
        <v>855</v>
      </c>
      <c r="AB100" s="1531" t="s">
        <v>855</v>
      </c>
      <c r="AC100" s="1202" t="s">
        <v>855</v>
      </c>
      <c r="AD100" s="1202" t="s">
        <v>855</v>
      </c>
      <c r="AE100" s="1202" t="s">
        <v>855</v>
      </c>
      <c r="AF100" s="1202" t="s">
        <v>855</v>
      </c>
      <c r="AG100" s="1202" t="s">
        <v>855</v>
      </c>
      <c r="AH100" s="1202" t="s">
        <v>855</v>
      </c>
      <c r="AI100" s="1202" t="s">
        <v>855</v>
      </c>
      <c r="AJ100" s="1202" t="s">
        <v>855</v>
      </c>
      <c r="AK100" s="1202" t="s">
        <v>855</v>
      </c>
      <c r="AL100" s="1202" t="s">
        <v>855</v>
      </c>
      <c r="AM100" s="1202" t="s">
        <v>855</v>
      </c>
      <c r="AN100" s="1202" t="s">
        <v>855</v>
      </c>
      <c r="AO100" s="1202" t="s">
        <v>855</v>
      </c>
      <c r="AP100" s="1202" t="s">
        <v>855</v>
      </c>
      <c r="AQ100" s="1202" t="s">
        <v>855</v>
      </c>
      <c r="AR100" s="1202" t="s">
        <v>855</v>
      </c>
      <c r="AS100" s="1202" t="s">
        <v>855</v>
      </c>
      <c r="AT100" s="1202" t="s">
        <v>855</v>
      </c>
      <c r="AU100" s="1202" t="s">
        <v>855</v>
      </c>
      <c r="AV100" s="1202"/>
      <c r="AW100" s="1202"/>
      <c r="AX100" s="1202"/>
      <c r="AY100" s="1202"/>
      <c r="AZ100" s="1202"/>
    </row>
    <row r="101" spans="2:52" ht="85.5" hidden="1" customHeight="1" x14ac:dyDescent="0.2">
      <c r="B101"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1" s="1448" t="s">
        <v>1052</v>
      </c>
      <c r="D101" s="1535" t="s">
        <v>1053</v>
      </c>
      <c r="E101" s="1204" t="s">
        <v>882</v>
      </c>
      <c r="F101" s="1203" t="str">
        <f>VLOOKUP(TBL4_OptApp[[#This Row],[Option type
Defined List]],'Option Typs_Grps'!B$2:C$47, 2, FALSE)</f>
        <v>Customer Options</v>
      </c>
      <c r="G101" s="1533" t="s">
        <v>852</v>
      </c>
      <c r="H101" s="64" t="s">
        <v>878</v>
      </c>
      <c r="I101" s="1203" t="s">
        <v>854</v>
      </c>
      <c r="J101" s="1203" t="s">
        <v>855</v>
      </c>
      <c r="K101" s="1203" t="s">
        <v>855</v>
      </c>
      <c r="L101" s="1203" t="s">
        <v>854</v>
      </c>
      <c r="M101" s="1203" t="s">
        <v>854</v>
      </c>
      <c r="N101" s="1203" t="s">
        <v>854</v>
      </c>
      <c r="O101" s="1203"/>
      <c r="P101" s="1203"/>
      <c r="Q101" s="1203"/>
      <c r="R101" s="1202" t="s">
        <v>978</v>
      </c>
      <c r="S101" s="1202" t="s">
        <v>855</v>
      </c>
      <c r="T101" s="1202" t="s">
        <v>855</v>
      </c>
      <c r="U101" s="1202" t="s">
        <v>855</v>
      </c>
      <c r="V101" s="1202" t="s">
        <v>855</v>
      </c>
      <c r="W101" s="1202" t="s">
        <v>855</v>
      </c>
      <c r="X101" s="1202" t="s">
        <v>855</v>
      </c>
      <c r="Y101" s="1202" t="s">
        <v>855</v>
      </c>
      <c r="Z101" s="1202" t="s">
        <v>855</v>
      </c>
      <c r="AA101" s="1530" t="s">
        <v>855</v>
      </c>
      <c r="AB101" s="1531" t="s">
        <v>855</v>
      </c>
      <c r="AC101" s="1202" t="s">
        <v>855</v>
      </c>
      <c r="AD101" s="1202" t="s">
        <v>855</v>
      </c>
      <c r="AE101" s="1202" t="s">
        <v>855</v>
      </c>
      <c r="AF101" s="1202" t="s">
        <v>855</v>
      </c>
      <c r="AG101" s="1202" t="s">
        <v>855</v>
      </c>
      <c r="AH101" s="1202" t="s">
        <v>855</v>
      </c>
      <c r="AI101" s="1202" t="s">
        <v>855</v>
      </c>
      <c r="AJ101" s="1202" t="s">
        <v>855</v>
      </c>
      <c r="AK101" s="1202" t="s">
        <v>855</v>
      </c>
      <c r="AL101" s="1202" t="s">
        <v>855</v>
      </c>
      <c r="AM101" s="1202" t="s">
        <v>855</v>
      </c>
      <c r="AN101" s="1202" t="s">
        <v>855</v>
      </c>
      <c r="AO101" s="1202" t="s">
        <v>855</v>
      </c>
      <c r="AP101" s="1202" t="s">
        <v>855</v>
      </c>
      <c r="AQ101" s="1202" t="s">
        <v>855</v>
      </c>
      <c r="AR101" s="1202" t="s">
        <v>855</v>
      </c>
      <c r="AS101" s="1202" t="s">
        <v>855</v>
      </c>
      <c r="AT101" s="1202" t="s">
        <v>855</v>
      </c>
      <c r="AU101" s="1202" t="s">
        <v>855</v>
      </c>
      <c r="AV101" s="1202"/>
      <c r="AW101" s="1202"/>
      <c r="AX101" s="1202"/>
      <c r="AY101" s="1202"/>
      <c r="AZ101" s="1202"/>
    </row>
    <row r="102" spans="2:52" ht="85.5" hidden="1" customHeight="1" x14ac:dyDescent="0.2">
      <c r="B102"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2" s="1448" t="s">
        <v>1054</v>
      </c>
      <c r="D102" s="1535" t="s">
        <v>1055</v>
      </c>
      <c r="E102" s="1204" t="s">
        <v>882</v>
      </c>
      <c r="F102" s="1203" t="str">
        <f>VLOOKUP(TBL4_OptApp[[#This Row],[Option type
Defined List]],'Option Typs_Grps'!B$2:C$47, 2, FALSE)</f>
        <v>Customer Options</v>
      </c>
      <c r="G102" s="1533" t="s">
        <v>852</v>
      </c>
      <c r="H102" s="64" t="s">
        <v>878</v>
      </c>
      <c r="I102" s="1203" t="s">
        <v>854</v>
      </c>
      <c r="J102" s="1203" t="s">
        <v>855</v>
      </c>
      <c r="K102" s="1203" t="s">
        <v>855</v>
      </c>
      <c r="L102" s="1203" t="s">
        <v>854</v>
      </c>
      <c r="M102" s="1203" t="s">
        <v>854</v>
      </c>
      <c r="N102" s="1203" t="s">
        <v>854</v>
      </c>
      <c r="O102" s="1203"/>
      <c r="P102" s="1203"/>
      <c r="Q102" s="1203"/>
      <c r="R102" s="1202" t="s">
        <v>978</v>
      </c>
      <c r="S102" s="1202" t="s">
        <v>855</v>
      </c>
      <c r="T102" s="1202" t="s">
        <v>855</v>
      </c>
      <c r="U102" s="1202" t="s">
        <v>855</v>
      </c>
      <c r="V102" s="1202" t="s">
        <v>855</v>
      </c>
      <c r="W102" s="1202" t="s">
        <v>855</v>
      </c>
      <c r="X102" s="1202" t="s">
        <v>855</v>
      </c>
      <c r="Y102" s="1202" t="s">
        <v>855</v>
      </c>
      <c r="Z102" s="1202" t="s">
        <v>855</v>
      </c>
      <c r="AA102" s="1530" t="s">
        <v>855</v>
      </c>
      <c r="AB102" s="1531" t="s">
        <v>855</v>
      </c>
      <c r="AC102" s="1202" t="s">
        <v>855</v>
      </c>
      <c r="AD102" s="1202" t="s">
        <v>855</v>
      </c>
      <c r="AE102" s="1202" t="s">
        <v>855</v>
      </c>
      <c r="AF102" s="1202" t="s">
        <v>855</v>
      </c>
      <c r="AG102" s="1202" t="s">
        <v>855</v>
      </c>
      <c r="AH102" s="1202" t="s">
        <v>855</v>
      </c>
      <c r="AI102" s="1202" t="s">
        <v>855</v>
      </c>
      <c r="AJ102" s="1202" t="s">
        <v>855</v>
      </c>
      <c r="AK102" s="1202" t="s">
        <v>855</v>
      </c>
      <c r="AL102" s="1202" t="s">
        <v>855</v>
      </c>
      <c r="AM102" s="1202" t="s">
        <v>855</v>
      </c>
      <c r="AN102" s="1202" t="s">
        <v>855</v>
      </c>
      <c r="AO102" s="1202" t="s">
        <v>855</v>
      </c>
      <c r="AP102" s="1202" t="s">
        <v>855</v>
      </c>
      <c r="AQ102" s="1202" t="s">
        <v>855</v>
      </c>
      <c r="AR102" s="1202" t="s">
        <v>855</v>
      </c>
      <c r="AS102" s="1202" t="s">
        <v>855</v>
      </c>
      <c r="AT102" s="1202" t="s">
        <v>855</v>
      </c>
      <c r="AU102" s="1202" t="s">
        <v>855</v>
      </c>
      <c r="AV102" s="1202"/>
      <c r="AW102" s="1202"/>
      <c r="AX102" s="1202"/>
      <c r="AY102" s="1202"/>
      <c r="AZ102" s="1202"/>
    </row>
    <row r="103" spans="2:52" ht="85.5" hidden="1" customHeight="1" x14ac:dyDescent="0.2">
      <c r="B103"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3" s="1448" t="s">
        <v>1056</v>
      </c>
      <c r="D103" s="1535" t="s">
        <v>1057</v>
      </c>
      <c r="E103" s="1204" t="s">
        <v>882</v>
      </c>
      <c r="F103" s="1203" t="str">
        <f>VLOOKUP(TBL4_OptApp[[#This Row],[Option type
Defined List]],'Option Typs_Grps'!B$2:C$47, 2, FALSE)</f>
        <v>Customer Options</v>
      </c>
      <c r="G103" s="1533" t="s">
        <v>852</v>
      </c>
      <c r="H103" s="64" t="s">
        <v>878</v>
      </c>
      <c r="I103" s="1203" t="s">
        <v>854</v>
      </c>
      <c r="J103" s="1203" t="s">
        <v>855</v>
      </c>
      <c r="K103" s="1203" t="s">
        <v>855</v>
      </c>
      <c r="L103" s="1203" t="s">
        <v>854</v>
      </c>
      <c r="M103" s="1203" t="s">
        <v>854</v>
      </c>
      <c r="N103" s="1203" t="s">
        <v>854</v>
      </c>
      <c r="O103" s="1203"/>
      <c r="P103" s="1203"/>
      <c r="Q103" s="1203"/>
      <c r="R103" s="1202" t="s">
        <v>978</v>
      </c>
      <c r="S103" s="1202" t="s">
        <v>855</v>
      </c>
      <c r="T103" s="1202" t="s">
        <v>855</v>
      </c>
      <c r="U103" s="1202" t="s">
        <v>855</v>
      </c>
      <c r="V103" s="1202" t="s">
        <v>855</v>
      </c>
      <c r="W103" s="1202" t="s">
        <v>855</v>
      </c>
      <c r="X103" s="1202" t="s">
        <v>855</v>
      </c>
      <c r="Y103" s="1202" t="s">
        <v>855</v>
      </c>
      <c r="Z103" s="1202" t="s">
        <v>855</v>
      </c>
      <c r="AA103" s="1530" t="s">
        <v>855</v>
      </c>
      <c r="AB103" s="1531" t="s">
        <v>855</v>
      </c>
      <c r="AC103" s="1202" t="s">
        <v>855</v>
      </c>
      <c r="AD103" s="1202" t="s">
        <v>855</v>
      </c>
      <c r="AE103" s="1202" t="s">
        <v>855</v>
      </c>
      <c r="AF103" s="1202" t="s">
        <v>855</v>
      </c>
      <c r="AG103" s="1202" t="s">
        <v>855</v>
      </c>
      <c r="AH103" s="1202" t="s">
        <v>855</v>
      </c>
      <c r="AI103" s="1202" t="s">
        <v>855</v>
      </c>
      <c r="AJ103" s="1202" t="s">
        <v>855</v>
      </c>
      <c r="AK103" s="1202" t="s">
        <v>855</v>
      </c>
      <c r="AL103" s="1202" t="s">
        <v>855</v>
      </c>
      <c r="AM103" s="1202" t="s">
        <v>855</v>
      </c>
      <c r="AN103" s="1202" t="s">
        <v>855</v>
      </c>
      <c r="AO103" s="1202" t="s">
        <v>855</v>
      </c>
      <c r="AP103" s="1202" t="s">
        <v>855</v>
      </c>
      <c r="AQ103" s="1202" t="s">
        <v>855</v>
      </c>
      <c r="AR103" s="1202" t="s">
        <v>855</v>
      </c>
      <c r="AS103" s="1202" t="s">
        <v>855</v>
      </c>
      <c r="AT103" s="1202" t="s">
        <v>855</v>
      </c>
      <c r="AU103" s="1202" t="s">
        <v>855</v>
      </c>
      <c r="AV103" s="1202"/>
      <c r="AW103" s="1202"/>
      <c r="AX103" s="1202"/>
      <c r="AY103" s="1202"/>
      <c r="AZ103" s="1202"/>
    </row>
    <row r="104" spans="2:52" ht="85.5" hidden="1" customHeight="1" x14ac:dyDescent="0.2">
      <c r="B104"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4" s="1448" t="s">
        <v>1058</v>
      </c>
      <c r="D104" s="1535" t="s">
        <v>1059</v>
      </c>
      <c r="E104" s="1204" t="s">
        <v>882</v>
      </c>
      <c r="F104" s="1203" t="str">
        <f>VLOOKUP(TBL4_OptApp[[#This Row],[Option type
Defined List]],'Option Typs_Grps'!B$2:C$47, 2, FALSE)</f>
        <v>Customer Options</v>
      </c>
      <c r="G104" s="1533" t="s">
        <v>852</v>
      </c>
      <c r="H104" s="64" t="s">
        <v>878</v>
      </c>
      <c r="I104" s="1203" t="s">
        <v>854</v>
      </c>
      <c r="J104" s="1203" t="s">
        <v>855</v>
      </c>
      <c r="K104" s="1203" t="s">
        <v>855</v>
      </c>
      <c r="L104" s="1203" t="s">
        <v>854</v>
      </c>
      <c r="M104" s="1203" t="s">
        <v>854</v>
      </c>
      <c r="N104" s="1203" t="s">
        <v>854</v>
      </c>
      <c r="O104" s="1203"/>
      <c r="P104" s="1203"/>
      <c r="Q104" s="1203"/>
      <c r="R104" s="1202" t="s">
        <v>978</v>
      </c>
      <c r="S104" s="1202" t="s">
        <v>855</v>
      </c>
      <c r="T104" s="1202" t="s">
        <v>855</v>
      </c>
      <c r="U104" s="1202" t="s">
        <v>855</v>
      </c>
      <c r="V104" s="1202" t="s">
        <v>855</v>
      </c>
      <c r="W104" s="1202" t="s">
        <v>855</v>
      </c>
      <c r="X104" s="1202" t="s">
        <v>855</v>
      </c>
      <c r="Y104" s="1202" t="s">
        <v>855</v>
      </c>
      <c r="Z104" s="1202" t="s">
        <v>855</v>
      </c>
      <c r="AA104" s="1530" t="s">
        <v>855</v>
      </c>
      <c r="AB104" s="1531" t="s">
        <v>855</v>
      </c>
      <c r="AC104" s="1202" t="s">
        <v>855</v>
      </c>
      <c r="AD104" s="1202" t="s">
        <v>855</v>
      </c>
      <c r="AE104" s="1202" t="s">
        <v>855</v>
      </c>
      <c r="AF104" s="1202" t="s">
        <v>855</v>
      </c>
      <c r="AG104" s="1202" t="s">
        <v>855</v>
      </c>
      <c r="AH104" s="1202" t="s">
        <v>855</v>
      </c>
      <c r="AI104" s="1202" t="s">
        <v>855</v>
      </c>
      <c r="AJ104" s="1202" t="s">
        <v>855</v>
      </c>
      <c r="AK104" s="1202" t="s">
        <v>855</v>
      </c>
      <c r="AL104" s="1202" t="s">
        <v>855</v>
      </c>
      <c r="AM104" s="1202" t="s">
        <v>855</v>
      </c>
      <c r="AN104" s="1202" t="s">
        <v>855</v>
      </c>
      <c r="AO104" s="1202" t="s">
        <v>855</v>
      </c>
      <c r="AP104" s="1202" t="s">
        <v>855</v>
      </c>
      <c r="AQ104" s="1202" t="s">
        <v>855</v>
      </c>
      <c r="AR104" s="1202" t="s">
        <v>855</v>
      </c>
      <c r="AS104" s="1202" t="s">
        <v>855</v>
      </c>
      <c r="AT104" s="1202" t="s">
        <v>855</v>
      </c>
      <c r="AU104" s="1202" t="s">
        <v>855</v>
      </c>
      <c r="AV104" s="1202"/>
      <c r="AW104" s="1202"/>
      <c r="AX104" s="1202"/>
      <c r="AY104" s="1202"/>
      <c r="AZ104" s="1202"/>
    </row>
    <row r="105" spans="2:52" ht="85.5" hidden="1" customHeight="1" x14ac:dyDescent="0.2">
      <c r="B105"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5" s="1448" t="s">
        <v>1060</v>
      </c>
      <c r="D105" s="1535" t="s">
        <v>1061</v>
      </c>
      <c r="E105" s="1204" t="s">
        <v>985</v>
      </c>
      <c r="F105" s="1203" t="str">
        <f>VLOOKUP(TBL4_OptApp[[#This Row],[Option type
Defined List]],'Option Typs_Grps'!B$2:C$47, 2, FALSE)</f>
        <v>Customer Options</v>
      </c>
      <c r="G105" s="1533" t="s">
        <v>852</v>
      </c>
      <c r="H105" s="64" t="s">
        <v>878</v>
      </c>
      <c r="I105" s="1203" t="s">
        <v>854</v>
      </c>
      <c r="J105" s="1203" t="s">
        <v>855</v>
      </c>
      <c r="K105" s="1203" t="s">
        <v>855</v>
      </c>
      <c r="L105" s="1203" t="s">
        <v>854</v>
      </c>
      <c r="M105" s="1203" t="s">
        <v>854</v>
      </c>
      <c r="N105" s="1203" t="s">
        <v>854</v>
      </c>
      <c r="O105" s="1203"/>
      <c r="P105" s="1203"/>
      <c r="Q105" s="1203"/>
      <c r="R105" s="1202" t="s">
        <v>978</v>
      </c>
      <c r="S105" s="1202" t="s">
        <v>855</v>
      </c>
      <c r="T105" s="1202" t="s">
        <v>855</v>
      </c>
      <c r="U105" s="1202" t="s">
        <v>855</v>
      </c>
      <c r="V105" s="1202" t="s">
        <v>855</v>
      </c>
      <c r="W105" s="1202" t="s">
        <v>855</v>
      </c>
      <c r="X105" s="1202" t="s">
        <v>855</v>
      </c>
      <c r="Y105" s="1202" t="s">
        <v>855</v>
      </c>
      <c r="Z105" s="1202" t="s">
        <v>855</v>
      </c>
      <c r="AA105" s="1530" t="s">
        <v>855</v>
      </c>
      <c r="AB105" s="1531" t="s">
        <v>855</v>
      </c>
      <c r="AC105" s="1202" t="s">
        <v>855</v>
      </c>
      <c r="AD105" s="1202" t="s">
        <v>855</v>
      </c>
      <c r="AE105" s="1202" t="s">
        <v>855</v>
      </c>
      <c r="AF105" s="1202" t="s">
        <v>855</v>
      </c>
      <c r="AG105" s="1202" t="s">
        <v>855</v>
      </c>
      <c r="AH105" s="1202" t="s">
        <v>855</v>
      </c>
      <c r="AI105" s="1202" t="s">
        <v>855</v>
      </c>
      <c r="AJ105" s="1202" t="s">
        <v>855</v>
      </c>
      <c r="AK105" s="1202" t="s">
        <v>855</v>
      </c>
      <c r="AL105" s="1202" t="s">
        <v>855</v>
      </c>
      <c r="AM105" s="1202" t="s">
        <v>855</v>
      </c>
      <c r="AN105" s="1202" t="s">
        <v>855</v>
      </c>
      <c r="AO105" s="1202" t="s">
        <v>855</v>
      </c>
      <c r="AP105" s="1202" t="s">
        <v>855</v>
      </c>
      <c r="AQ105" s="1202" t="s">
        <v>855</v>
      </c>
      <c r="AR105" s="1202" t="s">
        <v>855</v>
      </c>
      <c r="AS105" s="1202" t="s">
        <v>855</v>
      </c>
      <c r="AT105" s="1202" t="s">
        <v>855</v>
      </c>
      <c r="AU105" s="1202" t="s">
        <v>855</v>
      </c>
      <c r="AV105" s="1202"/>
      <c r="AW105" s="1202"/>
      <c r="AX105" s="1202"/>
      <c r="AY105" s="1202"/>
      <c r="AZ105" s="1202"/>
    </row>
    <row r="106" spans="2:52" ht="85.5" hidden="1" customHeight="1" x14ac:dyDescent="0.2">
      <c r="B106"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6" s="1448" t="s">
        <v>1062</v>
      </c>
      <c r="D106" s="1535" t="s">
        <v>1063</v>
      </c>
      <c r="E106" s="1204" t="s">
        <v>882</v>
      </c>
      <c r="F106" s="1203" t="str">
        <f>VLOOKUP(TBL4_OptApp[[#This Row],[Option type
Defined List]],'Option Typs_Grps'!B$2:C$47, 2, FALSE)</f>
        <v>Customer Options</v>
      </c>
      <c r="G106" s="1533" t="s">
        <v>852</v>
      </c>
      <c r="H106" s="64" t="s">
        <v>878</v>
      </c>
      <c r="I106" s="1203" t="s">
        <v>854</v>
      </c>
      <c r="J106" s="1203" t="s">
        <v>855</v>
      </c>
      <c r="K106" s="1203" t="s">
        <v>855</v>
      </c>
      <c r="L106" s="1203" t="s">
        <v>854</v>
      </c>
      <c r="M106" s="1203" t="s">
        <v>854</v>
      </c>
      <c r="N106" s="1203" t="s">
        <v>854</v>
      </c>
      <c r="O106" s="1203"/>
      <c r="P106" s="1203"/>
      <c r="Q106" s="1203"/>
      <c r="R106" s="1202" t="s">
        <v>978</v>
      </c>
      <c r="S106" s="1202" t="s">
        <v>855</v>
      </c>
      <c r="T106" s="1202" t="s">
        <v>855</v>
      </c>
      <c r="U106" s="1202" t="s">
        <v>855</v>
      </c>
      <c r="V106" s="1202" t="s">
        <v>855</v>
      </c>
      <c r="W106" s="1202" t="s">
        <v>855</v>
      </c>
      <c r="X106" s="1202" t="s">
        <v>855</v>
      </c>
      <c r="Y106" s="1202" t="s">
        <v>855</v>
      </c>
      <c r="Z106" s="1202" t="s">
        <v>855</v>
      </c>
      <c r="AA106" s="1530" t="s">
        <v>855</v>
      </c>
      <c r="AB106" s="1531" t="s">
        <v>855</v>
      </c>
      <c r="AC106" s="1202" t="s">
        <v>855</v>
      </c>
      <c r="AD106" s="1202" t="s">
        <v>855</v>
      </c>
      <c r="AE106" s="1202" t="s">
        <v>855</v>
      </c>
      <c r="AF106" s="1202" t="s">
        <v>855</v>
      </c>
      <c r="AG106" s="1202" t="s">
        <v>855</v>
      </c>
      <c r="AH106" s="1202" t="s">
        <v>855</v>
      </c>
      <c r="AI106" s="1202" t="s">
        <v>855</v>
      </c>
      <c r="AJ106" s="1202" t="s">
        <v>855</v>
      </c>
      <c r="AK106" s="1202" t="s">
        <v>855</v>
      </c>
      <c r="AL106" s="1202" t="s">
        <v>855</v>
      </c>
      <c r="AM106" s="1202" t="s">
        <v>855</v>
      </c>
      <c r="AN106" s="1202" t="s">
        <v>855</v>
      </c>
      <c r="AO106" s="1202" t="s">
        <v>855</v>
      </c>
      <c r="AP106" s="1202" t="s">
        <v>855</v>
      </c>
      <c r="AQ106" s="1202" t="s">
        <v>855</v>
      </c>
      <c r="AR106" s="1202" t="s">
        <v>855</v>
      </c>
      <c r="AS106" s="1202" t="s">
        <v>855</v>
      </c>
      <c r="AT106" s="1202" t="s">
        <v>855</v>
      </c>
      <c r="AU106" s="1202" t="s">
        <v>855</v>
      </c>
      <c r="AV106" s="1202"/>
      <c r="AW106" s="1202"/>
      <c r="AX106" s="1202"/>
      <c r="AY106" s="1202"/>
      <c r="AZ106" s="1202"/>
    </row>
    <row r="107" spans="2:52" ht="85.5" hidden="1" customHeight="1" x14ac:dyDescent="0.2">
      <c r="B107"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7" s="1448" t="s">
        <v>1064</v>
      </c>
      <c r="D107" s="1535" t="s">
        <v>1065</v>
      </c>
      <c r="E107" s="1204" t="s">
        <v>882</v>
      </c>
      <c r="F107" s="1203" t="str">
        <f>VLOOKUP(TBL4_OptApp[[#This Row],[Option type
Defined List]],'Option Typs_Grps'!B$2:C$47, 2, FALSE)</f>
        <v>Customer Options</v>
      </c>
      <c r="G107" s="1533" t="s">
        <v>852</v>
      </c>
      <c r="H107" s="64" t="s">
        <v>878</v>
      </c>
      <c r="I107" s="1203" t="s">
        <v>854</v>
      </c>
      <c r="J107" s="1203" t="s">
        <v>855</v>
      </c>
      <c r="K107" s="1203" t="s">
        <v>855</v>
      </c>
      <c r="L107" s="1203" t="s">
        <v>854</v>
      </c>
      <c r="M107" s="1203" t="s">
        <v>854</v>
      </c>
      <c r="N107" s="1203" t="s">
        <v>854</v>
      </c>
      <c r="O107" s="1203"/>
      <c r="P107" s="1203"/>
      <c r="Q107" s="1203"/>
      <c r="R107" s="1202" t="s">
        <v>978</v>
      </c>
      <c r="S107" s="1202" t="s">
        <v>855</v>
      </c>
      <c r="T107" s="1202" t="s">
        <v>855</v>
      </c>
      <c r="U107" s="1202" t="s">
        <v>855</v>
      </c>
      <c r="V107" s="1202" t="s">
        <v>855</v>
      </c>
      <c r="W107" s="1202" t="s">
        <v>855</v>
      </c>
      <c r="X107" s="1202" t="s">
        <v>855</v>
      </c>
      <c r="Y107" s="1202" t="s">
        <v>855</v>
      </c>
      <c r="Z107" s="1202" t="s">
        <v>855</v>
      </c>
      <c r="AA107" s="1530" t="s">
        <v>855</v>
      </c>
      <c r="AB107" s="1531" t="s">
        <v>855</v>
      </c>
      <c r="AC107" s="1202" t="s">
        <v>855</v>
      </c>
      <c r="AD107" s="1202" t="s">
        <v>855</v>
      </c>
      <c r="AE107" s="1202" t="s">
        <v>855</v>
      </c>
      <c r="AF107" s="1202" t="s">
        <v>855</v>
      </c>
      <c r="AG107" s="1202" t="s">
        <v>855</v>
      </c>
      <c r="AH107" s="1202" t="s">
        <v>855</v>
      </c>
      <c r="AI107" s="1202" t="s">
        <v>855</v>
      </c>
      <c r="AJ107" s="1202" t="s">
        <v>855</v>
      </c>
      <c r="AK107" s="1202" t="s">
        <v>855</v>
      </c>
      <c r="AL107" s="1202" t="s">
        <v>855</v>
      </c>
      <c r="AM107" s="1202" t="s">
        <v>855</v>
      </c>
      <c r="AN107" s="1202" t="s">
        <v>855</v>
      </c>
      <c r="AO107" s="1202" t="s">
        <v>855</v>
      </c>
      <c r="AP107" s="1202" t="s">
        <v>855</v>
      </c>
      <c r="AQ107" s="1202" t="s">
        <v>855</v>
      </c>
      <c r="AR107" s="1202" t="s">
        <v>855</v>
      </c>
      <c r="AS107" s="1202" t="s">
        <v>855</v>
      </c>
      <c r="AT107" s="1202" t="s">
        <v>855</v>
      </c>
      <c r="AU107" s="1202" t="s">
        <v>855</v>
      </c>
      <c r="AV107" s="1202"/>
      <c r="AW107" s="1202"/>
      <c r="AX107" s="1202"/>
      <c r="AY107" s="1202"/>
      <c r="AZ107" s="1202"/>
    </row>
    <row r="108" spans="2:52" ht="85.5" hidden="1" customHeight="1" x14ac:dyDescent="0.2">
      <c r="B108"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8" s="1448" t="s">
        <v>1066</v>
      </c>
      <c r="D108" s="1535" t="s">
        <v>1067</v>
      </c>
      <c r="E108" s="1204" t="s">
        <v>882</v>
      </c>
      <c r="F108" s="1203" t="str">
        <f>VLOOKUP(TBL4_OptApp[[#This Row],[Option type
Defined List]],'Option Typs_Grps'!B$2:C$47, 2, FALSE)</f>
        <v>Customer Options</v>
      </c>
      <c r="G108" s="1533" t="s">
        <v>852</v>
      </c>
      <c r="H108" s="64" t="s">
        <v>878</v>
      </c>
      <c r="I108" s="1203" t="s">
        <v>854</v>
      </c>
      <c r="J108" s="1203" t="s">
        <v>855</v>
      </c>
      <c r="K108" s="1203" t="s">
        <v>855</v>
      </c>
      <c r="L108" s="1203" t="s">
        <v>854</v>
      </c>
      <c r="M108" s="1203" t="s">
        <v>854</v>
      </c>
      <c r="N108" s="1203" t="s">
        <v>854</v>
      </c>
      <c r="O108" s="1203"/>
      <c r="P108" s="1203"/>
      <c r="Q108" s="1203"/>
      <c r="R108" s="1202" t="s">
        <v>978</v>
      </c>
      <c r="S108" s="1202" t="s">
        <v>855</v>
      </c>
      <c r="T108" s="1202" t="s">
        <v>855</v>
      </c>
      <c r="U108" s="1202" t="s">
        <v>855</v>
      </c>
      <c r="V108" s="1202" t="s">
        <v>855</v>
      </c>
      <c r="W108" s="1202" t="s">
        <v>855</v>
      </c>
      <c r="X108" s="1202" t="s">
        <v>855</v>
      </c>
      <c r="Y108" s="1202" t="s">
        <v>855</v>
      </c>
      <c r="Z108" s="1202" t="s">
        <v>855</v>
      </c>
      <c r="AA108" s="1530" t="s">
        <v>855</v>
      </c>
      <c r="AB108" s="1531" t="s">
        <v>855</v>
      </c>
      <c r="AC108" s="1202" t="s">
        <v>855</v>
      </c>
      <c r="AD108" s="1202" t="s">
        <v>855</v>
      </c>
      <c r="AE108" s="1202" t="s">
        <v>855</v>
      </c>
      <c r="AF108" s="1202" t="s">
        <v>855</v>
      </c>
      <c r="AG108" s="1202" t="s">
        <v>855</v>
      </c>
      <c r="AH108" s="1202" t="s">
        <v>855</v>
      </c>
      <c r="AI108" s="1202" t="s">
        <v>855</v>
      </c>
      <c r="AJ108" s="1202" t="s">
        <v>855</v>
      </c>
      <c r="AK108" s="1202" t="s">
        <v>855</v>
      </c>
      <c r="AL108" s="1202" t="s">
        <v>855</v>
      </c>
      <c r="AM108" s="1202" t="s">
        <v>855</v>
      </c>
      <c r="AN108" s="1202" t="s">
        <v>855</v>
      </c>
      <c r="AO108" s="1202" t="s">
        <v>855</v>
      </c>
      <c r="AP108" s="1202" t="s">
        <v>855</v>
      </c>
      <c r="AQ108" s="1202" t="s">
        <v>855</v>
      </c>
      <c r="AR108" s="1202" t="s">
        <v>855</v>
      </c>
      <c r="AS108" s="1202" t="s">
        <v>855</v>
      </c>
      <c r="AT108" s="1202" t="s">
        <v>855</v>
      </c>
      <c r="AU108" s="1202" t="s">
        <v>855</v>
      </c>
      <c r="AV108" s="1202"/>
      <c r="AW108" s="1202"/>
      <c r="AX108" s="1202"/>
      <c r="AY108" s="1202"/>
      <c r="AZ108" s="1202"/>
    </row>
    <row r="109" spans="2:52" ht="85.5" hidden="1" customHeight="1" x14ac:dyDescent="0.2">
      <c r="B109"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9" s="1448" t="s">
        <v>1068</v>
      </c>
      <c r="D109" s="1535" t="s">
        <v>1069</v>
      </c>
      <c r="E109" s="1204" t="s">
        <v>882</v>
      </c>
      <c r="F109" s="1203" t="str">
        <f>VLOOKUP(TBL4_OptApp[[#This Row],[Option type
Defined List]],'Option Typs_Grps'!B$2:C$47, 2, FALSE)</f>
        <v>Customer Options</v>
      </c>
      <c r="G109" s="1533" t="s">
        <v>852</v>
      </c>
      <c r="H109" s="64" t="s">
        <v>878</v>
      </c>
      <c r="I109" s="1203" t="s">
        <v>854</v>
      </c>
      <c r="J109" s="1203" t="s">
        <v>855</v>
      </c>
      <c r="K109" s="1203" t="s">
        <v>855</v>
      </c>
      <c r="L109" s="1203" t="s">
        <v>854</v>
      </c>
      <c r="M109" s="1203" t="s">
        <v>854</v>
      </c>
      <c r="N109" s="1203" t="s">
        <v>854</v>
      </c>
      <c r="O109" s="1203"/>
      <c r="P109" s="1203"/>
      <c r="Q109" s="1203"/>
      <c r="R109" s="1202" t="s">
        <v>978</v>
      </c>
      <c r="S109" s="1202" t="s">
        <v>855</v>
      </c>
      <c r="T109" s="1202" t="s">
        <v>855</v>
      </c>
      <c r="U109" s="1202" t="s">
        <v>855</v>
      </c>
      <c r="V109" s="1202" t="s">
        <v>855</v>
      </c>
      <c r="W109" s="1202" t="s">
        <v>855</v>
      </c>
      <c r="X109" s="1202" t="s">
        <v>855</v>
      </c>
      <c r="Y109" s="1202" t="s">
        <v>855</v>
      </c>
      <c r="Z109" s="1202" t="s">
        <v>855</v>
      </c>
      <c r="AA109" s="1530" t="s">
        <v>855</v>
      </c>
      <c r="AB109" s="1531" t="s">
        <v>855</v>
      </c>
      <c r="AC109" s="1202" t="s">
        <v>855</v>
      </c>
      <c r="AD109" s="1202" t="s">
        <v>855</v>
      </c>
      <c r="AE109" s="1202" t="s">
        <v>855</v>
      </c>
      <c r="AF109" s="1202" t="s">
        <v>855</v>
      </c>
      <c r="AG109" s="1202" t="s">
        <v>855</v>
      </c>
      <c r="AH109" s="1202" t="s">
        <v>855</v>
      </c>
      <c r="AI109" s="1202" t="s">
        <v>855</v>
      </c>
      <c r="AJ109" s="1202" t="s">
        <v>855</v>
      </c>
      <c r="AK109" s="1202" t="s">
        <v>855</v>
      </c>
      <c r="AL109" s="1202" t="s">
        <v>855</v>
      </c>
      <c r="AM109" s="1202" t="s">
        <v>855</v>
      </c>
      <c r="AN109" s="1202" t="s">
        <v>855</v>
      </c>
      <c r="AO109" s="1202" t="s">
        <v>855</v>
      </c>
      <c r="AP109" s="1202" t="s">
        <v>855</v>
      </c>
      <c r="AQ109" s="1202" t="s">
        <v>855</v>
      </c>
      <c r="AR109" s="1202" t="s">
        <v>855</v>
      </c>
      <c r="AS109" s="1202" t="s">
        <v>855</v>
      </c>
      <c r="AT109" s="1202" t="s">
        <v>855</v>
      </c>
      <c r="AU109" s="1202" t="s">
        <v>855</v>
      </c>
      <c r="AV109" s="1202"/>
      <c r="AW109" s="1202"/>
      <c r="AX109" s="1202"/>
      <c r="AY109" s="1202"/>
      <c r="AZ109" s="1202"/>
    </row>
    <row r="110" spans="2:52" ht="85.5" hidden="1" customHeight="1" x14ac:dyDescent="0.2">
      <c r="B110"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0" s="1448" t="s">
        <v>1070</v>
      </c>
      <c r="D110" s="1535" t="s">
        <v>1071</v>
      </c>
      <c r="E110" s="1204" t="s">
        <v>882</v>
      </c>
      <c r="F110" s="1203" t="str">
        <f>VLOOKUP(TBL4_OptApp[[#This Row],[Option type
Defined List]],'Option Typs_Grps'!B$2:C$47, 2, FALSE)</f>
        <v>Customer Options</v>
      </c>
      <c r="G110" s="1533" t="s">
        <v>852</v>
      </c>
      <c r="H110" s="64" t="s">
        <v>878</v>
      </c>
      <c r="I110" s="1203" t="s">
        <v>854</v>
      </c>
      <c r="J110" s="1203" t="s">
        <v>855</v>
      </c>
      <c r="K110" s="1203" t="s">
        <v>855</v>
      </c>
      <c r="L110" s="1203" t="s">
        <v>854</v>
      </c>
      <c r="M110" s="1203" t="s">
        <v>854</v>
      </c>
      <c r="N110" s="1203" t="s">
        <v>854</v>
      </c>
      <c r="O110" s="1203"/>
      <c r="P110" s="1203"/>
      <c r="Q110" s="1203"/>
      <c r="R110" s="1202" t="s">
        <v>978</v>
      </c>
      <c r="S110" s="1202" t="s">
        <v>855</v>
      </c>
      <c r="T110" s="1202" t="s">
        <v>855</v>
      </c>
      <c r="U110" s="1202" t="s">
        <v>855</v>
      </c>
      <c r="V110" s="1202" t="s">
        <v>855</v>
      </c>
      <c r="W110" s="1202" t="s">
        <v>855</v>
      </c>
      <c r="X110" s="1202" t="s">
        <v>855</v>
      </c>
      <c r="Y110" s="1202" t="s">
        <v>855</v>
      </c>
      <c r="Z110" s="1202" t="s">
        <v>855</v>
      </c>
      <c r="AA110" s="1530" t="s">
        <v>855</v>
      </c>
      <c r="AB110" s="1531" t="s">
        <v>855</v>
      </c>
      <c r="AC110" s="1202" t="s">
        <v>855</v>
      </c>
      <c r="AD110" s="1202" t="s">
        <v>855</v>
      </c>
      <c r="AE110" s="1202" t="s">
        <v>855</v>
      </c>
      <c r="AF110" s="1202" t="s">
        <v>855</v>
      </c>
      <c r="AG110" s="1202" t="s">
        <v>855</v>
      </c>
      <c r="AH110" s="1202" t="s">
        <v>855</v>
      </c>
      <c r="AI110" s="1202" t="s">
        <v>855</v>
      </c>
      <c r="AJ110" s="1202" t="s">
        <v>855</v>
      </c>
      <c r="AK110" s="1202" t="s">
        <v>855</v>
      </c>
      <c r="AL110" s="1202" t="s">
        <v>855</v>
      </c>
      <c r="AM110" s="1202" t="s">
        <v>855</v>
      </c>
      <c r="AN110" s="1202" t="s">
        <v>855</v>
      </c>
      <c r="AO110" s="1202" t="s">
        <v>855</v>
      </c>
      <c r="AP110" s="1202" t="s">
        <v>855</v>
      </c>
      <c r="AQ110" s="1202" t="s">
        <v>855</v>
      </c>
      <c r="AR110" s="1202" t="s">
        <v>855</v>
      </c>
      <c r="AS110" s="1202" t="s">
        <v>855</v>
      </c>
      <c r="AT110" s="1202" t="s">
        <v>855</v>
      </c>
      <c r="AU110" s="1202" t="s">
        <v>855</v>
      </c>
      <c r="AV110" s="1202"/>
      <c r="AW110" s="1202"/>
      <c r="AX110" s="1202"/>
      <c r="AY110" s="1202"/>
      <c r="AZ110" s="1202"/>
    </row>
    <row r="111" spans="2:52" ht="85.5" hidden="1" customHeight="1" x14ac:dyDescent="0.2">
      <c r="B111"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1" s="1448" t="s">
        <v>1072</v>
      </c>
      <c r="D111" s="1535" t="s">
        <v>1073</v>
      </c>
      <c r="E111" s="1204" t="s">
        <v>882</v>
      </c>
      <c r="F111" s="1203" t="str">
        <f>VLOOKUP(TBL4_OptApp[[#This Row],[Option type
Defined List]],'Option Typs_Grps'!B$2:C$47, 2, FALSE)</f>
        <v>Customer Options</v>
      </c>
      <c r="G111" s="1533" t="s">
        <v>852</v>
      </c>
      <c r="H111" s="64" t="s">
        <v>878</v>
      </c>
      <c r="I111" s="1203" t="s">
        <v>854</v>
      </c>
      <c r="J111" s="1203" t="s">
        <v>855</v>
      </c>
      <c r="K111" s="1203" t="s">
        <v>855</v>
      </c>
      <c r="L111" s="1203" t="s">
        <v>854</v>
      </c>
      <c r="M111" s="1203" t="s">
        <v>854</v>
      </c>
      <c r="N111" s="1203" t="s">
        <v>854</v>
      </c>
      <c r="O111" s="1203"/>
      <c r="P111" s="1203"/>
      <c r="Q111" s="1203"/>
      <c r="R111" s="1202" t="s">
        <v>978</v>
      </c>
      <c r="S111" s="1202" t="s">
        <v>855</v>
      </c>
      <c r="T111" s="1202" t="s">
        <v>855</v>
      </c>
      <c r="U111" s="1202" t="s">
        <v>855</v>
      </c>
      <c r="V111" s="1202" t="s">
        <v>855</v>
      </c>
      <c r="W111" s="1202" t="s">
        <v>855</v>
      </c>
      <c r="X111" s="1202" t="s">
        <v>855</v>
      </c>
      <c r="Y111" s="1202" t="s">
        <v>855</v>
      </c>
      <c r="Z111" s="1202" t="s">
        <v>855</v>
      </c>
      <c r="AA111" s="1530" t="s">
        <v>855</v>
      </c>
      <c r="AB111" s="1531" t="s">
        <v>855</v>
      </c>
      <c r="AC111" s="1202" t="s">
        <v>855</v>
      </c>
      <c r="AD111" s="1202" t="s">
        <v>855</v>
      </c>
      <c r="AE111" s="1202" t="s">
        <v>855</v>
      </c>
      <c r="AF111" s="1202" t="s">
        <v>855</v>
      </c>
      <c r="AG111" s="1202" t="s">
        <v>855</v>
      </c>
      <c r="AH111" s="1202" t="s">
        <v>855</v>
      </c>
      <c r="AI111" s="1202" t="s">
        <v>855</v>
      </c>
      <c r="AJ111" s="1202" t="s">
        <v>855</v>
      </c>
      <c r="AK111" s="1202" t="s">
        <v>855</v>
      </c>
      <c r="AL111" s="1202" t="s">
        <v>855</v>
      </c>
      <c r="AM111" s="1202" t="s">
        <v>855</v>
      </c>
      <c r="AN111" s="1202" t="s">
        <v>855</v>
      </c>
      <c r="AO111" s="1202" t="s">
        <v>855</v>
      </c>
      <c r="AP111" s="1202" t="s">
        <v>855</v>
      </c>
      <c r="AQ111" s="1202" t="s">
        <v>855</v>
      </c>
      <c r="AR111" s="1202" t="s">
        <v>855</v>
      </c>
      <c r="AS111" s="1202" t="s">
        <v>855</v>
      </c>
      <c r="AT111" s="1202" t="s">
        <v>855</v>
      </c>
      <c r="AU111" s="1202" t="s">
        <v>855</v>
      </c>
      <c r="AV111" s="1202"/>
      <c r="AW111" s="1202"/>
      <c r="AX111" s="1202"/>
      <c r="AY111" s="1202"/>
      <c r="AZ111" s="1202"/>
    </row>
    <row r="112" spans="2:52" ht="85.5" hidden="1" customHeight="1" x14ac:dyDescent="0.2">
      <c r="B112"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2" s="1448" t="s">
        <v>1074</v>
      </c>
      <c r="D112" s="1535" t="s">
        <v>1075</v>
      </c>
      <c r="E112" s="1204" t="s">
        <v>882</v>
      </c>
      <c r="F112" s="1203" t="str">
        <f>VLOOKUP(TBL4_OptApp[[#This Row],[Option type
Defined List]],'Option Typs_Grps'!B$2:C$47, 2, FALSE)</f>
        <v>Customer Options</v>
      </c>
      <c r="G112" s="1533" t="s">
        <v>852</v>
      </c>
      <c r="H112" s="64" t="s">
        <v>878</v>
      </c>
      <c r="I112" s="1203" t="s">
        <v>854</v>
      </c>
      <c r="J112" s="1203" t="s">
        <v>855</v>
      </c>
      <c r="K112" s="1203" t="s">
        <v>855</v>
      </c>
      <c r="L112" s="1203" t="s">
        <v>854</v>
      </c>
      <c r="M112" s="1203" t="s">
        <v>854</v>
      </c>
      <c r="N112" s="1203" t="s">
        <v>854</v>
      </c>
      <c r="O112" s="1203"/>
      <c r="P112" s="1203"/>
      <c r="Q112" s="1203"/>
      <c r="R112" s="1202" t="s">
        <v>978</v>
      </c>
      <c r="S112" s="1202" t="s">
        <v>855</v>
      </c>
      <c r="T112" s="1202" t="s">
        <v>855</v>
      </c>
      <c r="U112" s="1202" t="s">
        <v>855</v>
      </c>
      <c r="V112" s="1202" t="s">
        <v>855</v>
      </c>
      <c r="W112" s="1202" t="s">
        <v>855</v>
      </c>
      <c r="X112" s="1202" t="s">
        <v>855</v>
      </c>
      <c r="Y112" s="1202" t="s">
        <v>855</v>
      </c>
      <c r="Z112" s="1202" t="s">
        <v>855</v>
      </c>
      <c r="AA112" s="1530" t="s">
        <v>855</v>
      </c>
      <c r="AB112" s="1531" t="s">
        <v>855</v>
      </c>
      <c r="AC112" s="1202" t="s">
        <v>855</v>
      </c>
      <c r="AD112" s="1202" t="s">
        <v>855</v>
      </c>
      <c r="AE112" s="1202" t="s">
        <v>855</v>
      </c>
      <c r="AF112" s="1202" t="s">
        <v>855</v>
      </c>
      <c r="AG112" s="1202" t="s">
        <v>855</v>
      </c>
      <c r="AH112" s="1202" t="s">
        <v>855</v>
      </c>
      <c r="AI112" s="1202" t="s">
        <v>855</v>
      </c>
      <c r="AJ112" s="1202" t="s">
        <v>855</v>
      </c>
      <c r="AK112" s="1202" t="s">
        <v>855</v>
      </c>
      <c r="AL112" s="1202" t="s">
        <v>855</v>
      </c>
      <c r="AM112" s="1202" t="s">
        <v>855</v>
      </c>
      <c r="AN112" s="1202" t="s">
        <v>855</v>
      </c>
      <c r="AO112" s="1202" t="s">
        <v>855</v>
      </c>
      <c r="AP112" s="1202" t="s">
        <v>855</v>
      </c>
      <c r="AQ112" s="1202" t="s">
        <v>855</v>
      </c>
      <c r="AR112" s="1202" t="s">
        <v>855</v>
      </c>
      <c r="AS112" s="1202" t="s">
        <v>855</v>
      </c>
      <c r="AT112" s="1202" t="s">
        <v>855</v>
      </c>
      <c r="AU112" s="1202" t="s">
        <v>855</v>
      </c>
      <c r="AV112" s="1202"/>
      <c r="AW112" s="1202"/>
      <c r="AX112" s="1202"/>
      <c r="AY112" s="1202"/>
      <c r="AZ112" s="1202"/>
    </row>
    <row r="113" spans="2:52" ht="85.5" hidden="1" customHeight="1" x14ac:dyDescent="0.2">
      <c r="B113"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3" s="1448" t="s">
        <v>1076</v>
      </c>
      <c r="D113" s="1535" t="s">
        <v>1077</v>
      </c>
      <c r="E113" s="1204" t="s">
        <v>882</v>
      </c>
      <c r="F113" s="1203" t="str">
        <f>VLOOKUP(TBL4_OptApp[[#This Row],[Option type
Defined List]],'Option Typs_Grps'!B$2:C$47, 2, FALSE)</f>
        <v>Customer Options</v>
      </c>
      <c r="G113" s="1533" t="s">
        <v>852</v>
      </c>
      <c r="H113" s="64" t="s">
        <v>878</v>
      </c>
      <c r="I113" s="1203" t="s">
        <v>854</v>
      </c>
      <c r="J113" s="1203" t="s">
        <v>855</v>
      </c>
      <c r="K113" s="1203" t="s">
        <v>855</v>
      </c>
      <c r="L113" s="1203" t="s">
        <v>854</v>
      </c>
      <c r="M113" s="1203" t="s">
        <v>854</v>
      </c>
      <c r="N113" s="1203" t="s">
        <v>854</v>
      </c>
      <c r="O113" s="1203"/>
      <c r="P113" s="1203"/>
      <c r="Q113" s="1203"/>
      <c r="R113" s="1202" t="s">
        <v>978</v>
      </c>
      <c r="S113" s="1202" t="s">
        <v>855</v>
      </c>
      <c r="T113" s="1202" t="s">
        <v>855</v>
      </c>
      <c r="U113" s="1202" t="s">
        <v>855</v>
      </c>
      <c r="V113" s="1202" t="s">
        <v>855</v>
      </c>
      <c r="W113" s="1202" t="s">
        <v>855</v>
      </c>
      <c r="X113" s="1202" t="s">
        <v>855</v>
      </c>
      <c r="Y113" s="1202" t="s">
        <v>855</v>
      </c>
      <c r="Z113" s="1202" t="s">
        <v>855</v>
      </c>
      <c r="AA113" s="1530" t="s">
        <v>855</v>
      </c>
      <c r="AB113" s="1531" t="s">
        <v>855</v>
      </c>
      <c r="AC113" s="1202" t="s">
        <v>855</v>
      </c>
      <c r="AD113" s="1202" t="s">
        <v>855</v>
      </c>
      <c r="AE113" s="1202" t="s">
        <v>855</v>
      </c>
      <c r="AF113" s="1202" t="s">
        <v>855</v>
      </c>
      <c r="AG113" s="1202" t="s">
        <v>855</v>
      </c>
      <c r="AH113" s="1202" t="s">
        <v>855</v>
      </c>
      <c r="AI113" s="1202" t="s">
        <v>855</v>
      </c>
      <c r="AJ113" s="1202" t="s">
        <v>855</v>
      </c>
      <c r="AK113" s="1202" t="s">
        <v>855</v>
      </c>
      <c r="AL113" s="1202" t="s">
        <v>855</v>
      </c>
      <c r="AM113" s="1202" t="s">
        <v>855</v>
      </c>
      <c r="AN113" s="1202" t="s">
        <v>855</v>
      </c>
      <c r="AO113" s="1202" t="s">
        <v>855</v>
      </c>
      <c r="AP113" s="1202" t="s">
        <v>855</v>
      </c>
      <c r="AQ113" s="1202" t="s">
        <v>855</v>
      </c>
      <c r="AR113" s="1202" t="s">
        <v>855</v>
      </c>
      <c r="AS113" s="1202" t="s">
        <v>855</v>
      </c>
      <c r="AT113" s="1202" t="s">
        <v>855</v>
      </c>
      <c r="AU113" s="1202" t="s">
        <v>855</v>
      </c>
      <c r="AV113" s="1202"/>
      <c r="AW113" s="1202"/>
      <c r="AX113" s="1202"/>
      <c r="AY113" s="1202"/>
      <c r="AZ113" s="1202"/>
    </row>
    <row r="114" spans="2:52" ht="85.5" hidden="1" customHeight="1" x14ac:dyDescent="0.2">
      <c r="B114"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4" s="1448" t="s">
        <v>1078</v>
      </c>
      <c r="D114" s="1535" t="s">
        <v>946</v>
      </c>
      <c r="E114" s="1204" t="s">
        <v>882</v>
      </c>
      <c r="F114" s="1203" t="str">
        <f>VLOOKUP(TBL4_OptApp[[#This Row],[Option type
Defined List]],'Option Typs_Grps'!B$2:C$47, 2, FALSE)</f>
        <v>Customer Options</v>
      </c>
      <c r="G114" s="1533" t="s">
        <v>852</v>
      </c>
      <c r="H114" s="64" t="s">
        <v>878</v>
      </c>
      <c r="I114" s="1203" t="s">
        <v>854</v>
      </c>
      <c r="J114" s="1203" t="s">
        <v>855</v>
      </c>
      <c r="K114" s="1203" t="s">
        <v>855</v>
      </c>
      <c r="L114" s="1203" t="s">
        <v>854</v>
      </c>
      <c r="M114" s="1203" t="s">
        <v>854</v>
      </c>
      <c r="N114" s="1203" t="s">
        <v>854</v>
      </c>
      <c r="O114" s="1203"/>
      <c r="P114" s="1203"/>
      <c r="Q114" s="1203"/>
      <c r="R114" s="1202" t="s">
        <v>978</v>
      </c>
      <c r="S114" s="1202" t="s">
        <v>855</v>
      </c>
      <c r="T114" s="1202" t="s">
        <v>855</v>
      </c>
      <c r="U114" s="1202" t="s">
        <v>855</v>
      </c>
      <c r="V114" s="1202" t="s">
        <v>855</v>
      </c>
      <c r="W114" s="1202" t="s">
        <v>855</v>
      </c>
      <c r="X114" s="1202" t="s">
        <v>855</v>
      </c>
      <c r="Y114" s="1202" t="s">
        <v>855</v>
      </c>
      <c r="Z114" s="1202" t="s">
        <v>855</v>
      </c>
      <c r="AA114" s="1530" t="s">
        <v>855</v>
      </c>
      <c r="AB114" s="1531" t="s">
        <v>855</v>
      </c>
      <c r="AC114" s="1202" t="s">
        <v>855</v>
      </c>
      <c r="AD114" s="1202" t="s">
        <v>855</v>
      </c>
      <c r="AE114" s="1202" t="s">
        <v>855</v>
      </c>
      <c r="AF114" s="1202" t="s">
        <v>855</v>
      </c>
      <c r="AG114" s="1202" t="s">
        <v>855</v>
      </c>
      <c r="AH114" s="1202" t="s">
        <v>855</v>
      </c>
      <c r="AI114" s="1202" t="s">
        <v>855</v>
      </c>
      <c r="AJ114" s="1202" t="s">
        <v>855</v>
      </c>
      <c r="AK114" s="1202" t="s">
        <v>855</v>
      </c>
      <c r="AL114" s="1202" t="s">
        <v>855</v>
      </c>
      <c r="AM114" s="1202" t="s">
        <v>855</v>
      </c>
      <c r="AN114" s="1202" t="s">
        <v>855</v>
      </c>
      <c r="AO114" s="1202" t="s">
        <v>855</v>
      </c>
      <c r="AP114" s="1202" t="s">
        <v>855</v>
      </c>
      <c r="AQ114" s="1202" t="s">
        <v>855</v>
      </c>
      <c r="AR114" s="1202" t="s">
        <v>855</v>
      </c>
      <c r="AS114" s="1202" t="s">
        <v>855</v>
      </c>
      <c r="AT114" s="1202" t="s">
        <v>855</v>
      </c>
      <c r="AU114" s="1202" t="s">
        <v>855</v>
      </c>
      <c r="AV114" s="1202"/>
      <c r="AW114" s="1202"/>
      <c r="AX114" s="1202"/>
      <c r="AY114" s="1202"/>
      <c r="AZ114" s="1202"/>
    </row>
    <row r="115" spans="2:52" ht="85.5" hidden="1" customHeight="1" x14ac:dyDescent="0.2">
      <c r="B115"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5" s="1448" t="s">
        <v>1079</v>
      </c>
      <c r="D115" s="1535" t="s">
        <v>1080</v>
      </c>
      <c r="E115" s="1204" t="s">
        <v>882</v>
      </c>
      <c r="F115" s="1203" t="str">
        <f>VLOOKUP(TBL4_OptApp[[#This Row],[Option type
Defined List]],'Option Typs_Grps'!B$2:C$47, 2, FALSE)</f>
        <v>Customer Options</v>
      </c>
      <c r="G115" s="1533" t="s">
        <v>852</v>
      </c>
      <c r="H115" s="64" t="s">
        <v>878</v>
      </c>
      <c r="I115" s="1203" t="s">
        <v>854</v>
      </c>
      <c r="J115" s="1203" t="s">
        <v>855</v>
      </c>
      <c r="K115" s="1203" t="s">
        <v>855</v>
      </c>
      <c r="L115" s="1203" t="s">
        <v>854</v>
      </c>
      <c r="M115" s="1203" t="s">
        <v>854</v>
      </c>
      <c r="N115" s="1203" t="s">
        <v>854</v>
      </c>
      <c r="O115" s="1203"/>
      <c r="P115" s="1203"/>
      <c r="Q115" s="1203"/>
      <c r="R115" s="1202" t="s">
        <v>978</v>
      </c>
      <c r="S115" s="1202" t="s">
        <v>855</v>
      </c>
      <c r="T115" s="1202" t="s">
        <v>855</v>
      </c>
      <c r="U115" s="1202" t="s">
        <v>855</v>
      </c>
      <c r="V115" s="1202" t="s">
        <v>855</v>
      </c>
      <c r="W115" s="1202" t="s">
        <v>855</v>
      </c>
      <c r="X115" s="1202" t="s">
        <v>855</v>
      </c>
      <c r="Y115" s="1202" t="s">
        <v>855</v>
      </c>
      <c r="Z115" s="1202" t="s">
        <v>855</v>
      </c>
      <c r="AA115" s="1530" t="s">
        <v>855</v>
      </c>
      <c r="AB115" s="1531" t="s">
        <v>855</v>
      </c>
      <c r="AC115" s="1202" t="s">
        <v>855</v>
      </c>
      <c r="AD115" s="1202" t="s">
        <v>855</v>
      </c>
      <c r="AE115" s="1202" t="s">
        <v>855</v>
      </c>
      <c r="AF115" s="1202" t="s">
        <v>855</v>
      </c>
      <c r="AG115" s="1202" t="s">
        <v>855</v>
      </c>
      <c r="AH115" s="1202" t="s">
        <v>855</v>
      </c>
      <c r="AI115" s="1202" t="s">
        <v>855</v>
      </c>
      <c r="AJ115" s="1202" t="s">
        <v>855</v>
      </c>
      <c r="AK115" s="1202" t="s">
        <v>855</v>
      </c>
      <c r="AL115" s="1202" t="s">
        <v>855</v>
      </c>
      <c r="AM115" s="1202" t="s">
        <v>855</v>
      </c>
      <c r="AN115" s="1202" t="s">
        <v>855</v>
      </c>
      <c r="AO115" s="1202" t="s">
        <v>855</v>
      </c>
      <c r="AP115" s="1202" t="s">
        <v>855</v>
      </c>
      <c r="AQ115" s="1202" t="s">
        <v>855</v>
      </c>
      <c r="AR115" s="1202" t="s">
        <v>855</v>
      </c>
      <c r="AS115" s="1202" t="s">
        <v>855</v>
      </c>
      <c r="AT115" s="1202" t="s">
        <v>855</v>
      </c>
      <c r="AU115" s="1202" t="s">
        <v>855</v>
      </c>
      <c r="AV115" s="1202"/>
      <c r="AW115" s="1202"/>
      <c r="AX115" s="1202"/>
      <c r="AY115" s="1202"/>
      <c r="AZ115" s="1202"/>
    </row>
    <row r="116" spans="2:52" ht="85.5" hidden="1" customHeight="1" x14ac:dyDescent="0.2">
      <c r="B116"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6" s="1448" t="s">
        <v>1081</v>
      </c>
      <c r="D116" s="1535" t="s">
        <v>1082</v>
      </c>
      <c r="E116" s="1204" t="s">
        <v>882</v>
      </c>
      <c r="F116" s="1203" t="str">
        <f>VLOOKUP(TBL4_OptApp[[#This Row],[Option type
Defined List]],'Option Typs_Grps'!B$2:C$47, 2, FALSE)</f>
        <v>Customer Options</v>
      </c>
      <c r="G116" s="1533" t="s">
        <v>852</v>
      </c>
      <c r="H116" s="64" t="s">
        <v>878</v>
      </c>
      <c r="I116" s="1203" t="s">
        <v>854</v>
      </c>
      <c r="J116" s="1203" t="s">
        <v>855</v>
      </c>
      <c r="K116" s="1203" t="s">
        <v>855</v>
      </c>
      <c r="L116" s="1203" t="s">
        <v>854</v>
      </c>
      <c r="M116" s="1203" t="s">
        <v>854</v>
      </c>
      <c r="N116" s="1203" t="s">
        <v>854</v>
      </c>
      <c r="O116" s="1203"/>
      <c r="P116" s="1203"/>
      <c r="Q116" s="1203"/>
      <c r="R116" s="1202" t="s">
        <v>978</v>
      </c>
      <c r="S116" s="1202" t="s">
        <v>855</v>
      </c>
      <c r="T116" s="1202" t="s">
        <v>855</v>
      </c>
      <c r="U116" s="1202" t="s">
        <v>855</v>
      </c>
      <c r="V116" s="1202" t="s">
        <v>855</v>
      </c>
      <c r="W116" s="1202" t="s">
        <v>855</v>
      </c>
      <c r="X116" s="1202" t="s">
        <v>855</v>
      </c>
      <c r="Y116" s="1202" t="s">
        <v>855</v>
      </c>
      <c r="Z116" s="1202" t="s">
        <v>855</v>
      </c>
      <c r="AA116" s="1530" t="s">
        <v>855</v>
      </c>
      <c r="AB116" s="1531" t="s">
        <v>855</v>
      </c>
      <c r="AC116" s="1202" t="s">
        <v>855</v>
      </c>
      <c r="AD116" s="1202" t="s">
        <v>855</v>
      </c>
      <c r="AE116" s="1202" t="s">
        <v>855</v>
      </c>
      <c r="AF116" s="1202" t="s">
        <v>855</v>
      </c>
      <c r="AG116" s="1202" t="s">
        <v>855</v>
      </c>
      <c r="AH116" s="1202" t="s">
        <v>855</v>
      </c>
      <c r="AI116" s="1202" t="s">
        <v>855</v>
      </c>
      <c r="AJ116" s="1202" t="s">
        <v>855</v>
      </c>
      <c r="AK116" s="1202" t="s">
        <v>855</v>
      </c>
      <c r="AL116" s="1202" t="s">
        <v>855</v>
      </c>
      <c r="AM116" s="1202" t="s">
        <v>855</v>
      </c>
      <c r="AN116" s="1202" t="s">
        <v>855</v>
      </c>
      <c r="AO116" s="1202" t="s">
        <v>855</v>
      </c>
      <c r="AP116" s="1202" t="s">
        <v>855</v>
      </c>
      <c r="AQ116" s="1202" t="s">
        <v>855</v>
      </c>
      <c r="AR116" s="1202" t="s">
        <v>855</v>
      </c>
      <c r="AS116" s="1202" t="s">
        <v>855</v>
      </c>
      <c r="AT116" s="1202" t="s">
        <v>855</v>
      </c>
      <c r="AU116" s="1202" t="s">
        <v>855</v>
      </c>
      <c r="AV116" s="1202"/>
      <c r="AW116" s="1202"/>
      <c r="AX116" s="1202"/>
      <c r="AY116" s="1202"/>
      <c r="AZ116" s="1202"/>
    </row>
    <row r="117" spans="2:52" ht="85.5" hidden="1" customHeight="1" x14ac:dyDescent="0.2">
      <c r="B117"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7" s="1448" t="s">
        <v>1083</v>
      </c>
      <c r="D117" s="1535" t="s">
        <v>1084</v>
      </c>
      <c r="E117" s="1204" t="s">
        <v>882</v>
      </c>
      <c r="F117" s="1203" t="str">
        <f>VLOOKUP(TBL4_OptApp[[#This Row],[Option type
Defined List]],'Option Typs_Grps'!B$2:C$47, 2, FALSE)</f>
        <v>Customer Options</v>
      </c>
      <c r="G117" s="1533" t="s">
        <v>852</v>
      </c>
      <c r="H117" s="64" t="s">
        <v>878</v>
      </c>
      <c r="I117" s="1203" t="s">
        <v>854</v>
      </c>
      <c r="J117" s="1203" t="s">
        <v>855</v>
      </c>
      <c r="K117" s="1203" t="s">
        <v>855</v>
      </c>
      <c r="L117" s="1203" t="s">
        <v>854</v>
      </c>
      <c r="M117" s="1203" t="s">
        <v>854</v>
      </c>
      <c r="N117" s="1203" t="s">
        <v>854</v>
      </c>
      <c r="O117" s="1203"/>
      <c r="P117" s="1203"/>
      <c r="Q117" s="1203"/>
      <c r="R117" s="1202" t="s">
        <v>978</v>
      </c>
      <c r="S117" s="1202" t="s">
        <v>855</v>
      </c>
      <c r="T117" s="1202" t="s">
        <v>855</v>
      </c>
      <c r="U117" s="1202" t="s">
        <v>855</v>
      </c>
      <c r="V117" s="1202" t="s">
        <v>855</v>
      </c>
      <c r="W117" s="1202" t="s">
        <v>855</v>
      </c>
      <c r="X117" s="1202" t="s">
        <v>855</v>
      </c>
      <c r="Y117" s="1202" t="s">
        <v>855</v>
      </c>
      <c r="Z117" s="1202" t="s">
        <v>855</v>
      </c>
      <c r="AA117" s="1530" t="s">
        <v>855</v>
      </c>
      <c r="AB117" s="1531" t="s">
        <v>855</v>
      </c>
      <c r="AC117" s="1202" t="s">
        <v>855</v>
      </c>
      <c r="AD117" s="1202" t="s">
        <v>855</v>
      </c>
      <c r="AE117" s="1202" t="s">
        <v>855</v>
      </c>
      <c r="AF117" s="1202" t="s">
        <v>855</v>
      </c>
      <c r="AG117" s="1202" t="s">
        <v>855</v>
      </c>
      <c r="AH117" s="1202" t="s">
        <v>855</v>
      </c>
      <c r="AI117" s="1202" t="s">
        <v>855</v>
      </c>
      <c r="AJ117" s="1202" t="s">
        <v>855</v>
      </c>
      <c r="AK117" s="1202" t="s">
        <v>855</v>
      </c>
      <c r="AL117" s="1202" t="s">
        <v>855</v>
      </c>
      <c r="AM117" s="1202" t="s">
        <v>855</v>
      </c>
      <c r="AN117" s="1202" t="s">
        <v>855</v>
      </c>
      <c r="AO117" s="1202" t="s">
        <v>855</v>
      </c>
      <c r="AP117" s="1202" t="s">
        <v>855</v>
      </c>
      <c r="AQ117" s="1202" t="s">
        <v>855</v>
      </c>
      <c r="AR117" s="1202" t="s">
        <v>855</v>
      </c>
      <c r="AS117" s="1202" t="s">
        <v>855</v>
      </c>
      <c r="AT117" s="1202" t="s">
        <v>855</v>
      </c>
      <c r="AU117" s="1202" t="s">
        <v>855</v>
      </c>
      <c r="AV117" s="1202"/>
      <c r="AW117" s="1202"/>
      <c r="AX117" s="1202"/>
      <c r="AY117" s="1202"/>
      <c r="AZ117" s="1202"/>
    </row>
    <row r="118" spans="2:52" ht="85.5" hidden="1" customHeight="1" x14ac:dyDescent="0.2">
      <c r="B118"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8" s="1448" t="s">
        <v>1085</v>
      </c>
      <c r="D118" s="1535" t="s">
        <v>1086</v>
      </c>
      <c r="E118" s="1204" t="s">
        <v>882</v>
      </c>
      <c r="F118" s="1203" t="str">
        <f>VLOOKUP(TBL4_OptApp[[#This Row],[Option type
Defined List]],'Option Typs_Grps'!B$2:C$47, 2, FALSE)</f>
        <v>Customer Options</v>
      </c>
      <c r="G118" s="1533" t="s">
        <v>852</v>
      </c>
      <c r="H118" s="64" t="s">
        <v>878</v>
      </c>
      <c r="I118" s="1203" t="s">
        <v>854</v>
      </c>
      <c r="J118" s="1203" t="s">
        <v>855</v>
      </c>
      <c r="K118" s="1203" t="s">
        <v>855</v>
      </c>
      <c r="L118" s="1203" t="s">
        <v>854</v>
      </c>
      <c r="M118" s="1203" t="s">
        <v>854</v>
      </c>
      <c r="N118" s="1203" t="s">
        <v>854</v>
      </c>
      <c r="O118" s="1203"/>
      <c r="P118" s="1203"/>
      <c r="Q118" s="1203"/>
      <c r="R118" s="1202" t="s">
        <v>978</v>
      </c>
      <c r="S118" s="1202" t="s">
        <v>855</v>
      </c>
      <c r="T118" s="1202" t="s">
        <v>855</v>
      </c>
      <c r="U118" s="1202" t="s">
        <v>855</v>
      </c>
      <c r="V118" s="1202" t="s">
        <v>855</v>
      </c>
      <c r="W118" s="1202" t="s">
        <v>855</v>
      </c>
      <c r="X118" s="1202" t="s">
        <v>855</v>
      </c>
      <c r="Y118" s="1202" t="s">
        <v>855</v>
      </c>
      <c r="Z118" s="1202" t="s">
        <v>855</v>
      </c>
      <c r="AA118" s="1530" t="s">
        <v>855</v>
      </c>
      <c r="AB118" s="1531" t="s">
        <v>855</v>
      </c>
      <c r="AC118" s="1202" t="s">
        <v>855</v>
      </c>
      <c r="AD118" s="1202" t="s">
        <v>855</v>
      </c>
      <c r="AE118" s="1202" t="s">
        <v>855</v>
      </c>
      <c r="AF118" s="1202" t="s">
        <v>855</v>
      </c>
      <c r="AG118" s="1202" t="s">
        <v>855</v>
      </c>
      <c r="AH118" s="1202" t="s">
        <v>855</v>
      </c>
      <c r="AI118" s="1202" t="s">
        <v>855</v>
      </c>
      <c r="AJ118" s="1202" t="s">
        <v>855</v>
      </c>
      <c r="AK118" s="1202" t="s">
        <v>855</v>
      </c>
      <c r="AL118" s="1202" t="s">
        <v>855</v>
      </c>
      <c r="AM118" s="1202" t="s">
        <v>855</v>
      </c>
      <c r="AN118" s="1202" t="s">
        <v>855</v>
      </c>
      <c r="AO118" s="1202" t="s">
        <v>855</v>
      </c>
      <c r="AP118" s="1202" t="s">
        <v>855</v>
      </c>
      <c r="AQ118" s="1202" t="s">
        <v>855</v>
      </c>
      <c r="AR118" s="1202" t="s">
        <v>855</v>
      </c>
      <c r="AS118" s="1202" t="s">
        <v>855</v>
      </c>
      <c r="AT118" s="1202" t="s">
        <v>855</v>
      </c>
      <c r="AU118" s="1202" t="s">
        <v>855</v>
      </c>
      <c r="AV118" s="1202"/>
      <c r="AW118" s="1202"/>
      <c r="AX118" s="1202"/>
      <c r="AY118" s="1202"/>
      <c r="AZ118" s="1202"/>
    </row>
    <row r="119" spans="2:52" ht="85.5" hidden="1" customHeight="1" x14ac:dyDescent="0.2">
      <c r="B119"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9" s="1448" t="s">
        <v>1087</v>
      </c>
      <c r="D119" s="1535" t="s">
        <v>1088</v>
      </c>
      <c r="E119" s="1204" t="s">
        <v>882</v>
      </c>
      <c r="F119" s="1203" t="str">
        <f>VLOOKUP(TBL4_OptApp[[#This Row],[Option type
Defined List]],'Option Typs_Grps'!B$2:C$47, 2, FALSE)</f>
        <v>Customer Options</v>
      </c>
      <c r="G119" s="1533" t="s">
        <v>852</v>
      </c>
      <c r="H119" s="64" t="s">
        <v>878</v>
      </c>
      <c r="I119" s="1203" t="s">
        <v>854</v>
      </c>
      <c r="J119" s="1203" t="s">
        <v>855</v>
      </c>
      <c r="K119" s="1203" t="s">
        <v>855</v>
      </c>
      <c r="L119" s="1203" t="s">
        <v>854</v>
      </c>
      <c r="M119" s="1203" t="s">
        <v>854</v>
      </c>
      <c r="N119" s="1203" t="s">
        <v>854</v>
      </c>
      <c r="O119" s="1203"/>
      <c r="P119" s="1203"/>
      <c r="Q119" s="1203"/>
      <c r="R119" s="1202" t="s">
        <v>978</v>
      </c>
      <c r="S119" s="1202" t="s">
        <v>855</v>
      </c>
      <c r="T119" s="1202" t="s">
        <v>855</v>
      </c>
      <c r="U119" s="1202" t="s">
        <v>855</v>
      </c>
      <c r="V119" s="1202" t="s">
        <v>855</v>
      </c>
      <c r="W119" s="1202" t="s">
        <v>855</v>
      </c>
      <c r="X119" s="1202" t="s">
        <v>855</v>
      </c>
      <c r="Y119" s="1202" t="s">
        <v>855</v>
      </c>
      <c r="Z119" s="1202" t="s">
        <v>855</v>
      </c>
      <c r="AA119" s="1530" t="s">
        <v>855</v>
      </c>
      <c r="AB119" s="1531" t="s">
        <v>855</v>
      </c>
      <c r="AC119" s="1202" t="s">
        <v>855</v>
      </c>
      <c r="AD119" s="1202" t="s">
        <v>855</v>
      </c>
      <c r="AE119" s="1202" t="s">
        <v>855</v>
      </c>
      <c r="AF119" s="1202" t="s">
        <v>855</v>
      </c>
      <c r="AG119" s="1202" t="s">
        <v>855</v>
      </c>
      <c r="AH119" s="1202" t="s">
        <v>855</v>
      </c>
      <c r="AI119" s="1202" t="s">
        <v>855</v>
      </c>
      <c r="AJ119" s="1202" t="s">
        <v>855</v>
      </c>
      <c r="AK119" s="1202" t="s">
        <v>855</v>
      </c>
      <c r="AL119" s="1202" t="s">
        <v>855</v>
      </c>
      <c r="AM119" s="1202" t="s">
        <v>855</v>
      </c>
      <c r="AN119" s="1202" t="s">
        <v>855</v>
      </c>
      <c r="AO119" s="1202" t="s">
        <v>855</v>
      </c>
      <c r="AP119" s="1202" t="s">
        <v>855</v>
      </c>
      <c r="AQ119" s="1202" t="s">
        <v>855</v>
      </c>
      <c r="AR119" s="1202" t="s">
        <v>855</v>
      </c>
      <c r="AS119" s="1202" t="s">
        <v>855</v>
      </c>
      <c r="AT119" s="1202" t="s">
        <v>855</v>
      </c>
      <c r="AU119" s="1202" t="s">
        <v>855</v>
      </c>
      <c r="AV119" s="1202"/>
      <c r="AW119" s="1202"/>
      <c r="AX119" s="1202"/>
      <c r="AY119" s="1202"/>
      <c r="AZ119" s="1202"/>
    </row>
    <row r="120" spans="2:52" ht="85.5" hidden="1" customHeight="1" x14ac:dyDescent="0.2">
      <c r="B120"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20" s="1448" t="s">
        <v>1089</v>
      </c>
      <c r="D120" s="1535" t="s">
        <v>1090</v>
      </c>
      <c r="E120" s="1204" t="s">
        <v>882</v>
      </c>
      <c r="F120" s="1203" t="str">
        <f>VLOOKUP(TBL4_OptApp[[#This Row],[Option type
Defined List]],'Option Typs_Grps'!B$2:C$47, 2, FALSE)</f>
        <v>Customer Options</v>
      </c>
      <c r="G120" s="1533" t="s">
        <v>852</v>
      </c>
      <c r="H120" s="64" t="s">
        <v>878</v>
      </c>
      <c r="I120" s="1203" t="s">
        <v>854</v>
      </c>
      <c r="J120" s="1203" t="s">
        <v>855</v>
      </c>
      <c r="K120" s="1203" t="s">
        <v>855</v>
      </c>
      <c r="L120" s="1203" t="s">
        <v>854</v>
      </c>
      <c r="M120" s="1203" t="s">
        <v>854</v>
      </c>
      <c r="N120" s="1203" t="s">
        <v>854</v>
      </c>
      <c r="O120" s="1203"/>
      <c r="P120" s="1203"/>
      <c r="Q120" s="1203"/>
      <c r="R120" s="1202" t="s">
        <v>978</v>
      </c>
      <c r="S120" s="1202" t="s">
        <v>855</v>
      </c>
      <c r="T120" s="1202" t="s">
        <v>855</v>
      </c>
      <c r="U120" s="1202" t="s">
        <v>855</v>
      </c>
      <c r="V120" s="1202" t="s">
        <v>855</v>
      </c>
      <c r="W120" s="1202" t="s">
        <v>855</v>
      </c>
      <c r="X120" s="1202" t="s">
        <v>855</v>
      </c>
      <c r="Y120" s="1202" t="s">
        <v>855</v>
      </c>
      <c r="Z120" s="1202" t="s">
        <v>855</v>
      </c>
      <c r="AA120" s="1530" t="s">
        <v>855</v>
      </c>
      <c r="AB120" s="1531" t="s">
        <v>855</v>
      </c>
      <c r="AC120" s="1202" t="s">
        <v>855</v>
      </c>
      <c r="AD120" s="1202" t="s">
        <v>855</v>
      </c>
      <c r="AE120" s="1202" t="s">
        <v>855</v>
      </c>
      <c r="AF120" s="1202" t="s">
        <v>855</v>
      </c>
      <c r="AG120" s="1202" t="s">
        <v>855</v>
      </c>
      <c r="AH120" s="1202" t="s">
        <v>855</v>
      </c>
      <c r="AI120" s="1202" t="s">
        <v>855</v>
      </c>
      <c r="AJ120" s="1202" t="s">
        <v>855</v>
      </c>
      <c r="AK120" s="1202" t="s">
        <v>855</v>
      </c>
      <c r="AL120" s="1202" t="s">
        <v>855</v>
      </c>
      <c r="AM120" s="1202" t="s">
        <v>855</v>
      </c>
      <c r="AN120" s="1202" t="s">
        <v>855</v>
      </c>
      <c r="AO120" s="1202" t="s">
        <v>855</v>
      </c>
      <c r="AP120" s="1202" t="s">
        <v>855</v>
      </c>
      <c r="AQ120" s="1202" t="s">
        <v>855</v>
      </c>
      <c r="AR120" s="1202" t="s">
        <v>855</v>
      </c>
      <c r="AS120" s="1202" t="s">
        <v>855</v>
      </c>
      <c r="AT120" s="1202" t="s">
        <v>855</v>
      </c>
      <c r="AU120" s="1202" t="s">
        <v>855</v>
      </c>
      <c r="AV120" s="1202"/>
      <c r="AW120" s="1202"/>
      <c r="AX120" s="1202"/>
      <c r="AY120" s="1202"/>
      <c r="AZ120" s="1202"/>
    </row>
    <row r="121" spans="2:52" ht="85.5" hidden="1" customHeight="1" x14ac:dyDescent="0.2">
      <c r="B121"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21" s="1448" t="s">
        <v>1091</v>
      </c>
      <c r="D121" s="1535" t="s">
        <v>1092</v>
      </c>
      <c r="E121" s="1204" t="s">
        <v>882</v>
      </c>
      <c r="F121" s="1203" t="str">
        <f>VLOOKUP(TBL4_OptApp[[#This Row],[Option type
Defined List]],'Option Typs_Grps'!B$2:C$47, 2, FALSE)</f>
        <v>Customer Options</v>
      </c>
      <c r="G121" s="1533" t="s">
        <v>852</v>
      </c>
      <c r="H121" s="64" t="s">
        <v>878</v>
      </c>
      <c r="I121" s="1203" t="s">
        <v>854</v>
      </c>
      <c r="J121" s="1203" t="s">
        <v>855</v>
      </c>
      <c r="K121" s="1203" t="s">
        <v>855</v>
      </c>
      <c r="L121" s="1203" t="s">
        <v>854</v>
      </c>
      <c r="M121" s="1203" t="s">
        <v>854</v>
      </c>
      <c r="N121" s="1203" t="s">
        <v>854</v>
      </c>
      <c r="O121" s="1203"/>
      <c r="P121" s="1203"/>
      <c r="Q121" s="1203"/>
      <c r="R121" s="1202" t="s">
        <v>978</v>
      </c>
      <c r="S121" s="1202" t="s">
        <v>855</v>
      </c>
      <c r="T121" s="1202" t="s">
        <v>855</v>
      </c>
      <c r="U121" s="1202" t="s">
        <v>855</v>
      </c>
      <c r="V121" s="1202" t="s">
        <v>855</v>
      </c>
      <c r="W121" s="1202" t="s">
        <v>855</v>
      </c>
      <c r="X121" s="1202" t="s">
        <v>855</v>
      </c>
      <c r="Y121" s="1202" t="s">
        <v>855</v>
      </c>
      <c r="Z121" s="1202" t="s">
        <v>855</v>
      </c>
      <c r="AA121" s="1530" t="s">
        <v>855</v>
      </c>
      <c r="AB121" s="1531" t="s">
        <v>855</v>
      </c>
      <c r="AC121" s="1202" t="s">
        <v>855</v>
      </c>
      <c r="AD121" s="1202" t="s">
        <v>855</v>
      </c>
      <c r="AE121" s="1202" t="s">
        <v>855</v>
      </c>
      <c r="AF121" s="1202" t="s">
        <v>855</v>
      </c>
      <c r="AG121" s="1202" t="s">
        <v>855</v>
      </c>
      <c r="AH121" s="1202" t="s">
        <v>855</v>
      </c>
      <c r="AI121" s="1202" t="s">
        <v>855</v>
      </c>
      <c r="AJ121" s="1202" t="s">
        <v>855</v>
      </c>
      <c r="AK121" s="1202" t="s">
        <v>855</v>
      </c>
      <c r="AL121" s="1202" t="s">
        <v>855</v>
      </c>
      <c r="AM121" s="1202" t="s">
        <v>855</v>
      </c>
      <c r="AN121" s="1202" t="s">
        <v>855</v>
      </c>
      <c r="AO121" s="1202" t="s">
        <v>855</v>
      </c>
      <c r="AP121" s="1202" t="s">
        <v>855</v>
      </c>
      <c r="AQ121" s="1202" t="s">
        <v>855</v>
      </c>
      <c r="AR121" s="1202" t="s">
        <v>855</v>
      </c>
      <c r="AS121" s="1202" t="s">
        <v>855</v>
      </c>
      <c r="AT121" s="1202" t="s">
        <v>855</v>
      </c>
      <c r="AU121" s="1202" t="s">
        <v>855</v>
      </c>
      <c r="AV121" s="1202"/>
      <c r="AW121" s="1202"/>
      <c r="AX121" s="1202"/>
      <c r="AY121" s="1202"/>
      <c r="AZ121" s="1202"/>
    </row>
    <row r="122" spans="2:52" ht="85.5" hidden="1" customHeight="1" x14ac:dyDescent="0.2">
      <c r="B122"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22" s="1448" t="s">
        <v>1093</v>
      </c>
      <c r="D122" s="1535" t="s">
        <v>1094</v>
      </c>
      <c r="E122" s="1204" t="s">
        <v>882</v>
      </c>
      <c r="F122" s="1203" t="str">
        <f>VLOOKUP(TBL4_OptApp[[#This Row],[Option type
Defined List]],'Option Typs_Grps'!B$2:C$47, 2, FALSE)</f>
        <v>Customer Options</v>
      </c>
      <c r="G122" s="1533" t="s">
        <v>852</v>
      </c>
      <c r="H122" s="64" t="s">
        <v>878</v>
      </c>
      <c r="I122" s="1203" t="s">
        <v>854</v>
      </c>
      <c r="J122" s="1203" t="s">
        <v>855</v>
      </c>
      <c r="K122" s="1203" t="s">
        <v>855</v>
      </c>
      <c r="L122" s="1203" t="s">
        <v>854</v>
      </c>
      <c r="M122" s="1203" t="s">
        <v>854</v>
      </c>
      <c r="N122" s="1203" t="s">
        <v>854</v>
      </c>
      <c r="O122" s="1203"/>
      <c r="P122" s="1203"/>
      <c r="Q122" s="1203"/>
      <c r="R122" s="1202" t="s">
        <v>978</v>
      </c>
      <c r="S122" s="1202" t="s">
        <v>855</v>
      </c>
      <c r="T122" s="1202" t="s">
        <v>855</v>
      </c>
      <c r="U122" s="1202" t="s">
        <v>855</v>
      </c>
      <c r="V122" s="1202" t="s">
        <v>855</v>
      </c>
      <c r="W122" s="1202" t="s">
        <v>855</v>
      </c>
      <c r="X122" s="1202" t="s">
        <v>855</v>
      </c>
      <c r="Y122" s="1202" t="s">
        <v>855</v>
      </c>
      <c r="Z122" s="1202" t="s">
        <v>855</v>
      </c>
      <c r="AA122" s="1530" t="s">
        <v>855</v>
      </c>
      <c r="AB122" s="1531" t="s">
        <v>855</v>
      </c>
      <c r="AC122" s="1202" t="s">
        <v>855</v>
      </c>
      <c r="AD122" s="1202" t="s">
        <v>855</v>
      </c>
      <c r="AE122" s="1202" t="s">
        <v>855</v>
      </c>
      <c r="AF122" s="1202" t="s">
        <v>855</v>
      </c>
      <c r="AG122" s="1202" t="s">
        <v>855</v>
      </c>
      <c r="AH122" s="1202" t="s">
        <v>855</v>
      </c>
      <c r="AI122" s="1202" t="s">
        <v>855</v>
      </c>
      <c r="AJ122" s="1202" t="s">
        <v>855</v>
      </c>
      <c r="AK122" s="1202" t="s">
        <v>855</v>
      </c>
      <c r="AL122" s="1202" t="s">
        <v>855</v>
      </c>
      <c r="AM122" s="1202" t="s">
        <v>855</v>
      </c>
      <c r="AN122" s="1202" t="s">
        <v>855</v>
      </c>
      <c r="AO122" s="1202" t="s">
        <v>855</v>
      </c>
      <c r="AP122" s="1202" t="s">
        <v>855</v>
      </c>
      <c r="AQ122" s="1202" t="s">
        <v>855</v>
      </c>
      <c r="AR122" s="1202" t="s">
        <v>855</v>
      </c>
      <c r="AS122" s="1202" t="s">
        <v>855</v>
      </c>
      <c r="AT122" s="1202" t="s">
        <v>855</v>
      </c>
      <c r="AU122" s="1202" t="s">
        <v>855</v>
      </c>
      <c r="AV122" s="1202"/>
      <c r="AW122" s="1202"/>
      <c r="AX122" s="1202"/>
      <c r="AY122" s="1202"/>
      <c r="AZ122" s="1202"/>
    </row>
    <row r="123" spans="2:52" ht="85.5" hidden="1" customHeight="1" x14ac:dyDescent="0.2">
      <c r="B123"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23" s="1448" t="s">
        <v>1095</v>
      </c>
      <c r="D123" s="1535" t="s">
        <v>1096</v>
      </c>
      <c r="E123" s="1204" t="s">
        <v>954</v>
      </c>
      <c r="F123" s="1203" t="str">
        <f>VLOOKUP(TBL4_OptApp[[#This Row],[Option type
Defined List]],'Option Typs_Grps'!B$2:C$47, 2, FALSE)</f>
        <v>Customer Options</v>
      </c>
      <c r="G123" s="1533" t="s">
        <v>852</v>
      </c>
      <c r="H123" s="64" t="s">
        <v>878</v>
      </c>
      <c r="I123" s="1203" t="s">
        <v>854</v>
      </c>
      <c r="J123" s="1203" t="s">
        <v>855</v>
      </c>
      <c r="K123" s="1203" t="s">
        <v>855</v>
      </c>
      <c r="L123" s="1203" t="s">
        <v>854</v>
      </c>
      <c r="M123" s="1203" t="s">
        <v>854</v>
      </c>
      <c r="N123" s="1203" t="s">
        <v>854</v>
      </c>
      <c r="O123" s="1203"/>
      <c r="P123" s="1203"/>
      <c r="Q123" s="1203"/>
      <c r="R123" s="1202" t="s">
        <v>978</v>
      </c>
      <c r="S123" s="1202" t="s">
        <v>855</v>
      </c>
      <c r="T123" s="1202" t="s">
        <v>855</v>
      </c>
      <c r="U123" s="1202" t="s">
        <v>855</v>
      </c>
      <c r="V123" s="1202" t="s">
        <v>855</v>
      </c>
      <c r="W123" s="1202" t="s">
        <v>855</v>
      </c>
      <c r="X123" s="1202" t="s">
        <v>855</v>
      </c>
      <c r="Y123" s="1202" t="s">
        <v>855</v>
      </c>
      <c r="Z123" s="1202" t="s">
        <v>855</v>
      </c>
      <c r="AA123" s="1530" t="s">
        <v>855</v>
      </c>
      <c r="AB123" s="1531" t="s">
        <v>855</v>
      </c>
      <c r="AC123" s="1202" t="s">
        <v>855</v>
      </c>
      <c r="AD123" s="1202" t="s">
        <v>855</v>
      </c>
      <c r="AE123" s="1202" t="s">
        <v>855</v>
      </c>
      <c r="AF123" s="1202" t="s">
        <v>855</v>
      </c>
      <c r="AG123" s="1202" t="s">
        <v>855</v>
      </c>
      <c r="AH123" s="1202" t="s">
        <v>855</v>
      </c>
      <c r="AI123" s="1202" t="s">
        <v>855</v>
      </c>
      <c r="AJ123" s="1202" t="s">
        <v>855</v>
      </c>
      <c r="AK123" s="1202" t="s">
        <v>855</v>
      </c>
      <c r="AL123" s="1202" t="s">
        <v>855</v>
      </c>
      <c r="AM123" s="1202" t="s">
        <v>855</v>
      </c>
      <c r="AN123" s="1202" t="s">
        <v>855</v>
      </c>
      <c r="AO123" s="1202" t="s">
        <v>855</v>
      </c>
      <c r="AP123" s="1202" t="s">
        <v>855</v>
      </c>
      <c r="AQ123" s="1202" t="s">
        <v>855</v>
      </c>
      <c r="AR123" s="1202" t="s">
        <v>855</v>
      </c>
      <c r="AS123" s="1202" t="s">
        <v>855</v>
      </c>
      <c r="AT123" s="1202" t="s">
        <v>855</v>
      </c>
      <c r="AU123" s="1202" t="s">
        <v>855</v>
      </c>
      <c r="AV123" s="1202"/>
      <c r="AW123" s="1202"/>
      <c r="AX123" s="1202"/>
      <c r="AY123" s="1202"/>
      <c r="AZ123" s="1202"/>
    </row>
    <row r="124" spans="2:52" ht="85.5" hidden="1" customHeight="1" x14ac:dyDescent="0.2">
      <c r="B124"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24" s="1448" t="s">
        <v>1097</v>
      </c>
      <c r="D124" s="1535" t="s">
        <v>1098</v>
      </c>
      <c r="E124" s="1204" t="s">
        <v>882</v>
      </c>
      <c r="F124" s="1203" t="str">
        <f>VLOOKUP(TBL4_OptApp[[#This Row],[Option type
Defined List]],'Option Typs_Grps'!B$2:C$47, 2, FALSE)</f>
        <v>Customer Options</v>
      </c>
      <c r="G124" s="1533" t="s">
        <v>852</v>
      </c>
      <c r="H124" s="64" t="s">
        <v>878</v>
      </c>
      <c r="I124" s="1203" t="s">
        <v>854</v>
      </c>
      <c r="J124" s="1203" t="s">
        <v>855</v>
      </c>
      <c r="K124" s="1203" t="s">
        <v>855</v>
      </c>
      <c r="L124" s="1203" t="s">
        <v>854</v>
      </c>
      <c r="M124" s="1203" t="s">
        <v>854</v>
      </c>
      <c r="N124" s="1203" t="s">
        <v>854</v>
      </c>
      <c r="O124" s="1203"/>
      <c r="P124" s="1203"/>
      <c r="Q124" s="1203"/>
      <c r="R124" s="1202" t="s">
        <v>1099</v>
      </c>
      <c r="S124" s="1202" t="s">
        <v>855</v>
      </c>
      <c r="T124" s="1202" t="s">
        <v>855</v>
      </c>
      <c r="U124" s="1202" t="s">
        <v>855</v>
      </c>
      <c r="V124" s="1202" t="s">
        <v>855</v>
      </c>
      <c r="W124" s="1202" t="s">
        <v>855</v>
      </c>
      <c r="X124" s="1202" t="s">
        <v>855</v>
      </c>
      <c r="Y124" s="1202" t="s">
        <v>855</v>
      </c>
      <c r="Z124" s="1202" t="s">
        <v>855</v>
      </c>
      <c r="AA124" s="1530" t="s">
        <v>855</v>
      </c>
      <c r="AB124" s="1531" t="s">
        <v>855</v>
      </c>
      <c r="AC124" s="1202" t="s">
        <v>855</v>
      </c>
      <c r="AD124" s="1202" t="s">
        <v>855</v>
      </c>
      <c r="AE124" s="1202" t="s">
        <v>855</v>
      </c>
      <c r="AF124" s="1202" t="s">
        <v>855</v>
      </c>
      <c r="AG124" s="1202" t="s">
        <v>855</v>
      </c>
      <c r="AH124" s="1202" t="s">
        <v>855</v>
      </c>
      <c r="AI124" s="1202" t="s">
        <v>855</v>
      </c>
      <c r="AJ124" s="1202" t="s">
        <v>855</v>
      </c>
      <c r="AK124" s="1202" t="s">
        <v>855</v>
      </c>
      <c r="AL124" s="1202" t="s">
        <v>855</v>
      </c>
      <c r="AM124" s="1202" t="s">
        <v>855</v>
      </c>
      <c r="AN124" s="1202" t="s">
        <v>855</v>
      </c>
      <c r="AO124" s="1202" t="s">
        <v>855</v>
      </c>
      <c r="AP124" s="1202" t="s">
        <v>855</v>
      </c>
      <c r="AQ124" s="1202" t="s">
        <v>855</v>
      </c>
      <c r="AR124" s="1202" t="s">
        <v>855</v>
      </c>
      <c r="AS124" s="1202" t="s">
        <v>855</v>
      </c>
      <c r="AT124" s="1202" t="s">
        <v>855</v>
      </c>
      <c r="AU124" s="1202" t="s">
        <v>855</v>
      </c>
      <c r="AV124" s="1202"/>
      <c r="AW124" s="1202"/>
      <c r="AX124" s="1202"/>
      <c r="AY124" s="1202"/>
      <c r="AZ124" s="1202"/>
    </row>
    <row r="125" spans="2:52" ht="85.5" hidden="1" customHeight="1" x14ac:dyDescent="0.2">
      <c r="B125"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25" s="1448" t="s">
        <v>1100</v>
      </c>
      <c r="D125" s="1535" t="s">
        <v>1101</v>
      </c>
      <c r="E125" s="1204" t="s">
        <v>882</v>
      </c>
      <c r="F125" s="1203" t="str">
        <f>VLOOKUP(TBL4_OptApp[[#This Row],[Option type
Defined List]],'Option Typs_Grps'!B$2:C$47, 2, FALSE)</f>
        <v>Customer Options</v>
      </c>
      <c r="G125" s="1533" t="s">
        <v>852</v>
      </c>
      <c r="H125" s="64" t="s">
        <v>878</v>
      </c>
      <c r="I125" s="1203" t="s">
        <v>854</v>
      </c>
      <c r="J125" s="1203" t="s">
        <v>855</v>
      </c>
      <c r="K125" s="1203" t="s">
        <v>855</v>
      </c>
      <c r="L125" s="1203" t="s">
        <v>854</v>
      </c>
      <c r="M125" s="1203" t="s">
        <v>854</v>
      </c>
      <c r="N125" s="1203" t="s">
        <v>854</v>
      </c>
      <c r="O125" s="1203"/>
      <c r="P125" s="1203"/>
      <c r="Q125" s="1203"/>
      <c r="R125" s="1202" t="s">
        <v>1099</v>
      </c>
      <c r="S125" s="1202" t="s">
        <v>855</v>
      </c>
      <c r="T125" s="1202" t="s">
        <v>855</v>
      </c>
      <c r="U125" s="1202" t="s">
        <v>855</v>
      </c>
      <c r="V125" s="1202" t="s">
        <v>855</v>
      </c>
      <c r="W125" s="1202" t="s">
        <v>855</v>
      </c>
      <c r="X125" s="1202" t="s">
        <v>855</v>
      </c>
      <c r="Y125" s="1202" t="s">
        <v>855</v>
      </c>
      <c r="Z125" s="1202" t="s">
        <v>855</v>
      </c>
      <c r="AA125" s="1530" t="s">
        <v>855</v>
      </c>
      <c r="AB125" s="1531" t="s">
        <v>855</v>
      </c>
      <c r="AC125" s="1202" t="s">
        <v>855</v>
      </c>
      <c r="AD125" s="1202" t="s">
        <v>855</v>
      </c>
      <c r="AE125" s="1202" t="s">
        <v>855</v>
      </c>
      <c r="AF125" s="1202" t="s">
        <v>855</v>
      </c>
      <c r="AG125" s="1202" t="s">
        <v>855</v>
      </c>
      <c r="AH125" s="1202" t="s">
        <v>855</v>
      </c>
      <c r="AI125" s="1202" t="s">
        <v>855</v>
      </c>
      <c r="AJ125" s="1202" t="s">
        <v>855</v>
      </c>
      <c r="AK125" s="1202" t="s">
        <v>855</v>
      </c>
      <c r="AL125" s="1202" t="s">
        <v>855</v>
      </c>
      <c r="AM125" s="1202" t="s">
        <v>855</v>
      </c>
      <c r="AN125" s="1202" t="s">
        <v>855</v>
      </c>
      <c r="AO125" s="1202" t="s">
        <v>855</v>
      </c>
      <c r="AP125" s="1202" t="s">
        <v>855</v>
      </c>
      <c r="AQ125" s="1202" t="s">
        <v>855</v>
      </c>
      <c r="AR125" s="1202" t="s">
        <v>855</v>
      </c>
      <c r="AS125" s="1202" t="s">
        <v>855</v>
      </c>
      <c r="AT125" s="1202" t="s">
        <v>855</v>
      </c>
      <c r="AU125" s="1202" t="s">
        <v>855</v>
      </c>
      <c r="AV125" s="1202"/>
      <c r="AW125" s="1202"/>
      <c r="AX125" s="1202"/>
      <c r="AY125" s="1202"/>
      <c r="AZ125" s="1202"/>
    </row>
    <row r="126" spans="2:52" ht="85.5" hidden="1" customHeight="1" x14ac:dyDescent="0.2">
      <c r="B126"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26" s="1448" t="s">
        <v>1102</v>
      </c>
      <c r="D126" s="1535" t="s">
        <v>1103</v>
      </c>
      <c r="E126" s="1204" t="s">
        <v>882</v>
      </c>
      <c r="F126" s="1203" t="str">
        <f>VLOOKUP(TBL4_OptApp[[#This Row],[Option type
Defined List]],'Option Typs_Grps'!B$2:C$47, 2, FALSE)</f>
        <v>Customer Options</v>
      </c>
      <c r="G126" s="1533" t="s">
        <v>852</v>
      </c>
      <c r="H126" s="64" t="s">
        <v>878</v>
      </c>
      <c r="I126" s="1203" t="s">
        <v>854</v>
      </c>
      <c r="J126" s="1203" t="s">
        <v>855</v>
      </c>
      <c r="K126" s="1203" t="s">
        <v>855</v>
      </c>
      <c r="L126" s="1203" t="s">
        <v>854</v>
      </c>
      <c r="M126" s="1203" t="s">
        <v>854</v>
      </c>
      <c r="N126" s="1203" t="s">
        <v>854</v>
      </c>
      <c r="O126" s="1203"/>
      <c r="P126" s="1203"/>
      <c r="Q126" s="1203"/>
      <c r="R126" s="1202" t="s">
        <v>1099</v>
      </c>
      <c r="S126" s="1202" t="s">
        <v>855</v>
      </c>
      <c r="T126" s="1202" t="s">
        <v>855</v>
      </c>
      <c r="U126" s="1202" t="s">
        <v>855</v>
      </c>
      <c r="V126" s="1202" t="s">
        <v>855</v>
      </c>
      <c r="W126" s="1202" t="s">
        <v>855</v>
      </c>
      <c r="X126" s="1202" t="s">
        <v>855</v>
      </c>
      <c r="Y126" s="1202" t="s">
        <v>855</v>
      </c>
      <c r="Z126" s="1202" t="s">
        <v>855</v>
      </c>
      <c r="AA126" s="1530" t="s">
        <v>855</v>
      </c>
      <c r="AB126" s="1531" t="s">
        <v>855</v>
      </c>
      <c r="AC126" s="1202" t="s">
        <v>855</v>
      </c>
      <c r="AD126" s="1202" t="s">
        <v>855</v>
      </c>
      <c r="AE126" s="1202" t="s">
        <v>855</v>
      </c>
      <c r="AF126" s="1202" t="s">
        <v>855</v>
      </c>
      <c r="AG126" s="1202" t="s">
        <v>855</v>
      </c>
      <c r="AH126" s="1202" t="s">
        <v>855</v>
      </c>
      <c r="AI126" s="1202" t="s">
        <v>855</v>
      </c>
      <c r="AJ126" s="1202" t="s">
        <v>855</v>
      </c>
      <c r="AK126" s="1202" t="s">
        <v>855</v>
      </c>
      <c r="AL126" s="1202" t="s">
        <v>855</v>
      </c>
      <c r="AM126" s="1202" t="s">
        <v>855</v>
      </c>
      <c r="AN126" s="1202" t="s">
        <v>855</v>
      </c>
      <c r="AO126" s="1202" t="s">
        <v>855</v>
      </c>
      <c r="AP126" s="1202" t="s">
        <v>855</v>
      </c>
      <c r="AQ126" s="1202" t="s">
        <v>855</v>
      </c>
      <c r="AR126" s="1202" t="s">
        <v>855</v>
      </c>
      <c r="AS126" s="1202" t="s">
        <v>855</v>
      </c>
      <c r="AT126" s="1202" t="s">
        <v>855</v>
      </c>
      <c r="AU126" s="1202" t="s">
        <v>855</v>
      </c>
      <c r="AV126" s="1202"/>
      <c r="AW126" s="1202"/>
      <c r="AX126" s="1202"/>
      <c r="AY126" s="1202"/>
      <c r="AZ126" s="1202"/>
    </row>
    <row r="127" spans="2:52" ht="85.5" hidden="1" customHeight="1" x14ac:dyDescent="0.2">
      <c r="B127"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27" s="1448" t="s">
        <v>1104</v>
      </c>
      <c r="D127" s="1535" t="s">
        <v>1105</v>
      </c>
      <c r="E127" s="1204" t="s">
        <v>882</v>
      </c>
      <c r="F127" s="1203" t="str">
        <f>VLOOKUP(TBL4_OptApp[[#This Row],[Option type
Defined List]],'Option Typs_Grps'!B$2:C$47, 2, FALSE)</f>
        <v>Customer Options</v>
      </c>
      <c r="G127" s="1533" t="s">
        <v>852</v>
      </c>
      <c r="H127" s="64" t="s">
        <v>878</v>
      </c>
      <c r="I127" s="1203" t="s">
        <v>854</v>
      </c>
      <c r="J127" s="1203" t="s">
        <v>855</v>
      </c>
      <c r="K127" s="1203" t="s">
        <v>855</v>
      </c>
      <c r="L127" s="1203" t="s">
        <v>854</v>
      </c>
      <c r="M127" s="1203" t="s">
        <v>854</v>
      </c>
      <c r="N127" s="1203" t="s">
        <v>854</v>
      </c>
      <c r="O127" s="1203"/>
      <c r="P127" s="1203"/>
      <c r="Q127" s="1203"/>
      <c r="R127" s="1202" t="s">
        <v>1099</v>
      </c>
      <c r="S127" s="1202" t="s">
        <v>855</v>
      </c>
      <c r="T127" s="1202" t="s">
        <v>855</v>
      </c>
      <c r="U127" s="1202" t="s">
        <v>855</v>
      </c>
      <c r="V127" s="1202" t="s">
        <v>855</v>
      </c>
      <c r="W127" s="1202" t="s">
        <v>855</v>
      </c>
      <c r="X127" s="1202" t="s">
        <v>855</v>
      </c>
      <c r="Y127" s="1202" t="s">
        <v>855</v>
      </c>
      <c r="Z127" s="1202" t="s">
        <v>855</v>
      </c>
      <c r="AA127" s="1530" t="s">
        <v>855</v>
      </c>
      <c r="AB127" s="1531" t="s">
        <v>855</v>
      </c>
      <c r="AC127" s="1202" t="s">
        <v>855</v>
      </c>
      <c r="AD127" s="1202" t="s">
        <v>855</v>
      </c>
      <c r="AE127" s="1202" t="s">
        <v>855</v>
      </c>
      <c r="AF127" s="1202" t="s">
        <v>855</v>
      </c>
      <c r="AG127" s="1202" t="s">
        <v>855</v>
      </c>
      <c r="AH127" s="1202" t="s">
        <v>855</v>
      </c>
      <c r="AI127" s="1202" t="s">
        <v>855</v>
      </c>
      <c r="AJ127" s="1202" t="s">
        <v>855</v>
      </c>
      <c r="AK127" s="1202" t="s">
        <v>855</v>
      </c>
      <c r="AL127" s="1202" t="s">
        <v>855</v>
      </c>
      <c r="AM127" s="1202" t="s">
        <v>855</v>
      </c>
      <c r="AN127" s="1202" t="s">
        <v>855</v>
      </c>
      <c r="AO127" s="1202" t="s">
        <v>855</v>
      </c>
      <c r="AP127" s="1202" t="s">
        <v>855</v>
      </c>
      <c r="AQ127" s="1202" t="s">
        <v>855</v>
      </c>
      <c r="AR127" s="1202" t="s">
        <v>855</v>
      </c>
      <c r="AS127" s="1202" t="s">
        <v>855</v>
      </c>
      <c r="AT127" s="1202" t="s">
        <v>855</v>
      </c>
      <c r="AU127" s="1202" t="s">
        <v>855</v>
      </c>
      <c r="AV127" s="1202"/>
      <c r="AW127" s="1202"/>
      <c r="AX127" s="1202"/>
      <c r="AY127" s="1202"/>
      <c r="AZ127" s="1202"/>
    </row>
    <row r="128" spans="2:52" ht="85.5" hidden="1" customHeight="1" x14ac:dyDescent="0.2">
      <c r="B128"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28" s="1448" t="s">
        <v>1106</v>
      </c>
      <c r="D128" s="1535" t="s">
        <v>1107</v>
      </c>
      <c r="E128" s="1204" t="s">
        <v>882</v>
      </c>
      <c r="F128" s="1203" t="str">
        <f>VLOOKUP(TBL4_OptApp[[#This Row],[Option type
Defined List]],'Option Typs_Grps'!B$2:C$47, 2, FALSE)</f>
        <v>Customer Options</v>
      </c>
      <c r="G128" s="1533" t="s">
        <v>852</v>
      </c>
      <c r="H128" s="64" t="s">
        <v>878</v>
      </c>
      <c r="I128" s="1203" t="s">
        <v>854</v>
      </c>
      <c r="J128" s="1203" t="s">
        <v>855</v>
      </c>
      <c r="K128" s="1203" t="s">
        <v>855</v>
      </c>
      <c r="L128" s="1203" t="s">
        <v>854</v>
      </c>
      <c r="M128" s="1203" t="s">
        <v>854</v>
      </c>
      <c r="N128" s="1203" t="s">
        <v>854</v>
      </c>
      <c r="O128" s="1203"/>
      <c r="P128" s="1203"/>
      <c r="Q128" s="1203"/>
      <c r="R128" s="1202" t="s">
        <v>1099</v>
      </c>
      <c r="S128" s="1202" t="s">
        <v>855</v>
      </c>
      <c r="T128" s="1202" t="s">
        <v>855</v>
      </c>
      <c r="U128" s="1202" t="s">
        <v>855</v>
      </c>
      <c r="V128" s="1202" t="s">
        <v>855</v>
      </c>
      <c r="W128" s="1202" t="s">
        <v>855</v>
      </c>
      <c r="X128" s="1202" t="s">
        <v>855</v>
      </c>
      <c r="Y128" s="1202" t="s">
        <v>855</v>
      </c>
      <c r="Z128" s="1202" t="s">
        <v>855</v>
      </c>
      <c r="AA128" s="1530" t="s">
        <v>855</v>
      </c>
      <c r="AB128" s="1531" t="s">
        <v>855</v>
      </c>
      <c r="AC128" s="1202" t="s">
        <v>855</v>
      </c>
      <c r="AD128" s="1202" t="s">
        <v>855</v>
      </c>
      <c r="AE128" s="1202" t="s">
        <v>855</v>
      </c>
      <c r="AF128" s="1202" t="s">
        <v>855</v>
      </c>
      <c r="AG128" s="1202" t="s">
        <v>855</v>
      </c>
      <c r="AH128" s="1202" t="s">
        <v>855</v>
      </c>
      <c r="AI128" s="1202" t="s">
        <v>855</v>
      </c>
      <c r="AJ128" s="1202" t="s">
        <v>855</v>
      </c>
      <c r="AK128" s="1202" t="s">
        <v>855</v>
      </c>
      <c r="AL128" s="1202" t="s">
        <v>855</v>
      </c>
      <c r="AM128" s="1202" t="s">
        <v>855</v>
      </c>
      <c r="AN128" s="1202" t="s">
        <v>855</v>
      </c>
      <c r="AO128" s="1202" t="s">
        <v>855</v>
      </c>
      <c r="AP128" s="1202" t="s">
        <v>855</v>
      </c>
      <c r="AQ128" s="1202" t="s">
        <v>855</v>
      </c>
      <c r="AR128" s="1202" t="s">
        <v>855</v>
      </c>
      <c r="AS128" s="1202" t="s">
        <v>855</v>
      </c>
      <c r="AT128" s="1202" t="s">
        <v>855</v>
      </c>
      <c r="AU128" s="1202" t="s">
        <v>855</v>
      </c>
      <c r="AV128" s="1202"/>
      <c r="AW128" s="1202"/>
      <c r="AX128" s="1202"/>
      <c r="AY128" s="1202"/>
      <c r="AZ128" s="1202"/>
    </row>
    <row r="129" spans="2:52" ht="85.5" hidden="1" customHeight="1" x14ac:dyDescent="0.2">
      <c r="B129"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29" s="1448" t="s">
        <v>1108</v>
      </c>
      <c r="D129" s="1535" t="s">
        <v>1109</v>
      </c>
      <c r="E129" s="1204" t="s">
        <v>882</v>
      </c>
      <c r="F129" s="1203" t="str">
        <f>VLOOKUP(TBL4_OptApp[[#This Row],[Option type
Defined List]],'Option Typs_Grps'!B$2:C$47, 2, FALSE)</f>
        <v>Customer Options</v>
      </c>
      <c r="G129" s="1533" t="s">
        <v>852</v>
      </c>
      <c r="H129" s="64" t="s">
        <v>878</v>
      </c>
      <c r="I129" s="1203" t="s">
        <v>854</v>
      </c>
      <c r="J129" s="1203" t="s">
        <v>855</v>
      </c>
      <c r="K129" s="1203" t="s">
        <v>855</v>
      </c>
      <c r="L129" s="1203" t="s">
        <v>854</v>
      </c>
      <c r="M129" s="1203" t="s">
        <v>854</v>
      </c>
      <c r="N129" s="1203" t="s">
        <v>854</v>
      </c>
      <c r="O129" s="1203"/>
      <c r="P129" s="1203"/>
      <c r="Q129" s="1203"/>
      <c r="R129" s="1202" t="s">
        <v>1099</v>
      </c>
      <c r="S129" s="1202" t="s">
        <v>855</v>
      </c>
      <c r="T129" s="1202" t="s">
        <v>855</v>
      </c>
      <c r="U129" s="1202" t="s">
        <v>855</v>
      </c>
      <c r="V129" s="1202" t="s">
        <v>855</v>
      </c>
      <c r="W129" s="1202" t="s">
        <v>855</v>
      </c>
      <c r="X129" s="1202" t="s">
        <v>855</v>
      </c>
      <c r="Y129" s="1202" t="s">
        <v>855</v>
      </c>
      <c r="Z129" s="1202" t="s">
        <v>855</v>
      </c>
      <c r="AA129" s="1530" t="s">
        <v>855</v>
      </c>
      <c r="AB129" s="1531" t="s">
        <v>855</v>
      </c>
      <c r="AC129" s="1202" t="s">
        <v>855</v>
      </c>
      <c r="AD129" s="1202" t="s">
        <v>855</v>
      </c>
      <c r="AE129" s="1202" t="s">
        <v>855</v>
      </c>
      <c r="AF129" s="1202" t="s">
        <v>855</v>
      </c>
      <c r="AG129" s="1202" t="s">
        <v>855</v>
      </c>
      <c r="AH129" s="1202" t="s">
        <v>855</v>
      </c>
      <c r="AI129" s="1202" t="s">
        <v>855</v>
      </c>
      <c r="AJ129" s="1202" t="s">
        <v>855</v>
      </c>
      <c r="AK129" s="1202" t="s">
        <v>855</v>
      </c>
      <c r="AL129" s="1202" t="s">
        <v>855</v>
      </c>
      <c r="AM129" s="1202" t="s">
        <v>855</v>
      </c>
      <c r="AN129" s="1202" t="s">
        <v>855</v>
      </c>
      <c r="AO129" s="1202" t="s">
        <v>855</v>
      </c>
      <c r="AP129" s="1202" t="s">
        <v>855</v>
      </c>
      <c r="AQ129" s="1202" t="s">
        <v>855</v>
      </c>
      <c r="AR129" s="1202" t="s">
        <v>855</v>
      </c>
      <c r="AS129" s="1202" t="s">
        <v>855</v>
      </c>
      <c r="AT129" s="1202" t="s">
        <v>855</v>
      </c>
      <c r="AU129" s="1202" t="s">
        <v>855</v>
      </c>
      <c r="AV129" s="1202"/>
      <c r="AW129" s="1202"/>
      <c r="AX129" s="1202"/>
      <c r="AY129" s="1202"/>
      <c r="AZ129" s="1202"/>
    </row>
    <row r="130" spans="2:52" ht="85.5" hidden="1" customHeight="1" x14ac:dyDescent="0.2">
      <c r="B130"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30" s="1448" t="s">
        <v>1110</v>
      </c>
      <c r="D130" s="1535" t="s">
        <v>1111</v>
      </c>
      <c r="E130" s="1204" t="s">
        <v>882</v>
      </c>
      <c r="F130" s="1203" t="str">
        <f>VLOOKUP(TBL4_OptApp[[#This Row],[Option type
Defined List]],'Option Typs_Grps'!B$2:C$47, 2, FALSE)</f>
        <v>Customer Options</v>
      </c>
      <c r="G130" s="1533" t="s">
        <v>852</v>
      </c>
      <c r="H130" s="64" t="s">
        <v>878</v>
      </c>
      <c r="I130" s="1203" t="s">
        <v>854</v>
      </c>
      <c r="J130" s="1203" t="s">
        <v>855</v>
      </c>
      <c r="K130" s="1203" t="s">
        <v>855</v>
      </c>
      <c r="L130" s="1203" t="s">
        <v>854</v>
      </c>
      <c r="M130" s="1203" t="s">
        <v>854</v>
      </c>
      <c r="N130" s="1203" t="s">
        <v>854</v>
      </c>
      <c r="O130" s="1203"/>
      <c r="P130" s="1203"/>
      <c r="Q130" s="1203"/>
      <c r="R130" s="1202" t="s">
        <v>1099</v>
      </c>
      <c r="S130" s="1202" t="s">
        <v>855</v>
      </c>
      <c r="T130" s="1202" t="s">
        <v>855</v>
      </c>
      <c r="U130" s="1202" t="s">
        <v>855</v>
      </c>
      <c r="V130" s="1202" t="s">
        <v>855</v>
      </c>
      <c r="W130" s="1202" t="s">
        <v>855</v>
      </c>
      <c r="X130" s="1202" t="s">
        <v>855</v>
      </c>
      <c r="Y130" s="1202" t="s">
        <v>855</v>
      </c>
      <c r="Z130" s="1202" t="s">
        <v>855</v>
      </c>
      <c r="AA130" s="1530" t="s">
        <v>855</v>
      </c>
      <c r="AB130" s="1531" t="s">
        <v>855</v>
      </c>
      <c r="AC130" s="1202" t="s">
        <v>855</v>
      </c>
      <c r="AD130" s="1202" t="s">
        <v>855</v>
      </c>
      <c r="AE130" s="1202" t="s">
        <v>855</v>
      </c>
      <c r="AF130" s="1202" t="s">
        <v>855</v>
      </c>
      <c r="AG130" s="1202" t="s">
        <v>855</v>
      </c>
      <c r="AH130" s="1202" t="s">
        <v>855</v>
      </c>
      <c r="AI130" s="1202" t="s">
        <v>855</v>
      </c>
      <c r="AJ130" s="1202" t="s">
        <v>855</v>
      </c>
      <c r="AK130" s="1202" t="s">
        <v>855</v>
      </c>
      <c r="AL130" s="1202" t="s">
        <v>855</v>
      </c>
      <c r="AM130" s="1202" t="s">
        <v>855</v>
      </c>
      <c r="AN130" s="1202" t="s">
        <v>855</v>
      </c>
      <c r="AO130" s="1202" t="s">
        <v>855</v>
      </c>
      <c r="AP130" s="1202" t="s">
        <v>855</v>
      </c>
      <c r="AQ130" s="1202" t="s">
        <v>855</v>
      </c>
      <c r="AR130" s="1202" t="s">
        <v>855</v>
      </c>
      <c r="AS130" s="1202" t="s">
        <v>855</v>
      </c>
      <c r="AT130" s="1202" t="s">
        <v>855</v>
      </c>
      <c r="AU130" s="1202" t="s">
        <v>855</v>
      </c>
      <c r="AV130" s="1202"/>
      <c r="AW130" s="1202"/>
      <c r="AX130" s="1202"/>
      <c r="AY130" s="1202"/>
      <c r="AZ130" s="1202"/>
    </row>
    <row r="131" spans="2:52" ht="85.5" hidden="1" customHeight="1" x14ac:dyDescent="0.2">
      <c r="B131"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31" s="1448" t="s">
        <v>1112</v>
      </c>
      <c r="D131" s="1535" t="s">
        <v>1113</v>
      </c>
      <c r="E131" s="1204" t="s">
        <v>882</v>
      </c>
      <c r="F131" s="1203" t="str">
        <f>VLOOKUP(TBL4_OptApp[[#This Row],[Option type
Defined List]],'Option Typs_Grps'!B$2:C$47, 2, FALSE)</f>
        <v>Customer Options</v>
      </c>
      <c r="G131" s="1533" t="s">
        <v>852</v>
      </c>
      <c r="H131" s="64" t="s">
        <v>878</v>
      </c>
      <c r="I131" s="1203" t="s">
        <v>854</v>
      </c>
      <c r="J131" s="1203" t="s">
        <v>855</v>
      </c>
      <c r="K131" s="1203" t="s">
        <v>855</v>
      </c>
      <c r="L131" s="1203" t="s">
        <v>854</v>
      </c>
      <c r="M131" s="1203" t="s">
        <v>854</v>
      </c>
      <c r="N131" s="1203" t="s">
        <v>854</v>
      </c>
      <c r="O131" s="1203"/>
      <c r="P131" s="1203"/>
      <c r="Q131" s="1203"/>
      <c r="R131" s="1202" t="s">
        <v>1099</v>
      </c>
      <c r="S131" s="1202" t="s">
        <v>855</v>
      </c>
      <c r="T131" s="1202" t="s">
        <v>855</v>
      </c>
      <c r="U131" s="1202" t="s">
        <v>855</v>
      </c>
      <c r="V131" s="1202" t="s">
        <v>855</v>
      </c>
      <c r="W131" s="1202" t="s">
        <v>855</v>
      </c>
      <c r="X131" s="1202" t="s">
        <v>855</v>
      </c>
      <c r="Y131" s="1202" t="s">
        <v>855</v>
      </c>
      <c r="Z131" s="1202" t="s">
        <v>855</v>
      </c>
      <c r="AA131" s="1530" t="s">
        <v>855</v>
      </c>
      <c r="AB131" s="1531" t="s">
        <v>855</v>
      </c>
      <c r="AC131" s="1202" t="s">
        <v>855</v>
      </c>
      <c r="AD131" s="1202" t="s">
        <v>855</v>
      </c>
      <c r="AE131" s="1202" t="s">
        <v>855</v>
      </c>
      <c r="AF131" s="1202" t="s">
        <v>855</v>
      </c>
      <c r="AG131" s="1202" t="s">
        <v>855</v>
      </c>
      <c r="AH131" s="1202" t="s">
        <v>855</v>
      </c>
      <c r="AI131" s="1202" t="s">
        <v>855</v>
      </c>
      <c r="AJ131" s="1202" t="s">
        <v>855</v>
      </c>
      <c r="AK131" s="1202" t="s">
        <v>855</v>
      </c>
      <c r="AL131" s="1202" t="s">
        <v>855</v>
      </c>
      <c r="AM131" s="1202" t="s">
        <v>855</v>
      </c>
      <c r="AN131" s="1202" t="s">
        <v>855</v>
      </c>
      <c r="AO131" s="1202" t="s">
        <v>855</v>
      </c>
      <c r="AP131" s="1202" t="s">
        <v>855</v>
      </c>
      <c r="AQ131" s="1202" t="s">
        <v>855</v>
      </c>
      <c r="AR131" s="1202" t="s">
        <v>855</v>
      </c>
      <c r="AS131" s="1202" t="s">
        <v>855</v>
      </c>
      <c r="AT131" s="1202" t="s">
        <v>855</v>
      </c>
      <c r="AU131" s="1202" t="s">
        <v>855</v>
      </c>
      <c r="AV131" s="1202"/>
      <c r="AW131" s="1202"/>
      <c r="AX131" s="1202"/>
      <c r="AY131" s="1202"/>
      <c r="AZ131" s="1202"/>
    </row>
    <row r="132" spans="2:52" ht="85.5" hidden="1" customHeight="1" x14ac:dyDescent="0.2">
      <c r="B132"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32" s="1448" t="s">
        <v>1114</v>
      </c>
      <c r="D132" s="1535" t="s">
        <v>1115</v>
      </c>
      <c r="E132" s="1204" t="s">
        <v>882</v>
      </c>
      <c r="F132" s="1203" t="str">
        <f>VLOOKUP(TBL4_OptApp[[#This Row],[Option type
Defined List]],'Option Typs_Grps'!B$2:C$47, 2, FALSE)</f>
        <v>Customer Options</v>
      </c>
      <c r="G132" s="1533" t="s">
        <v>852</v>
      </c>
      <c r="H132" s="64" t="s">
        <v>878</v>
      </c>
      <c r="I132" s="1203" t="s">
        <v>854</v>
      </c>
      <c r="J132" s="1203" t="s">
        <v>855</v>
      </c>
      <c r="K132" s="1203" t="s">
        <v>855</v>
      </c>
      <c r="L132" s="1203" t="s">
        <v>854</v>
      </c>
      <c r="M132" s="1203" t="s">
        <v>854</v>
      </c>
      <c r="N132" s="1203" t="s">
        <v>854</v>
      </c>
      <c r="O132" s="1203"/>
      <c r="P132" s="1203"/>
      <c r="Q132" s="1203"/>
      <c r="R132" s="1202" t="s">
        <v>1099</v>
      </c>
      <c r="S132" s="1202" t="s">
        <v>855</v>
      </c>
      <c r="T132" s="1202" t="s">
        <v>855</v>
      </c>
      <c r="U132" s="1202" t="s">
        <v>855</v>
      </c>
      <c r="V132" s="1202" t="s">
        <v>855</v>
      </c>
      <c r="W132" s="1202" t="s">
        <v>855</v>
      </c>
      <c r="X132" s="1202" t="s">
        <v>855</v>
      </c>
      <c r="Y132" s="1202" t="s">
        <v>855</v>
      </c>
      <c r="Z132" s="1202" t="s">
        <v>855</v>
      </c>
      <c r="AA132" s="1530" t="s">
        <v>855</v>
      </c>
      <c r="AB132" s="1531" t="s">
        <v>855</v>
      </c>
      <c r="AC132" s="1202" t="s">
        <v>855</v>
      </c>
      <c r="AD132" s="1202" t="s">
        <v>855</v>
      </c>
      <c r="AE132" s="1202" t="s">
        <v>855</v>
      </c>
      <c r="AF132" s="1202" t="s">
        <v>855</v>
      </c>
      <c r="AG132" s="1202" t="s">
        <v>855</v>
      </c>
      <c r="AH132" s="1202" t="s">
        <v>855</v>
      </c>
      <c r="AI132" s="1202" t="s">
        <v>855</v>
      </c>
      <c r="AJ132" s="1202" t="s">
        <v>855</v>
      </c>
      <c r="AK132" s="1202" t="s">
        <v>855</v>
      </c>
      <c r="AL132" s="1202" t="s">
        <v>855</v>
      </c>
      <c r="AM132" s="1202" t="s">
        <v>855</v>
      </c>
      <c r="AN132" s="1202" t="s">
        <v>855</v>
      </c>
      <c r="AO132" s="1202" t="s">
        <v>855</v>
      </c>
      <c r="AP132" s="1202" t="s">
        <v>855</v>
      </c>
      <c r="AQ132" s="1202" t="s">
        <v>855</v>
      </c>
      <c r="AR132" s="1202" t="s">
        <v>855</v>
      </c>
      <c r="AS132" s="1202" t="s">
        <v>855</v>
      </c>
      <c r="AT132" s="1202" t="s">
        <v>855</v>
      </c>
      <c r="AU132" s="1202" t="s">
        <v>855</v>
      </c>
      <c r="AV132" s="1202"/>
      <c r="AW132" s="1202"/>
      <c r="AX132" s="1202"/>
      <c r="AY132" s="1202"/>
      <c r="AZ132" s="1202"/>
    </row>
    <row r="133" spans="2:52" ht="85.5" hidden="1" customHeight="1" x14ac:dyDescent="0.2">
      <c r="B133"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33" s="1448" t="s">
        <v>1116</v>
      </c>
      <c r="D133" s="1535" t="s">
        <v>1117</v>
      </c>
      <c r="E133" s="1204" t="s">
        <v>882</v>
      </c>
      <c r="F133" s="1203" t="str">
        <f>VLOOKUP(TBL4_OptApp[[#This Row],[Option type
Defined List]],'Option Typs_Grps'!B$2:C$47, 2, FALSE)</f>
        <v>Customer Options</v>
      </c>
      <c r="G133" s="1533" t="s">
        <v>852</v>
      </c>
      <c r="H133" s="64" t="s">
        <v>878</v>
      </c>
      <c r="I133" s="1203" t="s">
        <v>854</v>
      </c>
      <c r="J133" s="1203" t="s">
        <v>855</v>
      </c>
      <c r="K133" s="1203" t="s">
        <v>855</v>
      </c>
      <c r="L133" s="1203" t="s">
        <v>854</v>
      </c>
      <c r="M133" s="1203" t="s">
        <v>854</v>
      </c>
      <c r="N133" s="1203" t="s">
        <v>854</v>
      </c>
      <c r="O133" s="1203"/>
      <c r="P133" s="1203"/>
      <c r="Q133" s="1203"/>
      <c r="R133" s="1202" t="s">
        <v>1099</v>
      </c>
      <c r="S133" s="1202" t="s">
        <v>855</v>
      </c>
      <c r="T133" s="1202" t="s">
        <v>855</v>
      </c>
      <c r="U133" s="1202" t="s">
        <v>855</v>
      </c>
      <c r="V133" s="1202" t="s">
        <v>855</v>
      </c>
      <c r="W133" s="1202" t="s">
        <v>855</v>
      </c>
      <c r="X133" s="1202" t="s">
        <v>855</v>
      </c>
      <c r="Y133" s="1202" t="s">
        <v>855</v>
      </c>
      <c r="Z133" s="1202" t="s">
        <v>855</v>
      </c>
      <c r="AA133" s="1530" t="s">
        <v>855</v>
      </c>
      <c r="AB133" s="1531" t="s">
        <v>855</v>
      </c>
      <c r="AC133" s="1202" t="s">
        <v>855</v>
      </c>
      <c r="AD133" s="1202" t="s">
        <v>855</v>
      </c>
      <c r="AE133" s="1202" t="s">
        <v>855</v>
      </c>
      <c r="AF133" s="1202" t="s">
        <v>855</v>
      </c>
      <c r="AG133" s="1202" t="s">
        <v>855</v>
      </c>
      <c r="AH133" s="1202" t="s">
        <v>855</v>
      </c>
      <c r="AI133" s="1202" t="s">
        <v>855</v>
      </c>
      <c r="AJ133" s="1202" t="s">
        <v>855</v>
      </c>
      <c r="AK133" s="1202" t="s">
        <v>855</v>
      </c>
      <c r="AL133" s="1202" t="s">
        <v>855</v>
      </c>
      <c r="AM133" s="1202" t="s">
        <v>855</v>
      </c>
      <c r="AN133" s="1202" t="s">
        <v>855</v>
      </c>
      <c r="AO133" s="1202" t="s">
        <v>855</v>
      </c>
      <c r="AP133" s="1202" t="s">
        <v>855</v>
      </c>
      <c r="AQ133" s="1202" t="s">
        <v>855</v>
      </c>
      <c r="AR133" s="1202" t="s">
        <v>855</v>
      </c>
      <c r="AS133" s="1202" t="s">
        <v>855</v>
      </c>
      <c r="AT133" s="1202" t="s">
        <v>855</v>
      </c>
      <c r="AU133" s="1202" t="s">
        <v>855</v>
      </c>
      <c r="AV133" s="1202"/>
      <c r="AW133" s="1202"/>
      <c r="AX133" s="1202"/>
      <c r="AY133" s="1202"/>
      <c r="AZ133" s="1202"/>
    </row>
    <row r="134" spans="2:52" ht="85.5" hidden="1" customHeight="1" x14ac:dyDescent="0.2">
      <c r="B134"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34" s="1448" t="s">
        <v>1118</v>
      </c>
      <c r="D134" s="1535" t="s">
        <v>1119</v>
      </c>
      <c r="E134" s="1204" t="s">
        <v>882</v>
      </c>
      <c r="F134" s="1203" t="str">
        <f>VLOOKUP(TBL4_OptApp[[#This Row],[Option type
Defined List]],'Option Typs_Grps'!B$2:C$47, 2, FALSE)</f>
        <v>Customer Options</v>
      </c>
      <c r="G134" s="1533" t="s">
        <v>852</v>
      </c>
      <c r="H134" s="64" t="s">
        <v>878</v>
      </c>
      <c r="I134" s="1203" t="s">
        <v>854</v>
      </c>
      <c r="J134" s="1203" t="s">
        <v>855</v>
      </c>
      <c r="K134" s="1203" t="s">
        <v>855</v>
      </c>
      <c r="L134" s="1203" t="s">
        <v>854</v>
      </c>
      <c r="M134" s="1203" t="s">
        <v>854</v>
      </c>
      <c r="N134" s="1203" t="s">
        <v>854</v>
      </c>
      <c r="O134" s="1203"/>
      <c r="P134" s="1203"/>
      <c r="Q134" s="1203"/>
      <c r="R134" s="1202" t="s">
        <v>1099</v>
      </c>
      <c r="S134" s="1202" t="s">
        <v>855</v>
      </c>
      <c r="T134" s="1202" t="s">
        <v>855</v>
      </c>
      <c r="U134" s="1202" t="s">
        <v>855</v>
      </c>
      <c r="V134" s="1202" t="s">
        <v>855</v>
      </c>
      <c r="W134" s="1202" t="s">
        <v>855</v>
      </c>
      <c r="X134" s="1202" t="s">
        <v>855</v>
      </c>
      <c r="Y134" s="1202" t="s">
        <v>855</v>
      </c>
      <c r="Z134" s="1202" t="s">
        <v>855</v>
      </c>
      <c r="AA134" s="1530" t="s">
        <v>855</v>
      </c>
      <c r="AB134" s="1531" t="s">
        <v>855</v>
      </c>
      <c r="AC134" s="1202" t="s">
        <v>855</v>
      </c>
      <c r="AD134" s="1202" t="s">
        <v>855</v>
      </c>
      <c r="AE134" s="1202" t="s">
        <v>855</v>
      </c>
      <c r="AF134" s="1202" t="s">
        <v>855</v>
      </c>
      <c r="AG134" s="1202" t="s">
        <v>855</v>
      </c>
      <c r="AH134" s="1202" t="s">
        <v>855</v>
      </c>
      <c r="AI134" s="1202" t="s">
        <v>855</v>
      </c>
      <c r="AJ134" s="1202" t="s">
        <v>855</v>
      </c>
      <c r="AK134" s="1202" t="s">
        <v>855</v>
      </c>
      <c r="AL134" s="1202" t="s">
        <v>855</v>
      </c>
      <c r="AM134" s="1202" t="s">
        <v>855</v>
      </c>
      <c r="AN134" s="1202" t="s">
        <v>855</v>
      </c>
      <c r="AO134" s="1202" t="s">
        <v>855</v>
      </c>
      <c r="AP134" s="1202" t="s">
        <v>855</v>
      </c>
      <c r="AQ134" s="1202" t="s">
        <v>855</v>
      </c>
      <c r="AR134" s="1202" t="s">
        <v>855</v>
      </c>
      <c r="AS134" s="1202" t="s">
        <v>855</v>
      </c>
      <c r="AT134" s="1202" t="s">
        <v>855</v>
      </c>
      <c r="AU134" s="1202" t="s">
        <v>855</v>
      </c>
      <c r="AV134" s="1202"/>
      <c r="AW134" s="1202"/>
      <c r="AX134" s="1202"/>
      <c r="AY134" s="1202"/>
      <c r="AZ134" s="1202"/>
    </row>
    <row r="135" spans="2:52" ht="85.5" hidden="1" customHeight="1" x14ac:dyDescent="0.2">
      <c r="B135"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35" s="1448" t="s">
        <v>1120</v>
      </c>
      <c r="D135" s="1535" t="s">
        <v>1121</v>
      </c>
      <c r="E135" s="1204" t="s">
        <v>882</v>
      </c>
      <c r="F135" s="1203" t="str">
        <f>VLOOKUP(TBL4_OptApp[[#This Row],[Option type
Defined List]],'Option Typs_Grps'!B$2:C$47, 2, FALSE)</f>
        <v>Customer Options</v>
      </c>
      <c r="G135" s="1533" t="s">
        <v>852</v>
      </c>
      <c r="H135" s="64" t="s">
        <v>878</v>
      </c>
      <c r="I135" s="1203" t="s">
        <v>854</v>
      </c>
      <c r="J135" s="1203" t="s">
        <v>855</v>
      </c>
      <c r="K135" s="1203" t="s">
        <v>855</v>
      </c>
      <c r="L135" s="1203" t="s">
        <v>854</v>
      </c>
      <c r="M135" s="1203" t="s">
        <v>854</v>
      </c>
      <c r="N135" s="1203" t="s">
        <v>854</v>
      </c>
      <c r="O135" s="1203"/>
      <c r="P135" s="1203"/>
      <c r="Q135" s="1203"/>
      <c r="R135" s="1202" t="s">
        <v>1099</v>
      </c>
      <c r="S135" s="1202" t="s">
        <v>855</v>
      </c>
      <c r="T135" s="1202" t="s">
        <v>855</v>
      </c>
      <c r="U135" s="1202" t="s">
        <v>855</v>
      </c>
      <c r="V135" s="1202" t="s">
        <v>855</v>
      </c>
      <c r="W135" s="1202" t="s">
        <v>855</v>
      </c>
      <c r="X135" s="1202" t="s">
        <v>855</v>
      </c>
      <c r="Y135" s="1202" t="s">
        <v>855</v>
      </c>
      <c r="Z135" s="1202" t="s">
        <v>855</v>
      </c>
      <c r="AA135" s="1530" t="s">
        <v>855</v>
      </c>
      <c r="AB135" s="1531" t="s">
        <v>855</v>
      </c>
      <c r="AC135" s="1202" t="s">
        <v>855</v>
      </c>
      <c r="AD135" s="1202" t="s">
        <v>855</v>
      </c>
      <c r="AE135" s="1202" t="s">
        <v>855</v>
      </c>
      <c r="AF135" s="1202" t="s">
        <v>855</v>
      </c>
      <c r="AG135" s="1202" t="s">
        <v>855</v>
      </c>
      <c r="AH135" s="1202" t="s">
        <v>855</v>
      </c>
      <c r="AI135" s="1202" t="s">
        <v>855</v>
      </c>
      <c r="AJ135" s="1202" t="s">
        <v>855</v>
      </c>
      <c r="AK135" s="1202" t="s">
        <v>855</v>
      </c>
      <c r="AL135" s="1202" t="s">
        <v>855</v>
      </c>
      <c r="AM135" s="1202" t="s">
        <v>855</v>
      </c>
      <c r="AN135" s="1202" t="s">
        <v>855</v>
      </c>
      <c r="AO135" s="1202" t="s">
        <v>855</v>
      </c>
      <c r="AP135" s="1202" t="s">
        <v>855</v>
      </c>
      <c r="AQ135" s="1202" t="s">
        <v>855</v>
      </c>
      <c r="AR135" s="1202" t="s">
        <v>855</v>
      </c>
      <c r="AS135" s="1202" t="s">
        <v>855</v>
      </c>
      <c r="AT135" s="1202" t="s">
        <v>855</v>
      </c>
      <c r="AU135" s="1202" t="s">
        <v>855</v>
      </c>
      <c r="AV135" s="1202"/>
      <c r="AW135" s="1202"/>
      <c r="AX135" s="1202"/>
      <c r="AY135" s="1202"/>
      <c r="AZ135" s="1202"/>
    </row>
    <row r="136" spans="2:52" ht="85.5" hidden="1" customHeight="1" x14ac:dyDescent="0.2">
      <c r="B136"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36" s="1448" t="s">
        <v>1122</v>
      </c>
      <c r="D136" s="1535" t="s">
        <v>1123</v>
      </c>
      <c r="E136" s="1204" t="s">
        <v>882</v>
      </c>
      <c r="F136" s="1203" t="str">
        <f>VLOOKUP(TBL4_OptApp[[#This Row],[Option type
Defined List]],'Option Typs_Grps'!B$2:C$47, 2, FALSE)</f>
        <v>Customer Options</v>
      </c>
      <c r="G136" s="1533" t="s">
        <v>852</v>
      </c>
      <c r="H136" s="64" t="s">
        <v>878</v>
      </c>
      <c r="I136" s="1203" t="s">
        <v>854</v>
      </c>
      <c r="J136" s="1203" t="s">
        <v>855</v>
      </c>
      <c r="K136" s="1203" t="s">
        <v>855</v>
      </c>
      <c r="L136" s="1203" t="s">
        <v>854</v>
      </c>
      <c r="M136" s="1203" t="s">
        <v>854</v>
      </c>
      <c r="N136" s="1203" t="s">
        <v>854</v>
      </c>
      <c r="O136" s="1203"/>
      <c r="P136" s="1203"/>
      <c r="Q136" s="1203"/>
      <c r="R136" s="1202" t="s">
        <v>1099</v>
      </c>
      <c r="S136" s="1202" t="s">
        <v>855</v>
      </c>
      <c r="T136" s="1202" t="s">
        <v>855</v>
      </c>
      <c r="U136" s="1202" t="s">
        <v>855</v>
      </c>
      <c r="V136" s="1202" t="s">
        <v>855</v>
      </c>
      <c r="W136" s="1202" t="s">
        <v>855</v>
      </c>
      <c r="X136" s="1202" t="s">
        <v>855</v>
      </c>
      <c r="Y136" s="1202" t="s">
        <v>855</v>
      </c>
      <c r="Z136" s="1202" t="s">
        <v>855</v>
      </c>
      <c r="AA136" s="1530" t="s">
        <v>855</v>
      </c>
      <c r="AB136" s="1531" t="s">
        <v>855</v>
      </c>
      <c r="AC136" s="1202" t="s">
        <v>855</v>
      </c>
      <c r="AD136" s="1202" t="s">
        <v>855</v>
      </c>
      <c r="AE136" s="1202" t="s">
        <v>855</v>
      </c>
      <c r="AF136" s="1202" t="s">
        <v>855</v>
      </c>
      <c r="AG136" s="1202" t="s">
        <v>855</v>
      </c>
      <c r="AH136" s="1202" t="s">
        <v>855</v>
      </c>
      <c r="AI136" s="1202" t="s">
        <v>855</v>
      </c>
      <c r="AJ136" s="1202" t="s">
        <v>855</v>
      </c>
      <c r="AK136" s="1202" t="s">
        <v>855</v>
      </c>
      <c r="AL136" s="1202" t="s">
        <v>855</v>
      </c>
      <c r="AM136" s="1202" t="s">
        <v>855</v>
      </c>
      <c r="AN136" s="1202" t="s">
        <v>855</v>
      </c>
      <c r="AO136" s="1202" t="s">
        <v>855</v>
      </c>
      <c r="AP136" s="1202" t="s">
        <v>855</v>
      </c>
      <c r="AQ136" s="1202" t="s">
        <v>855</v>
      </c>
      <c r="AR136" s="1202" t="s">
        <v>855</v>
      </c>
      <c r="AS136" s="1202" t="s">
        <v>855</v>
      </c>
      <c r="AT136" s="1202" t="s">
        <v>855</v>
      </c>
      <c r="AU136" s="1202" t="s">
        <v>855</v>
      </c>
      <c r="AV136" s="1202"/>
      <c r="AW136" s="1202"/>
      <c r="AX136" s="1202"/>
      <c r="AY136" s="1202"/>
      <c r="AZ136" s="1202"/>
    </row>
    <row r="137" spans="2:52" ht="85.5" hidden="1" customHeight="1" x14ac:dyDescent="0.2">
      <c r="B137"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37" s="1448" t="s">
        <v>1124</v>
      </c>
      <c r="D137" s="1535" t="s">
        <v>1125</v>
      </c>
      <c r="E137" s="1204" t="s">
        <v>882</v>
      </c>
      <c r="F137" s="1203" t="str">
        <f>VLOOKUP(TBL4_OptApp[[#This Row],[Option type
Defined List]],'Option Typs_Grps'!B$2:C$47, 2, FALSE)</f>
        <v>Customer Options</v>
      </c>
      <c r="G137" s="1533" t="s">
        <v>852</v>
      </c>
      <c r="H137" s="64" t="s">
        <v>878</v>
      </c>
      <c r="I137" s="1203" t="s">
        <v>854</v>
      </c>
      <c r="J137" s="1203" t="s">
        <v>855</v>
      </c>
      <c r="K137" s="1203" t="s">
        <v>855</v>
      </c>
      <c r="L137" s="1203" t="s">
        <v>854</v>
      </c>
      <c r="M137" s="1203" t="s">
        <v>854</v>
      </c>
      <c r="N137" s="1203" t="s">
        <v>854</v>
      </c>
      <c r="O137" s="1203"/>
      <c r="P137" s="1203"/>
      <c r="Q137" s="1203"/>
      <c r="R137" s="1202" t="s">
        <v>1099</v>
      </c>
      <c r="S137" s="1202" t="s">
        <v>855</v>
      </c>
      <c r="T137" s="1202" t="s">
        <v>855</v>
      </c>
      <c r="U137" s="1202" t="s">
        <v>855</v>
      </c>
      <c r="V137" s="1202" t="s">
        <v>855</v>
      </c>
      <c r="W137" s="1202" t="s">
        <v>855</v>
      </c>
      <c r="X137" s="1202" t="s">
        <v>855</v>
      </c>
      <c r="Y137" s="1202" t="s">
        <v>855</v>
      </c>
      <c r="Z137" s="1202" t="s">
        <v>855</v>
      </c>
      <c r="AA137" s="1530" t="s">
        <v>855</v>
      </c>
      <c r="AB137" s="1531" t="s">
        <v>855</v>
      </c>
      <c r="AC137" s="1202" t="s">
        <v>855</v>
      </c>
      <c r="AD137" s="1202" t="s">
        <v>855</v>
      </c>
      <c r="AE137" s="1202" t="s">
        <v>855</v>
      </c>
      <c r="AF137" s="1202" t="s">
        <v>855</v>
      </c>
      <c r="AG137" s="1202" t="s">
        <v>855</v>
      </c>
      <c r="AH137" s="1202" t="s">
        <v>855</v>
      </c>
      <c r="AI137" s="1202" t="s">
        <v>855</v>
      </c>
      <c r="AJ137" s="1202" t="s">
        <v>855</v>
      </c>
      <c r="AK137" s="1202" t="s">
        <v>855</v>
      </c>
      <c r="AL137" s="1202" t="s">
        <v>855</v>
      </c>
      <c r="AM137" s="1202" t="s">
        <v>855</v>
      </c>
      <c r="AN137" s="1202" t="s">
        <v>855</v>
      </c>
      <c r="AO137" s="1202" t="s">
        <v>855</v>
      </c>
      <c r="AP137" s="1202" t="s">
        <v>855</v>
      </c>
      <c r="AQ137" s="1202" t="s">
        <v>855</v>
      </c>
      <c r="AR137" s="1202" t="s">
        <v>855</v>
      </c>
      <c r="AS137" s="1202" t="s">
        <v>855</v>
      </c>
      <c r="AT137" s="1202" t="s">
        <v>855</v>
      </c>
      <c r="AU137" s="1202" t="s">
        <v>855</v>
      </c>
      <c r="AV137" s="1202"/>
      <c r="AW137" s="1202"/>
      <c r="AX137" s="1202"/>
      <c r="AY137" s="1202"/>
      <c r="AZ137" s="1202"/>
    </row>
    <row r="138" spans="2:52" ht="85.5" hidden="1" customHeight="1" x14ac:dyDescent="0.2">
      <c r="B138"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38" s="1448" t="s">
        <v>1126</v>
      </c>
      <c r="D138" s="1535" t="s">
        <v>1127</v>
      </c>
      <c r="E138" s="1204" t="s">
        <v>882</v>
      </c>
      <c r="F138" s="1203" t="str">
        <f>VLOOKUP(TBL4_OptApp[[#This Row],[Option type
Defined List]],'Option Typs_Grps'!B$2:C$47, 2, FALSE)</f>
        <v>Customer Options</v>
      </c>
      <c r="G138" s="1533" t="s">
        <v>852</v>
      </c>
      <c r="H138" s="64" t="s">
        <v>878</v>
      </c>
      <c r="I138" s="1203" t="s">
        <v>854</v>
      </c>
      <c r="J138" s="1203" t="s">
        <v>855</v>
      </c>
      <c r="K138" s="1203" t="s">
        <v>855</v>
      </c>
      <c r="L138" s="1203" t="s">
        <v>854</v>
      </c>
      <c r="M138" s="1203" t="s">
        <v>854</v>
      </c>
      <c r="N138" s="1203" t="s">
        <v>854</v>
      </c>
      <c r="O138" s="1203"/>
      <c r="P138" s="1203"/>
      <c r="Q138" s="1203"/>
      <c r="R138" s="1202" t="s">
        <v>1099</v>
      </c>
      <c r="S138" s="1202" t="s">
        <v>855</v>
      </c>
      <c r="T138" s="1202" t="s">
        <v>855</v>
      </c>
      <c r="U138" s="1202" t="s">
        <v>855</v>
      </c>
      <c r="V138" s="1202" t="s">
        <v>855</v>
      </c>
      <c r="W138" s="1202" t="s">
        <v>855</v>
      </c>
      <c r="X138" s="1202" t="s">
        <v>855</v>
      </c>
      <c r="Y138" s="1202" t="s">
        <v>855</v>
      </c>
      <c r="Z138" s="1202" t="s">
        <v>855</v>
      </c>
      <c r="AA138" s="1530" t="s">
        <v>855</v>
      </c>
      <c r="AB138" s="1531" t="s">
        <v>855</v>
      </c>
      <c r="AC138" s="1202" t="s">
        <v>855</v>
      </c>
      <c r="AD138" s="1202" t="s">
        <v>855</v>
      </c>
      <c r="AE138" s="1202" t="s">
        <v>855</v>
      </c>
      <c r="AF138" s="1202" t="s">
        <v>855</v>
      </c>
      <c r="AG138" s="1202" t="s">
        <v>855</v>
      </c>
      <c r="AH138" s="1202" t="s">
        <v>855</v>
      </c>
      <c r="AI138" s="1202" t="s">
        <v>855</v>
      </c>
      <c r="AJ138" s="1202" t="s">
        <v>855</v>
      </c>
      <c r="AK138" s="1202" t="s">
        <v>855</v>
      </c>
      <c r="AL138" s="1202" t="s">
        <v>855</v>
      </c>
      <c r="AM138" s="1202" t="s">
        <v>855</v>
      </c>
      <c r="AN138" s="1202" t="s">
        <v>855</v>
      </c>
      <c r="AO138" s="1202" t="s">
        <v>855</v>
      </c>
      <c r="AP138" s="1202" t="s">
        <v>855</v>
      </c>
      <c r="AQ138" s="1202" t="s">
        <v>855</v>
      </c>
      <c r="AR138" s="1202" t="s">
        <v>855</v>
      </c>
      <c r="AS138" s="1202" t="s">
        <v>855</v>
      </c>
      <c r="AT138" s="1202" t="s">
        <v>855</v>
      </c>
      <c r="AU138" s="1202" t="s">
        <v>855</v>
      </c>
      <c r="AV138" s="1202"/>
      <c r="AW138" s="1202"/>
      <c r="AX138" s="1202"/>
      <c r="AY138" s="1202"/>
      <c r="AZ138" s="1202"/>
    </row>
    <row r="139" spans="2:52" ht="85.5" hidden="1" customHeight="1" x14ac:dyDescent="0.2">
      <c r="B139"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39" s="1448" t="s">
        <v>1128</v>
      </c>
      <c r="D139" s="1535" t="s">
        <v>1129</v>
      </c>
      <c r="E139" s="1204" t="s">
        <v>882</v>
      </c>
      <c r="F139" s="1203" t="str">
        <f>VLOOKUP(TBL4_OptApp[[#This Row],[Option type
Defined List]],'Option Typs_Grps'!B$2:C$47, 2, FALSE)</f>
        <v>Customer Options</v>
      </c>
      <c r="G139" s="1533" t="s">
        <v>852</v>
      </c>
      <c r="H139" s="64" t="s">
        <v>878</v>
      </c>
      <c r="I139" s="1203" t="s">
        <v>854</v>
      </c>
      <c r="J139" s="1203" t="s">
        <v>855</v>
      </c>
      <c r="K139" s="1203" t="s">
        <v>855</v>
      </c>
      <c r="L139" s="1203" t="s">
        <v>854</v>
      </c>
      <c r="M139" s="1203" t="s">
        <v>854</v>
      </c>
      <c r="N139" s="1203" t="s">
        <v>854</v>
      </c>
      <c r="O139" s="1203"/>
      <c r="P139" s="1203"/>
      <c r="Q139" s="1203"/>
      <c r="R139" s="1202" t="s">
        <v>1099</v>
      </c>
      <c r="S139" s="1202" t="s">
        <v>855</v>
      </c>
      <c r="T139" s="1202" t="s">
        <v>855</v>
      </c>
      <c r="U139" s="1202" t="s">
        <v>855</v>
      </c>
      <c r="V139" s="1202" t="s">
        <v>855</v>
      </c>
      <c r="W139" s="1202" t="s">
        <v>855</v>
      </c>
      <c r="X139" s="1202" t="s">
        <v>855</v>
      </c>
      <c r="Y139" s="1202" t="s">
        <v>855</v>
      </c>
      <c r="Z139" s="1202" t="s">
        <v>855</v>
      </c>
      <c r="AA139" s="1530" t="s">
        <v>855</v>
      </c>
      <c r="AB139" s="1531" t="s">
        <v>855</v>
      </c>
      <c r="AC139" s="1202" t="s">
        <v>855</v>
      </c>
      <c r="AD139" s="1202" t="s">
        <v>855</v>
      </c>
      <c r="AE139" s="1202" t="s">
        <v>855</v>
      </c>
      <c r="AF139" s="1202" t="s">
        <v>855</v>
      </c>
      <c r="AG139" s="1202" t="s">
        <v>855</v>
      </c>
      <c r="AH139" s="1202" t="s">
        <v>855</v>
      </c>
      <c r="AI139" s="1202" t="s">
        <v>855</v>
      </c>
      <c r="AJ139" s="1202" t="s">
        <v>855</v>
      </c>
      <c r="AK139" s="1202" t="s">
        <v>855</v>
      </c>
      <c r="AL139" s="1202" t="s">
        <v>855</v>
      </c>
      <c r="AM139" s="1202" t="s">
        <v>855</v>
      </c>
      <c r="AN139" s="1202" t="s">
        <v>855</v>
      </c>
      <c r="AO139" s="1202" t="s">
        <v>855</v>
      </c>
      <c r="AP139" s="1202" t="s">
        <v>855</v>
      </c>
      <c r="AQ139" s="1202" t="s">
        <v>855</v>
      </c>
      <c r="AR139" s="1202" t="s">
        <v>855</v>
      </c>
      <c r="AS139" s="1202" t="s">
        <v>855</v>
      </c>
      <c r="AT139" s="1202" t="s">
        <v>855</v>
      </c>
      <c r="AU139" s="1202" t="s">
        <v>855</v>
      </c>
      <c r="AV139" s="1202"/>
      <c r="AW139" s="1202"/>
      <c r="AX139" s="1202"/>
      <c r="AY139" s="1202"/>
      <c r="AZ139" s="1202"/>
    </row>
    <row r="140" spans="2:52" ht="85.5" hidden="1" customHeight="1" x14ac:dyDescent="0.2">
      <c r="B140"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40" s="1448" t="s">
        <v>1130</v>
      </c>
      <c r="D140" s="1535" t="s">
        <v>1131</v>
      </c>
      <c r="E140" s="1204" t="s">
        <v>954</v>
      </c>
      <c r="F140" s="1203" t="str">
        <f>VLOOKUP(TBL4_OptApp[[#This Row],[Option type
Defined List]],'Option Typs_Grps'!B$2:C$47, 2, FALSE)</f>
        <v>Customer Options</v>
      </c>
      <c r="G140" s="1533" t="s">
        <v>852</v>
      </c>
      <c r="H140" s="64" t="s">
        <v>878</v>
      </c>
      <c r="I140" s="1203" t="s">
        <v>854</v>
      </c>
      <c r="J140" s="1203" t="s">
        <v>855</v>
      </c>
      <c r="K140" s="1203" t="s">
        <v>855</v>
      </c>
      <c r="L140" s="1203" t="s">
        <v>854</v>
      </c>
      <c r="M140" s="1203" t="s">
        <v>854</v>
      </c>
      <c r="N140" s="1203" t="s">
        <v>854</v>
      </c>
      <c r="O140" s="1203"/>
      <c r="P140" s="1203"/>
      <c r="Q140" s="1203"/>
      <c r="R140" s="1202" t="s">
        <v>1099</v>
      </c>
      <c r="S140" s="1202" t="s">
        <v>855</v>
      </c>
      <c r="T140" s="1202" t="s">
        <v>855</v>
      </c>
      <c r="U140" s="1202" t="s">
        <v>855</v>
      </c>
      <c r="V140" s="1202" t="s">
        <v>855</v>
      </c>
      <c r="W140" s="1202" t="s">
        <v>855</v>
      </c>
      <c r="X140" s="1202" t="s">
        <v>855</v>
      </c>
      <c r="Y140" s="1202" t="s">
        <v>855</v>
      </c>
      <c r="Z140" s="1202" t="s">
        <v>855</v>
      </c>
      <c r="AA140" s="1530" t="s">
        <v>855</v>
      </c>
      <c r="AB140" s="1531" t="s">
        <v>855</v>
      </c>
      <c r="AC140" s="1202" t="s">
        <v>855</v>
      </c>
      <c r="AD140" s="1202" t="s">
        <v>855</v>
      </c>
      <c r="AE140" s="1202" t="s">
        <v>855</v>
      </c>
      <c r="AF140" s="1202" t="s">
        <v>855</v>
      </c>
      <c r="AG140" s="1202" t="s">
        <v>855</v>
      </c>
      <c r="AH140" s="1202" t="s">
        <v>855</v>
      </c>
      <c r="AI140" s="1202" t="s">
        <v>855</v>
      </c>
      <c r="AJ140" s="1202" t="s">
        <v>855</v>
      </c>
      <c r="AK140" s="1202" t="s">
        <v>855</v>
      </c>
      <c r="AL140" s="1202" t="s">
        <v>855</v>
      </c>
      <c r="AM140" s="1202" t="s">
        <v>855</v>
      </c>
      <c r="AN140" s="1202" t="s">
        <v>855</v>
      </c>
      <c r="AO140" s="1202" t="s">
        <v>855</v>
      </c>
      <c r="AP140" s="1202" t="s">
        <v>855</v>
      </c>
      <c r="AQ140" s="1202" t="s">
        <v>855</v>
      </c>
      <c r="AR140" s="1202" t="s">
        <v>855</v>
      </c>
      <c r="AS140" s="1202" t="s">
        <v>855</v>
      </c>
      <c r="AT140" s="1202" t="s">
        <v>855</v>
      </c>
      <c r="AU140" s="1202" t="s">
        <v>855</v>
      </c>
      <c r="AV140" s="1202"/>
      <c r="AW140" s="1202"/>
      <c r="AX140" s="1202"/>
      <c r="AY140" s="1202"/>
      <c r="AZ140" s="1202"/>
    </row>
    <row r="141" spans="2:52" ht="85.5" hidden="1" customHeight="1" x14ac:dyDescent="0.2">
      <c r="B141"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41" s="1448" t="s">
        <v>1132</v>
      </c>
      <c r="D141" s="1535" t="s">
        <v>1133</v>
      </c>
      <c r="E141" s="1204" t="s">
        <v>882</v>
      </c>
      <c r="F141" s="1203" t="str">
        <f>VLOOKUP(TBL4_OptApp[[#This Row],[Option type
Defined List]],'Option Typs_Grps'!B$2:C$47, 2, FALSE)</f>
        <v>Customer Options</v>
      </c>
      <c r="G141" s="1533" t="s">
        <v>852</v>
      </c>
      <c r="H141" s="64" t="s">
        <v>878</v>
      </c>
      <c r="I141" s="1203" t="s">
        <v>854</v>
      </c>
      <c r="J141" s="1203" t="s">
        <v>855</v>
      </c>
      <c r="K141" s="1203" t="s">
        <v>855</v>
      </c>
      <c r="L141" s="1203" t="s">
        <v>854</v>
      </c>
      <c r="M141" s="1203" t="s">
        <v>854</v>
      </c>
      <c r="N141" s="1203" t="s">
        <v>854</v>
      </c>
      <c r="O141" s="1203"/>
      <c r="P141" s="1203"/>
      <c r="Q141" s="1203"/>
      <c r="R141" s="1202" t="s">
        <v>1099</v>
      </c>
      <c r="S141" s="1202" t="s">
        <v>855</v>
      </c>
      <c r="T141" s="1202" t="s">
        <v>855</v>
      </c>
      <c r="U141" s="1202" t="s">
        <v>855</v>
      </c>
      <c r="V141" s="1202" t="s">
        <v>855</v>
      </c>
      <c r="W141" s="1202" t="s">
        <v>855</v>
      </c>
      <c r="X141" s="1202" t="s">
        <v>855</v>
      </c>
      <c r="Y141" s="1202" t="s">
        <v>855</v>
      </c>
      <c r="Z141" s="1202" t="s">
        <v>855</v>
      </c>
      <c r="AA141" s="1530" t="s">
        <v>855</v>
      </c>
      <c r="AB141" s="1531" t="s">
        <v>855</v>
      </c>
      <c r="AC141" s="1202" t="s">
        <v>855</v>
      </c>
      <c r="AD141" s="1202" t="s">
        <v>855</v>
      </c>
      <c r="AE141" s="1202" t="s">
        <v>855</v>
      </c>
      <c r="AF141" s="1202" t="s">
        <v>855</v>
      </c>
      <c r="AG141" s="1202" t="s">
        <v>855</v>
      </c>
      <c r="AH141" s="1202" t="s">
        <v>855</v>
      </c>
      <c r="AI141" s="1202" t="s">
        <v>855</v>
      </c>
      <c r="AJ141" s="1202" t="s">
        <v>855</v>
      </c>
      <c r="AK141" s="1202" t="s">
        <v>855</v>
      </c>
      <c r="AL141" s="1202" t="s">
        <v>855</v>
      </c>
      <c r="AM141" s="1202" t="s">
        <v>855</v>
      </c>
      <c r="AN141" s="1202" t="s">
        <v>855</v>
      </c>
      <c r="AO141" s="1202" t="s">
        <v>855</v>
      </c>
      <c r="AP141" s="1202" t="s">
        <v>855</v>
      </c>
      <c r="AQ141" s="1202" t="s">
        <v>855</v>
      </c>
      <c r="AR141" s="1202" t="s">
        <v>855</v>
      </c>
      <c r="AS141" s="1202" t="s">
        <v>855</v>
      </c>
      <c r="AT141" s="1202" t="s">
        <v>855</v>
      </c>
      <c r="AU141" s="1202" t="s">
        <v>855</v>
      </c>
      <c r="AV141" s="1202"/>
      <c r="AW141" s="1202"/>
      <c r="AX141" s="1202"/>
      <c r="AY141" s="1202"/>
      <c r="AZ141" s="1202"/>
    </row>
    <row r="142" spans="2:52" ht="28.5" hidden="1" x14ac:dyDescent="0.2">
      <c r="B142"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42" s="1448" t="s">
        <v>1134</v>
      </c>
      <c r="D142" s="1535" t="s">
        <v>1135</v>
      </c>
      <c r="E142" s="1204" t="s">
        <v>882</v>
      </c>
      <c r="F142" s="1203" t="str">
        <f>VLOOKUP(TBL4_OptApp[[#This Row],[Option type
Defined List]],'Option Typs_Grps'!B$2:C$47, 2, FALSE)</f>
        <v>Customer Options</v>
      </c>
      <c r="G142" s="1533" t="s">
        <v>852</v>
      </c>
      <c r="H142" s="64" t="s">
        <v>853</v>
      </c>
      <c r="I142" s="1203" t="s">
        <v>854</v>
      </c>
      <c r="J142" s="1203" t="s">
        <v>855</v>
      </c>
      <c r="K142" s="1203" t="s">
        <v>863</v>
      </c>
      <c r="L142" s="1203" t="s">
        <v>856</v>
      </c>
      <c r="M142" s="1203" t="s">
        <v>856</v>
      </c>
      <c r="N142" s="1203" t="s">
        <v>856</v>
      </c>
      <c r="O142" s="1203"/>
      <c r="P142" s="1203"/>
      <c r="Q142" s="1203"/>
      <c r="R142" s="1202" t="s">
        <v>855</v>
      </c>
      <c r="S142" s="1202" t="s">
        <v>855</v>
      </c>
      <c r="T142" s="1202" t="s">
        <v>855</v>
      </c>
      <c r="U142" s="1401">
        <v>1.1726803543133566</v>
      </c>
      <c r="V142" s="1202">
        <v>0</v>
      </c>
      <c r="W142" s="1202">
        <v>2025</v>
      </c>
      <c r="X142" s="1202">
        <v>0</v>
      </c>
      <c r="Y142" s="1202">
        <v>8.440499346654394E-2</v>
      </c>
      <c r="Z142" s="1202">
        <v>7.9950305466543928E-2</v>
      </c>
      <c r="AA142" s="1401">
        <v>1.1726803543133566</v>
      </c>
      <c r="AB142" s="1401">
        <v>1.1726803543133566</v>
      </c>
      <c r="AC142" s="1202" t="s">
        <v>855</v>
      </c>
      <c r="AD142" s="1202" t="s">
        <v>855</v>
      </c>
      <c r="AE142" s="1202" t="s">
        <v>855</v>
      </c>
      <c r="AF142" s="1202" t="s">
        <v>855</v>
      </c>
      <c r="AG142" s="1202">
        <f>TBL4_OptApp[[#This Row],[Total NPC (£m)]]/TBL4_OptApp[[#This Row],[Maximum option utilisation across the planning period (Ml/d)]]</f>
        <v>0.64564496296289431</v>
      </c>
      <c r="AH142" s="1202">
        <v>0.75713516392796087</v>
      </c>
      <c r="AI142" s="1202" t="s">
        <v>855</v>
      </c>
      <c r="AJ142" s="1202" t="s">
        <v>855</v>
      </c>
      <c r="AK142" s="1202" t="s">
        <v>855</v>
      </c>
      <c r="AL142" s="1202" t="s">
        <v>855</v>
      </c>
      <c r="AM142" s="1202" t="s">
        <v>855</v>
      </c>
      <c r="AN142" s="1202" t="s">
        <v>855</v>
      </c>
      <c r="AO142" s="1202" t="s">
        <v>855</v>
      </c>
      <c r="AP142" s="1202" t="s">
        <v>855</v>
      </c>
      <c r="AQ142" s="1202" t="s">
        <v>855</v>
      </c>
      <c r="AR142" s="1202" t="s">
        <v>855</v>
      </c>
      <c r="AS142" s="1202" t="s">
        <v>855</v>
      </c>
      <c r="AT142" s="1202" t="s">
        <v>855</v>
      </c>
      <c r="AU142" s="1202" t="s">
        <v>855</v>
      </c>
      <c r="AV142" s="1202"/>
      <c r="AW142" s="1202"/>
      <c r="AX142" s="1202"/>
      <c r="AY142" s="1202"/>
      <c r="AZ142" s="1202"/>
    </row>
    <row r="143" spans="2:52" ht="30" hidden="1" x14ac:dyDescent="0.2">
      <c r="B143"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43" s="1448" t="s">
        <v>1136</v>
      </c>
      <c r="D143" s="1535" t="s">
        <v>1137</v>
      </c>
      <c r="E143" s="1204" t="s">
        <v>954</v>
      </c>
      <c r="F143" s="1203" t="str">
        <f>VLOOKUP(TBL4_OptApp[[#This Row],[Option type
Defined List]],'Option Typs_Grps'!B$2:C$47, 2, FALSE)</f>
        <v>Customer Options</v>
      </c>
      <c r="G143" s="1533" t="s">
        <v>852</v>
      </c>
      <c r="H143" s="64" t="s">
        <v>853</v>
      </c>
      <c r="I143" s="1203" t="s">
        <v>854</v>
      </c>
      <c r="J143" s="1203" t="s">
        <v>855</v>
      </c>
      <c r="K143" s="1203" t="s">
        <v>863</v>
      </c>
      <c r="L143" s="1203" t="s">
        <v>856</v>
      </c>
      <c r="M143" s="1203" t="s">
        <v>856</v>
      </c>
      <c r="N143" s="1203" t="s">
        <v>856</v>
      </c>
      <c r="O143" s="1203"/>
      <c r="P143" s="1203"/>
      <c r="Q143" s="1203"/>
      <c r="R143" s="1202" t="s">
        <v>855</v>
      </c>
      <c r="S143" s="1202" t="s">
        <v>855</v>
      </c>
      <c r="T143" s="1202" t="s">
        <v>855</v>
      </c>
      <c r="U143" s="1401">
        <v>0.27981230555220987</v>
      </c>
      <c r="V143" s="1202">
        <v>0</v>
      </c>
      <c r="W143" s="1202">
        <v>2025</v>
      </c>
      <c r="X143" s="1202">
        <v>0</v>
      </c>
      <c r="Y143" s="1202">
        <v>1.3565088235694562E-2</v>
      </c>
      <c r="Z143" s="1202">
        <v>1.284915623569456E-2</v>
      </c>
      <c r="AA143" s="1401">
        <v>0.27981230555220987</v>
      </c>
      <c r="AB143" s="1401">
        <v>0.27981230555220987</v>
      </c>
      <c r="AC143" s="1202" t="s">
        <v>855</v>
      </c>
      <c r="AD143" s="1202" t="s">
        <v>855</v>
      </c>
      <c r="AE143" s="1202" t="s">
        <v>855</v>
      </c>
      <c r="AF143" s="1202" t="s">
        <v>855</v>
      </c>
      <c r="AG143" s="1202">
        <f>TBL4_OptApp[[#This Row],[Total NPC (£m)]]/TBL4_OptApp[[#This Row],[Maximum option utilisation across the planning period (Ml/d)]]</f>
        <v>0.43487164304554227</v>
      </c>
      <c r="AH143" s="1202">
        <v>0.12168243705985081</v>
      </c>
      <c r="AI143" s="1202" t="s">
        <v>855</v>
      </c>
      <c r="AJ143" s="1202" t="s">
        <v>855</v>
      </c>
      <c r="AK143" s="1202" t="s">
        <v>855</v>
      </c>
      <c r="AL143" s="1202" t="s">
        <v>855</v>
      </c>
      <c r="AM143" s="1202" t="s">
        <v>855</v>
      </c>
      <c r="AN143" s="1202" t="s">
        <v>855</v>
      </c>
      <c r="AO143" s="1202" t="s">
        <v>855</v>
      </c>
      <c r="AP143" s="1202" t="s">
        <v>855</v>
      </c>
      <c r="AQ143" s="1202" t="s">
        <v>855</v>
      </c>
      <c r="AR143" s="1202" t="s">
        <v>855</v>
      </c>
      <c r="AS143" s="1202" t="s">
        <v>855</v>
      </c>
      <c r="AT143" s="1202" t="s">
        <v>855</v>
      </c>
      <c r="AU143" s="1202" t="s">
        <v>855</v>
      </c>
      <c r="AV143" s="1202"/>
      <c r="AW143" s="1202"/>
      <c r="AX143" s="1202"/>
      <c r="AY143" s="1202"/>
      <c r="AZ143" s="1202"/>
    </row>
    <row r="144" spans="2:52" ht="30" hidden="1" x14ac:dyDescent="0.2">
      <c r="B144"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44" s="1448" t="s">
        <v>1138</v>
      </c>
      <c r="D144" s="1535" t="s">
        <v>1139</v>
      </c>
      <c r="E144" s="1204" t="s">
        <v>954</v>
      </c>
      <c r="F144" s="1203" t="str">
        <f>VLOOKUP(TBL4_OptApp[[#This Row],[Option type
Defined List]],'Option Typs_Grps'!B$2:C$47, 2, FALSE)</f>
        <v>Customer Options</v>
      </c>
      <c r="G144" s="1533" t="s">
        <v>852</v>
      </c>
      <c r="H144" s="64" t="s">
        <v>853</v>
      </c>
      <c r="I144" s="1203" t="s">
        <v>854</v>
      </c>
      <c r="J144" s="1203" t="s">
        <v>855</v>
      </c>
      <c r="K144" s="1203" t="s">
        <v>863</v>
      </c>
      <c r="L144" s="1203" t="s">
        <v>856</v>
      </c>
      <c r="M144" s="1203" t="s">
        <v>856</v>
      </c>
      <c r="N144" s="1203" t="s">
        <v>856</v>
      </c>
      <c r="O144" s="1203"/>
      <c r="P144" s="1203"/>
      <c r="Q144" s="1203"/>
      <c r="R144" s="1202" t="s">
        <v>855</v>
      </c>
      <c r="S144" s="1202" t="s">
        <v>855</v>
      </c>
      <c r="T144" s="1202" t="s">
        <v>855</v>
      </c>
      <c r="U144" s="1401">
        <v>0.13245318295110717</v>
      </c>
      <c r="V144" s="1202">
        <v>0</v>
      </c>
      <c r="W144" s="1202">
        <v>2025</v>
      </c>
      <c r="X144" s="1202">
        <v>0</v>
      </c>
      <c r="Y144" s="1202">
        <v>0.17840852094718013</v>
      </c>
      <c r="Z144" s="1202">
        <v>0.1698903172671801</v>
      </c>
      <c r="AA144" s="1401">
        <v>0.13245318295110717</v>
      </c>
      <c r="AB144" s="1401">
        <v>0.13245318295110717</v>
      </c>
      <c r="AC144" s="1202" t="s">
        <v>855</v>
      </c>
      <c r="AD144" s="1202" t="s">
        <v>855</v>
      </c>
      <c r="AE144" s="1202" t="s">
        <v>855</v>
      </c>
      <c r="AF144" s="1202" t="s">
        <v>855</v>
      </c>
      <c r="AG144" s="1202">
        <f>TBL4_OptApp[[#This Row],[Total NPC (£m)]]/TBL4_OptApp[[#This Row],[Maximum option utilisation across the planning period (Ml/d)]]</f>
        <v>12.113757790730048</v>
      </c>
      <c r="AH144" s="1202">
        <v>1.604505776880967</v>
      </c>
      <c r="AI144" s="1202" t="s">
        <v>855</v>
      </c>
      <c r="AJ144" s="1202" t="s">
        <v>855</v>
      </c>
      <c r="AK144" s="1202" t="s">
        <v>855</v>
      </c>
      <c r="AL144" s="1202" t="s">
        <v>855</v>
      </c>
      <c r="AM144" s="1202" t="s">
        <v>855</v>
      </c>
      <c r="AN144" s="1202" t="s">
        <v>855</v>
      </c>
      <c r="AO144" s="1202" t="s">
        <v>855</v>
      </c>
      <c r="AP144" s="1202" t="s">
        <v>855</v>
      </c>
      <c r="AQ144" s="1202" t="s">
        <v>855</v>
      </c>
      <c r="AR144" s="1202" t="s">
        <v>855</v>
      </c>
      <c r="AS144" s="1202" t="s">
        <v>855</v>
      </c>
      <c r="AT144" s="1202" t="s">
        <v>855</v>
      </c>
      <c r="AU144" s="1202" t="s">
        <v>855</v>
      </c>
      <c r="AV144" s="1202"/>
      <c r="AW144" s="1202"/>
      <c r="AX144" s="1202"/>
      <c r="AY144" s="1202"/>
      <c r="AZ144" s="1202"/>
    </row>
    <row r="145" spans="2:52" ht="15" hidden="1" x14ac:dyDescent="0.2">
      <c r="B145"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45" s="1448" t="s">
        <v>1140</v>
      </c>
      <c r="D145" s="1535" t="s">
        <v>1141</v>
      </c>
      <c r="E145" s="1204" t="s">
        <v>882</v>
      </c>
      <c r="F145" s="1203" t="str">
        <f>VLOOKUP(TBL4_OptApp[[#This Row],[Option type
Defined List]],'Option Typs_Grps'!B$2:C$47, 2, FALSE)</f>
        <v>Customer Options</v>
      </c>
      <c r="G145" s="1533" t="s">
        <v>852</v>
      </c>
      <c r="H145" s="64" t="s">
        <v>853</v>
      </c>
      <c r="I145" s="1203" t="s">
        <v>854</v>
      </c>
      <c r="J145" s="1203" t="s">
        <v>855</v>
      </c>
      <c r="K145" s="1203" t="s">
        <v>863</v>
      </c>
      <c r="L145" s="1203" t="s">
        <v>856</v>
      </c>
      <c r="M145" s="1203" t="s">
        <v>856</v>
      </c>
      <c r="N145" s="1203" t="s">
        <v>856</v>
      </c>
      <c r="O145" s="1203"/>
      <c r="P145" s="1203"/>
      <c r="Q145" s="1203"/>
      <c r="R145" s="1202" t="s">
        <v>855</v>
      </c>
      <c r="S145" s="1202" t="s">
        <v>855</v>
      </c>
      <c r="T145" s="1202" t="s">
        <v>855</v>
      </c>
      <c r="U145" s="1401">
        <v>5.2338391199301323E-3</v>
      </c>
      <c r="V145" s="1202">
        <v>0</v>
      </c>
      <c r="W145" s="1202">
        <v>2025</v>
      </c>
      <c r="X145" s="1202">
        <v>0</v>
      </c>
      <c r="Y145" s="1202">
        <v>5.9100418017585905E-3</v>
      </c>
      <c r="Z145" s="1202">
        <v>5.5686824001585904E-3</v>
      </c>
      <c r="AA145" s="1401">
        <v>5.2338391199301323E-3</v>
      </c>
      <c r="AB145" s="1401">
        <v>5.2338391199301323E-3</v>
      </c>
      <c r="AC145" s="1202" t="s">
        <v>855</v>
      </c>
      <c r="AD145" s="1202" t="s">
        <v>855</v>
      </c>
      <c r="AE145" s="1202" t="s">
        <v>855</v>
      </c>
      <c r="AF145" s="1202" t="s">
        <v>855</v>
      </c>
      <c r="AG145" s="1202">
        <f>TBL4_OptApp[[#This Row],[Total NPC (£m)]]/TBL4_OptApp[[#This Row],[Maximum option utilisation across the planning period (Ml/d)]]</f>
        <v>4968.4599549572549</v>
      </c>
      <c r="AH145" s="1202">
        <v>26.004120078061582</v>
      </c>
      <c r="AI145" s="1202" t="s">
        <v>855</v>
      </c>
      <c r="AJ145" s="1202" t="s">
        <v>855</v>
      </c>
      <c r="AK145" s="1202" t="s">
        <v>855</v>
      </c>
      <c r="AL145" s="1202" t="s">
        <v>855</v>
      </c>
      <c r="AM145" s="1202" t="s">
        <v>855</v>
      </c>
      <c r="AN145" s="1202" t="s">
        <v>855</v>
      </c>
      <c r="AO145" s="1202" t="s">
        <v>855</v>
      </c>
      <c r="AP145" s="1202" t="s">
        <v>855</v>
      </c>
      <c r="AQ145" s="1202" t="s">
        <v>855</v>
      </c>
      <c r="AR145" s="1202" t="s">
        <v>855</v>
      </c>
      <c r="AS145" s="1202" t="s">
        <v>855</v>
      </c>
      <c r="AT145" s="1202" t="s">
        <v>855</v>
      </c>
      <c r="AU145" s="1202" t="s">
        <v>855</v>
      </c>
      <c r="AV145" s="1202"/>
      <c r="AW145" s="1202"/>
      <c r="AX145" s="1202"/>
      <c r="AY145" s="1202"/>
      <c r="AZ145" s="1202"/>
    </row>
    <row r="146" spans="2:52" ht="28.5" hidden="1" x14ac:dyDescent="0.2">
      <c r="B146"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46" s="1448" t="s">
        <v>1142</v>
      </c>
      <c r="D146" s="1535" t="s">
        <v>1143</v>
      </c>
      <c r="E146" s="1204" t="s">
        <v>882</v>
      </c>
      <c r="F146" s="1203" t="str">
        <f>VLOOKUP(TBL4_OptApp[[#This Row],[Option type
Defined List]],'Option Typs_Grps'!B$2:C$47, 2, FALSE)</f>
        <v>Customer Options</v>
      </c>
      <c r="G146" s="1533" t="s">
        <v>852</v>
      </c>
      <c r="H146" s="64" t="s">
        <v>853</v>
      </c>
      <c r="I146" s="1203" t="s">
        <v>854</v>
      </c>
      <c r="J146" s="1203" t="s">
        <v>855</v>
      </c>
      <c r="K146" s="1203" t="s">
        <v>863</v>
      </c>
      <c r="L146" s="1203" t="s">
        <v>856</v>
      </c>
      <c r="M146" s="1203" t="s">
        <v>856</v>
      </c>
      <c r="N146" s="1203" t="s">
        <v>856</v>
      </c>
      <c r="O146" s="1203"/>
      <c r="P146" s="1203"/>
      <c r="Q146" s="1203"/>
      <c r="R146" s="1202" t="s">
        <v>855</v>
      </c>
      <c r="S146" s="1202" t="s">
        <v>855</v>
      </c>
      <c r="T146" s="1202" t="s">
        <v>855</v>
      </c>
      <c r="U146" s="1401">
        <v>3.9053676021361028</v>
      </c>
      <c r="V146" s="1202">
        <v>0</v>
      </c>
      <c r="W146" s="1202">
        <v>2025</v>
      </c>
      <c r="X146" s="1202">
        <v>0</v>
      </c>
      <c r="Y146" s="1202">
        <v>0.20109138771842955</v>
      </c>
      <c r="Z146" s="1202">
        <v>0.18947650611842953</v>
      </c>
      <c r="AA146" s="1401">
        <v>3.9053676021361028</v>
      </c>
      <c r="AB146" s="1401">
        <v>3.9053676021361028</v>
      </c>
      <c r="AC146" s="1202" t="s">
        <v>855</v>
      </c>
      <c r="AD146" s="1202" t="s">
        <v>855</v>
      </c>
      <c r="AE146" s="1202" t="s">
        <v>855</v>
      </c>
      <c r="AF146" s="1202" t="s">
        <v>855</v>
      </c>
      <c r="AG146" s="1202">
        <f>TBL4_OptApp[[#This Row],[Total NPC (£m)]]/TBL4_OptApp[[#This Row],[Maximum option utilisation across the planning period (Ml/d)]]</f>
        <v>0.46070695808847006</v>
      </c>
      <c r="AH146" s="1202">
        <v>1.7992300281973863</v>
      </c>
      <c r="AI146" s="1202" t="s">
        <v>855</v>
      </c>
      <c r="AJ146" s="1202" t="s">
        <v>855</v>
      </c>
      <c r="AK146" s="1202" t="s">
        <v>855</v>
      </c>
      <c r="AL146" s="1202" t="s">
        <v>855</v>
      </c>
      <c r="AM146" s="1202" t="s">
        <v>855</v>
      </c>
      <c r="AN146" s="1202" t="s">
        <v>855</v>
      </c>
      <c r="AO146" s="1202" t="s">
        <v>855</v>
      </c>
      <c r="AP146" s="1202" t="s">
        <v>855</v>
      </c>
      <c r="AQ146" s="1202" t="s">
        <v>855</v>
      </c>
      <c r="AR146" s="1202" t="s">
        <v>855</v>
      </c>
      <c r="AS146" s="1202" t="s">
        <v>855</v>
      </c>
      <c r="AT146" s="1202" t="s">
        <v>855</v>
      </c>
      <c r="AU146" s="1202" t="s">
        <v>855</v>
      </c>
      <c r="AV146" s="1202"/>
      <c r="AW146" s="1202"/>
      <c r="AX146" s="1202"/>
      <c r="AY146" s="1202"/>
      <c r="AZ146" s="1202"/>
    </row>
    <row r="147" spans="2:52" ht="28.5" hidden="1" x14ac:dyDescent="0.2">
      <c r="B147"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47" s="1448" t="s">
        <v>1144</v>
      </c>
      <c r="D147" s="1535" t="s">
        <v>1145</v>
      </c>
      <c r="E147" s="1204" t="s">
        <v>882</v>
      </c>
      <c r="F147" s="1203" t="str">
        <f>VLOOKUP(TBL4_OptApp[[#This Row],[Option type
Defined List]],'Option Typs_Grps'!B$2:C$47, 2, FALSE)</f>
        <v>Customer Options</v>
      </c>
      <c r="G147" s="1533" t="s">
        <v>852</v>
      </c>
      <c r="H147" s="64" t="s">
        <v>853</v>
      </c>
      <c r="I147" s="1203" t="s">
        <v>854</v>
      </c>
      <c r="J147" s="1203" t="s">
        <v>855</v>
      </c>
      <c r="K147" s="1203" t="s">
        <v>863</v>
      </c>
      <c r="L147" s="1203" t="s">
        <v>856</v>
      </c>
      <c r="M147" s="1203" t="s">
        <v>856</v>
      </c>
      <c r="N147" s="1203" t="s">
        <v>856</v>
      </c>
      <c r="O147" s="1203"/>
      <c r="P147" s="1203"/>
      <c r="Q147" s="1203"/>
      <c r="R147" s="1202" t="s">
        <v>855</v>
      </c>
      <c r="S147" s="1202" t="s">
        <v>855</v>
      </c>
      <c r="T147" s="1202" t="s">
        <v>855</v>
      </c>
      <c r="U147" s="1401">
        <v>0.31526183875343855</v>
      </c>
      <c r="V147" s="1202">
        <v>0</v>
      </c>
      <c r="W147" s="1202">
        <v>2025</v>
      </c>
      <c r="X147" s="1202">
        <v>0</v>
      </c>
      <c r="Y147" s="1202">
        <v>5.4533257686353767E-2</v>
      </c>
      <c r="Z147" s="1202">
        <v>5.138345928635376E-2</v>
      </c>
      <c r="AA147" s="1401">
        <v>0.31526183875343855</v>
      </c>
      <c r="AB147" s="1401">
        <v>0.31526183875343855</v>
      </c>
      <c r="AC147" s="1202" t="s">
        <v>855</v>
      </c>
      <c r="AD147" s="1202" t="s">
        <v>855</v>
      </c>
      <c r="AE147" s="1202" t="s">
        <v>855</v>
      </c>
      <c r="AF147" s="1202" t="s">
        <v>855</v>
      </c>
      <c r="AG147" s="1202">
        <f>TBL4_OptApp[[#This Row],[Total NPC (£m)]]/TBL4_OptApp[[#This Row],[Maximum option utilisation across the planning period (Ml/d)]]</f>
        <v>1.547687437328455</v>
      </c>
      <c r="AH147" s="1202">
        <v>0.4879267873077659</v>
      </c>
      <c r="AI147" s="1202" t="s">
        <v>855</v>
      </c>
      <c r="AJ147" s="1202" t="s">
        <v>855</v>
      </c>
      <c r="AK147" s="1202" t="s">
        <v>855</v>
      </c>
      <c r="AL147" s="1202" t="s">
        <v>855</v>
      </c>
      <c r="AM147" s="1202" t="s">
        <v>855</v>
      </c>
      <c r="AN147" s="1202" t="s">
        <v>855</v>
      </c>
      <c r="AO147" s="1202" t="s">
        <v>855</v>
      </c>
      <c r="AP147" s="1202" t="s">
        <v>855</v>
      </c>
      <c r="AQ147" s="1202" t="s">
        <v>855</v>
      </c>
      <c r="AR147" s="1202" t="s">
        <v>855</v>
      </c>
      <c r="AS147" s="1202" t="s">
        <v>855</v>
      </c>
      <c r="AT147" s="1202" t="s">
        <v>855</v>
      </c>
      <c r="AU147" s="1202" t="s">
        <v>855</v>
      </c>
      <c r="AV147" s="1202"/>
      <c r="AW147" s="1202"/>
      <c r="AX147" s="1202"/>
      <c r="AY147" s="1202"/>
      <c r="AZ147" s="1202"/>
    </row>
    <row r="148" spans="2:52" ht="42.75" hidden="1" x14ac:dyDescent="0.2">
      <c r="B148"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48" s="1448" t="s">
        <v>1146</v>
      </c>
      <c r="D148" s="1535" t="s">
        <v>1147</v>
      </c>
      <c r="E148" s="1204" t="s">
        <v>882</v>
      </c>
      <c r="F148" s="1203" t="str">
        <f>VLOOKUP(TBL4_OptApp[[#This Row],[Option type
Defined List]],'Option Typs_Grps'!B$2:C$47, 2, FALSE)</f>
        <v>Customer Options</v>
      </c>
      <c r="G148" s="1533" t="s">
        <v>852</v>
      </c>
      <c r="H148" s="64" t="s">
        <v>853</v>
      </c>
      <c r="I148" s="1203" t="s">
        <v>854</v>
      </c>
      <c r="J148" s="1203" t="s">
        <v>855</v>
      </c>
      <c r="K148" s="1203" t="s">
        <v>863</v>
      </c>
      <c r="L148" s="1203" t="s">
        <v>856</v>
      </c>
      <c r="M148" s="1203" t="s">
        <v>856</v>
      </c>
      <c r="N148" s="1203" t="s">
        <v>856</v>
      </c>
      <c r="O148" s="1203"/>
      <c r="P148" s="1203"/>
      <c r="Q148" s="1203"/>
      <c r="R148" s="1202" t="s">
        <v>855</v>
      </c>
      <c r="S148" s="1202" t="s">
        <v>855</v>
      </c>
      <c r="T148" s="1202" t="s">
        <v>855</v>
      </c>
      <c r="U148" s="1401">
        <v>0.66226591475553587</v>
      </c>
      <c r="V148" s="1202">
        <v>0</v>
      </c>
      <c r="W148" s="1202">
        <v>2025</v>
      </c>
      <c r="X148" s="1202">
        <v>0</v>
      </c>
      <c r="Y148" s="1202">
        <v>6.1260757192706412E-2</v>
      </c>
      <c r="Z148" s="1202">
        <v>5.8335831832706422E-2</v>
      </c>
      <c r="AA148" s="1401">
        <v>0.66226591475553587</v>
      </c>
      <c r="AB148" s="1401">
        <v>0.66226591475553587</v>
      </c>
      <c r="AC148" s="1202" t="s">
        <v>855</v>
      </c>
      <c r="AD148" s="1202" t="s">
        <v>855</v>
      </c>
      <c r="AE148" s="1202" t="s">
        <v>855</v>
      </c>
      <c r="AF148" s="1202" t="s">
        <v>855</v>
      </c>
      <c r="AG148" s="1202">
        <f>TBL4_OptApp[[#This Row],[Total NPC (£m)]]/TBL4_OptApp[[#This Row],[Maximum option utilisation across the planning period (Ml/d)]]</f>
        <v>0.83190866755616011</v>
      </c>
      <c r="AH148" s="1202">
        <v>0.55094475471213933</v>
      </c>
      <c r="AI148" s="1202" t="s">
        <v>855</v>
      </c>
      <c r="AJ148" s="1202" t="s">
        <v>855</v>
      </c>
      <c r="AK148" s="1202" t="s">
        <v>855</v>
      </c>
      <c r="AL148" s="1202" t="s">
        <v>855</v>
      </c>
      <c r="AM148" s="1202" t="s">
        <v>855</v>
      </c>
      <c r="AN148" s="1202" t="s">
        <v>855</v>
      </c>
      <c r="AO148" s="1202" t="s">
        <v>855</v>
      </c>
      <c r="AP148" s="1202" t="s">
        <v>855</v>
      </c>
      <c r="AQ148" s="1202" t="s">
        <v>855</v>
      </c>
      <c r="AR148" s="1202" t="s">
        <v>855</v>
      </c>
      <c r="AS148" s="1202" t="s">
        <v>855</v>
      </c>
      <c r="AT148" s="1202" t="s">
        <v>855</v>
      </c>
      <c r="AU148" s="1202" t="s">
        <v>855</v>
      </c>
      <c r="AV148" s="1202"/>
      <c r="AW148" s="1202"/>
      <c r="AX148" s="1202"/>
      <c r="AY148" s="1202"/>
      <c r="AZ148" s="1202"/>
    </row>
    <row r="149" spans="2:52" ht="28.5" hidden="1" x14ac:dyDescent="0.2">
      <c r="B149"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49" s="1448" t="s">
        <v>1148</v>
      </c>
      <c r="D149" s="1535" t="s">
        <v>1149</v>
      </c>
      <c r="E149" s="1204" t="s">
        <v>933</v>
      </c>
      <c r="F149" s="1203" t="str">
        <f>VLOOKUP(TBL4_OptApp[[#This Row],[Option type
Defined List]],'Option Typs_Grps'!B$2:C$47, 2, FALSE)</f>
        <v>Customer Options</v>
      </c>
      <c r="G149" s="1533" t="s">
        <v>852</v>
      </c>
      <c r="H149" s="64" t="s">
        <v>853</v>
      </c>
      <c r="I149" s="1203" t="s">
        <v>854</v>
      </c>
      <c r="J149" s="1203" t="s">
        <v>855</v>
      </c>
      <c r="K149" s="1203" t="s">
        <v>863</v>
      </c>
      <c r="L149" s="1203" t="s">
        <v>856</v>
      </c>
      <c r="M149" s="1203" t="s">
        <v>856</v>
      </c>
      <c r="N149" s="1203" t="s">
        <v>856</v>
      </c>
      <c r="O149" s="1203"/>
      <c r="P149" s="1203"/>
      <c r="Q149" s="1203"/>
      <c r="R149" s="1202" t="s">
        <v>855</v>
      </c>
      <c r="S149" s="1202" t="s">
        <v>855</v>
      </c>
      <c r="T149" s="1202" t="s">
        <v>855</v>
      </c>
      <c r="U149" s="1401">
        <v>0.6151147043426064</v>
      </c>
      <c r="V149" s="1202">
        <v>0</v>
      </c>
      <c r="W149" s="1202">
        <v>2025</v>
      </c>
      <c r="X149" s="1202">
        <v>0</v>
      </c>
      <c r="Y149" s="1202">
        <v>0.12876128856633307</v>
      </c>
      <c r="Z149" s="1202">
        <v>0.11882128856633305</v>
      </c>
      <c r="AA149" s="1401">
        <v>0.6151147043426064</v>
      </c>
      <c r="AB149" s="1401">
        <v>0.6151147043426064</v>
      </c>
      <c r="AC149" s="1202" t="s">
        <v>855</v>
      </c>
      <c r="AD149" s="1202" t="s">
        <v>855</v>
      </c>
      <c r="AE149" s="1202" t="s">
        <v>855</v>
      </c>
      <c r="AF149" s="1202" t="s">
        <v>855</v>
      </c>
      <c r="AG149" s="1202">
        <f>TBL4_OptApp[[#This Row],[Total NPC (£m)]]/TBL4_OptApp[[#This Row],[Maximum option utilisation across the planning period (Ml/d)]]</f>
        <v>1.8541970185892118</v>
      </c>
      <c r="AH149" s="1202">
        <v>1.1405438508824453</v>
      </c>
      <c r="AI149" s="1202" t="s">
        <v>855</v>
      </c>
      <c r="AJ149" s="1202" t="s">
        <v>855</v>
      </c>
      <c r="AK149" s="1202" t="s">
        <v>855</v>
      </c>
      <c r="AL149" s="1202" t="s">
        <v>855</v>
      </c>
      <c r="AM149" s="1202" t="s">
        <v>855</v>
      </c>
      <c r="AN149" s="1202" t="s">
        <v>855</v>
      </c>
      <c r="AO149" s="1202" t="s">
        <v>855</v>
      </c>
      <c r="AP149" s="1202" t="s">
        <v>855</v>
      </c>
      <c r="AQ149" s="1202" t="s">
        <v>855</v>
      </c>
      <c r="AR149" s="1202" t="s">
        <v>855</v>
      </c>
      <c r="AS149" s="1202" t="s">
        <v>855</v>
      </c>
      <c r="AT149" s="1202" t="s">
        <v>855</v>
      </c>
      <c r="AU149" s="1202" t="s">
        <v>855</v>
      </c>
      <c r="AV149" s="1202"/>
      <c r="AW149" s="1202"/>
      <c r="AX149" s="1202"/>
      <c r="AY149" s="1202"/>
      <c r="AZ149" s="1202"/>
    </row>
    <row r="150" spans="2:52" ht="30" hidden="1" x14ac:dyDescent="0.2">
      <c r="B150"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50" s="1448" t="s">
        <v>1150</v>
      </c>
      <c r="D150" s="1535" t="s">
        <v>1151</v>
      </c>
      <c r="E150" s="1204" t="s">
        <v>954</v>
      </c>
      <c r="F150" s="1203" t="str">
        <f>VLOOKUP(TBL4_OptApp[[#This Row],[Option type
Defined List]],'Option Typs_Grps'!B$2:C$47, 2, FALSE)</f>
        <v>Customer Options</v>
      </c>
      <c r="G150" s="1533" t="s">
        <v>852</v>
      </c>
      <c r="H150" s="64" t="s">
        <v>853</v>
      </c>
      <c r="I150" s="1203" t="s">
        <v>854</v>
      </c>
      <c r="J150" s="1203" t="s">
        <v>855</v>
      </c>
      <c r="K150" s="1203" t="s">
        <v>855</v>
      </c>
      <c r="L150" s="1203" t="s">
        <v>856</v>
      </c>
      <c r="M150" s="1203" t="s">
        <v>856</v>
      </c>
      <c r="N150" s="1203" t="s">
        <v>856</v>
      </c>
      <c r="O150" s="1203"/>
      <c r="P150" s="1203"/>
      <c r="Q150" s="1203"/>
      <c r="R150" s="1202" t="s">
        <v>855</v>
      </c>
      <c r="S150" s="1202" t="s">
        <v>855</v>
      </c>
      <c r="T150" s="1202" t="s">
        <v>855</v>
      </c>
      <c r="U150" s="1401">
        <v>0.1142441880193279</v>
      </c>
      <c r="V150" s="1202">
        <v>0</v>
      </c>
      <c r="W150" s="1202">
        <v>2025</v>
      </c>
      <c r="X150" s="1202">
        <v>0</v>
      </c>
      <c r="Y150" s="1202">
        <v>8.8185888268260204E-4</v>
      </c>
      <c r="Z150" s="1202">
        <v>8.8185888268260204E-4</v>
      </c>
      <c r="AA150" s="1401">
        <v>0.1142441880193279</v>
      </c>
      <c r="AB150" s="1401">
        <v>0.1142441880193279</v>
      </c>
      <c r="AC150" s="1202" t="s">
        <v>855</v>
      </c>
      <c r="AD150" s="1202" t="s">
        <v>855</v>
      </c>
      <c r="AE150" s="1202" t="s">
        <v>855</v>
      </c>
      <c r="AF150" s="1202" t="s">
        <v>855</v>
      </c>
      <c r="AG150" s="1202">
        <f>TBL4_OptApp[[#This Row],[Total NPC (£m)]]/TBL4_OptApp[[#This Row],[Maximum option utilisation across the planning period (Ml/d)]]</f>
        <v>0.2450997097213822</v>
      </c>
      <c r="AH150" s="1202">
        <v>2.8001217320892276E-2</v>
      </c>
      <c r="AI150" s="1202" t="s">
        <v>855</v>
      </c>
      <c r="AJ150" s="1202" t="s">
        <v>855</v>
      </c>
      <c r="AK150" s="1202" t="s">
        <v>855</v>
      </c>
      <c r="AL150" s="1202" t="s">
        <v>855</v>
      </c>
      <c r="AM150" s="1202" t="s">
        <v>855</v>
      </c>
      <c r="AN150" s="1202" t="s">
        <v>855</v>
      </c>
      <c r="AO150" s="1202" t="s">
        <v>855</v>
      </c>
      <c r="AP150" s="1202" t="s">
        <v>855</v>
      </c>
      <c r="AQ150" s="1202" t="s">
        <v>855</v>
      </c>
      <c r="AR150" s="1202" t="s">
        <v>855</v>
      </c>
      <c r="AS150" s="1202" t="s">
        <v>855</v>
      </c>
      <c r="AT150" s="1202" t="s">
        <v>855</v>
      </c>
      <c r="AU150" s="1202" t="s">
        <v>855</v>
      </c>
      <c r="AV150" s="1202"/>
      <c r="AW150" s="1202"/>
      <c r="AX150" s="1202"/>
      <c r="AY150" s="1202"/>
      <c r="AZ150" s="1202"/>
    </row>
    <row r="151" spans="2:52" ht="28.5" hidden="1" x14ac:dyDescent="0.2">
      <c r="B151"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51" s="1448" t="s">
        <v>1152</v>
      </c>
      <c r="D151" s="1535" t="s">
        <v>1153</v>
      </c>
      <c r="E151" s="1204" t="s">
        <v>882</v>
      </c>
      <c r="F151" s="1203" t="str">
        <f>VLOOKUP(TBL4_OptApp[[#This Row],[Option type
Defined List]],'Option Typs_Grps'!B$2:C$47, 2, FALSE)</f>
        <v>Customer Options</v>
      </c>
      <c r="G151" s="1533" t="s">
        <v>852</v>
      </c>
      <c r="H151" s="64" t="s">
        <v>853</v>
      </c>
      <c r="I151" s="1203" t="s">
        <v>854</v>
      </c>
      <c r="J151" s="1203" t="s">
        <v>855</v>
      </c>
      <c r="K151" s="1203" t="s">
        <v>855</v>
      </c>
      <c r="L151" s="1203" t="s">
        <v>856</v>
      </c>
      <c r="M151" s="1203" t="s">
        <v>856</v>
      </c>
      <c r="N151" s="1203" t="s">
        <v>856</v>
      </c>
      <c r="O151" s="1203"/>
      <c r="P151" s="1203"/>
      <c r="Q151" s="1203"/>
      <c r="R151" s="1202" t="s">
        <v>855</v>
      </c>
      <c r="S151" s="1202" t="s">
        <v>855</v>
      </c>
      <c r="T151" s="1202" t="s">
        <v>855</v>
      </c>
      <c r="U151" s="1401">
        <v>0.45697675207731159</v>
      </c>
      <c r="V151" s="1202">
        <v>0</v>
      </c>
      <c r="W151" s="1202">
        <v>2025</v>
      </c>
      <c r="X151" s="1202">
        <v>0</v>
      </c>
      <c r="Y151" s="1202">
        <v>1.3468700189835778E-4</v>
      </c>
      <c r="Z151" s="1202">
        <v>1.3468700189835778E-4</v>
      </c>
      <c r="AA151" s="1401">
        <v>0.45697675207731159</v>
      </c>
      <c r="AB151" s="1401">
        <v>0.45697675207731159</v>
      </c>
      <c r="AC151" s="1202" t="s">
        <v>855</v>
      </c>
      <c r="AD151" s="1202" t="s">
        <v>855</v>
      </c>
      <c r="AE151" s="1202" t="s">
        <v>855</v>
      </c>
      <c r="AF151" s="1202" t="s">
        <v>855</v>
      </c>
      <c r="AG151" s="1202">
        <f>TBL4_OptApp[[#This Row],[Total NPC (£m)]]/TBL4_OptApp[[#This Row],[Maximum option utilisation across the planning period (Ml/d)]]</f>
        <v>3.7585090321449466E-2</v>
      </c>
      <c r="AH151" s="1202">
        <v>1.7175512501628375E-2</v>
      </c>
      <c r="AI151" s="1202" t="s">
        <v>855</v>
      </c>
      <c r="AJ151" s="1202" t="s">
        <v>855</v>
      </c>
      <c r="AK151" s="1202" t="s">
        <v>855</v>
      </c>
      <c r="AL151" s="1202" t="s">
        <v>855</v>
      </c>
      <c r="AM151" s="1202" t="s">
        <v>855</v>
      </c>
      <c r="AN151" s="1202" t="s">
        <v>855</v>
      </c>
      <c r="AO151" s="1202" t="s">
        <v>855</v>
      </c>
      <c r="AP151" s="1202" t="s">
        <v>855</v>
      </c>
      <c r="AQ151" s="1202" t="s">
        <v>855</v>
      </c>
      <c r="AR151" s="1202" t="s">
        <v>855</v>
      </c>
      <c r="AS151" s="1202" t="s">
        <v>855</v>
      </c>
      <c r="AT151" s="1202" t="s">
        <v>855</v>
      </c>
      <c r="AU151" s="1202" t="s">
        <v>855</v>
      </c>
      <c r="AV151" s="1202"/>
      <c r="AW151" s="1202"/>
      <c r="AX151" s="1202"/>
      <c r="AY151" s="1202"/>
      <c r="AZ151" s="1202"/>
    </row>
    <row r="152" spans="2:52" ht="28.5" hidden="1" x14ac:dyDescent="0.2">
      <c r="B152"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52" s="1448" t="s">
        <v>1154</v>
      </c>
      <c r="D152" s="1535" t="s">
        <v>1155</v>
      </c>
      <c r="E152" s="1204" t="s">
        <v>882</v>
      </c>
      <c r="F152" s="1203" t="str">
        <f>VLOOKUP(TBL4_OptApp[[#This Row],[Option type
Defined List]],'Option Typs_Grps'!B$2:C$47, 2, FALSE)</f>
        <v>Customer Options</v>
      </c>
      <c r="G152" s="1533" t="s">
        <v>852</v>
      </c>
      <c r="H152" s="64" t="s">
        <v>853</v>
      </c>
      <c r="I152" s="1203" t="s">
        <v>854</v>
      </c>
      <c r="J152" s="1203" t="s">
        <v>855</v>
      </c>
      <c r="K152" s="1203" t="s">
        <v>855</v>
      </c>
      <c r="L152" s="1203" t="s">
        <v>856</v>
      </c>
      <c r="M152" s="1203" t="s">
        <v>856</v>
      </c>
      <c r="N152" s="1203" t="s">
        <v>856</v>
      </c>
      <c r="O152" s="1203"/>
      <c r="P152" s="1203"/>
      <c r="Q152" s="1203"/>
      <c r="R152" s="1202" t="s">
        <v>855</v>
      </c>
      <c r="S152" s="1202" t="s">
        <v>855</v>
      </c>
      <c r="T152" s="1202" t="s">
        <v>855</v>
      </c>
      <c r="U152" s="1401">
        <v>0.91395350415462318</v>
      </c>
      <c r="V152" s="1202">
        <v>0</v>
      </c>
      <c r="W152" s="1202">
        <v>2025</v>
      </c>
      <c r="X152" s="1202">
        <v>0</v>
      </c>
      <c r="Y152" s="1202">
        <v>2.2281321871008074E-2</v>
      </c>
      <c r="Z152" s="1202">
        <v>2.2281321871008074E-2</v>
      </c>
      <c r="AA152" s="1401">
        <v>0.91395350415462318</v>
      </c>
      <c r="AB152" s="1401">
        <v>0.91395350415462318</v>
      </c>
      <c r="AC152" s="1202" t="s">
        <v>855</v>
      </c>
      <c r="AD152" s="1202" t="s">
        <v>855</v>
      </c>
      <c r="AE152" s="1202" t="s">
        <v>855</v>
      </c>
      <c r="AF152" s="1202" t="s">
        <v>855</v>
      </c>
      <c r="AG152" s="1202">
        <f>TBL4_OptApp[[#This Row],[Total NPC (£m)]]/TBL4_OptApp[[#This Row],[Maximum option utilisation across the planning period (Ml/d)]]</f>
        <v>0.29453332508186214</v>
      </c>
      <c r="AH152" s="1202">
        <v>0.26918976454888066</v>
      </c>
      <c r="AI152" s="1202" t="s">
        <v>855</v>
      </c>
      <c r="AJ152" s="1202" t="s">
        <v>855</v>
      </c>
      <c r="AK152" s="1202" t="s">
        <v>855</v>
      </c>
      <c r="AL152" s="1202" t="s">
        <v>855</v>
      </c>
      <c r="AM152" s="1202" t="s">
        <v>855</v>
      </c>
      <c r="AN152" s="1202" t="s">
        <v>855</v>
      </c>
      <c r="AO152" s="1202" t="s">
        <v>855</v>
      </c>
      <c r="AP152" s="1202" t="s">
        <v>855</v>
      </c>
      <c r="AQ152" s="1202" t="s">
        <v>855</v>
      </c>
      <c r="AR152" s="1202" t="s">
        <v>855</v>
      </c>
      <c r="AS152" s="1202" t="s">
        <v>855</v>
      </c>
      <c r="AT152" s="1202" t="s">
        <v>855</v>
      </c>
      <c r="AU152" s="1202" t="s">
        <v>855</v>
      </c>
      <c r="AV152" s="1202"/>
      <c r="AW152" s="1202"/>
      <c r="AX152" s="1202"/>
      <c r="AY152" s="1202"/>
      <c r="AZ152" s="1202"/>
    </row>
    <row r="153" spans="2:52" ht="15" hidden="1" x14ac:dyDescent="0.2">
      <c r="B153"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53" s="1448" t="s">
        <v>1156</v>
      </c>
      <c r="D153" s="1535" t="s">
        <v>1157</v>
      </c>
      <c r="E153" s="1204" t="s">
        <v>1158</v>
      </c>
      <c r="F153" s="1203" t="str">
        <f>VLOOKUP(TBL4_OptApp[[#This Row],[Option type
Defined List]],'Option Typs_Grps'!B$2:C$47, 2, FALSE)</f>
        <v>Customer Options</v>
      </c>
      <c r="G153" s="1533" t="s">
        <v>852</v>
      </c>
      <c r="H153" s="64" t="s">
        <v>853</v>
      </c>
      <c r="I153" s="1203" t="s">
        <v>854</v>
      </c>
      <c r="J153" s="1203" t="s">
        <v>855</v>
      </c>
      <c r="K153" s="1203" t="s">
        <v>855</v>
      </c>
      <c r="L153" s="1203" t="s">
        <v>856</v>
      </c>
      <c r="M153" s="1203" t="s">
        <v>856</v>
      </c>
      <c r="N153" s="1203" t="s">
        <v>856</v>
      </c>
      <c r="O153" s="1203"/>
      <c r="P153" s="1203"/>
      <c r="Q153" s="1203"/>
      <c r="R153" s="1202" t="s">
        <v>855</v>
      </c>
      <c r="S153" s="1202" t="s">
        <v>855</v>
      </c>
      <c r="T153" s="1202" t="s">
        <v>855</v>
      </c>
      <c r="U153" s="1401">
        <v>2.125473265475868E-3</v>
      </c>
      <c r="V153" s="1202">
        <v>0</v>
      </c>
      <c r="W153" s="1202">
        <v>2025</v>
      </c>
      <c r="X153" s="1202">
        <v>0</v>
      </c>
      <c r="Y153" s="1202">
        <v>7.1059896092277247E-3</v>
      </c>
      <c r="Z153" s="1202">
        <v>7.1059896092277247E-3</v>
      </c>
      <c r="AA153" s="1401">
        <v>2.125473265475868E-3</v>
      </c>
      <c r="AB153" s="1401">
        <v>2.125473265475868E-3</v>
      </c>
      <c r="AC153" s="1202" t="s">
        <v>855</v>
      </c>
      <c r="AD153" s="1202" t="s">
        <v>855</v>
      </c>
      <c r="AE153" s="1202" t="s">
        <v>855</v>
      </c>
      <c r="AF153" s="1202" t="s">
        <v>855</v>
      </c>
      <c r="AG153" s="1202">
        <f>TBL4_OptApp[[#This Row],[Total NPC (£m)]]/TBL4_OptApp[[#This Row],[Maximum option utilisation across the planning period (Ml/d)]]</f>
        <v>47.614225917957732</v>
      </c>
      <c r="AH153" s="1202">
        <v>0.10120276424494733</v>
      </c>
      <c r="AI153" s="1202" t="s">
        <v>855</v>
      </c>
      <c r="AJ153" s="1202" t="s">
        <v>855</v>
      </c>
      <c r="AK153" s="1202" t="s">
        <v>855</v>
      </c>
      <c r="AL153" s="1202" t="s">
        <v>855</v>
      </c>
      <c r="AM153" s="1202" t="s">
        <v>855</v>
      </c>
      <c r="AN153" s="1202" t="s">
        <v>855</v>
      </c>
      <c r="AO153" s="1202" t="s">
        <v>855</v>
      </c>
      <c r="AP153" s="1202" t="s">
        <v>855</v>
      </c>
      <c r="AQ153" s="1202" t="s">
        <v>855</v>
      </c>
      <c r="AR153" s="1202" t="s">
        <v>855</v>
      </c>
      <c r="AS153" s="1202" t="s">
        <v>855</v>
      </c>
      <c r="AT153" s="1202" t="s">
        <v>855</v>
      </c>
      <c r="AU153" s="1202" t="s">
        <v>855</v>
      </c>
      <c r="AV153" s="1202"/>
      <c r="AW153" s="1202"/>
      <c r="AX153" s="1202"/>
      <c r="AY153" s="1202"/>
      <c r="AZ153" s="1202"/>
    </row>
    <row r="154" spans="2:52" ht="15" hidden="1" x14ac:dyDescent="0.2">
      <c r="B154"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54" s="1448" t="s">
        <v>1159</v>
      </c>
      <c r="D154" s="1535" t="s">
        <v>1160</v>
      </c>
      <c r="E154" s="1204" t="s">
        <v>882</v>
      </c>
      <c r="F154" s="1203" t="str">
        <f>VLOOKUP(TBL4_OptApp[[#This Row],[Option type
Defined List]],'Option Typs_Grps'!B$2:C$47, 2, FALSE)</f>
        <v>Customer Options</v>
      </c>
      <c r="G154" s="1533" t="s">
        <v>852</v>
      </c>
      <c r="H154" s="64" t="s">
        <v>853</v>
      </c>
      <c r="I154" s="1203" t="s">
        <v>854</v>
      </c>
      <c r="J154" s="1203" t="s">
        <v>855</v>
      </c>
      <c r="K154" s="1203" t="s">
        <v>855</v>
      </c>
      <c r="L154" s="1203" t="s">
        <v>856</v>
      </c>
      <c r="M154" s="1203" t="s">
        <v>856</v>
      </c>
      <c r="N154" s="1203" t="s">
        <v>856</v>
      </c>
      <c r="O154" s="1203"/>
      <c r="P154" s="1203"/>
      <c r="Q154" s="1203"/>
      <c r="R154" s="1202" t="s">
        <v>855</v>
      </c>
      <c r="S154" s="1202" t="s">
        <v>855</v>
      </c>
      <c r="T154" s="1202" t="s">
        <v>855</v>
      </c>
      <c r="U154" s="1401">
        <v>3.1882098982138014E-2</v>
      </c>
      <c r="V154" s="1202">
        <v>0</v>
      </c>
      <c r="W154" s="1202">
        <v>2025</v>
      </c>
      <c r="X154" s="1202">
        <v>0</v>
      </c>
      <c r="Y154" s="1202">
        <v>4.5316208993143661E-3</v>
      </c>
      <c r="Z154" s="1202">
        <v>4.5316208993143661E-3</v>
      </c>
      <c r="AA154" s="1401">
        <v>3.1882098982138014E-2</v>
      </c>
      <c r="AB154" s="1401">
        <v>3.1882098982138014E-2</v>
      </c>
      <c r="AC154" s="1202" t="s">
        <v>855</v>
      </c>
      <c r="AD154" s="1202" t="s">
        <v>855</v>
      </c>
      <c r="AE154" s="1202" t="s">
        <v>855</v>
      </c>
      <c r="AF154" s="1202" t="s">
        <v>855</v>
      </c>
      <c r="AG154" s="1202">
        <f>TBL4_OptApp[[#This Row],[Total NPC (£m)]]/TBL4_OptApp[[#This Row],[Maximum option utilisation across the planning period (Ml/d)]]</f>
        <v>2.0242981216324707</v>
      </c>
      <c r="AH154" s="1202">
        <v>6.4538873083242493E-2</v>
      </c>
      <c r="AI154" s="1202" t="s">
        <v>855</v>
      </c>
      <c r="AJ154" s="1202" t="s">
        <v>855</v>
      </c>
      <c r="AK154" s="1202" t="s">
        <v>855</v>
      </c>
      <c r="AL154" s="1202" t="s">
        <v>855</v>
      </c>
      <c r="AM154" s="1202" t="s">
        <v>855</v>
      </c>
      <c r="AN154" s="1202" t="s">
        <v>855</v>
      </c>
      <c r="AO154" s="1202" t="s">
        <v>855</v>
      </c>
      <c r="AP154" s="1202" t="s">
        <v>855</v>
      </c>
      <c r="AQ154" s="1202" t="s">
        <v>855</v>
      </c>
      <c r="AR154" s="1202" t="s">
        <v>855</v>
      </c>
      <c r="AS154" s="1202" t="s">
        <v>855</v>
      </c>
      <c r="AT154" s="1202" t="s">
        <v>855</v>
      </c>
      <c r="AU154" s="1202" t="s">
        <v>855</v>
      </c>
      <c r="AV154" s="1202"/>
      <c r="AW154" s="1202"/>
      <c r="AX154" s="1202"/>
      <c r="AY154" s="1202"/>
      <c r="AZ154" s="1202"/>
    </row>
    <row r="155" spans="2:52" ht="15" hidden="1" x14ac:dyDescent="0.2">
      <c r="B155"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55" s="1448" t="s">
        <v>1161</v>
      </c>
      <c r="D155" s="1535" t="s">
        <v>1162</v>
      </c>
      <c r="E155" s="1204" t="s">
        <v>882</v>
      </c>
      <c r="F155" s="1203" t="str">
        <f>VLOOKUP(TBL4_OptApp[[#This Row],[Option type
Defined List]],'Option Typs_Grps'!B$2:C$47, 2, FALSE)</f>
        <v>Customer Options</v>
      </c>
      <c r="G155" s="1533" t="s">
        <v>852</v>
      </c>
      <c r="H155" s="64" t="s">
        <v>853</v>
      </c>
      <c r="I155" s="1203" t="s">
        <v>854</v>
      </c>
      <c r="J155" s="1203" t="s">
        <v>855</v>
      </c>
      <c r="K155" s="1203" t="s">
        <v>855</v>
      </c>
      <c r="L155" s="1203" t="s">
        <v>856</v>
      </c>
      <c r="M155" s="1203" t="s">
        <v>856</v>
      </c>
      <c r="N155" s="1203" t="s">
        <v>856</v>
      </c>
      <c r="O155" s="1203"/>
      <c r="P155" s="1203"/>
      <c r="Q155" s="1203"/>
      <c r="R155" s="1202" t="s">
        <v>855</v>
      </c>
      <c r="S155" s="1202" t="s">
        <v>855</v>
      </c>
      <c r="T155" s="1202" t="s">
        <v>855</v>
      </c>
      <c r="U155" s="1401">
        <v>3.1882098982138014E-2</v>
      </c>
      <c r="V155" s="1202">
        <v>0</v>
      </c>
      <c r="W155" s="1202">
        <v>2025</v>
      </c>
      <c r="X155" s="1202">
        <v>0</v>
      </c>
      <c r="Y155" s="1202">
        <v>6.1035375543812764E-4</v>
      </c>
      <c r="Z155" s="1202">
        <v>6.1035375543812764E-4</v>
      </c>
      <c r="AA155" s="1401">
        <v>3.1882098982138014E-2</v>
      </c>
      <c r="AB155" s="1401">
        <v>3.1882098982138014E-2</v>
      </c>
      <c r="AC155" s="1202" t="s">
        <v>855</v>
      </c>
      <c r="AD155" s="1202" t="s">
        <v>855</v>
      </c>
      <c r="AE155" s="1202" t="s">
        <v>855</v>
      </c>
      <c r="AF155" s="1202" t="s">
        <v>855</v>
      </c>
      <c r="AG155" s="1202">
        <f>TBL4_OptApp[[#This Row],[Total NPC (£m)]]/TBL4_OptApp[[#This Row],[Maximum option utilisation across the planning period (Ml/d)]]</f>
        <v>0.27264812924921905</v>
      </c>
      <c r="AH155" s="1202">
        <v>8.6925946440183609E-3</v>
      </c>
      <c r="AI155" s="1202" t="s">
        <v>855</v>
      </c>
      <c r="AJ155" s="1202" t="s">
        <v>855</v>
      </c>
      <c r="AK155" s="1202" t="s">
        <v>855</v>
      </c>
      <c r="AL155" s="1202" t="s">
        <v>855</v>
      </c>
      <c r="AM155" s="1202" t="s">
        <v>855</v>
      </c>
      <c r="AN155" s="1202" t="s">
        <v>855</v>
      </c>
      <c r="AO155" s="1202" t="s">
        <v>855</v>
      </c>
      <c r="AP155" s="1202" t="s">
        <v>855</v>
      </c>
      <c r="AQ155" s="1202" t="s">
        <v>855</v>
      </c>
      <c r="AR155" s="1202" t="s">
        <v>855</v>
      </c>
      <c r="AS155" s="1202" t="s">
        <v>855</v>
      </c>
      <c r="AT155" s="1202" t="s">
        <v>855</v>
      </c>
      <c r="AU155" s="1202" t="s">
        <v>855</v>
      </c>
      <c r="AV155" s="1202"/>
      <c r="AW155" s="1202"/>
      <c r="AX155" s="1202"/>
      <c r="AY155" s="1202"/>
      <c r="AZ155" s="1202"/>
    </row>
    <row r="156" spans="2:52" ht="28.5" hidden="1" x14ac:dyDescent="0.2">
      <c r="B156"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56" s="1448" t="s">
        <v>1163</v>
      </c>
      <c r="D156" s="1535" t="s">
        <v>1164</v>
      </c>
      <c r="E156" s="1204" t="s">
        <v>1165</v>
      </c>
      <c r="F156" s="1203" t="str">
        <f>VLOOKUP(TBL4_OptApp[[#This Row],[Option type
Defined List]],'Option Typs_Grps'!B$2:C$47, 2, FALSE)</f>
        <v>Customer Options</v>
      </c>
      <c r="G156" s="1533" t="s">
        <v>852</v>
      </c>
      <c r="H156" s="64" t="s">
        <v>853</v>
      </c>
      <c r="I156" s="1203" t="s">
        <v>854</v>
      </c>
      <c r="J156" s="1203" t="s">
        <v>855</v>
      </c>
      <c r="K156" s="1203" t="s">
        <v>855</v>
      </c>
      <c r="L156" s="1203" t="s">
        <v>856</v>
      </c>
      <c r="M156" s="1203" t="s">
        <v>856</v>
      </c>
      <c r="N156" s="1203" t="s">
        <v>856</v>
      </c>
      <c r="O156" s="1203"/>
      <c r="P156" s="1203"/>
      <c r="Q156" s="1203"/>
      <c r="R156" s="1202" t="s">
        <v>855</v>
      </c>
      <c r="S156" s="1202" t="s">
        <v>855</v>
      </c>
      <c r="T156" s="1202" t="s">
        <v>855</v>
      </c>
      <c r="U156" s="1401">
        <v>0.15283924006492722</v>
      </c>
      <c r="V156" s="1202">
        <v>0</v>
      </c>
      <c r="W156" s="1202">
        <v>2025</v>
      </c>
      <c r="X156" s="1202">
        <v>0</v>
      </c>
      <c r="Y156" s="1202">
        <v>7.1415083333570394E-3</v>
      </c>
      <c r="Z156" s="1202">
        <v>7.1415083333570394E-3</v>
      </c>
      <c r="AA156" s="1401">
        <v>0.15283924006492722</v>
      </c>
      <c r="AB156" s="1401">
        <v>0.15283924006492722</v>
      </c>
      <c r="AC156" s="1202" t="s">
        <v>855</v>
      </c>
      <c r="AD156" s="1202" t="s">
        <v>855</v>
      </c>
      <c r="AE156" s="1202" t="s">
        <v>855</v>
      </c>
      <c r="AF156" s="1202" t="s">
        <v>855</v>
      </c>
      <c r="AG156" s="1202">
        <f>TBL4_OptApp[[#This Row],[Total NPC (£m)]]/TBL4_OptApp[[#This Row],[Maximum option utilisation across the planning period (Ml/d)]]</f>
        <v>0.6654614232124586</v>
      </c>
      <c r="AH156" s="1202">
        <v>0.10170861821631709</v>
      </c>
      <c r="AI156" s="1202" t="s">
        <v>855</v>
      </c>
      <c r="AJ156" s="1202" t="s">
        <v>855</v>
      </c>
      <c r="AK156" s="1202" t="s">
        <v>855</v>
      </c>
      <c r="AL156" s="1202" t="s">
        <v>855</v>
      </c>
      <c r="AM156" s="1202" t="s">
        <v>855</v>
      </c>
      <c r="AN156" s="1202" t="s">
        <v>855</v>
      </c>
      <c r="AO156" s="1202" t="s">
        <v>855</v>
      </c>
      <c r="AP156" s="1202" t="s">
        <v>855</v>
      </c>
      <c r="AQ156" s="1202" t="s">
        <v>855</v>
      </c>
      <c r="AR156" s="1202" t="s">
        <v>855</v>
      </c>
      <c r="AS156" s="1202" t="s">
        <v>855</v>
      </c>
      <c r="AT156" s="1202" t="s">
        <v>855</v>
      </c>
      <c r="AU156" s="1202" t="s">
        <v>855</v>
      </c>
      <c r="AV156" s="1202"/>
      <c r="AW156" s="1202"/>
      <c r="AX156" s="1202"/>
      <c r="AY156" s="1202"/>
      <c r="AZ156" s="1202"/>
    </row>
    <row r="157" spans="2:52" ht="28.5" hidden="1" x14ac:dyDescent="0.2">
      <c r="B157"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57" s="1448" t="s">
        <v>1166</v>
      </c>
      <c r="D157" s="1535" t="s">
        <v>1167</v>
      </c>
      <c r="E157" s="1204" t="s">
        <v>882</v>
      </c>
      <c r="F157" s="1203" t="str">
        <f>VLOOKUP(TBL4_OptApp[[#This Row],[Option type
Defined List]],'Option Typs_Grps'!B$2:C$47, 2, FALSE)</f>
        <v>Customer Options</v>
      </c>
      <c r="G157" s="1533" t="s">
        <v>852</v>
      </c>
      <c r="H157" s="64" t="s">
        <v>853</v>
      </c>
      <c r="I157" s="1203" t="s">
        <v>854</v>
      </c>
      <c r="J157" s="1203" t="s">
        <v>855</v>
      </c>
      <c r="K157" s="1203" t="s">
        <v>855</v>
      </c>
      <c r="L157" s="1203" t="s">
        <v>856</v>
      </c>
      <c r="M157" s="1203" t="s">
        <v>856</v>
      </c>
      <c r="N157" s="1203" t="s">
        <v>856</v>
      </c>
      <c r="O157" s="1203"/>
      <c r="P157" s="1203"/>
      <c r="Q157" s="1203"/>
      <c r="R157" s="1202" t="s">
        <v>855</v>
      </c>
      <c r="S157" s="1202" t="s">
        <v>855</v>
      </c>
      <c r="T157" s="1202" t="s">
        <v>855</v>
      </c>
      <c r="U157" s="1401">
        <v>8.5018930619034719E-2</v>
      </c>
      <c r="V157" s="1202">
        <v>0</v>
      </c>
      <c r="W157" s="1202">
        <v>2025</v>
      </c>
      <c r="X157" s="1202">
        <v>0</v>
      </c>
      <c r="Y157" s="1202">
        <v>7.9525002576568346E-3</v>
      </c>
      <c r="Z157" s="1202">
        <v>7.9525002576568346E-3</v>
      </c>
      <c r="AA157" s="1401">
        <v>8.5018930619034719E-2</v>
      </c>
      <c r="AB157" s="1401">
        <v>8.5018930619034719E-2</v>
      </c>
      <c r="AC157" s="1202" t="s">
        <v>855</v>
      </c>
      <c r="AD157" s="1202" t="s">
        <v>855</v>
      </c>
      <c r="AE157" s="1202" t="s">
        <v>855</v>
      </c>
      <c r="AF157" s="1202" t="s">
        <v>855</v>
      </c>
      <c r="AG157" s="1202">
        <f>TBL4_OptApp[[#This Row],[Total NPC (£m)]]/TBL4_OptApp[[#This Row],[Maximum option utilisation across the planning period (Ml/d)]]</f>
        <v>2.0473480519035308</v>
      </c>
      <c r="AH157" s="1202">
        <v>0.17406334197780218</v>
      </c>
      <c r="AI157" s="1202" t="s">
        <v>855</v>
      </c>
      <c r="AJ157" s="1202" t="s">
        <v>855</v>
      </c>
      <c r="AK157" s="1202" t="s">
        <v>855</v>
      </c>
      <c r="AL157" s="1202" t="s">
        <v>855</v>
      </c>
      <c r="AM157" s="1202" t="s">
        <v>855</v>
      </c>
      <c r="AN157" s="1202" t="s">
        <v>855</v>
      </c>
      <c r="AO157" s="1202" t="s">
        <v>855</v>
      </c>
      <c r="AP157" s="1202" t="s">
        <v>855</v>
      </c>
      <c r="AQ157" s="1202" t="s">
        <v>855</v>
      </c>
      <c r="AR157" s="1202" t="s">
        <v>855</v>
      </c>
      <c r="AS157" s="1202" t="s">
        <v>855</v>
      </c>
      <c r="AT157" s="1202" t="s">
        <v>855</v>
      </c>
      <c r="AU157" s="1202" t="s">
        <v>855</v>
      </c>
      <c r="AV157" s="1202"/>
      <c r="AW157" s="1202"/>
      <c r="AX157" s="1202"/>
      <c r="AY157" s="1202"/>
      <c r="AZ157" s="1202"/>
    </row>
    <row r="158" spans="2:52" ht="15" hidden="1" x14ac:dyDescent="0.2">
      <c r="B158"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58" s="1448" t="s">
        <v>1168</v>
      </c>
      <c r="D158" s="1535" t="s">
        <v>1169</v>
      </c>
      <c r="E158" s="1204" t="s">
        <v>1165</v>
      </c>
      <c r="F158" s="1203" t="str">
        <f>VLOOKUP(TBL4_OptApp[[#This Row],[Option type
Defined List]],'Option Typs_Grps'!B$2:C$47, 2, FALSE)</f>
        <v>Customer Options</v>
      </c>
      <c r="G158" s="1533" t="s">
        <v>852</v>
      </c>
      <c r="H158" s="64" t="s">
        <v>853</v>
      </c>
      <c r="I158" s="1203" t="s">
        <v>854</v>
      </c>
      <c r="J158" s="1203" t="s">
        <v>855</v>
      </c>
      <c r="K158" s="1203" t="s">
        <v>855</v>
      </c>
      <c r="L158" s="1203" t="s">
        <v>856</v>
      </c>
      <c r="M158" s="1203" t="s">
        <v>856</v>
      </c>
      <c r="N158" s="1203" t="s">
        <v>856</v>
      </c>
      <c r="O158" s="1203"/>
      <c r="P158" s="1203"/>
      <c r="Q158" s="1203"/>
      <c r="R158" s="1202" t="s">
        <v>855</v>
      </c>
      <c r="S158" s="1202" t="s">
        <v>855</v>
      </c>
      <c r="T158" s="1202" t="s">
        <v>855</v>
      </c>
      <c r="U158" s="1401">
        <v>1.062736632737934</v>
      </c>
      <c r="V158" s="1202">
        <v>0</v>
      </c>
      <c r="W158" s="1202">
        <v>2025</v>
      </c>
      <c r="X158" s="1202">
        <v>0</v>
      </c>
      <c r="Y158" s="1202">
        <v>7.6720444119317721E-2</v>
      </c>
      <c r="Z158" s="1202">
        <v>7.6720444119317721E-2</v>
      </c>
      <c r="AA158" s="1401">
        <v>1.062736632737934</v>
      </c>
      <c r="AB158" s="1401">
        <v>1.062736632737934</v>
      </c>
      <c r="AC158" s="1202" t="s">
        <v>855</v>
      </c>
      <c r="AD158" s="1202" t="s">
        <v>855</v>
      </c>
      <c r="AE158" s="1202" t="s">
        <v>855</v>
      </c>
      <c r="AF158" s="1202" t="s">
        <v>855</v>
      </c>
      <c r="AG158" s="1202">
        <f>TBL4_OptApp[[#This Row],[Total NPC (£m)]]/TBL4_OptApp[[#This Row],[Maximum option utilisation across the planning period (Ml/d)]]</f>
        <v>1.5801164083723249</v>
      </c>
      <c r="AH158" s="1202">
        <v>1.6792475911675626</v>
      </c>
      <c r="AI158" s="1202" t="s">
        <v>855</v>
      </c>
      <c r="AJ158" s="1202" t="s">
        <v>855</v>
      </c>
      <c r="AK158" s="1202" t="s">
        <v>855</v>
      </c>
      <c r="AL158" s="1202" t="s">
        <v>855</v>
      </c>
      <c r="AM158" s="1202" t="s">
        <v>855</v>
      </c>
      <c r="AN158" s="1202" t="s">
        <v>855</v>
      </c>
      <c r="AO158" s="1202" t="s">
        <v>855</v>
      </c>
      <c r="AP158" s="1202" t="s">
        <v>855</v>
      </c>
      <c r="AQ158" s="1202" t="s">
        <v>855</v>
      </c>
      <c r="AR158" s="1202" t="s">
        <v>855</v>
      </c>
      <c r="AS158" s="1202" t="s">
        <v>855</v>
      </c>
      <c r="AT158" s="1202" t="s">
        <v>855</v>
      </c>
      <c r="AU158" s="1202" t="s">
        <v>855</v>
      </c>
      <c r="AV158" s="1202"/>
      <c r="AW158" s="1202"/>
      <c r="AX158" s="1202"/>
      <c r="AY158" s="1202"/>
      <c r="AZ158" s="1202"/>
    </row>
    <row r="159" spans="2:52" ht="15" hidden="1" x14ac:dyDescent="0.2">
      <c r="B159"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59" s="1448" t="s">
        <v>1170</v>
      </c>
      <c r="D159" s="1535" t="s">
        <v>1171</v>
      </c>
      <c r="E159" s="1204" t="s">
        <v>1165</v>
      </c>
      <c r="F159" s="1203" t="str">
        <f>VLOOKUP(TBL4_OptApp[[#This Row],[Option type
Defined List]],'Option Typs_Grps'!B$2:C$47, 2, FALSE)</f>
        <v>Customer Options</v>
      </c>
      <c r="G159" s="1533" t="s">
        <v>852</v>
      </c>
      <c r="H159" s="64" t="s">
        <v>853</v>
      </c>
      <c r="I159" s="1203" t="s">
        <v>854</v>
      </c>
      <c r="J159" s="1203" t="s">
        <v>855</v>
      </c>
      <c r="K159" s="1203" t="s">
        <v>855</v>
      </c>
      <c r="L159" s="1203" t="s">
        <v>856</v>
      </c>
      <c r="M159" s="1203" t="s">
        <v>856</v>
      </c>
      <c r="N159" s="1203" t="s">
        <v>856</v>
      </c>
      <c r="O159" s="1203"/>
      <c r="P159" s="1203"/>
      <c r="Q159" s="1203"/>
      <c r="R159" s="1202" t="s">
        <v>855</v>
      </c>
      <c r="S159" s="1202" t="s">
        <v>855</v>
      </c>
      <c r="T159" s="1202" t="s">
        <v>855</v>
      </c>
      <c r="U159" s="1401">
        <v>3.5481233711677156E-2</v>
      </c>
      <c r="V159" s="1202">
        <v>0</v>
      </c>
      <c r="W159" s="1202">
        <v>2025</v>
      </c>
      <c r="X159" s="1202">
        <v>0</v>
      </c>
      <c r="Y159" s="1202">
        <v>2.4395055351433188E-3</v>
      </c>
      <c r="Z159" s="1202">
        <v>2.4395055351433188E-3</v>
      </c>
      <c r="AA159" s="1401">
        <v>3.5481233711677156E-2</v>
      </c>
      <c r="AB159" s="1401">
        <v>3.5481233711677156E-2</v>
      </c>
      <c r="AC159" s="1202" t="s">
        <v>855</v>
      </c>
      <c r="AD159" s="1202" t="s">
        <v>855</v>
      </c>
      <c r="AE159" s="1202" t="s">
        <v>855</v>
      </c>
      <c r="AF159" s="1202" t="s">
        <v>855</v>
      </c>
      <c r="AG159" s="1202">
        <f>TBL4_OptApp[[#This Row],[Total NPC (£m)]]/TBL4_OptApp[[#This Row],[Maximum option utilisation across the planning period (Ml/d)]]</f>
        <v>1.7251482746341278</v>
      </c>
      <c r="AH159" s="1202">
        <v>6.1210389119590099E-2</v>
      </c>
      <c r="AI159" s="1202" t="s">
        <v>855</v>
      </c>
      <c r="AJ159" s="1202" t="s">
        <v>855</v>
      </c>
      <c r="AK159" s="1202" t="s">
        <v>855</v>
      </c>
      <c r="AL159" s="1202" t="s">
        <v>855</v>
      </c>
      <c r="AM159" s="1202" t="s">
        <v>855</v>
      </c>
      <c r="AN159" s="1202" t="s">
        <v>855</v>
      </c>
      <c r="AO159" s="1202" t="s">
        <v>855</v>
      </c>
      <c r="AP159" s="1202" t="s">
        <v>855</v>
      </c>
      <c r="AQ159" s="1202" t="s">
        <v>855</v>
      </c>
      <c r="AR159" s="1202" t="s">
        <v>855</v>
      </c>
      <c r="AS159" s="1202" t="s">
        <v>855</v>
      </c>
      <c r="AT159" s="1202" t="s">
        <v>855</v>
      </c>
      <c r="AU159" s="1202" t="s">
        <v>855</v>
      </c>
      <c r="AV159" s="1202"/>
      <c r="AW159" s="1202"/>
      <c r="AX159" s="1202"/>
      <c r="AY159" s="1202"/>
      <c r="AZ159" s="1202"/>
    </row>
    <row r="160" spans="2:52" ht="15" hidden="1" x14ac:dyDescent="0.2">
      <c r="B160"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60" s="1448" t="s">
        <v>1172</v>
      </c>
      <c r="D160" s="1535" t="s">
        <v>1173</v>
      </c>
      <c r="E160" s="1204" t="s">
        <v>1165</v>
      </c>
      <c r="F160" s="1203" t="str">
        <f>VLOOKUP(TBL4_OptApp[[#This Row],[Option type
Defined List]],'Option Typs_Grps'!B$2:C$47, 2, FALSE)</f>
        <v>Customer Options</v>
      </c>
      <c r="G160" s="1533" t="s">
        <v>852</v>
      </c>
      <c r="H160" s="64" t="s">
        <v>853</v>
      </c>
      <c r="I160" s="1203" t="s">
        <v>854</v>
      </c>
      <c r="J160" s="1203" t="s">
        <v>855</v>
      </c>
      <c r="K160" s="1203" t="s">
        <v>855</v>
      </c>
      <c r="L160" s="1203" t="s">
        <v>856</v>
      </c>
      <c r="M160" s="1203" t="s">
        <v>856</v>
      </c>
      <c r="N160" s="1203" t="s">
        <v>856</v>
      </c>
      <c r="O160" s="1203"/>
      <c r="P160" s="1203"/>
      <c r="Q160" s="1203"/>
      <c r="R160" s="1202" t="s">
        <v>855</v>
      </c>
      <c r="S160" s="1202" t="s">
        <v>855</v>
      </c>
      <c r="T160" s="1202" t="s">
        <v>855</v>
      </c>
      <c r="U160" s="1401">
        <v>0.18912461116204274</v>
      </c>
      <c r="V160" s="1202">
        <v>0</v>
      </c>
      <c r="W160" s="1202">
        <v>2025</v>
      </c>
      <c r="X160" s="1202">
        <v>0</v>
      </c>
      <c r="Y160" s="1202">
        <v>5.5023391052747214E-3</v>
      </c>
      <c r="Z160" s="1202">
        <v>5.5023391052747214E-3</v>
      </c>
      <c r="AA160" s="1401">
        <v>0.18912461116204274</v>
      </c>
      <c r="AB160" s="1401">
        <v>0.18912461116204274</v>
      </c>
      <c r="AC160" s="1202" t="s">
        <v>855</v>
      </c>
      <c r="AD160" s="1202" t="s">
        <v>855</v>
      </c>
      <c r="AE160" s="1202" t="s">
        <v>855</v>
      </c>
      <c r="AF160" s="1202" t="s">
        <v>855</v>
      </c>
      <c r="AG160" s="1202">
        <f>TBL4_OptApp[[#This Row],[Total NPC (£m)]]/TBL4_OptApp[[#This Row],[Maximum option utilisation across the planning period (Ml/d)]]</f>
        <v>0.60590965759181659</v>
      </c>
      <c r="AH160" s="1202">
        <v>0.11459242839137876</v>
      </c>
      <c r="AI160" s="1202" t="s">
        <v>855</v>
      </c>
      <c r="AJ160" s="1202" t="s">
        <v>855</v>
      </c>
      <c r="AK160" s="1202" t="s">
        <v>855</v>
      </c>
      <c r="AL160" s="1202" t="s">
        <v>855</v>
      </c>
      <c r="AM160" s="1202" t="s">
        <v>855</v>
      </c>
      <c r="AN160" s="1202" t="s">
        <v>855</v>
      </c>
      <c r="AO160" s="1202" t="s">
        <v>855</v>
      </c>
      <c r="AP160" s="1202" t="s">
        <v>855</v>
      </c>
      <c r="AQ160" s="1202" t="s">
        <v>855</v>
      </c>
      <c r="AR160" s="1202" t="s">
        <v>855</v>
      </c>
      <c r="AS160" s="1202" t="s">
        <v>855</v>
      </c>
      <c r="AT160" s="1202" t="s">
        <v>855</v>
      </c>
      <c r="AU160" s="1202" t="s">
        <v>855</v>
      </c>
      <c r="AV160" s="1202"/>
      <c r="AW160" s="1202"/>
      <c r="AX160" s="1202"/>
      <c r="AY160" s="1202"/>
      <c r="AZ160" s="1202"/>
    </row>
    <row r="161" spans="2:52" ht="15" hidden="1" x14ac:dyDescent="0.2">
      <c r="B161"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61" s="1448" t="s">
        <v>1174</v>
      </c>
      <c r="D161" s="1535" t="s">
        <v>1175</v>
      </c>
      <c r="E161" s="1204" t="s">
        <v>882</v>
      </c>
      <c r="F161" s="1203" t="str">
        <f>VLOOKUP(TBL4_OptApp[[#This Row],[Option type
Defined List]],'Option Typs_Grps'!B$2:C$47, 2, FALSE)</f>
        <v>Customer Options</v>
      </c>
      <c r="G161" s="1533" t="s">
        <v>852</v>
      </c>
      <c r="H161" s="64" t="s">
        <v>853</v>
      </c>
      <c r="I161" s="1203" t="s">
        <v>854</v>
      </c>
      <c r="J161" s="1203" t="s">
        <v>855</v>
      </c>
      <c r="K161" s="1203" t="s">
        <v>855</v>
      </c>
      <c r="L161" s="1203" t="s">
        <v>856</v>
      </c>
      <c r="M161" s="1203" t="s">
        <v>856</v>
      </c>
      <c r="N161" s="1203" t="s">
        <v>856</v>
      </c>
      <c r="O161" s="1203"/>
      <c r="P161" s="1203"/>
      <c r="Q161" s="1203"/>
      <c r="R161" s="1202" t="s">
        <v>855</v>
      </c>
      <c r="S161" s="1202" t="s">
        <v>855</v>
      </c>
      <c r="T161" s="1202" t="s">
        <v>855</v>
      </c>
      <c r="U161" s="1401">
        <v>0.31882098982138013</v>
      </c>
      <c r="V161" s="1202">
        <v>0</v>
      </c>
      <c r="W161" s="1202">
        <v>2025</v>
      </c>
      <c r="X161" s="1202">
        <v>0</v>
      </c>
      <c r="Y161" s="1202">
        <v>4.2757155957074869E-2</v>
      </c>
      <c r="Z161" s="1202">
        <v>4.2757155957074869E-2</v>
      </c>
      <c r="AA161" s="1401">
        <v>0.31882098982138013</v>
      </c>
      <c r="AB161" s="1401">
        <v>0.31882098982138013</v>
      </c>
      <c r="AC161" s="1202" t="s">
        <v>855</v>
      </c>
      <c r="AD161" s="1202" t="s">
        <v>855</v>
      </c>
      <c r="AE161" s="1202" t="s">
        <v>855</v>
      </c>
      <c r="AF161" s="1202" t="s">
        <v>855</v>
      </c>
      <c r="AG161" s="1202">
        <f>TBL4_OptApp[[#This Row],[Total NPC (£m)]]/TBL4_OptApp[[#This Row],[Maximum option utilisation across the planning period (Ml/d)]]</f>
        <v>3.4027430310974767</v>
      </c>
      <c r="AH161" s="1202">
        <v>1.0848659012823008</v>
      </c>
      <c r="AI161" s="1202" t="s">
        <v>855</v>
      </c>
      <c r="AJ161" s="1202" t="s">
        <v>855</v>
      </c>
      <c r="AK161" s="1202" t="s">
        <v>855</v>
      </c>
      <c r="AL161" s="1202" t="s">
        <v>855</v>
      </c>
      <c r="AM161" s="1202" t="s">
        <v>855</v>
      </c>
      <c r="AN161" s="1202" t="s">
        <v>855</v>
      </c>
      <c r="AO161" s="1202" t="s">
        <v>855</v>
      </c>
      <c r="AP161" s="1202" t="s">
        <v>855</v>
      </c>
      <c r="AQ161" s="1202" t="s">
        <v>855</v>
      </c>
      <c r="AR161" s="1202" t="s">
        <v>855</v>
      </c>
      <c r="AS161" s="1202" t="s">
        <v>855</v>
      </c>
      <c r="AT161" s="1202" t="s">
        <v>855</v>
      </c>
      <c r="AU161" s="1202" t="s">
        <v>855</v>
      </c>
      <c r="AV161" s="1202"/>
      <c r="AW161" s="1202"/>
      <c r="AX161" s="1202"/>
      <c r="AY161" s="1202"/>
      <c r="AZ161" s="1202"/>
    </row>
    <row r="162" spans="2:52" ht="15" hidden="1" x14ac:dyDescent="0.2">
      <c r="B162"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62" s="1448" t="s">
        <v>1176</v>
      </c>
      <c r="D162" s="1535" t="s">
        <v>1177</v>
      </c>
      <c r="E162" s="1204" t="s">
        <v>1165</v>
      </c>
      <c r="F162" s="1203" t="str">
        <f>VLOOKUP(TBL4_OptApp[[#This Row],[Option type
Defined List]],'Option Typs_Grps'!B$2:C$47, 2, FALSE)</f>
        <v>Customer Options</v>
      </c>
      <c r="G162" s="1533" t="s">
        <v>852</v>
      </c>
      <c r="H162" s="64" t="s">
        <v>853</v>
      </c>
      <c r="I162" s="1203" t="s">
        <v>854</v>
      </c>
      <c r="J162" s="1203" t="s">
        <v>855</v>
      </c>
      <c r="K162" s="1203" t="s">
        <v>855</v>
      </c>
      <c r="L162" s="1203" t="s">
        <v>856</v>
      </c>
      <c r="M162" s="1203" t="s">
        <v>856</v>
      </c>
      <c r="N162" s="1203" t="s">
        <v>856</v>
      </c>
      <c r="O162" s="1203"/>
      <c r="P162" s="1203"/>
      <c r="Q162" s="1203"/>
      <c r="R162" s="1202" t="s">
        <v>855</v>
      </c>
      <c r="S162" s="1202" t="s">
        <v>855</v>
      </c>
      <c r="T162" s="1202" t="s">
        <v>855</v>
      </c>
      <c r="U162" s="1401">
        <v>0.29029713859869405</v>
      </c>
      <c r="V162" s="1202">
        <v>0</v>
      </c>
      <c r="W162" s="1202">
        <v>2025</v>
      </c>
      <c r="X162" s="1202">
        <v>0</v>
      </c>
      <c r="Y162" s="1202">
        <v>1.1598699035883946E-2</v>
      </c>
      <c r="Z162" s="1202">
        <v>1.1598699035883946E-2</v>
      </c>
      <c r="AA162" s="1401">
        <v>0.29029713859869405</v>
      </c>
      <c r="AB162" s="1401">
        <v>0.29029713859869405</v>
      </c>
      <c r="AC162" s="1202" t="s">
        <v>855</v>
      </c>
      <c r="AD162" s="1202" t="s">
        <v>855</v>
      </c>
      <c r="AE162" s="1202" t="s">
        <v>855</v>
      </c>
      <c r="AF162" s="1202" t="s">
        <v>855</v>
      </c>
      <c r="AG162" s="1202">
        <f>TBL4_OptApp[[#This Row],[Total NPC (£m)]]/TBL4_OptApp[[#This Row],[Maximum option utilisation across the planning period (Ml/d)]]</f>
        <v>0.58180048614917523</v>
      </c>
      <c r="AH162" s="1202">
        <v>0.16889501636443469</v>
      </c>
      <c r="AI162" s="1202" t="s">
        <v>855</v>
      </c>
      <c r="AJ162" s="1202" t="s">
        <v>855</v>
      </c>
      <c r="AK162" s="1202" t="s">
        <v>855</v>
      </c>
      <c r="AL162" s="1202" t="s">
        <v>855</v>
      </c>
      <c r="AM162" s="1202" t="s">
        <v>855</v>
      </c>
      <c r="AN162" s="1202" t="s">
        <v>855</v>
      </c>
      <c r="AO162" s="1202" t="s">
        <v>855</v>
      </c>
      <c r="AP162" s="1202" t="s">
        <v>855</v>
      </c>
      <c r="AQ162" s="1202" t="s">
        <v>855</v>
      </c>
      <c r="AR162" s="1202" t="s">
        <v>855</v>
      </c>
      <c r="AS162" s="1202" t="s">
        <v>855</v>
      </c>
      <c r="AT162" s="1202" t="s">
        <v>855</v>
      </c>
      <c r="AU162" s="1202" t="s">
        <v>855</v>
      </c>
      <c r="AV162" s="1202"/>
      <c r="AW162" s="1202"/>
      <c r="AX162" s="1202"/>
      <c r="AY162" s="1202"/>
      <c r="AZ162" s="1202"/>
    </row>
    <row r="163" spans="2:52" ht="15" hidden="1" x14ac:dyDescent="0.2">
      <c r="B163"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63" s="1448" t="s">
        <v>1178</v>
      </c>
      <c r="D163" s="1535" t="s">
        <v>1179</v>
      </c>
      <c r="E163" s="1204" t="s">
        <v>1165</v>
      </c>
      <c r="F163" s="1203" t="str">
        <f>VLOOKUP(TBL4_OptApp[[#This Row],[Option type
Defined List]],'Option Typs_Grps'!B$2:C$47, 2, FALSE)</f>
        <v>Customer Options</v>
      </c>
      <c r="G163" s="1533" t="s">
        <v>852</v>
      </c>
      <c r="H163" s="64" t="s">
        <v>853</v>
      </c>
      <c r="I163" s="1203" t="s">
        <v>854</v>
      </c>
      <c r="J163" s="1203" t="s">
        <v>855</v>
      </c>
      <c r="K163" s="1203" t="s">
        <v>855</v>
      </c>
      <c r="L163" s="1203" t="s">
        <v>856</v>
      </c>
      <c r="M163" s="1203" t="s">
        <v>856</v>
      </c>
      <c r="N163" s="1203" t="s">
        <v>856</v>
      </c>
      <c r="O163" s="1203"/>
      <c r="P163" s="1203"/>
      <c r="Q163" s="1203"/>
      <c r="R163" s="1202" t="s">
        <v>855</v>
      </c>
      <c r="S163" s="1202" t="s">
        <v>855</v>
      </c>
      <c r="T163" s="1202" t="s">
        <v>855</v>
      </c>
      <c r="U163" s="1401">
        <v>7.0530287859374208E-2</v>
      </c>
      <c r="V163" s="1202">
        <v>0</v>
      </c>
      <c r="W163" s="1202">
        <v>2025</v>
      </c>
      <c r="X163" s="1202">
        <v>0</v>
      </c>
      <c r="Y163" s="1202">
        <v>2.5618377040405363E-3</v>
      </c>
      <c r="Z163" s="1202">
        <v>2.5618377040405363E-3</v>
      </c>
      <c r="AA163" s="1401">
        <v>7.0530287859374208E-2</v>
      </c>
      <c r="AB163" s="1401">
        <v>7.0530287859374208E-2</v>
      </c>
      <c r="AC163" s="1202" t="s">
        <v>855</v>
      </c>
      <c r="AD163" s="1202" t="s">
        <v>855</v>
      </c>
      <c r="AE163" s="1202" t="s">
        <v>855</v>
      </c>
      <c r="AF163" s="1202" t="s">
        <v>855</v>
      </c>
      <c r="AG163" s="1202">
        <f>TBL4_OptApp[[#This Row],[Total NPC (£m)]]/TBL4_OptApp[[#This Row],[Maximum option utilisation across the planning period (Ml/d)]]</f>
        <v>0.51730153084518116</v>
      </c>
      <c r="AH163" s="1202">
        <v>3.6485425880605576E-2</v>
      </c>
      <c r="AI163" s="1202" t="s">
        <v>855</v>
      </c>
      <c r="AJ163" s="1202" t="s">
        <v>855</v>
      </c>
      <c r="AK163" s="1202" t="s">
        <v>855</v>
      </c>
      <c r="AL163" s="1202" t="s">
        <v>855</v>
      </c>
      <c r="AM163" s="1202" t="s">
        <v>855</v>
      </c>
      <c r="AN163" s="1202" t="s">
        <v>855</v>
      </c>
      <c r="AO163" s="1202" t="s">
        <v>855</v>
      </c>
      <c r="AP163" s="1202" t="s">
        <v>855</v>
      </c>
      <c r="AQ163" s="1202" t="s">
        <v>855</v>
      </c>
      <c r="AR163" s="1202" t="s">
        <v>855</v>
      </c>
      <c r="AS163" s="1202" t="s">
        <v>855</v>
      </c>
      <c r="AT163" s="1202" t="s">
        <v>855</v>
      </c>
      <c r="AU163" s="1202" t="s">
        <v>855</v>
      </c>
      <c r="AV163" s="1202"/>
      <c r="AW163" s="1202"/>
      <c r="AX163" s="1202"/>
      <c r="AY163" s="1202"/>
      <c r="AZ163" s="1202"/>
    </row>
    <row r="164" spans="2:52" ht="15" hidden="1" x14ac:dyDescent="0.2">
      <c r="B164"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64" s="1448" t="s">
        <v>1180</v>
      </c>
      <c r="D164" s="1535" t="s">
        <v>1181</v>
      </c>
      <c r="E164" s="1204" t="s">
        <v>1165</v>
      </c>
      <c r="F164" s="1203" t="str">
        <f>VLOOKUP(TBL4_OptApp[[#This Row],[Option type
Defined List]],'Option Typs_Grps'!B$2:C$47, 2, FALSE)</f>
        <v>Customer Options</v>
      </c>
      <c r="G164" s="1533" t="s">
        <v>852</v>
      </c>
      <c r="H164" s="64" t="s">
        <v>853</v>
      </c>
      <c r="I164" s="1203" t="s">
        <v>854</v>
      </c>
      <c r="J164" s="1203" t="s">
        <v>855</v>
      </c>
      <c r="K164" s="1203" t="s">
        <v>855</v>
      </c>
      <c r="L164" s="1203" t="s">
        <v>856</v>
      </c>
      <c r="M164" s="1203" t="s">
        <v>856</v>
      </c>
      <c r="N164" s="1203" t="s">
        <v>856</v>
      </c>
      <c r="O164" s="1203"/>
      <c r="P164" s="1203"/>
      <c r="Q164" s="1203"/>
      <c r="R164" s="1202" t="s">
        <v>855</v>
      </c>
      <c r="S164" s="1202" t="s">
        <v>855</v>
      </c>
      <c r="T164" s="1202" t="s">
        <v>855</v>
      </c>
      <c r="U164" s="1401">
        <v>1.8211054938597235</v>
      </c>
      <c r="V164" s="1202">
        <v>0</v>
      </c>
      <c r="W164" s="1202">
        <v>2025</v>
      </c>
      <c r="X164" s="1202">
        <v>0</v>
      </c>
      <c r="Y164" s="1202">
        <v>0.10654730691439859</v>
      </c>
      <c r="Z164" s="1202">
        <v>0.10654730691439859</v>
      </c>
      <c r="AA164" s="1401">
        <v>1.8211054938597235</v>
      </c>
      <c r="AB164" s="1401">
        <v>1.8211054938597235</v>
      </c>
      <c r="AC164" s="1202" t="s">
        <v>855</v>
      </c>
      <c r="AD164" s="1202" t="s">
        <v>855</v>
      </c>
      <c r="AE164" s="1202" t="s">
        <v>855</v>
      </c>
      <c r="AF164" s="1202" t="s">
        <v>855</v>
      </c>
      <c r="AG164" s="1202">
        <f>TBL4_OptApp[[#This Row],[Total NPC (£m)]]/TBL4_OptApp[[#This Row],[Maximum option utilisation across the planning period (Ml/d)]]</f>
        <v>0.8199910545333835</v>
      </c>
      <c r="AH164" s="1202">
        <v>1.4932902143265729</v>
      </c>
      <c r="AI164" s="1202" t="s">
        <v>855</v>
      </c>
      <c r="AJ164" s="1202" t="s">
        <v>855</v>
      </c>
      <c r="AK164" s="1202" t="s">
        <v>855</v>
      </c>
      <c r="AL164" s="1202" t="s">
        <v>855</v>
      </c>
      <c r="AM164" s="1202" t="s">
        <v>855</v>
      </c>
      <c r="AN164" s="1202" t="s">
        <v>855</v>
      </c>
      <c r="AO164" s="1202" t="s">
        <v>855</v>
      </c>
      <c r="AP164" s="1202" t="s">
        <v>855</v>
      </c>
      <c r="AQ164" s="1202" t="s">
        <v>855</v>
      </c>
      <c r="AR164" s="1202" t="s">
        <v>855</v>
      </c>
      <c r="AS164" s="1202" t="s">
        <v>855</v>
      </c>
      <c r="AT164" s="1202" t="s">
        <v>855</v>
      </c>
      <c r="AU164" s="1202" t="s">
        <v>855</v>
      </c>
      <c r="AV164" s="1202"/>
      <c r="AW164" s="1202"/>
      <c r="AX164" s="1202"/>
      <c r="AY164" s="1202"/>
      <c r="AZ164" s="1202"/>
    </row>
    <row r="165" spans="2:52" ht="15" hidden="1" x14ac:dyDescent="0.2">
      <c r="B165"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65" s="1448" t="s">
        <v>1182</v>
      </c>
      <c r="D165" s="1535" t="s">
        <v>1183</v>
      </c>
      <c r="E165" s="1204" t="s">
        <v>1165</v>
      </c>
      <c r="F165" s="1203" t="str">
        <f>VLOOKUP(TBL4_OptApp[[#This Row],[Option type
Defined List]],'Option Typs_Grps'!B$2:C$47, 2, FALSE)</f>
        <v>Customer Options</v>
      </c>
      <c r="G165" s="1533" t="s">
        <v>852</v>
      </c>
      <c r="H165" s="64" t="s">
        <v>853</v>
      </c>
      <c r="I165" s="1203" t="s">
        <v>854</v>
      </c>
      <c r="J165" s="1203" t="s">
        <v>855</v>
      </c>
      <c r="K165" s="1203" t="s">
        <v>855</v>
      </c>
      <c r="L165" s="1203" t="s">
        <v>856</v>
      </c>
      <c r="M165" s="1203" t="s">
        <v>856</v>
      </c>
      <c r="N165" s="1203" t="s">
        <v>856</v>
      </c>
      <c r="O165" s="1203"/>
      <c r="P165" s="1203"/>
      <c r="Q165" s="1203"/>
      <c r="R165" s="1202" t="s">
        <v>855</v>
      </c>
      <c r="S165" s="1202" t="s">
        <v>855</v>
      </c>
      <c r="T165" s="1202" t="s">
        <v>855</v>
      </c>
      <c r="U165" s="1401">
        <v>0.33263656604697334</v>
      </c>
      <c r="V165" s="1202">
        <v>0</v>
      </c>
      <c r="W165" s="1202">
        <v>2025</v>
      </c>
      <c r="X165" s="1202">
        <v>0</v>
      </c>
      <c r="Y165" s="1202">
        <v>1.4798237071444252E-2</v>
      </c>
      <c r="Z165" s="1202">
        <v>1.4798237071444252E-2</v>
      </c>
      <c r="AA165" s="1401">
        <v>0.33263656604697334</v>
      </c>
      <c r="AB165" s="1401">
        <v>0.33263656604697334</v>
      </c>
      <c r="AC165" s="1202" t="s">
        <v>855</v>
      </c>
      <c r="AD165" s="1202" t="s">
        <v>855</v>
      </c>
      <c r="AE165" s="1202" t="s">
        <v>855</v>
      </c>
      <c r="AF165" s="1202" t="s">
        <v>855</v>
      </c>
      <c r="AG165" s="1202">
        <f>TBL4_OptApp[[#This Row],[Total NPC (£m)]]/TBL4_OptApp[[#This Row],[Maximum option utilisation across the planning period (Ml/d)]]</f>
        <v>0.8925722506134659</v>
      </c>
      <c r="AH165" s="1202">
        <v>0.2969021683928818</v>
      </c>
      <c r="AI165" s="1202" t="s">
        <v>855</v>
      </c>
      <c r="AJ165" s="1202" t="s">
        <v>855</v>
      </c>
      <c r="AK165" s="1202" t="s">
        <v>855</v>
      </c>
      <c r="AL165" s="1202" t="s">
        <v>855</v>
      </c>
      <c r="AM165" s="1202" t="s">
        <v>855</v>
      </c>
      <c r="AN165" s="1202" t="s">
        <v>855</v>
      </c>
      <c r="AO165" s="1202" t="s">
        <v>855</v>
      </c>
      <c r="AP165" s="1202" t="s">
        <v>855</v>
      </c>
      <c r="AQ165" s="1202" t="s">
        <v>855</v>
      </c>
      <c r="AR165" s="1202" t="s">
        <v>855</v>
      </c>
      <c r="AS165" s="1202" t="s">
        <v>855</v>
      </c>
      <c r="AT165" s="1202" t="s">
        <v>855</v>
      </c>
      <c r="AU165" s="1202" t="s">
        <v>855</v>
      </c>
      <c r="AV165" s="1202"/>
      <c r="AW165" s="1202"/>
      <c r="AX165" s="1202"/>
      <c r="AY165" s="1202"/>
      <c r="AZ165" s="1202"/>
    </row>
    <row r="166" spans="2:52" ht="15" hidden="1" x14ac:dyDescent="0.2">
      <c r="B166"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66" s="1448" t="s">
        <v>1184</v>
      </c>
      <c r="D166" s="1535" t="s">
        <v>1185</v>
      </c>
      <c r="E166" s="1204" t="s">
        <v>1165</v>
      </c>
      <c r="F166" s="1203" t="str">
        <f>VLOOKUP(TBL4_OptApp[[#This Row],[Option type
Defined List]],'Option Typs_Grps'!B$2:C$47, 2, FALSE)</f>
        <v>Customer Options</v>
      </c>
      <c r="G166" s="1533" t="s">
        <v>852</v>
      </c>
      <c r="H166" s="64" t="s">
        <v>853</v>
      </c>
      <c r="I166" s="1203" t="s">
        <v>854</v>
      </c>
      <c r="J166" s="1203" t="s">
        <v>855</v>
      </c>
      <c r="K166" s="1203" t="s">
        <v>855</v>
      </c>
      <c r="L166" s="1203" t="s">
        <v>856</v>
      </c>
      <c r="M166" s="1203" t="s">
        <v>856</v>
      </c>
      <c r="N166" s="1203" t="s">
        <v>856</v>
      </c>
      <c r="O166" s="1203"/>
      <c r="P166" s="1203"/>
      <c r="Q166" s="1203"/>
      <c r="R166" s="1202" t="s">
        <v>855</v>
      </c>
      <c r="S166" s="1202" t="s">
        <v>855</v>
      </c>
      <c r="T166" s="1202" t="s">
        <v>855</v>
      </c>
      <c r="U166" s="1401">
        <v>1.6649540579560966E-2</v>
      </c>
      <c r="V166" s="1202">
        <v>0</v>
      </c>
      <c r="W166" s="1202">
        <v>2025</v>
      </c>
      <c r="X166" s="1202">
        <v>0</v>
      </c>
      <c r="Y166" s="1202">
        <v>1.4798237071444249E-3</v>
      </c>
      <c r="Z166" s="1202">
        <v>1.4798237071444249E-3</v>
      </c>
      <c r="AA166" s="1401">
        <v>1.6649540579560966E-2</v>
      </c>
      <c r="AB166" s="1401">
        <v>1.6649540579560966E-2</v>
      </c>
      <c r="AC166" s="1202" t="s">
        <v>855</v>
      </c>
      <c r="AD166" s="1202" t="s">
        <v>855</v>
      </c>
      <c r="AE166" s="1202" t="s">
        <v>855</v>
      </c>
      <c r="AF166" s="1202" t="s">
        <v>855</v>
      </c>
      <c r="AG166" s="1202">
        <f>TBL4_OptApp[[#This Row],[Total NPC (£m)]]/TBL4_OptApp[[#This Row],[Maximum option utilisation across the planning period (Ml/d)]]</f>
        <v>1.742968591322636</v>
      </c>
      <c r="AH166" s="1202">
        <v>2.9019626290126443E-2</v>
      </c>
      <c r="AI166" s="1202" t="s">
        <v>855</v>
      </c>
      <c r="AJ166" s="1202" t="s">
        <v>855</v>
      </c>
      <c r="AK166" s="1202" t="s">
        <v>855</v>
      </c>
      <c r="AL166" s="1202" t="s">
        <v>855</v>
      </c>
      <c r="AM166" s="1202" t="s">
        <v>855</v>
      </c>
      <c r="AN166" s="1202" t="s">
        <v>855</v>
      </c>
      <c r="AO166" s="1202" t="s">
        <v>855</v>
      </c>
      <c r="AP166" s="1202" t="s">
        <v>855</v>
      </c>
      <c r="AQ166" s="1202" t="s">
        <v>855</v>
      </c>
      <c r="AR166" s="1202" t="s">
        <v>855</v>
      </c>
      <c r="AS166" s="1202" t="s">
        <v>855</v>
      </c>
      <c r="AT166" s="1202" t="s">
        <v>855</v>
      </c>
      <c r="AU166" s="1202" t="s">
        <v>855</v>
      </c>
      <c r="AV166" s="1202"/>
      <c r="AW166" s="1202"/>
      <c r="AX166" s="1202"/>
      <c r="AY166" s="1202"/>
      <c r="AZ166" s="1202"/>
    </row>
    <row r="167" spans="2:52" ht="15" hidden="1" x14ac:dyDescent="0.2">
      <c r="B167"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67" s="1448" t="s">
        <v>1186</v>
      </c>
      <c r="D167" s="1535" t="s">
        <v>1187</v>
      </c>
      <c r="E167" s="1204" t="s">
        <v>1165</v>
      </c>
      <c r="F167" s="1203" t="str">
        <f>VLOOKUP(TBL4_OptApp[[#This Row],[Option type
Defined List]],'Option Typs_Grps'!B$2:C$47, 2, FALSE)</f>
        <v>Customer Options</v>
      </c>
      <c r="G167" s="1533" t="s">
        <v>852</v>
      </c>
      <c r="H167" s="64" t="s">
        <v>853</v>
      </c>
      <c r="I167" s="1203" t="s">
        <v>854</v>
      </c>
      <c r="J167" s="1203" t="s">
        <v>855</v>
      </c>
      <c r="K167" s="1203" t="s">
        <v>855</v>
      </c>
      <c r="L167" s="1203" t="s">
        <v>856</v>
      </c>
      <c r="M167" s="1203" t="s">
        <v>856</v>
      </c>
      <c r="N167" s="1203" t="s">
        <v>856</v>
      </c>
      <c r="O167" s="1203"/>
      <c r="P167" s="1203"/>
      <c r="Q167" s="1203"/>
      <c r="R167" s="1202" t="s">
        <v>855</v>
      </c>
      <c r="S167" s="1202" t="s">
        <v>855</v>
      </c>
      <c r="T167" s="1202" t="s">
        <v>855</v>
      </c>
      <c r="U167" s="1401">
        <v>1.0698746804544905</v>
      </c>
      <c r="V167" s="1202">
        <v>0</v>
      </c>
      <c r="W167" s="1202">
        <v>2025</v>
      </c>
      <c r="X167" s="1202">
        <v>0</v>
      </c>
      <c r="Y167" s="1202">
        <v>2.6852155441761203E-2</v>
      </c>
      <c r="Z167" s="1202">
        <v>2.6852155441761203E-2</v>
      </c>
      <c r="AA167" s="1401">
        <v>1.0698746804544905</v>
      </c>
      <c r="AB167" s="1401">
        <v>1.0698746804544905</v>
      </c>
      <c r="AC167" s="1202" t="s">
        <v>855</v>
      </c>
      <c r="AD167" s="1202" t="s">
        <v>855</v>
      </c>
      <c r="AE167" s="1202" t="s">
        <v>855</v>
      </c>
      <c r="AF167" s="1202" t="s">
        <v>855</v>
      </c>
      <c r="AG167" s="1202">
        <f>TBL4_OptApp[[#This Row],[Total NPC (£m)]]/TBL4_OptApp[[#This Row],[Maximum option utilisation across the planning period (Ml/d)]]</f>
        <v>0.35419940168324271</v>
      </c>
      <c r="AH167" s="1202">
        <v>0.37894897169303104</v>
      </c>
      <c r="AI167" s="1202" t="s">
        <v>855</v>
      </c>
      <c r="AJ167" s="1202" t="s">
        <v>855</v>
      </c>
      <c r="AK167" s="1202" t="s">
        <v>855</v>
      </c>
      <c r="AL167" s="1202" t="s">
        <v>855</v>
      </c>
      <c r="AM167" s="1202" t="s">
        <v>855</v>
      </c>
      <c r="AN167" s="1202" t="s">
        <v>855</v>
      </c>
      <c r="AO167" s="1202" t="s">
        <v>855</v>
      </c>
      <c r="AP167" s="1202" t="s">
        <v>855</v>
      </c>
      <c r="AQ167" s="1202" t="s">
        <v>855</v>
      </c>
      <c r="AR167" s="1202" t="s">
        <v>855</v>
      </c>
      <c r="AS167" s="1202" t="s">
        <v>855</v>
      </c>
      <c r="AT167" s="1202" t="s">
        <v>855</v>
      </c>
      <c r="AU167" s="1202" t="s">
        <v>855</v>
      </c>
      <c r="AV167" s="1202"/>
      <c r="AW167" s="1202"/>
      <c r="AX167" s="1202"/>
      <c r="AY167" s="1202"/>
      <c r="AZ167" s="1202"/>
    </row>
    <row r="168" spans="2:52" ht="15" hidden="1" x14ac:dyDescent="0.2">
      <c r="B168"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68" s="1448" t="s">
        <v>1188</v>
      </c>
      <c r="D168" s="1535" t="s">
        <v>1189</v>
      </c>
      <c r="E168" s="1204" t="s">
        <v>1165</v>
      </c>
      <c r="F168" s="1203" t="str">
        <f>VLOOKUP(TBL4_OptApp[[#This Row],[Option type
Defined List]],'Option Typs_Grps'!B$2:C$47, 2, FALSE)</f>
        <v>Customer Options</v>
      </c>
      <c r="G168" s="1533" t="s">
        <v>852</v>
      </c>
      <c r="H168" s="64" t="s">
        <v>853</v>
      </c>
      <c r="I168" s="1203" t="s">
        <v>854</v>
      </c>
      <c r="J168" s="1203" t="s">
        <v>855</v>
      </c>
      <c r="K168" s="1203" t="s">
        <v>855</v>
      </c>
      <c r="L168" s="1203" t="s">
        <v>856</v>
      </c>
      <c r="M168" s="1203" t="s">
        <v>856</v>
      </c>
      <c r="N168" s="1203" t="s">
        <v>856</v>
      </c>
      <c r="O168" s="1203"/>
      <c r="P168" s="1203"/>
      <c r="Q168" s="1203"/>
      <c r="R168" s="1202" t="s">
        <v>855</v>
      </c>
      <c r="S168" s="1202" t="s">
        <v>855</v>
      </c>
      <c r="T168" s="1202" t="s">
        <v>855</v>
      </c>
      <c r="U168" s="1401">
        <v>0.66527313209394667</v>
      </c>
      <c r="V168" s="1202">
        <v>0</v>
      </c>
      <c r="W168" s="1202">
        <v>2025</v>
      </c>
      <c r="X168" s="1202">
        <v>0</v>
      </c>
      <c r="Y168" s="1202">
        <v>4.8724301610799582E-2</v>
      </c>
      <c r="Z168" s="1202">
        <v>4.8724301610799582E-2</v>
      </c>
      <c r="AA168" s="1401">
        <v>0.66527313209394667</v>
      </c>
      <c r="AB168" s="1401">
        <v>0.66527313209394667</v>
      </c>
      <c r="AC168" s="1202" t="s">
        <v>855</v>
      </c>
      <c r="AD168" s="1202" t="s">
        <v>855</v>
      </c>
      <c r="AE168" s="1202" t="s">
        <v>855</v>
      </c>
      <c r="AF168" s="1202" t="s">
        <v>855</v>
      </c>
      <c r="AG168" s="1202">
        <f>TBL4_OptApp[[#This Row],[Total NPC (£m)]]/TBL4_OptApp[[#This Row],[Maximum option utilisation across the planning period (Ml/d)]]</f>
        <v>1.1706846367557131</v>
      </c>
      <c r="AH168" s="1202">
        <v>0.77882503498873756</v>
      </c>
      <c r="AI168" s="1202" t="s">
        <v>855</v>
      </c>
      <c r="AJ168" s="1202" t="s">
        <v>855</v>
      </c>
      <c r="AK168" s="1202" t="s">
        <v>855</v>
      </c>
      <c r="AL168" s="1202" t="s">
        <v>855</v>
      </c>
      <c r="AM168" s="1202" t="s">
        <v>855</v>
      </c>
      <c r="AN168" s="1202" t="s">
        <v>855</v>
      </c>
      <c r="AO168" s="1202" t="s">
        <v>855</v>
      </c>
      <c r="AP168" s="1202" t="s">
        <v>855</v>
      </c>
      <c r="AQ168" s="1202" t="s">
        <v>855</v>
      </c>
      <c r="AR168" s="1202" t="s">
        <v>855</v>
      </c>
      <c r="AS168" s="1202" t="s">
        <v>855</v>
      </c>
      <c r="AT168" s="1202" t="s">
        <v>855</v>
      </c>
      <c r="AU168" s="1202" t="s">
        <v>855</v>
      </c>
      <c r="AV168" s="1202"/>
      <c r="AW168" s="1202"/>
      <c r="AX168" s="1202"/>
      <c r="AY168" s="1202"/>
      <c r="AZ168" s="1202"/>
    </row>
    <row r="169" spans="2:52" ht="15" hidden="1" x14ac:dyDescent="0.2">
      <c r="B169"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69" s="1448" t="s">
        <v>1190</v>
      </c>
      <c r="D169" s="1535" t="s">
        <v>1191</v>
      </c>
      <c r="E169" s="1204" t="s">
        <v>882</v>
      </c>
      <c r="F169" s="1203" t="str">
        <f>VLOOKUP(TBL4_OptApp[[#This Row],[Option type
Defined List]],'Option Typs_Grps'!B$2:C$47, 2, FALSE)</f>
        <v>Customer Options</v>
      </c>
      <c r="G169" s="1533" t="s">
        <v>852</v>
      </c>
      <c r="H169" s="64" t="s">
        <v>853</v>
      </c>
      <c r="I169" s="1203" t="s">
        <v>854</v>
      </c>
      <c r="J169" s="1203" t="s">
        <v>855</v>
      </c>
      <c r="K169" s="1203" t="s">
        <v>855</v>
      </c>
      <c r="L169" s="1203" t="s">
        <v>856</v>
      </c>
      <c r="M169" s="1203" t="s">
        <v>856</v>
      </c>
      <c r="N169" s="1203" t="s">
        <v>856</v>
      </c>
      <c r="O169" s="1203"/>
      <c r="P169" s="1203"/>
      <c r="Q169" s="1203"/>
      <c r="R169" s="1202" t="s">
        <v>855</v>
      </c>
      <c r="S169" s="1202" t="s">
        <v>855</v>
      </c>
      <c r="T169" s="1202" t="s">
        <v>855</v>
      </c>
      <c r="U169" s="1401">
        <v>0</v>
      </c>
      <c r="V169" s="1202">
        <v>0</v>
      </c>
      <c r="W169" s="1202">
        <v>2025</v>
      </c>
      <c r="X169" s="1202">
        <v>0</v>
      </c>
      <c r="Y169" s="1202">
        <v>0</v>
      </c>
      <c r="Z169" s="1202">
        <v>0</v>
      </c>
      <c r="AA169" s="1401">
        <v>0</v>
      </c>
      <c r="AB169" s="1401">
        <v>0</v>
      </c>
      <c r="AC169" s="1202" t="s">
        <v>855</v>
      </c>
      <c r="AD169" s="1202" t="s">
        <v>855</v>
      </c>
      <c r="AE169" s="1202" t="s">
        <v>855</v>
      </c>
      <c r="AF169" s="1202" t="s">
        <v>855</v>
      </c>
      <c r="AG169" s="1202">
        <v>0</v>
      </c>
      <c r="AH169" s="1202">
        <v>0</v>
      </c>
      <c r="AI169" s="1202" t="s">
        <v>855</v>
      </c>
      <c r="AJ169" s="1202" t="s">
        <v>855</v>
      </c>
      <c r="AK169" s="1202" t="s">
        <v>855</v>
      </c>
      <c r="AL169" s="1202" t="s">
        <v>855</v>
      </c>
      <c r="AM169" s="1202" t="s">
        <v>855</v>
      </c>
      <c r="AN169" s="1202" t="s">
        <v>855</v>
      </c>
      <c r="AO169" s="1202" t="s">
        <v>855</v>
      </c>
      <c r="AP169" s="1202" t="s">
        <v>855</v>
      </c>
      <c r="AQ169" s="1202" t="s">
        <v>855</v>
      </c>
      <c r="AR169" s="1202" t="s">
        <v>855</v>
      </c>
      <c r="AS169" s="1202" t="s">
        <v>855</v>
      </c>
      <c r="AT169" s="1202" t="s">
        <v>855</v>
      </c>
      <c r="AU169" s="1202" t="s">
        <v>855</v>
      </c>
      <c r="AV169" s="1202"/>
      <c r="AW169" s="1202"/>
      <c r="AX169" s="1202"/>
      <c r="AY169" s="1202"/>
      <c r="AZ169" s="1202"/>
    </row>
    <row r="170" spans="2:52" ht="15" hidden="1" x14ac:dyDescent="0.2">
      <c r="B170"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70" s="1448" t="s">
        <v>1192</v>
      </c>
      <c r="D170" s="1535" t="s">
        <v>1193</v>
      </c>
      <c r="E170" s="1204" t="s">
        <v>1165</v>
      </c>
      <c r="F170" s="1203" t="str">
        <f>VLOOKUP(TBL4_OptApp[[#This Row],[Option type
Defined List]],'Option Typs_Grps'!B$2:C$47, 2, FALSE)</f>
        <v>Customer Options</v>
      </c>
      <c r="G170" s="1533" t="s">
        <v>852</v>
      </c>
      <c r="H170" s="64" t="s">
        <v>853</v>
      </c>
      <c r="I170" s="1203" t="s">
        <v>854</v>
      </c>
      <c r="J170" s="1203" t="s">
        <v>855</v>
      </c>
      <c r="K170" s="1203" t="s">
        <v>855</v>
      </c>
      <c r="L170" s="1203" t="s">
        <v>856</v>
      </c>
      <c r="M170" s="1203" t="s">
        <v>856</v>
      </c>
      <c r="N170" s="1203" t="s">
        <v>856</v>
      </c>
      <c r="O170" s="1203"/>
      <c r="P170" s="1203"/>
      <c r="Q170" s="1203"/>
      <c r="R170" s="1202" t="s">
        <v>855</v>
      </c>
      <c r="S170" s="1202" t="s">
        <v>855</v>
      </c>
      <c r="T170" s="1202" t="s">
        <v>855</v>
      </c>
      <c r="U170" s="1401">
        <v>4.6521296098103058</v>
      </c>
      <c r="V170" s="1202">
        <v>0</v>
      </c>
      <c r="W170" s="1202">
        <v>2025</v>
      </c>
      <c r="X170" s="1202">
        <v>0</v>
      </c>
      <c r="Y170" s="1202">
        <v>0.17048987582070604</v>
      </c>
      <c r="Z170" s="1202">
        <v>0.17048987582070604</v>
      </c>
      <c r="AA170" s="1401">
        <v>4.6521296098103058</v>
      </c>
      <c r="AB170" s="1401">
        <v>4.6521296098103058</v>
      </c>
      <c r="AC170" s="1202" t="s">
        <v>855</v>
      </c>
      <c r="AD170" s="1202" t="s">
        <v>855</v>
      </c>
      <c r="AE170" s="1202" t="s">
        <v>855</v>
      </c>
      <c r="AF170" s="1202" t="s">
        <v>855</v>
      </c>
      <c r="AG170" s="1202">
        <f>TBL4_OptApp[[#This Row],[Total NPC (£m)]]/TBL4_OptApp[[#This Row],[Maximum option utilisation across the planning period (Ml/d)]]</f>
        <v>0.57941459811629414</v>
      </c>
      <c r="AH170" s="1202">
        <v>2.6955118082531508</v>
      </c>
      <c r="AI170" s="1202" t="s">
        <v>855</v>
      </c>
      <c r="AJ170" s="1202" t="s">
        <v>855</v>
      </c>
      <c r="AK170" s="1202" t="s">
        <v>855</v>
      </c>
      <c r="AL170" s="1202" t="s">
        <v>855</v>
      </c>
      <c r="AM170" s="1202" t="s">
        <v>855</v>
      </c>
      <c r="AN170" s="1202" t="s">
        <v>855</v>
      </c>
      <c r="AO170" s="1202" t="s">
        <v>855</v>
      </c>
      <c r="AP170" s="1202" t="s">
        <v>855</v>
      </c>
      <c r="AQ170" s="1202" t="s">
        <v>855</v>
      </c>
      <c r="AR170" s="1202" t="s">
        <v>855</v>
      </c>
      <c r="AS170" s="1202" t="s">
        <v>855</v>
      </c>
      <c r="AT170" s="1202" t="s">
        <v>855</v>
      </c>
      <c r="AU170" s="1202" t="s">
        <v>855</v>
      </c>
      <c r="AV170" s="1202"/>
      <c r="AW170" s="1202"/>
      <c r="AX170" s="1202"/>
      <c r="AY170" s="1202"/>
      <c r="AZ170" s="1202"/>
    </row>
    <row r="171" spans="2:52" ht="15" hidden="1" x14ac:dyDescent="0.2">
      <c r="B171"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71" s="1536" t="s">
        <v>1194</v>
      </c>
      <c r="D171" s="1537" t="s">
        <v>1195</v>
      </c>
      <c r="E171" s="1204" t="s">
        <v>1158</v>
      </c>
      <c r="F171" s="1203" t="str">
        <f>VLOOKUP(TBL4_OptApp[[#This Row],[Option type
Defined List]],'Option Typs_Grps'!B$2:C$47, 2, FALSE)</f>
        <v>Customer Options</v>
      </c>
      <c r="G171" s="63" t="s">
        <v>852</v>
      </c>
      <c r="H171" s="1538" t="s">
        <v>853</v>
      </c>
      <c r="I171" s="1539" t="s">
        <v>854</v>
      </c>
      <c r="J171" s="1203" t="s">
        <v>855</v>
      </c>
      <c r="K171" s="1203" t="s">
        <v>855</v>
      </c>
      <c r="L171" s="1539" t="s">
        <v>856</v>
      </c>
      <c r="M171" s="1539" t="s">
        <v>856</v>
      </c>
      <c r="N171" s="1539" t="s">
        <v>856</v>
      </c>
      <c r="O171" s="1539"/>
      <c r="P171" s="1539"/>
      <c r="Q171" s="1539"/>
      <c r="R171" s="1468" t="s">
        <v>855</v>
      </c>
      <c r="S171" s="1468" t="s">
        <v>855</v>
      </c>
      <c r="T171" s="1468" t="s">
        <v>855</v>
      </c>
      <c r="U171" s="1540">
        <v>0.60391116172658854</v>
      </c>
      <c r="V171" s="1468">
        <v>0</v>
      </c>
      <c r="W171" s="1468">
        <v>2025</v>
      </c>
      <c r="X171" s="1468">
        <v>0</v>
      </c>
      <c r="Y171" s="1468">
        <v>0.39781195503167915</v>
      </c>
      <c r="Z171" s="1468">
        <v>0.39781195503167915</v>
      </c>
      <c r="AA171" s="1540">
        <v>0.60391116172658854</v>
      </c>
      <c r="AB171" s="1540">
        <v>0.60391116172658854</v>
      </c>
      <c r="AC171" s="1468" t="s">
        <v>855</v>
      </c>
      <c r="AD171" s="1468" t="s">
        <v>855</v>
      </c>
      <c r="AE171" s="1468" t="s">
        <v>855</v>
      </c>
      <c r="AF171" s="1468" t="s">
        <v>855</v>
      </c>
      <c r="AG171" s="1202">
        <f>TBL4_OptApp[[#This Row],[Total NPC (£m)]]/TBL4_OptApp[[#This Row],[Maximum option utilisation across the planning period (Ml/d)]]</f>
        <v>9.381506434016833</v>
      </c>
      <c r="AH171" s="1468">
        <v>5.665596449312571</v>
      </c>
      <c r="AI171" s="1468" t="s">
        <v>855</v>
      </c>
      <c r="AJ171" s="1468" t="s">
        <v>855</v>
      </c>
      <c r="AK171" s="1468" t="s">
        <v>855</v>
      </c>
      <c r="AL171" s="1468" t="s">
        <v>855</v>
      </c>
      <c r="AM171" s="1468" t="s">
        <v>855</v>
      </c>
      <c r="AN171" s="1468" t="s">
        <v>855</v>
      </c>
      <c r="AO171" s="1468" t="s">
        <v>855</v>
      </c>
      <c r="AP171" s="1468" t="s">
        <v>855</v>
      </c>
      <c r="AQ171" s="1468" t="s">
        <v>855</v>
      </c>
      <c r="AR171" s="1468" t="s">
        <v>855</v>
      </c>
      <c r="AS171" s="1468" t="s">
        <v>855</v>
      </c>
      <c r="AT171" s="1468" t="s">
        <v>855</v>
      </c>
      <c r="AU171" s="1468" t="s">
        <v>855</v>
      </c>
      <c r="AV171" s="1468"/>
      <c r="AW171" s="1468"/>
      <c r="AX171" s="1468"/>
      <c r="AY171" s="1468"/>
      <c r="AZ171" s="1468"/>
    </row>
    <row r="172" spans="2:52" ht="15" hidden="1" x14ac:dyDescent="0.2">
      <c r="B172"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2" s="1448" t="s">
        <v>1196</v>
      </c>
      <c r="D172" s="1535" t="s">
        <v>1197</v>
      </c>
      <c r="E172" s="1204" t="s">
        <v>1158</v>
      </c>
      <c r="F172" s="1203" t="str">
        <f>VLOOKUP(TBL4_OptApp[[#This Row],[Option type
Defined List]],'Option Typs_Grps'!B$2:C$47, 2, FALSE)</f>
        <v>Customer Options</v>
      </c>
      <c r="G172" s="1533" t="s">
        <v>852</v>
      </c>
      <c r="H172" s="64" t="s">
        <v>878</v>
      </c>
      <c r="I172" s="1203" t="s">
        <v>854</v>
      </c>
      <c r="J172" s="1203" t="s">
        <v>855</v>
      </c>
      <c r="K172" s="1203" t="s">
        <v>855</v>
      </c>
      <c r="L172" s="1203" t="s">
        <v>854</v>
      </c>
      <c r="M172" s="1203" t="s">
        <v>854</v>
      </c>
      <c r="N172" s="1203" t="s">
        <v>854</v>
      </c>
      <c r="O172" s="1203"/>
      <c r="P172" s="1203"/>
      <c r="Q172" s="1203"/>
      <c r="R172" s="1202" t="s">
        <v>855</v>
      </c>
      <c r="S172" s="1202" t="s">
        <v>855</v>
      </c>
      <c r="T172" s="1202" t="s">
        <v>855</v>
      </c>
      <c r="U172" s="1202" t="s">
        <v>855</v>
      </c>
      <c r="V172" s="1202" t="s">
        <v>855</v>
      </c>
      <c r="W172" s="1202" t="s">
        <v>855</v>
      </c>
      <c r="X172" s="1202" t="s">
        <v>855</v>
      </c>
      <c r="Y172" s="1202" t="s">
        <v>855</v>
      </c>
      <c r="Z172" s="1202" t="s">
        <v>855</v>
      </c>
      <c r="AA172" s="1530" t="s">
        <v>855</v>
      </c>
      <c r="AB172" s="1531" t="s">
        <v>855</v>
      </c>
      <c r="AC172" s="1202" t="s">
        <v>855</v>
      </c>
      <c r="AD172" s="1202" t="s">
        <v>855</v>
      </c>
      <c r="AE172" s="1202" t="s">
        <v>855</v>
      </c>
      <c r="AF172" s="1202" t="s">
        <v>855</v>
      </c>
      <c r="AG172" s="1202" t="s">
        <v>855</v>
      </c>
      <c r="AH172" s="1202" t="s">
        <v>855</v>
      </c>
      <c r="AI172" s="1202" t="s">
        <v>855</v>
      </c>
      <c r="AJ172" s="1202" t="s">
        <v>855</v>
      </c>
      <c r="AK172" s="1202" t="s">
        <v>855</v>
      </c>
      <c r="AL172" s="1202" t="s">
        <v>855</v>
      </c>
      <c r="AM172" s="1202" t="s">
        <v>855</v>
      </c>
      <c r="AN172" s="1202" t="s">
        <v>855</v>
      </c>
      <c r="AO172" s="1202" t="s">
        <v>855</v>
      </c>
      <c r="AP172" s="1202" t="s">
        <v>855</v>
      </c>
      <c r="AQ172" s="1202" t="s">
        <v>855</v>
      </c>
      <c r="AR172" s="1202" t="s">
        <v>855</v>
      </c>
      <c r="AS172" s="1202" t="s">
        <v>855</v>
      </c>
      <c r="AT172" s="1202" t="s">
        <v>855</v>
      </c>
      <c r="AU172" s="1202" t="s">
        <v>855</v>
      </c>
      <c r="AV172" s="1202"/>
      <c r="AW172" s="1202"/>
      <c r="AX172" s="1202"/>
      <c r="AY172" s="1202"/>
      <c r="AZ172" s="1202"/>
    </row>
    <row r="173" spans="2:52" ht="15" hidden="1" x14ac:dyDescent="0.2">
      <c r="B173"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3" s="1448" t="s">
        <v>1198</v>
      </c>
      <c r="D173" s="1535" t="s">
        <v>1199</v>
      </c>
      <c r="E173" s="1204" t="s">
        <v>882</v>
      </c>
      <c r="F173" s="1203" t="str">
        <f>VLOOKUP(TBL4_OptApp[[#This Row],[Option type
Defined List]],'Option Typs_Grps'!B$2:C$47, 2, FALSE)</f>
        <v>Customer Options</v>
      </c>
      <c r="G173" s="1533" t="s">
        <v>852</v>
      </c>
      <c r="H173" s="64" t="s">
        <v>878</v>
      </c>
      <c r="I173" s="1203" t="s">
        <v>854</v>
      </c>
      <c r="J173" s="1203" t="s">
        <v>855</v>
      </c>
      <c r="K173" s="1203" t="s">
        <v>855</v>
      </c>
      <c r="L173" s="1203" t="s">
        <v>854</v>
      </c>
      <c r="M173" s="1203" t="s">
        <v>854</v>
      </c>
      <c r="N173" s="1203" t="s">
        <v>854</v>
      </c>
      <c r="O173" s="1203"/>
      <c r="P173" s="1203"/>
      <c r="Q173" s="1203"/>
      <c r="R173" s="1202" t="s">
        <v>855</v>
      </c>
      <c r="S173" s="1202" t="s">
        <v>855</v>
      </c>
      <c r="T173" s="1202" t="s">
        <v>855</v>
      </c>
      <c r="U173" s="1202" t="s">
        <v>855</v>
      </c>
      <c r="V173" s="1202" t="s">
        <v>855</v>
      </c>
      <c r="W173" s="1202" t="s">
        <v>855</v>
      </c>
      <c r="X173" s="1202" t="s">
        <v>855</v>
      </c>
      <c r="Y173" s="1202" t="s">
        <v>855</v>
      </c>
      <c r="Z173" s="1202" t="s">
        <v>855</v>
      </c>
      <c r="AA173" s="1530" t="s">
        <v>855</v>
      </c>
      <c r="AB173" s="1531" t="s">
        <v>855</v>
      </c>
      <c r="AC173" s="1202" t="s">
        <v>855</v>
      </c>
      <c r="AD173" s="1202" t="s">
        <v>855</v>
      </c>
      <c r="AE173" s="1202" t="s">
        <v>855</v>
      </c>
      <c r="AF173" s="1202" t="s">
        <v>855</v>
      </c>
      <c r="AG173" s="1202" t="s">
        <v>855</v>
      </c>
      <c r="AH173" s="1202" t="s">
        <v>855</v>
      </c>
      <c r="AI173" s="1202" t="s">
        <v>855</v>
      </c>
      <c r="AJ173" s="1202" t="s">
        <v>855</v>
      </c>
      <c r="AK173" s="1202" t="s">
        <v>855</v>
      </c>
      <c r="AL173" s="1202" t="s">
        <v>855</v>
      </c>
      <c r="AM173" s="1202" t="s">
        <v>855</v>
      </c>
      <c r="AN173" s="1202" t="s">
        <v>855</v>
      </c>
      <c r="AO173" s="1202" t="s">
        <v>855</v>
      </c>
      <c r="AP173" s="1202" t="s">
        <v>855</v>
      </c>
      <c r="AQ173" s="1202" t="s">
        <v>855</v>
      </c>
      <c r="AR173" s="1202" t="s">
        <v>855</v>
      </c>
      <c r="AS173" s="1202" t="s">
        <v>855</v>
      </c>
      <c r="AT173" s="1202" t="s">
        <v>855</v>
      </c>
      <c r="AU173" s="1202" t="s">
        <v>855</v>
      </c>
      <c r="AV173" s="1202"/>
      <c r="AW173" s="1202"/>
      <c r="AX173" s="1202"/>
      <c r="AY173" s="1202"/>
      <c r="AZ173" s="1202"/>
    </row>
    <row r="174" spans="2:52" ht="15" hidden="1" x14ac:dyDescent="0.2">
      <c r="B174"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4" s="1448" t="s">
        <v>1200</v>
      </c>
      <c r="D174" s="1535" t="s">
        <v>1201</v>
      </c>
      <c r="E174" s="1204" t="s">
        <v>882</v>
      </c>
      <c r="F174" s="1203" t="str">
        <f>VLOOKUP(TBL4_OptApp[[#This Row],[Option type
Defined List]],'Option Typs_Grps'!B$2:C$47, 2, FALSE)</f>
        <v>Customer Options</v>
      </c>
      <c r="G174" s="1533" t="s">
        <v>852</v>
      </c>
      <c r="H174" s="64" t="s">
        <v>878</v>
      </c>
      <c r="I174" s="1203" t="s">
        <v>854</v>
      </c>
      <c r="J174" s="1203" t="s">
        <v>855</v>
      </c>
      <c r="K174" s="1203" t="s">
        <v>855</v>
      </c>
      <c r="L174" s="1203" t="s">
        <v>854</v>
      </c>
      <c r="M174" s="1203" t="s">
        <v>854</v>
      </c>
      <c r="N174" s="1203" t="s">
        <v>854</v>
      </c>
      <c r="O174" s="1203"/>
      <c r="P174" s="1203"/>
      <c r="Q174" s="1203"/>
      <c r="R174" s="1202" t="s">
        <v>855</v>
      </c>
      <c r="S174" s="1202" t="s">
        <v>855</v>
      </c>
      <c r="T174" s="1202" t="s">
        <v>855</v>
      </c>
      <c r="U174" s="1202" t="s">
        <v>855</v>
      </c>
      <c r="V174" s="1202" t="s">
        <v>855</v>
      </c>
      <c r="W174" s="1202" t="s">
        <v>855</v>
      </c>
      <c r="X174" s="1202" t="s">
        <v>855</v>
      </c>
      <c r="Y174" s="1202" t="s">
        <v>855</v>
      </c>
      <c r="Z174" s="1202" t="s">
        <v>855</v>
      </c>
      <c r="AA174" s="1530" t="s">
        <v>855</v>
      </c>
      <c r="AB174" s="1531" t="s">
        <v>855</v>
      </c>
      <c r="AC174" s="1202" t="s">
        <v>855</v>
      </c>
      <c r="AD174" s="1202" t="s">
        <v>855</v>
      </c>
      <c r="AE174" s="1202" t="s">
        <v>855</v>
      </c>
      <c r="AF174" s="1202" t="s">
        <v>855</v>
      </c>
      <c r="AG174" s="1202" t="s">
        <v>855</v>
      </c>
      <c r="AH174" s="1202" t="s">
        <v>855</v>
      </c>
      <c r="AI174" s="1202" t="s">
        <v>855</v>
      </c>
      <c r="AJ174" s="1202" t="s">
        <v>855</v>
      </c>
      <c r="AK174" s="1202" t="s">
        <v>855</v>
      </c>
      <c r="AL174" s="1202" t="s">
        <v>855</v>
      </c>
      <c r="AM174" s="1202" t="s">
        <v>855</v>
      </c>
      <c r="AN174" s="1202" t="s">
        <v>855</v>
      </c>
      <c r="AO174" s="1202" t="s">
        <v>855</v>
      </c>
      <c r="AP174" s="1202" t="s">
        <v>855</v>
      </c>
      <c r="AQ174" s="1202" t="s">
        <v>855</v>
      </c>
      <c r="AR174" s="1202" t="s">
        <v>855</v>
      </c>
      <c r="AS174" s="1202" t="s">
        <v>855</v>
      </c>
      <c r="AT174" s="1202" t="s">
        <v>855</v>
      </c>
      <c r="AU174" s="1202" t="s">
        <v>855</v>
      </c>
      <c r="AV174" s="1202"/>
      <c r="AW174" s="1202"/>
      <c r="AX174" s="1202"/>
      <c r="AY174" s="1202"/>
      <c r="AZ174" s="1202"/>
    </row>
    <row r="175" spans="2:52" ht="15" hidden="1" x14ac:dyDescent="0.2">
      <c r="B175"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5" s="1448" t="s">
        <v>1202</v>
      </c>
      <c r="D175" s="1535" t="s">
        <v>1157</v>
      </c>
      <c r="E175" s="1204" t="s">
        <v>1158</v>
      </c>
      <c r="F175" s="1203" t="str">
        <f>VLOOKUP(TBL4_OptApp[[#This Row],[Option type
Defined List]],'Option Typs_Grps'!B$2:C$47, 2, FALSE)</f>
        <v>Customer Options</v>
      </c>
      <c r="G175" s="1533" t="s">
        <v>852</v>
      </c>
      <c r="H175" s="64" t="s">
        <v>878</v>
      </c>
      <c r="I175" s="1203" t="s">
        <v>854</v>
      </c>
      <c r="J175" s="1203" t="s">
        <v>855</v>
      </c>
      <c r="K175" s="1203" t="s">
        <v>855</v>
      </c>
      <c r="L175" s="1203" t="s">
        <v>854</v>
      </c>
      <c r="M175" s="1203" t="s">
        <v>854</v>
      </c>
      <c r="N175" s="1203" t="s">
        <v>854</v>
      </c>
      <c r="O175" s="1203"/>
      <c r="P175" s="1203"/>
      <c r="Q175" s="1203"/>
      <c r="R175" s="1202" t="s">
        <v>855</v>
      </c>
      <c r="S175" s="1202" t="s">
        <v>855</v>
      </c>
      <c r="T175" s="1202" t="s">
        <v>855</v>
      </c>
      <c r="U175" s="1202" t="s">
        <v>855</v>
      </c>
      <c r="V175" s="1202" t="s">
        <v>855</v>
      </c>
      <c r="W175" s="1202" t="s">
        <v>855</v>
      </c>
      <c r="X175" s="1202" t="s">
        <v>855</v>
      </c>
      <c r="Y175" s="1202" t="s">
        <v>855</v>
      </c>
      <c r="Z175" s="1202" t="s">
        <v>855</v>
      </c>
      <c r="AA175" s="1530" t="s">
        <v>855</v>
      </c>
      <c r="AB175" s="1531" t="s">
        <v>855</v>
      </c>
      <c r="AC175" s="1202" t="s">
        <v>855</v>
      </c>
      <c r="AD175" s="1202" t="s">
        <v>855</v>
      </c>
      <c r="AE175" s="1202" t="s">
        <v>855</v>
      </c>
      <c r="AF175" s="1202" t="s">
        <v>855</v>
      </c>
      <c r="AG175" s="1202" t="s">
        <v>855</v>
      </c>
      <c r="AH175" s="1202" t="s">
        <v>855</v>
      </c>
      <c r="AI175" s="1202" t="s">
        <v>855</v>
      </c>
      <c r="AJ175" s="1202" t="s">
        <v>855</v>
      </c>
      <c r="AK175" s="1202" t="s">
        <v>855</v>
      </c>
      <c r="AL175" s="1202" t="s">
        <v>855</v>
      </c>
      <c r="AM175" s="1202" t="s">
        <v>855</v>
      </c>
      <c r="AN175" s="1202" t="s">
        <v>855</v>
      </c>
      <c r="AO175" s="1202" t="s">
        <v>855</v>
      </c>
      <c r="AP175" s="1202" t="s">
        <v>855</v>
      </c>
      <c r="AQ175" s="1202" t="s">
        <v>855</v>
      </c>
      <c r="AR175" s="1202" t="s">
        <v>855</v>
      </c>
      <c r="AS175" s="1202" t="s">
        <v>855</v>
      </c>
      <c r="AT175" s="1202" t="s">
        <v>855</v>
      </c>
      <c r="AU175" s="1202" t="s">
        <v>855</v>
      </c>
      <c r="AV175" s="1202"/>
      <c r="AW175" s="1202"/>
      <c r="AX175" s="1202"/>
      <c r="AY175" s="1202"/>
      <c r="AZ175" s="1202"/>
    </row>
    <row r="176" spans="2:52" ht="15" hidden="1" x14ac:dyDescent="0.2">
      <c r="B176"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6" s="1448" t="s">
        <v>1203</v>
      </c>
      <c r="D176" s="1535" t="s">
        <v>1204</v>
      </c>
      <c r="E176" s="1204" t="s">
        <v>882</v>
      </c>
      <c r="F176" s="1203" t="str">
        <f>VLOOKUP(TBL4_OptApp[[#This Row],[Option type
Defined List]],'Option Typs_Grps'!B$2:C$47, 2, FALSE)</f>
        <v>Customer Options</v>
      </c>
      <c r="G176" s="1533" t="s">
        <v>852</v>
      </c>
      <c r="H176" s="64" t="s">
        <v>878</v>
      </c>
      <c r="I176" s="1203" t="s">
        <v>854</v>
      </c>
      <c r="J176" s="1203" t="s">
        <v>855</v>
      </c>
      <c r="K176" s="1203" t="s">
        <v>855</v>
      </c>
      <c r="L176" s="1203" t="s">
        <v>854</v>
      </c>
      <c r="M176" s="1203" t="s">
        <v>854</v>
      </c>
      <c r="N176" s="1203" t="s">
        <v>854</v>
      </c>
      <c r="O176" s="1203"/>
      <c r="P176" s="1203"/>
      <c r="Q176" s="1203"/>
      <c r="R176" s="1202" t="s">
        <v>855</v>
      </c>
      <c r="S176" s="1202" t="s">
        <v>855</v>
      </c>
      <c r="T176" s="1202" t="s">
        <v>855</v>
      </c>
      <c r="U176" s="1202" t="s">
        <v>855</v>
      </c>
      <c r="V176" s="1202" t="s">
        <v>855</v>
      </c>
      <c r="W176" s="1202" t="s">
        <v>855</v>
      </c>
      <c r="X176" s="1202" t="s">
        <v>855</v>
      </c>
      <c r="Y176" s="1202" t="s">
        <v>855</v>
      </c>
      <c r="Z176" s="1202" t="s">
        <v>855</v>
      </c>
      <c r="AA176" s="1530" t="s">
        <v>855</v>
      </c>
      <c r="AB176" s="1531" t="s">
        <v>855</v>
      </c>
      <c r="AC176" s="1202" t="s">
        <v>855</v>
      </c>
      <c r="AD176" s="1202" t="s">
        <v>855</v>
      </c>
      <c r="AE176" s="1202" t="s">
        <v>855</v>
      </c>
      <c r="AF176" s="1202" t="s">
        <v>855</v>
      </c>
      <c r="AG176" s="1202" t="s">
        <v>855</v>
      </c>
      <c r="AH176" s="1202" t="s">
        <v>855</v>
      </c>
      <c r="AI176" s="1202" t="s">
        <v>855</v>
      </c>
      <c r="AJ176" s="1202" t="s">
        <v>855</v>
      </c>
      <c r="AK176" s="1202" t="s">
        <v>855</v>
      </c>
      <c r="AL176" s="1202" t="s">
        <v>855</v>
      </c>
      <c r="AM176" s="1202" t="s">
        <v>855</v>
      </c>
      <c r="AN176" s="1202" t="s">
        <v>855</v>
      </c>
      <c r="AO176" s="1202" t="s">
        <v>855</v>
      </c>
      <c r="AP176" s="1202" t="s">
        <v>855</v>
      </c>
      <c r="AQ176" s="1202" t="s">
        <v>855</v>
      </c>
      <c r="AR176" s="1202" t="s">
        <v>855</v>
      </c>
      <c r="AS176" s="1202" t="s">
        <v>855</v>
      </c>
      <c r="AT176" s="1202" t="s">
        <v>855</v>
      </c>
      <c r="AU176" s="1202" t="s">
        <v>855</v>
      </c>
      <c r="AV176" s="1202"/>
      <c r="AW176" s="1202"/>
      <c r="AX176" s="1202"/>
      <c r="AY176" s="1202"/>
      <c r="AZ176" s="1202"/>
    </row>
    <row r="177" spans="2:52" ht="15" hidden="1" x14ac:dyDescent="0.2">
      <c r="B177"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7" s="1448" t="s">
        <v>1205</v>
      </c>
      <c r="D177" s="1535" t="s">
        <v>1206</v>
      </c>
      <c r="E177" s="1204" t="s">
        <v>882</v>
      </c>
      <c r="F177" s="1203" t="str">
        <f>VLOOKUP(TBL4_OptApp[[#This Row],[Option type
Defined List]],'Option Typs_Grps'!B$2:C$47, 2, FALSE)</f>
        <v>Customer Options</v>
      </c>
      <c r="G177" s="1533" t="s">
        <v>852</v>
      </c>
      <c r="H177" s="64" t="s">
        <v>878</v>
      </c>
      <c r="I177" s="1203" t="s">
        <v>854</v>
      </c>
      <c r="J177" s="1203" t="s">
        <v>855</v>
      </c>
      <c r="K177" s="1203" t="s">
        <v>855</v>
      </c>
      <c r="L177" s="1203" t="s">
        <v>854</v>
      </c>
      <c r="M177" s="1203" t="s">
        <v>854</v>
      </c>
      <c r="N177" s="1203" t="s">
        <v>854</v>
      </c>
      <c r="O177" s="1203"/>
      <c r="P177" s="1203"/>
      <c r="Q177" s="1203"/>
      <c r="R177" s="1202" t="s">
        <v>855</v>
      </c>
      <c r="S177" s="1202" t="s">
        <v>855</v>
      </c>
      <c r="T177" s="1202" t="s">
        <v>855</v>
      </c>
      <c r="U177" s="1202" t="s">
        <v>855</v>
      </c>
      <c r="V177" s="1202" t="s">
        <v>855</v>
      </c>
      <c r="W177" s="1202" t="s">
        <v>855</v>
      </c>
      <c r="X177" s="1202" t="s">
        <v>855</v>
      </c>
      <c r="Y177" s="1202" t="s">
        <v>855</v>
      </c>
      <c r="Z177" s="1202" t="s">
        <v>855</v>
      </c>
      <c r="AA177" s="1530" t="s">
        <v>855</v>
      </c>
      <c r="AB177" s="1531" t="s">
        <v>855</v>
      </c>
      <c r="AC177" s="1202" t="s">
        <v>855</v>
      </c>
      <c r="AD177" s="1202" t="s">
        <v>855</v>
      </c>
      <c r="AE177" s="1202" t="s">
        <v>855</v>
      </c>
      <c r="AF177" s="1202" t="s">
        <v>855</v>
      </c>
      <c r="AG177" s="1202" t="s">
        <v>855</v>
      </c>
      <c r="AH177" s="1202" t="s">
        <v>855</v>
      </c>
      <c r="AI177" s="1202" t="s">
        <v>855</v>
      </c>
      <c r="AJ177" s="1202" t="s">
        <v>855</v>
      </c>
      <c r="AK177" s="1202" t="s">
        <v>855</v>
      </c>
      <c r="AL177" s="1202" t="s">
        <v>855</v>
      </c>
      <c r="AM177" s="1202" t="s">
        <v>855</v>
      </c>
      <c r="AN177" s="1202" t="s">
        <v>855</v>
      </c>
      <c r="AO177" s="1202" t="s">
        <v>855</v>
      </c>
      <c r="AP177" s="1202" t="s">
        <v>855</v>
      </c>
      <c r="AQ177" s="1202" t="s">
        <v>855</v>
      </c>
      <c r="AR177" s="1202" t="s">
        <v>855</v>
      </c>
      <c r="AS177" s="1202" t="s">
        <v>855</v>
      </c>
      <c r="AT177" s="1202" t="s">
        <v>855</v>
      </c>
      <c r="AU177" s="1202" t="s">
        <v>855</v>
      </c>
      <c r="AV177" s="1202"/>
      <c r="AW177" s="1202"/>
      <c r="AX177" s="1202"/>
      <c r="AY177" s="1202"/>
      <c r="AZ177" s="1202"/>
    </row>
    <row r="178" spans="2:52" ht="15" hidden="1" x14ac:dyDescent="0.2">
      <c r="B178"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8" s="1448" t="s">
        <v>1207</v>
      </c>
      <c r="D178" s="1535" t="s">
        <v>1208</v>
      </c>
      <c r="E178" s="1204" t="s">
        <v>882</v>
      </c>
      <c r="F178" s="1203" t="str">
        <f>VLOOKUP(TBL4_OptApp[[#This Row],[Option type
Defined List]],'Option Typs_Grps'!B$2:C$47, 2, FALSE)</f>
        <v>Customer Options</v>
      </c>
      <c r="G178" s="1533" t="s">
        <v>852</v>
      </c>
      <c r="H178" s="64" t="s">
        <v>878</v>
      </c>
      <c r="I178" s="1203" t="s">
        <v>854</v>
      </c>
      <c r="J178" s="1203" t="s">
        <v>855</v>
      </c>
      <c r="K178" s="1203" t="s">
        <v>855</v>
      </c>
      <c r="L178" s="1203" t="s">
        <v>854</v>
      </c>
      <c r="M178" s="1203" t="s">
        <v>854</v>
      </c>
      <c r="N178" s="1203" t="s">
        <v>854</v>
      </c>
      <c r="O178" s="1203"/>
      <c r="P178" s="1203"/>
      <c r="Q178" s="1203"/>
      <c r="R178" s="1202" t="s">
        <v>855</v>
      </c>
      <c r="S178" s="1202" t="s">
        <v>855</v>
      </c>
      <c r="T178" s="1202" t="s">
        <v>855</v>
      </c>
      <c r="U178" s="1202" t="s">
        <v>855</v>
      </c>
      <c r="V178" s="1202" t="s">
        <v>855</v>
      </c>
      <c r="W178" s="1202" t="s">
        <v>855</v>
      </c>
      <c r="X178" s="1202" t="s">
        <v>855</v>
      </c>
      <c r="Y178" s="1202" t="s">
        <v>855</v>
      </c>
      <c r="Z178" s="1202" t="s">
        <v>855</v>
      </c>
      <c r="AA178" s="1530" t="s">
        <v>855</v>
      </c>
      <c r="AB178" s="1531" t="s">
        <v>855</v>
      </c>
      <c r="AC178" s="1202" t="s">
        <v>855</v>
      </c>
      <c r="AD178" s="1202" t="s">
        <v>855</v>
      </c>
      <c r="AE178" s="1202" t="s">
        <v>855</v>
      </c>
      <c r="AF178" s="1202" t="s">
        <v>855</v>
      </c>
      <c r="AG178" s="1202" t="s">
        <v>855</v>
      </c>
      <c r="AH178" s="1202" t="s">
        <v>855</v>
      </c>
      <c r="AI178" s="1202" t="s">
        <v>855</v>
      </c>
      <c r="AJ178" s="1202" t="s">
        <v>855</v>
      </c>
      <c r="AK178" s="1202" t="s">
        <v>855</v>
      </c>
      <c r="AL178" s="1202" t="s">
        <v>855</v>
      </c>
      <c r="AM178" s="1202" t="s">
        <v>855</v>
      </c>
      <c r="AN178" s="1202" t="s">
        <v>855</v>
      </c>
      <c r="AO178" s="1202" t="s">
        <v>855</v>
      </c>
      <c r="AP178" s="1202" t="s">
        <v>855</v>
      </c>
      <c r="AQ178" s="1202" t="s">
        <v>855</v>
      </c>
      <c r="AR178" s="1202" t="s">
        <v>855</v>
      </c>
      <c r="AS178" s="1202" t="s">
        <v>855</v>
      </c>
      <c r="AT178" s="1202" t="s">
        <v>855</v>
      </c>
      <c r="AU178" s="1202" t="s">
        <v>855</v>
      </c>
      <c r="AV178" s="1202"/>
      <c r="AW178" s="1202"/>
      <c r="AX178" s="1202"/>
      <c r="AY178" s="1202"/>
      <c r="AZ178" s="1202"/>
    </row>
    <row r="179" spans="2:52" ht="15" hidden="1" x14ac:dyDescent="0.2">
      <c r="B179"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9" s="1448" t="s">
        <v>1209</v>
      </c>
      <c r="D179" s="1535" t="s">
        <v>1210</v>
      </c>
      <c r="E179" s="1204" t="s">
        <v>882</v>
      </c>
      <c r="F179" s="1203" t="str">
        <f>VLOOKUP(TBL4_OptApp[[#This Row],[Option type
Defined List]],'Option Typs_Grps'!B$2:C$47, 2, FALSE)</f>
        <v>Customer Options</v>
      </c>
      <c r="G179" s="1533" t="s">
        <v>852</v>
      </c>
      <c r="H179" s="64" t="s">
        <v>878</v>
      </c>
      <c r="I179" s="1203" t="s">
        <v>854</v>
      </c>
      <c r="J179" s="1203" t="s">
        <v>855</v>
      </c>
      <c r="K179" s="1203" t="s">
        <v>855</v>
      </c>
      <c r="L179" s="1203" t="s">
        <v>854</v>
      </c>
      <c r="M179" s="1203" t="s">
        <v>854</v>
      </c>
      <c r="N179" s="1203" t="s">
        <v>854</v>
      </c>
      <c r="O179" s="1203"/>
      <c r="P179" s="1203"/>
      <c r="Q179" s="1203"/>
      <c r="R179" s="1202" t="s">
        <v>855</v>
      </c>
      <c r="S179" s="1202" t="s">
        <v>855</v>
      </c>
      <c r="T179" s="1202" t="s">
        <v>855</v>
      </c>
      <c r="U179" s="1202" t="s">
        <v>855</v>
      </c>
      <c r="V179" s="1202" t="s">
        <v>855</v>
      </c>
      <c r="W179" s="1202" t="s">
        <v>855</v>
      </c>
      <c r="X179" s="1202" t="s">
        <v>855</v>
      </c>
      <c r="Y179" s="1202" t="s">
        <v>855</v>
      </c>
      <c r="Z179" s="1202" t="s">
        <v>855</v>
      </c>
      <c r="AA179" s="1530" t="s">
        <v>855</v>
      </c>
      <c r="AB179" s="1531" t="s">
        <v>855</v>
      </c>
      <c r="AC179" s="1202" t="s">
        <v>855</v>
      </c>
      <c r="AD179" s="1202" t="s">
        <v>855</v>
      </c>
      <c r="AE179" s="1202" t="s">
        <v>855</v>
      </c>
      <c r="AF179" s="1202" t="s">
        <v>855</v>
      </c>
      <c r="AG179" s="1202" t="s">
        <v>855</v>
      </c>
      <c r="AH179" s="1202" t="s">
        <v>855</v>
      </c>
      <c r="AI179" s="1202" t="s">
        <v>855</v>
      </c>
      <c r="AJ179" s="1202" t="s">
        <v>855</v>
      </c>
      <c r="AK179" s="1202" t="s">
        <v>855</v>
      </c>
      <c r="AL179" s="1202" t="s">
        <v>855</v>
      </c>
      <c r="AM179" s="1202" t="s">
        <v>855</v>
      </c>
      <c r="AN179" s="1202" t="s">
        <v>855</v>
      </c>
      <c r="AO179" s="1202" t="s">
        <v>855</v>
      </c>
      <c r="AP179" s="1202" t="s">
        <v>855</v>
      </c>
      <c r="AQ179" s="1202" t="s">
        <v>855</v>
      </c>
      <c r="AR179" s="1202" t="s">
        <v>855</v>
      </c>
      <c r="AS179" s="1202" t="s">
        <v>855</v>
      </c>
      <c r="AT179" s="1202" t="s">
        <v>855</v>
      </c>
      <c r="AU179" s="1202" t="s">
        <v>855</v>
      </c>
      <c r="AV179" s="1202"/>
      <c r="AW179" s="1202"/>
      <c r="AX179" s="1202"/>
      <c r="AY179" s="1202"/>
      <c r="AZ179" s="1202"/>
    </row>
    <row r="180" spans="2:52" ht="15" hidden="1" x14ac:dyDescent="0.2">
      <c r="B180"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0" s="1448" t="s">
        <v>1211</v>
      </c>
      <c r="D180" s="1535" t="s">
        <v>1212</v>
      </c>
      <c r="E180" s="1204" t="s">
        <v>882</v>
      </c>
      <c r="F180" s="1203" t="str">
        <f>VLOOKUP(TBL4_OptApp[[#This Row],[Option type
Defined List]],'Option Typs_Grps'!B$2:C$47, 2, FALSE)</f>
        <v>Customer Options</v>
      </c>
      <c r="G180" s="1533" t="s">
        <v>852</v>
      </c>
      <c r="H180" s="64" t="s">
        <v>878</v>
      </c>
      <c r="I180" s="1203" t="s">
        <v>854</v>
      </c>
      <c r="J180" s="1203" t="s">
        <v>855</v>
      </c>
      <c r="K180" s="1203" t="s">
        <v>855</v>
      </c>
      <c r="L180" s="1203" t="s">
        <v>854</v>
      </c>
      <c r="M180" s="1203" t="s">
        <v>854</v>
      </c>
      <c r="N180" s="1203" t="s">
        <v>854</v>
      </c>
      <c r="O180" s="1203"/>
      <c r="P180" s="1203"/>
      <c r="Q180" s="1203"/>
      <c r="R180" s="1202" t="s">
        <v>855</v>
      </c>
      <c r="S180" s="1202" t="s">
        <v>855</v>
      </c>
      <c r="T180" s="1202" t="s">
        <v>855</v>
      </c>
      <c r="U180" s="1202" t="s">
        <v>855</v>
      </c>
      <c r="V180" s="1202" t="s">
        <v>855</v>
      </c>
      <c r="W180" s="1202" t="s">
        <v>855</v>
      </c>
      <c r="X180" s="1202" t="s">
        <v>855</v>
      </c>
      <c r="Y180" s="1202" t="s">
        <v>855</v>
      </c>
      <c r="Z180" s="1202" t="s">
        <v>855</v>
      </c>
      <c r="AA180" s="1530" t="s">
        <v>855</v>
      </c>
      <c r="AB180" s="1531" t="s">
        <v>855</v>
      </c>
      <c r="AC180" s="1202" t="s">
        <v>855</v>
      </c>
      <c r="AD180" s="1202" t="s">
        <v>855</v>
      </c>
      <c r="AE180" s="1202" t="s">
        <v>855</v>
      </c>
      <c r="AF180" s="1202" t="s">
        <v>855</v>
      </c>
      <c r="AG180" s="1202" t="s">
        <v>855</v>
      </c>
      <c r="AH180" s="1202" t="s">
        <v>855</v>
      </c>
      <c r="AI180" s="1202" t="s">
        <v>855</v>
      </c>
      <c r="AJ180" s="1202" t="s">
        <v>855</v>
      </c>
      <c r="AK180" s="1202" t="s">
        <v>855</v>
      </c>
      <c r="AL180" s="1202" t="s">
        <v>855</v>
      </c>
      <c r="AM180" s="1202" t="s">
        <v>855</v>
      </c>
      <c r="AN180" s="1202" t="s">
        <v>855</v>
      </c>
      <c r="AO180" s="1202" t="s">
        <v>855</v>
      </c>
      <c r="AP180" s="1202" t="s">
        <v>855</v>
      </c>
      <c r="AQ180" s="1202" t="s">
        <v>855</v>
      </c>
      <c r="AR180" s="1202" t="s">
        <v>855</v>
      </c>
      <c r="AS180" s="1202" t="s">
        <v>855</v>
      </c>
      <c r="AT180" s="1202" t="s">
        <v>855</v>
      </c>
      <c r="AU180" s="1202" t="s">
        <v>855</v>
      </c>
      <c r="AV180" s="1202"/>
      <c r="AW180" s="1202"/>
      <c r="AX180" s="1202"/>
      <c r="AY180" s="1202"/>
      <c r="AZ180" s="1202"/>
    </row>
    <row r="181" spans="2:52" ht="15" hidden="1" x14ac:dyDescent="0.2">
      <c r="B181"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1" s="1448" t="s">
        <v>1213</v>
      </c>
      <c r="D181" s="1535" t="s">
        <v>1214</v>
      </c>
      <c r="E181" s="1204" t="s">
        <v>882</v>
      </c>
      <c r="F181" s="1203" t="str">
        <f>VLOOKUP(TBL4_OptApp[[#This Row],[Option type
Defined List]],'Option Typs_Grps'!B$2:C$47, 2, FALSE)</f>
        <v>Customer Options</v>
      </c>
      <c r="G181" s="1533" t="s">
        <v>852</v>
      </c>
      <c r="H181" s="64" t="s">
        <v>878</v>
      </c>
      <c r="I181" s="1203" t="s">
        <v>854</v>
      </c>
      <c r="J181" s="1203" t="s">
        <v>855</v>
      </c>
      <c r="K181" s="1203" t="s">
        <v>855</v>
      </c>
      <c r="L181" s="1203" t="s">
        <v>854</v>
      </c>
      <c r="M181" s="1203" t="s">
        <v>854</v>
      </c>
      <c r="N181" s="1203" t="s">
        <v>854</v>
      </c>
      <c r="O181" s="1203"/>
      <c r="P181" s="1203"/>
      <c r="Q181" s="1203"/>
      <c r="R181" s="1202" t="s">
        <v>855</v>
      </c>
      <c r="S181" s="1202" t="s">
        <v>855</v>
      </c>
      <c r="T181" s="1202" t="s">
        <v>855</v>
      </c>
      <c r="U181" s="1202" t="s">
        <v>855</v>
      </c>
      <c r="V181" s="1202" t="s">
        <v>855</v>
      </c>
      <c r="W181" s="1202" t="s">
        <v>855</v>
      </c>
      <c r="X181" s="1202" t="s">
        <v>855</v>
      </c>
      <c r="Y181" s="1202" t="s">
        <v>855</v>
      </c>
      <c r="Z181" s="1202" t="s">
        <v>855</v>
      </c>
      <c r="AA181" s="1530" t="s">
        <v>855</v>
      </c>
      <c r="AB181" s="1531" t="s">
        <v>855</v>
      </c>
      <c r="AC181" s="1202" t="s">
        <v>855</v>
      </c>
      <c r="AD181" s="1202" t="s">
        <v>855</v>
      </c>
      <c r="AE181" s="1202" t="s">
        <v>855</v>
      </c>
      <c r="AF181" s="1202" t="s">
        <v>855</v>
      </c>
      <c r="AG181" s="1202" t="s">
        <v>855</v>
      </c>
      <c r="AH181" s="1202" t="s">
        <v>855</v>
      </c>
      <c r="AI181" s="1202" t="s">
        <v>855</v>
      </c>
      <c r="AJ181" s="1202" t="s">
        <v>855</v>
      </c>
      <c r="AK181" s="1202" t="s">
        <v>855</v>
      </c>
      <c r="AL181" s="1202" t="s">
        <v>855</v>
      </c>
      <c r="AM181" s="1202" t="s">
        <v>855</v>
      </c>
      <c r="AN181" s="1202" t="s">
        <v>855</v>
      </c>
      <c r="AO181" s="1202" t="s">
        <v>855</v>
      </c>
      <c r="AP181" s="1202" t="s">
        <v>855</v>
      </c>
      <c r="AQ181" s="1202" t="s">
        <v>855</v>
      </c>
      <c r="AR181" s="1202" t="s">
        <v>855</v>
      </c>
      <c r="AS181" s="1202" t="s">
        <v>855</v>
      </c>
      <c r="AT181" s="1202" t="s">
        <v>855</v>
      </c>
      <c r="AU181" s="1202" t="s">
        <v>855</v>
      </c>
      <c r="AV181" s="1202"/>
      <c r="AW181" s="1202"/>
      <c r="AX181" s="1202"/>
      <c r="AY181" s="1202"/>
      <c r="AZ181" s="1202"/>
    </row>
    <row r="182" spans="2:52" ht="15" hidden="1" x14ac:dyDescent="0.2">
      <c r="B182"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2" s="1448" t="s">
        <v>1215</v>
      </c>
      <c r="D182" s="1535" t="s">
        <v>1216</v>
      </c>
      <c r="E182" s="1204" t="s">
        <v>882</v>
      </c>
      <c r="F182" s="1203" t="str">
        <f>VLOOKUP(TBL4_OptApp[[#This Row],[Option type
Defined List]],'Option Typs_Grps'!B$2:C$47, 2, FALSE)</f>
        <v>Customer Options</v>
      </c>
      <c r="G182" s="1533" t="s">
        <v>852</v>
      </c>
      <c r="H182" s="64" t="s">
        <v>878</v>
      </c>
      <c r="I182" s="1203" t="s">
        <v>854</v>
      </c>
      <c r="J182" s="1203" t="s">
        <v>855</v>
      </c>
      <c r="K182" s="1203" t="s">
        <v>855</v>
      </c>
      <c r="L182" s="1203" t="s">
        <v>854</v>
      </c>
      <c r="M182" s="1203" t="s">
        <v>854</v>
      </c>
      <c r="N182" s="1203" t="s">
        <v>854</v>
      </c>
      <c r="O182" s="1203"/>
      <c r="P182" s="1203"/>
      <c r="Q182" s="1203"/>
      <c r="R182" s="1202" t="s">
        <v>855</v>
      </c>
      <c r="S182" s="1202" t="s">
        <v>855</v>
      </c>
      <c r="T182" s="1202" t="s">
        <v>855</v>
      </c>
      <c r="U182" s="1202" t="s">
        <v>855</v>
      </c>
      <c r="V182" s="1202" t="s">
        <v>855</v>
      </c>
      <c r="W182" s="1202" t="s">
        <v>855</v>
      </c>
      <c r="X182" s="1202" t="s">
        <v>855</v>
      </c>
      <c r="Y182" s="1202" t="s">
        <v>855</v>
      </c>
      <c r="Z182" s="1202" t="s">
        <v>855</v>
      </c>
      <c r="AA182" s="1530" t="s">
        <v>855</v>
      </c>
      <c r="AB182" s="1531" t="s">
        <v>855</v>
      </c>
      <c r="AC182" s="1202" t="s">
        <v>855</v>
      </c>
      <c r="AD182" s="1202" t="s">
        <v>855</v>
      </c>
      <c r="AE182" s="1202" t="s">
        <v>855</v>
      </c>
      <c r="AF182" s="1202" t="s">
        <v>855</v>
      </c>
      <c r="AG182" s="1202" t="s">
        <v>855</v>
      </c>
      <c r="AH182" s="1202" t="s">
        <v>855</v>
      </c>
      <c r="AI182" s="1202" t="s">
        <v>855</v>
      </c>
      <c r="AJ182" s="1202" t="s">
        <v>855</v>
      </c>
      <c r="AK182" s="1202" t="s">
        <v>855</v>
      </c>
      <c r="AL182" s="1202" t="s">
        <v>855</v>
      </c>
      <c r="AM182" s="1202" t="s">
        <v>855</v>
      </c>
      <c r="AN182" s="1202" t="s">
        <v>855</v>
      </c>
      <c r="AO182" s="1202" t="s">
        <v>855</v>
      </c>
      <c r="AP182" s="1202" t="s">
        <v>855</v>
      </c>
      <c r="AQ182" s="1202" t="s">
        <v>855</v>
      </c>
      <c r="AR182" s="1202" t="s">
        <v>855</v>
      </c>
      <c r="AS182" s="1202" t="s">
        <v>855</v>
      </c>
      <c r="AT182" s="1202" t="s">
        <v>855</v>
      </c>
      <c r="AU182" s="1202" t="s">
        <v>855</v>
      </c>
      <c r="AV182" s="1202"/>
      <c r="AW182" s="1202"/>
      <c r="AX182" s="1202"/>
      <c r="AY182" s="1202"/>
      <c r="AZ182" s="1202"/>
    </row>
    <row r="183" spans="2:52" ht="28.5" hidden="1" x14ac:dyDescent="0.2">
      <c r="B183"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3" s="1448" t="s">
        <v>1217</v>
      </c>
      <c r="D183" s="1535" t="s">
        <v>1218</v>
      </c>
      <c r="E183" s="1204" t="s">
        <v>882</v>
      </c>
      <c r="F183" s="1203" t="str">
        <f>VLOOKUP(TBL4_OptApp[[#This Row],[Option type
Defined List]],'Option Typs_Grps'!B$2:C$47, 2, FALSE)</f>
        <v>Customer Options</v>
      </c>
      <c r="G183" s="1533" t="s">
        <v>852</v>
      </c>
      <c r="H183" s="64" t="s">
        <v>878</v>
      </c>
      <c r="I183" s="1203" t="s">
        <v>854</v>
      </c>
      <c r="J183" s="1203" t="s">
        <v>855</v>
      </c>
      <c r="K183" s="1203" t="s">
        <v>855</v>
      </c>
      <c r="L183" s="1203" t="s">
        <v>854</v>
      </c>
      <c r="M183" s="1203" t="s">
        <v>854</v>
      </c>
      <c r="N183" s="1203" t="s">
        <v>854</v>
      </c>
      <c r="O183" s="1203"/>
      <c r="P183" s="1203"/>
      <c r="Q183" s="1203"/>
      <c r="R183" s="1202" t="s">
        <v>855</v>
      </c>
      <c r="S183" s="1202" t="s">
        <v>855</v>
      </c>
      <c r="T183" s="1202" t="s">
        <v>855</v>
      </c>
      <c r="U183" s="1202" t="s">
        <v>855</v>
      </c>
      <c r="V183" s="1202" t="s">
        <v>855</v>
      </c>
      <c r="W183" s="1202" t="s">
        <v>855</v>
      </c>
      <c r="X183" s="1202" t="s">
        <v>855</v>
      </c>
      <c r="Y183" s="1202" t="s">
        <v>855</v>
      </c>
      <c r="Z183" s="1202" t="s">
        <v>855</v>
      </c>
      <c r="AA183" s="1530" t="s">
        <v>855</v>
      </c>
      <c r="AB183" s="1531" t="s">
        <v>855</v>
      </c>
      <c r="AC183" s="1202" t="s">
        <v>855</v>
      </c>
      <c r="AD183" s="1202" t="s">
        <v>855</v>
      </c>
      <c r="AE183" s="1202" t="s">
        <v>855</v>
      </c>
      <c r="AF183" s="1202" t="s">
        <v>855</v>
      </c>
      <c r="AG183" s="1202" t="s">
        <v>855</v>
      </c>
      <c r="AH183" s="1202" t="s">
        <v>855</v>
      </c>
      <c r="AI183" s="1202" t="s">
        <v>855</v>
      </c>
      <c r="AJ183" s="1202" t="s">
        <v>855</v>
      </c>
      <c r="AK183" s="1202" t="s">
        <v>855</v>
      </c>
      <c r="AL183" s="1202" t="s">
        <v>855</v>
      </c>
      <c r="AM183" s="1202" t="s">
        <v>855</v>
      </c>
      <c r="AN183" s="1202" t="s">
        <v>855</v>
      </c>
      <c r="AO183" s="1202" t="s">
        <v>855</v>
      </c>
      <c r="AP183" s="1202" t="s">
        <v>855</v>
      </c>
      <c r="AQ183" s="1202" t="s">
        <v>855</v>
      </c>
      <c r="AR183" s="1202" t="s">
        <v>855</v>
      </c>
      <c r="AS183" s="1202" t="s">
        <v>855</v>
      </c>
      <c r="AT183" s="1202" t="s">
        <v>855</v>
      </c>
      <c r="AU183" s="1202" t="s">
        <v>855</v>
      </c>
      <c r="AV183" s="1202"/>
      <c r="AW183" s="1202"/>
      <c r="AX183" s="1202"/>
      <c r="AY183" s="1202"/>
      <c r="AZ183" s="1202"/>
    </row>
    <row r="184" spans="2:52" ht="15" hidden="1" x14ac:dyDescent="0.2">
      <c r="B184"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4" s="1448" t="s">
        <v>1219</v>
      </c>
      <c r="D184" s="1535" t="s">
        <v>1220</v>
      </c>
      <c r="E184" s="1204" t="s">
        <v>882</v>
      </c>
      <c r="F184" s="1203" t="str">
        <f>VLOOKUP(TBL4_OptApp[[#This Row],[Option type
Defined List]],'Option Typs_Grps'!B$2:C$47, 2, FALSE)</f>
        <v>Customer Options</v>
      </c>
      <c r="G184" s="1533" t="s">
        <v>852</v>
      </c>
      <c r="H184" s="64" t="s">
        <v>878</v>
      </c>
      <c r="I184" s="1203" t="s">
        <v>854</v>
      </c>
      <c r="J184" s="1203" t="s">
        <v>855</v>
      </c>
      <c r="K184" s="1203" t="s">
        <v>855</v>
      </c>
      <c r="L184" s="1203" t="s">
        <v>854</v>
      </c>
      <c r="M184" s="1203" t="s">
        <v>854</v>
      </c>
      <c r="N184" s="1203" t="s">
        <v>854</v>
      </c>
      <c r="O184" s="1203"/>
      <c r="P184" s="1203"/>
      <c r="Q184" s="1203"/>
      <c r="R184" s="1202" t="s">
        <v>855</v>
      </c>
      <c r="S184" s="1202" t="s">
        <v>855</v>
      </c>
      <c r="T184" s="1202" t="s">
        <v>855</v>
      </c>
      <c r="U184" s="1202" t="s">
        <v>855</v>
      </c>
      <c r="V184" s="1202" t="s">
        <v>855</v>
      </c>
      <c r="W184" s="1202" t="s">
        <v>855</v>
      </c>
      <c r="X184" s="1202" t="s">
        <v>855</v>
      </c>
      <c r="Y184" s="1202" t="s">
        <v>855</v>
      </c>
      <c r="Z184" s="1202" t="s">
        <v>855</v>
      </c>
      <c r="AA184" s="1530" t="s">
        <v>855</v>
      </c>
      <c r="AB184" s="1531" t="s">
        <v>855</v>
      </c>
      <c r="AC184" s="1202" t="s">
        <v>855</v>
      </c>
      <c r="AD184" s="1202" t="s">
        <v>855</v>
      </c>
      <c r="AE184" s="1202" t="s">
        <v>855</v>
      </c>
      <c r="AF184" s="1202" t="s">
        <v>855</v>
      </c>
      <c r="AG184" s="1202" t="s">
        <v>855</v>
      </c>
      <c r="AH184" s="1202" t="s">
        <v>855</v>
      </c>
      <c r="AI184" s="1202" t="s">
        <v>855</v>
      </c>
      <c r="AJ184" s="1202" t="s">
        <v>855</v>
      </c>
      <c r="AK184" s="1202" t="s">
        <v>855</v>
      </c>
      <c r="AL184" s="1202" t="s">
        <v>855</v>
      </c>
      <c r="AM184" s="1202" t="s">
        <v>855</v>
      </c>
      <c r="AN184" s="1202" t="s">
        <v>855</v>
      </c>
      <c r="AO184" s="1202" t="s">
        <v>855</v>
      </c>
      <c r="AP184" s="1202" t="s">
        <v>855</v>
      </c>
      <c r="AQ184" s="1202" t="s">
        <v>855</v>
      </c>
      <c r="AR184" s="1202" t="s">
        <v>855</v>
      </c>
      <c r="AS184" s="1202" t="s">
        <v>855</v>
      </c>
      <c r="AT184" s="1202" t="s">
        <v>855</v>
      </c>
      <c r="AU184" s="1202" t="s">
        <v>855</v>
      </c>
      <c r="AV184" s="1202"/>
      <c r="AW184" s="1202"/>
      <c r="AX184" s="1202"/>
      <c r="AY184" s="1202"/>
      <c r="AZ184" s="1202"/>
    </row>
    <row r="185" spans="2:52" ht="15" hidden="1" x14ac:dyDescent="0.2">
      <c r="B185"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5" s="1448" t="s">
        <v>1221</v>
      </c>
      <c r="D185" s="1535" t="s">
        <v>1222</v>
      </c>
      <c r="E185" s="1204" t="s">
        <v>882</v>
      </c>
      <c r="F185" s="1203" t="str">
        <f>VLOOKUP(TBL4_OptApp[[#This Row],[Option type
Defined List]],'Option Typs_Grps'!B$2:C$47, 2, FALSE)</f>
        <v>Customer Options</v>
      </c>
      <c r="G185" s="1533" t="s">
        <v>852</v>
      </c>
      <c r="H185" s="64" t="s">
        <v>878</v>
      </c>
      <c r="I185" s="1203" t="s">
        <v>854</v>
      </c>
      <c r="J185" s="1203" t="s">
        <v>855</v>
      </c>
      <c r="K185" s="1203" t="s">
        <v>855</v>
      </c>
      <c r="L185" s="1203" t="s">
        <v>854</v>
      </c>
      <c r="M185" s="1203" t="s">
        <v>854</v>
      </c>
      <c r="N185" s="1203" t="s">
        <v>854</v>
      </c>
      <c r="O185" s="1203"/>
      <c r="P185" s="1203"/>
      <c r="Q185" s="1203"/>
      <c r="R185" s="1202" t="s">
        <v>855</v>
      </c>
      <c r="S185" s="1202" t="s">
        <v>855</v>
      </c>
      <c r="T185" s="1202" t="s">
        <v>855</v>
      </c>
      <c r="U185" s="1202" t="s">
        <v>855</v>
      </c>
      <c r="V185" s="1202" t="s">
        <v>855</v>
      </c>
      <c r="W185" s="1202" t="s">
        <v>855</v>
      </c>
      <c r="X185" s="1202" t="s">
        <v>855</v>
      </c>
      <c r="Y185" s="1202" t="s">
        <v>855</v>
      </c>
      <c r="Z185" s="1202" t="s">
        <v>855</v>
      </c>
      <c r="AA185" s="1530" t="s">
        <v>855</v>
      </c>
      <c r="AB185" s="1531" t="s">
        <v>855</v>
      </c>
      <c r="AC185" s="1202" t="s">
        <v>855</v>
      </c>
      <c r="AD185" s="1202" t="s">
        <v>855</v>
      </c>
      <c r="AE185" s="1202" t="s">
        <v>855</v>
      </c>
      <c r="AF185" s="1202" t="s">
        <v>855</v>
      </c>
      <c r="AG185" s="1202" t="s">
        <v>855</v>
      </c>
      <c r="AH185" s="1202" t="s">
        <v>855</v>
      </c>
      <c r="AI185" s="1202" t="s">
        <v>855</v>
      </c>
      <c r="AJ185" s="1202" t="s">
        <v>855</v>
      </c>
      <c r="AK185" s="1202" t="s">
        <v>855</v>
      </c>
      <c r="AL185" s="1202" t="s">
        <v>855</v>
      </c>
      <c r="AM185" s="1202" t="s">
        <v>855</v>
      </c>
      <c r="AN185" s="1202" t="s">
        <v>855</v>
      </c>
      <c r="AO185" s="1202" t="s">
        <v>855</v>
      </c>
      <c r="AP185" s="1202" t="s">
        <v>855</v>
      </c>
      <c r="AQ185" s="1202" t="s">
        <v>855</v>
      </c>
      <c r="AR185" s="1202" t="s">
        <v>855</v>
      </c>
      <c r="AS185" s="1202" t="s">
        <v>855</v>
      </c>
      <c r="AT185" s="1202" t="s">
        <v>855</v>
      </c>
      <c r="AU185" s="1202" t="s">
        <v>855</v>
      </c>
      <c r="AV185" s="1202"/>
      <c r="AW185" s="1202"/>
      <c r="AX185" s="1202"/>
      <c r="AY185" s="1202"/>
      <c r="AZ185" s="1202"/>
    </row>
    <row r="186" spans="2:52" ht="15" hidden="1" x14ac:dyDescent="0.2">
      <c r="B186"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6" s="1448" t="s">
        <v>1223</v>
      </c>
      <c r="D186" s="1535" t="s">
        <v>1224</v>
      </c>
      <c r="E186" s="1204" t="s">
        <v>882</v>
      </c>
      <c r="F186" s="1203" t="str">
        <f>VLOOKUP(TBL4_OptApp[[#This Row],[Option type
Defined List]],'Option Typs_Grps'!B$2:C$47, 2, FALSE)</f>
        <v>Customer Options</v>
      </c>
      <c r="G186" s="1533" t="s">
        <v>852</v>
      </c>
      <c r="H186" s="64" t="s">
        <v>878</v>
      </c>
      <c r="I186" s="1203" t="s">
        <v>854</v>
      </c>
      <c r="J186" s="1203" t="s">
        <v>855</v>
      </c>
      <c r="K186" s="1203" t="s">
        <v>855</v>
      </c>
      <c r="L186" s="1203" t="s">
        <v>854</v>
      </c>
      <c r="M186" s="1203" t="s">
        <v>854</v>
      </c>
      <c r="N186" s="1203" t="s">
        <v>854</v>
      </c>
      <c r="O186" s="1203"/>
      <c r="P186" s="1203"/>
      <c r="Q186" s="1203"/>
      <c r="R186" s="1202" t="s">
        <v>855</v>
      </c>
      <c r="S186" s="1202" t="s">
        <v>855</v>
      </c>
      <c r="T186" s="1202" t="s">
        <v>855</v>
      </c>
      <c r="U186" s="1202" t="s">
        <v>855</v>
      </c>
      <c r="V186" s="1202" t="s">
        <v>855</v>
      </c>
      <c r="W186" s="1202" t="s">
        <v>855</v>
      </c>
      <c r="X186" s="1202" t="s">
        <v>855</v>
      </c>
      <c r="Y186" s="1202" t="s">
        <v>855</v>
      </c>
      <c r="Z186" s="1202" t="s">
        <v>855</v>
      </c>
      <c r="AA186" s="1530" t="s">
        <v>855</v>
      </c>
      <c r="AB186" s="1531" t="s">
        <v>855</v>
      </c>
      <c r="AC186" s="1202" t="s">
        <v>855</v>
      </c>
      <c r="AD186" s="1202" t="s">
        <v>855</v>
      </c>
      <c r="AE186" s="1202" t="s">
        <v>855</v>
      </c>
      <c r="AF186" s="1202" t="s">
        <v>855</v>
      </c>
      <c r="AG186" s="1202" t="s">
        <v>855</v>
      </c>
      <c r="AH186" s="1202" t="s">
        <v>855</v>
      </c>
      <c r="AI186" s="1202" t="s">
        <v>855</v>
      </c>
      <c r="AJ186" s="1202" t="s">
        <v>855</v>
      </c>
      <c r="AK186" s="1202" t="s">
        <v>855</v>
      </c>
      <c r="AL186" s="1202" t="s">
        <v>855</v>
      </c>
      <c r="AM186" s="1202" t="s">
        <v>855</v>
      </c>
      <c r="AN186" s="1202" t="s">
        <v>855</v>
      </c>
      <c r="AO186" s="1202" t="s">
        <v>855</v>
      </c>
      <c r="AP186" s="1202" t="s">
        <v>855</v>
      </c>
      <c r="AQ186" s="1202" t="s">
        <v>855</v>
      </c>
      <c r="AR186" s="1202" t="s">
        <v>855</v>
      </c>
      <c r="AS186" s="1202" t="s">
        <v>855</v>
      </c>
      <c r="AT186" s="1202" t="s">
        <v>855</v>
      </c>
      <c r="AU186" s="1202" t="s">
        <v>855</v>
      </c>
      <c r="AV186" s="1202"/>
      <c r="AW186" s="1202"/>
      <c r="AX186" s="1202"/>
      <c r="AY186" s="1202"/>
      <c r="AZ186" s="1202"/>
    </row>
    <row r="187" spans="2:52" ht="15" hidden="1" x14ac:dyDescent="0.2">
      <c r="B187"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7" s="1448" t="s">
        <v>1225</v>
      </c>
      <c r="D187" s="1535" t="s">
        <v>1226</v>
      </c>
      <c r="E187" s="1204" t="s">
        <v>882</v>
      </c>
      <c r="F187" s="1203" t="str">
        <f>VLOOKUP(TBL4_OptApp[[#This Row],[Option type
Defined List]],'Option Typs_Grps'!B$2:C$47, 2, FALSE)</f>
        <v>Customer Options</v>
      </c>
      <c r="G187" s="1533" t="s">
        <v>852</v>
      </c>
      <c r="H187" s="64" t="s">
        <v>878</v>
      </c>
      <c r="I187" s="1203" t="s">
        <v>854</v>
      </c>
      <c r="J187" s="1203" t="s">
        <v>855</v>
      </c>
      <c r="K187" s="1203" t="s">
        <v>855</v>
      </c>
      <c r="L187" s="1203" t="s">
        <v>854</v>
      </c>
      <c r="M187" s="1203" t="s">
        <v>854</v>
      </c>
      <c r="N187" s="1203" t="s">
        <v>854</v>
      </c>
      <c r="O187" s="1203"/>
      <c r="P187" s="1203"/>
      <c r="Q187" s="1203"/>
      <c r="R187" s="1202" t="s">
        <v>855</v>
      </c>
      <c r="S187" s="1202" t="s">
        <v>855</v>
      </c>
      <c r="T187" s="1202" t="s">
        <v>855</v>
      </c>
      <c r="U187" s="1202" t="s">
        <v>855</v>
      </c>
      <c r="V187" s="1202" t="s">
        <v>855</v>
      </c>
      <c r="W187" s="1202" t="s">
        <v>855</v>
      </c>
      <c r="X187" s="1202" t="s">
        <v>855</v>
      </c>
      <c r="Y187" s="1202" t="s">
        <v>855</v>
      </c>
      <c r="Z187" s="1202" t="s">
        <v>855</v>
      </c>
      <c r="AA187" s="1530" t="s">
        <v>855</v>
      </c>
      <c r="AB187" s="1531" t="s">
        <v>855</v>
      </c>
      <c r="AC187" s="1202" t="s">
        <v>855</v>
      </c>
      <c r="AD187" s="1202" t="s">
        <v>855</v>
      </c>
      <c r="AE187" s="1202" t="s">
        <v>855</v>
      </c>
      <c r="AF187" s="1202" t="s">
        <v>855</v>
      </c>
      <c r="AG187" s="1202" t="s">
        <v>855</v>
      </c>
      <c r="AH187" s="1202" t="s">
        <v>855</v>
      </c>
      <c r="AI187" s="1202" t="s">
        <v>855</v>
      </c>
      <c r="AJ187" s="1202" t="s">
        <v>855</v>
      </c>
      <c r="AK187" s="1202" t="s">
        <v>855</v>
      </c>
      <c r="AL187" s="1202" t="s">
        <v>855</v>
      </c>
      <c r="AM187" s="1202" t="s">
        <v>855</v>
      </c>
      <c r="AN187" s="1202" t="s">
        <v>855</v>
      </c>
      <c r="AO187" s="1202" t="s">
        <v>855</v>
      </c>
      <c r="AP187" s="1202" t="s">
        <v>855</v>
      </c>
      <c r="AQ187" s="1202" t="s">
        <v>855</v>
      </c>
      <c r="AR187" s="1202" t="s">
        <v>855</v>
      </c>
      <c r="AS187" s="1202" t="s">
        <v>855</v>
      </c>
      <c r="AT187" s="1202" t="s">
        <v>855</v>
      </c>
      <c r="AU187" s="1202" t="s">
        <v>855</v>
      </c>
      <c r="AV187" s="1202"/>
      <c r="AW187" s="1202"/>
      <c r="AX187" s="1202"/>
      <c r="AY187" s="1202"/>
      <c r="AZ187" s="1202"/>
    </row>
    <row r="188" spans="2:52" ht="28.5" hidden="1" x14ac:dyDescent="0.2">
      <c r="B188"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8" s="1448" t="s">
        <v>1227</v>
      </c>
      <c r="D188" s="1535" t="s">
        <v>1228</v>
      </c>
      <c r="E188" s="1204" t="s">
        <v>882</v>
      </c>
      <c r="F188" s="1203" t="str">
        <f>VLOOKUP(TBL4_OptApp[[#This Row],[Option type
Defined List]],'Option Typs_Grps'!B$2:C$47, 2, FALSE)</f>
        <v>Customer Options</v>
      </c>
      <c r="G188" s="1533" t="s">
        <v>852</v>
      </c>
      <c r="H188" s="64" t="s">
        <v>878</v>
      </c>
      <c r="I188" s="1203" t="s">
        <v>854</v>
      </c>
      <c r="J188" s="1203" t="s">
        <v>855</v>
      </c>
      <c r="K188" s="1203" t="s">
        <v>855</v>
      </c>
      <c r="L188" s="1203" t="s">
        <v>854</v>
      </c>
      <c r="M188" s="1203" t="s">
        <v>854</v>
      </c>
      <c r="N188" s="1203" t="s">
        <v>854</v>
      </c>
      <c r="O188" s="1203"/>
      <c r="P188" s="1203"/>
      <c r="Q188" s="1203"/>
      <c r="R188" s="1202" t="s">
        <v>855</v>
      </c>
      <c r="S188" s="1202" t="s">
        <v>855</v>
      </c>
      <c r="T188" s="1202" t="s">
        <v>855</v>
      </c>
      <c r="U188" s="1202" t="s">
        <v>855</v>
      </c>
      <c r="V188" s="1202" t="s">
        <v>855</v>
      </c>
      <c r="W188" s="1202" t="s">
        <v>855</v>
      </c>
      <c r="X188" s="1202" t="s">
        <v>855</v>
      </c>
      <c r="Y188" s="1202" t="s">
        <v>855</v>
      </c>
      <c r="Z188" s="1202" t="s">
        <v>855</v>
      </c>
      <c r="AA188" s="1530" t="s">
        <v>855</v>
      </c>
      <c r="AB188" s="1531" t="s">
        <v>855</v>
      </c>
      <c r="AC188" s="1202" t="s">
        <v>855</v>
      </c>
      <c r="AD188" s="1202" t="s">
        <v>855</v>
      </c>
      <c r="AE188" s="1202" t="s">
        <v>855</v>
      </c>
      <c r="AF188" s="1202" t="s">
        <v>855</v>
      </c>
      <c r="AG188" s="1202" t="s">
        <v>855</v>
      </c>
      <c r="AH188" s="1202" t="s">
        <v>855</v>
      </c>
      <c r="AI188" s="1202" t="s">
        <v>855</v>
      </c>
      <c r="AJ188" s="1202" t="s">
        <v>855</v>
      </c>
      <c r="AK188" s="1202" t="s">
        <v>855</v>
      </c>
      <c r="AL188" s="1202" t="s">
        <v>855</v>
      </c>
      <c r="AM188" s="1202" t="s">
        <v>855</v>
      </c>
      <c r="AN188" s="1202" t="s">
        <v>855</v>
      </c>
      <c r="AO188" s="1202" t="s">
        <v>855</v>
      </c>
      <c r="AP188" s="1202" t="s">
        <v>855</v>
      </c>
      <c r="AQ188" s="1202" t="s">
        <v>855</v>
      </c>
      <c r="AR188" s="1202" t="s">
        <v>855</v>
      </c>
      <c r="AS188" s="1202" t="s">
        <v>855</v>
      </c>
      <c r="AT188" s="1202" t="s">
        <v>855</v>
      </c>
      <c r="AU188" s="1202" t="s">
        <v>855</v>
      </c>
      <c r="AV188" s="1202"/>
      <c r="AW188" s="1202"/>
      <c r="AX188" s="1202"/>
      <c r="AY188" s="1202"/>
      <c r="AZ188" s="1202"/>
    </row>
    <row r="189" spans="2:52" ht="15" hidden="1" x14ac:dyDescent="0.2">
      <c r="B189"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9" s="1448" t="s">
        <v>1229</v>
      </c>
      <c r="D189" s="1535" t="s">
        <v>1230</v>
      </c>
      <c r="E189" s="1204" t="s">
        <v>882</v>
      </c>
      <c r="F189" s="1203" t="str">
        <f>VLOOKUP(TBL4_OptApp[[#This Row],[Option type
Defined List]],'Option Typs_Grps'!B$2:C$47, 2, FALSE)</f>
        <v>Customer Options</v>
      </c>
      <c r="G189" s="1533" t="s">
        <v>852</v>
      </c>
      <c r="H189" s="64" t="s">
        <v>878</v>
      </c>
      <c r="I189" s="1203" t="s">
        <v>854</v>
      </c>
      <c r="J189" s="1203" t="s">
        <v>855</v>
      </c>
      <c r="K189" s="1203" t="s">
        <v>855</v>
      </c>
      <c r="L189" s="1203" t="s">
        <v>854</v>
      </c>
      <c r="M189" s="1203" t="s">
        <v>854</v>
      </c>
      <c r="N189" s="1203" t="s">
        <v>854</v>
      </c>
      <c r="O189" s="1203"/>
      <c r="P189" s="1203"/>
      <c r="Q189" s="1203"/>
      <c r="R189" s="1202" t="s">
        <v>855</v>
      </c>
      <c r="S189" s="1202" t="s">
        <v>855</v>
      </c>
      <c r="T189" s="1202" t="s">
        <v>855</v>
      </c>
      <c r="U189" s="1202" t="s">
        <v>855</v>
      </c>
      <c r="V189" s="1202" t="s">
        <v>855</v>
      </c>
      <c r="W189" s="1202" t="s">
        <v>855</v>
      </c>
      <c r="X189" s="1202" t="s">
        <v>855</v>
      </c>
      <c r="Y189" s="1202" t="s">
        <v>855</v>
      </c>
      <c r="Z189" s="1202" t="s">
        <v>855</v>
      </c>
      <c r="AA189" s="1530" t="s">
        <v>855</v>
      </c>
      <c r="AB189" s="1531" t="s">
        <v>855</v>
      </c>
      <c r="AC189" s="1202" t="s">
        <v>855</v>
      </c>
      <c r="AD189" s="1202" t="s">
        <v>855</v>
      </c>
      <c r="AE189" s="1202" t="s">
        <v>855</v>
      </c>
      <c r="AF189" s="1202" t="s">
        <v>855</v>
      </c>
      <c r="AG189" s="1202" t="s">
        <v>855</v>
      </c>
      <c r="AH189" s="1202" t="s">
        <v>855</v>
      </c>
      <c r="AI189" s="1202" t="s">
        <v>855</v>
      </c>
      <c r="AJ189" s="1202" t="s">
        <v>855</v>
      </c>
      <c r="AK189" s="1202" t="s">
        <v>855</v>
      </c>
      <c r="AL189" s="1202" t="s">
        <v>855</v>
      </c>
      <c r="AM189" s="1202" t="s">
        <v>855</v>
      </c>
      <c r="AN189" s="1202" t="s">
        <v>855</v>
      </c>
      <c r="AO189" s="1202" t="s">
        <v>855</v>
      </c>
      <c r="AP189" s="1202" t="s">
        <v>855</v>
      </c>
      <c r="AQ189" s="1202" t="s">
        <v>855</v>
      </c>
      <c r="AR189" s="1202" t="s">
        <v>855</v>
      </c>
      <c r="AS189" s="1202" t="s">
        <v>855</v>
      </c>
      <c r="AT189" s="1202" t="s">
        <v>855</v>
      </c>
      <c r="AU189" s="1202" t="s">
        <v>855</v>
      </c>
      <c r="AV189" s="1202"/>
      <c r="AW189" s="1202"/>
      <c r="AX189" s="1202"/>
      <c r="AY189" s="1202"/>
      <c r="AZ189" s="1202"/>
    </row>
    <row r="190" spans="2:52" ht="15" hidden="1" x14ac:dyDescent="0.2">
      <c r="B190"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0" s="1448" t="s">
        <v>1231</v>
      </c>
      <c r="D190" s="1535" t="s">
        <v>1232</v>
      </c>
      <c r="E190" s="1204" t="s">
        <v>882</v>
      </c>
      <c r="F190" s="1203" t="str">
        <f>VLOOKUP(TBL4_OptApp[[#This Row],[Option type
Defined List]],'Option Typs_Grps'!B$2:C$47, 2, FALSE)</f>
        <v>Customer Options</v>
      </c>
      <c r="G190" s="1533" t="s">
        <v>852</v>
      </c>
      <c r="H190" s="64" t="s">
        <v>878</v>
      </c>
      <c r="I190" s="1203" t="s">
        <v>854</v>
      </c>
      <c r="J190" s="1203" t="s">
        <v>855</v>
      </c>
      <c r="K190" s="1203" t="s">
        <v>855</v>
      </c>
      <c r="L190" s="1203" t="s">
        <v>854</v>
      </c>
      <c r="M190" s="1203" t="s">
        <v>854</v>
      </c>
      <c r="N190" s="1203" t="s">
        <v>854</v>
      </c>
      <c r="O190" s="1203"/>
      <c r="P190" s="1203"/>
      <c r="Q190" s="1203"/>
      <c r="R190" s="1202" t="s">
        <v>855</v>
      </c>
      <c r="S190" s="1202" t="s">
        <v>855</v>
      </c>
      <c r="T190" s="1202" t="s">
        <v>855</v>
      </c>
      <c r="U190" s="1202" t="s">
        <v>855</v>
      </c>
      <c r="V190" s="1202" t="s">
        <v>855</v>
      </c>
      <c r="W190" s="1202" t="s">
        <v>855</v>
      </c>
      <c r="X190" s="1202" t="s">
        <v>855</v>
      </c>
      <c r="Y190" s="1202" t="s">
        <v>855</v>
      </c>
      <c r="Z190" s="1202" t="s">
        <v>855</v>
      </c>
      <c r="AA190" s="1530" t="s">
        <v>855</v>
      </c>
      <c r="AB190" s="1531" t="s">
        <v>855</v>
      </c>
      <c r="AC190" s="1202" t="s">
        <v>855</v>
      </c>
      <c r="AD190" s="1202" t="s">
        <v>855</v>
      </c>
      <c r="AE190" s="1202" t="s">
        <v>855</v>
      </c>
      <c r="AF190" s="1202" t="s">
        <v>855</v>
      </c>
      <c r="AG190" s="1202" t="s">
        <v>855</v>
      </c>
      <c r="AH190" s="1202" t="s">
        <v>855</v>
      </c>
      <c r="AI190" s="1202" t="s">
        <v>855</v>
      </c>
      <c r="AJ190" s="1202" t="s">
        <v>855</v>
      </c>
      <c r="AK190" s="1202" t="s">
        <v>855</v>
      </c>
      <c r="AL190" s="1202" t="s">
        <v>855</v>
      </c>
      <c r="AM190" s="1202" t="s">
        <v>855</v>
      </c>
      <c r="AN190" s="1202" t="s">
        <v>855</v>
      </c>
      <c r="AO190" s="1202" t="s">
        <v>855</v>
      </c>
      <c r="AP190" s="1202" t="s">
        <v>855</v>
      </c>
      <c r="AQ190" s="1202" t="s">
        <v>855</v>
      </c>
      <c r="AR190" s="1202" t="s">
        <v>855</v>
      </c>
      <c r="AS190" s="1202" t="s">
        <v>855</v>
      </c>
      <c r="AT190" s="1202" t="s">
        <v>855</v>
      </c>
      <c r="AU190" s="1202" t="s">
        <v>855</v>
      </c>
      <c r="AV190" s="1202"/>
      <c r="AW190" s="1202"/>
      <c r="AX190" s="1202"/>
      <c r="AY190" s="1202"/>
      <c r="AZ190" s="1202"/>
    </row>
    <row r="191" spans="2:52" ht="15" hidden="1" x14ac:dyDescent="0.2">
      <c r="B191"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1" s="1448" t="s">
        <v>1233</v>
      </c>
      <c r="D191" s="1535" t="s">
        <v>1234</v>
      </c>
      <c r="E191" s="1204" t="s">
        <v>882</v>
      </c>
      <c r="F191" s="1203" t="str">
        <f>VLOOKUP(TBL4_OptApp[[#This Row],[Option type
Defined List]],'Option Typs_Grps'!B$2:C$47, 2, FALSE)</f>
        <v>Customer Options</v>
      </c>
      <c r="G191" s="1533" t="s">
        <v>852</v>
      </c>
      <c r="H191" s="64" t="s">
        <v>878</v>
      </c>
      <c r="I191" s="1203" t="s">
        <v>854</v>
      </c>
      <c r="J191" s="1203" t="s">
        <v>855</v>
      </c>
      <c r="K191" s="1203" t="s">
        <v>855</v>
      </c>
      <c r="L191" s="1203" t="s">
        <v>854</v>
      </c>
      <c r="M191" s="1203" t="s">
        <v>854</v>
      </c>
      <c r="N191" s="1203" t="s">
        <v>854</v>
      </c>
      <c r="O191" s="1203"/>
      <c r="P191" s="1203"/>
      <c r="Q191" s="1203"/>
      <c r="R191" s="1202" t="s">
        <v>855</v>
      </c>
      <c r="S191" s="1202" t="s">
        <v>855</v>
      </c>
      <c r="T191" s="1202" t="s">
        <v>855</v>
      </c>
      <c r="U191" s="1202" t="s">
        <v>855</v>
      </c>
      <c r="V191" s="1202" t="s">
        <v>855</v>
      </c>
      <c r="W191" s="1202" t="s">
        <v>855</v>
      </c>
      <c r="X191" s="1202" t="s">
        <v>855</v>
      </c>
      <c r="Y191" s="1202" t="s">
        <v>855</v>
      </c>
      <c r="Z191" s="1202" t="s">
        <v>855</v>
      </c>
      <c r="AA191" s="1530" t="s">
        <v>855</v>
      </c>
      <c r="AB191" s="1531" t="s">
        <v>855</v>
      </c>
      <c r="AC191" s="1202" t="s">
        <v>855</v>
      </c>
      <c r="AD191" s="1202" t="s">
        <v>855</v>
      </c>
      <c r="AE191" s="1202" t="s">
        <v>855</v>
      </c>
      <c r="AF191" s="1202" t="s">
        <v>855</v>
      </c>
      <c r="AG191" s="1202" t="s">
        <v>855</v>
      </c>
      <c r="AH191" s="1202" t="s">
        <v>855</v>
      </c>
      <c r="AI191" s="1202" t="s">
        <v>855</v>
      </c>
      <c r="AJ191" s="1202" t="s">
        <v>855</v>
      </c>
      <c r="AK191" s="1202" t="s">
        <v>855</v>
      </c>
      <c r="AL191" s="1202" t="s">
        <v>855</v>
      </c>
      <c r="AM191" s="1202" t="s">
        <v>855</v>
      </c>
      <c r="AN191" s="1202" t="s">
        <v>855</v>
      </c>
      <c r="AO191" s="1202" t="s">
        <v>855</v>
      </c>
      <c r="AP191" s="1202" t="s">
        <v>855</v>
      </c>
      <c r="AQ191" s="1202" t="s">
        <v>855</v>
      </c>
      <c r="AR191" s="1202" t="s">
        <v>855</v>
      </c>
      <c r="AS191" s="1202" t="s">
        <v>855</v>
      </c>
      <c r="AT191" s="1202" t="s">
        <v>855</v>
      </c>
      <c r="AU191" s="1202" t="s">
        <v>855</v>
      </c>
      <c r="AV191" s="1202"/>
      <c r="AW191" s="1202"/>
      <c r="AX191" s="1202"/>
      <c r="AY191" s="1202"/>
      <c r="AZ191" s="1202"/>
    </row>
    <row r="192" spans="2:52" ht="15" hidden="1" x14ac:dyDescent="0.2">
      <c r="B192"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2" s="1448" t="s">
        <v>1235</v>
      </c>
      <c r="D192" s="1535" t="s">
        <v>1236</v>
      </c>
      <c r="E192" s="1204" t="s">
        <v>882</v>
      </c>
      <c r="F192" s="1203" t="str">
        <f>VLOOKUP(TBL4_OptApp[[#This Row],[Option type
Defined List]],'Option Typs_Grps'!B$2:C$47, 2, FALSE)</f>
        <v>Customer Options</v>
      </c>
      <c r="G192" s="1533" t="s">
        <v>852</v>
      </c>
      <c r="H192" s="64" t="s">
        <v>878</v>
      </c>
      <c r="I192" s="1203" t="s">
        <v>854</v>
      </c>
      <c r="J192" s="1203" t="s">
        <v>855</v>
      </c>
      <c r="K192" s="1203" t="s">
        <v>855</v>
      </c>
      <c r="L192" s="1203" t="s">
        <v>854</v>
      </c>
      <c r="M192" s="1203" t="s">
        <v>854</v>
      </c>
      <c r="N192" s="1203" t="s">
        <v>854</v>
      </c>
      <c r="O192" s="1203"/>
      <c r="P192" s="1203"/>
      <c r="Q192" s="1203"/>
      <c r="R192" s="1202" t="s">
        <v>855</v>
      </c>
      <c r="S192" s="1202" t="s">
        <v>855</v>
      </c>
      <c r="T192" s="1202" t="s">
        <v>855</v>
      </c>
      <c r="U192" s="1202" t="s">
        <v>855</v>
      </c>
      <c r="V192" s="1202" t="s">
        <v>855</v>
      </c>
      <c r="W192" s="1202" t="s">
        <v>855</v>
      </c>
      <c r="X192" s="1202" t="s">
        <v>855</v>
      </c>
      <c r="Y192" s="1202" t="s">
        <v>855</v>
      </c>
      <c r="Z192" s="1202" t="s">
        <v>855</v>
      </c>
      <c r="AA192" s="1530" t="s">
        <v>855</v>
      </c>
      <c r="AB192" s="1531" t="s">
        <v>855</v>
      </c>
      <c r="AC192" s="1202" t="s">
        <v>855</v>
      </c>
      <c r="AD192" s="1202" t="s">
        <v>855</v>
      </c>
      <c r="AE192" s="1202" t="s">
        <v>855</v>
      </c>
      <c r="AF192" s="1202" t="s">
        <v>855</v>
      </c>
      <c r="AG192" s="1202" t="s">
        <v>855</v>
      </c>
      <c r="AH192" s="1202" t="s">
        <v>855</v>
      </c>
      <c r="AI192" s="1202" t="s">
        <v>855</v>
      </c>
      <c r="AJ192" s="1202" t="s">
        <v>855</v>
      </c>
      <c r="AK192" s="1202" t="s">
        <v>855</v>
      </c>
      <c r="AL192" s="1202" t="s">
        <v>855</v>
      </c>
      <c r="AM192" s="1202" t="s">
        <v>855</v>
      </c>
      <c r="AN192" s="1202" t="s">
        <v>855</v>
      </c>
      <c r="AO192" s="1202" t="s">
        <v>855</v>
      </c>
      <c r="AP192" s="1202" t="s">
        <v>855</v>
      </c>
      <c r="AQ192" s="1202" t="s">
        <v>855</v>
      </c>
      <c r="AR192" s="1202" t="s">
        <v>855</v>
      </c>
      <c r="AS192" s="1202" t="s">
        <v>855</v>
      </c>
      <c r="AT192" s="1202" t="s">
        <v>855</v>
      </c>
      <c r="AU192" s="1202" t="s">
        <v>855</v>
      </c>
      <c r="AV192" s="1202"/>
      <c r="AW192" s="1202"/>
      <c r="AX192" s="1202"/>
      <c r="AY192" s="1202"/>
      <c r="AZ192" s="1202"/>
    </row>
    <row r="193" spans="2:52" ht="28.5" hidden="1" x14ac:dyDescent="0.2">
      <c r="B193"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3" s="1448" t="s">
        <v>1237</v>
      </c>
      <c r="D193" s="1535" t="s">
        <v>1238</v>
      </c>
      <c r="E193" s="1204" t="s">
        <v>882</v>
      </c>
      <c r="F193" s="1203" t="str">
        <f>VLOOKUP(TBL4_OptApp[[#This Row],[Option type
Defined List]],'Option Typs_Grps'!B$2:C$47, 2, FALSE)</f>
        <v>Customer Options</v>
      </c>
      <c r="G193" s="1533" t="s">
        <v>852</v>
      </c>
      <c r="H193" s="64" t="s">
        <v>878</v>
      </c>
      <c r="I193" s="1203" t="s">
        <v>854</v>
      </c>
      <c r="J193" s="1203" t="s">
        <v>855</v>
      </c>
      <c r="K193" s="1203" t="s">
        <v>855</v>
      </c>
      <c r="L193" s="1203" t="s">
        <v>854</v>
      </c>
      <c r="M193" s="1203" t="s">
        <v>854</v>
      </c>
      <c r="N193" s="1203" t="s">
        <v>854</v>
      </c>
      <c r="O193" s="1203"/>
      <c r="P193" s="1203"/>
      <c r="Q193" s="1203"/>
      <c r="R193" s="1202" t="s">
        <v>855</v>
      </c>
      <c r="S193" s="1202" t="s">
        <v>855</v>
      </c>
      <c r="T193" s="1202" t="s">
        <v>855</v>
      </c>
      <c r="U193" s="1202" t="s">
        <v>855</v>
      </c>
      <c r="V193" s="1202" t="s">
        <v>855</v>
      </c>
      <c r="W193" s="1202" t="s">
        <v>855</v>
      </c>
      <c r="X193" s="1202" t="s">
        <v>855</v>
      </c>
      <c r="Y193" s="1202" t="s">
        <v>855</v>
      </c>
      <c r="Z193" s="1202" t="s">
        <v>855</v>
      </c>
      <c r="AA193" s="1530" t="s">
        <v>855</v>
      </c>
      <c r="AB193" s="1531" t="s">
        <v>855</v>
      </c>
      <c r="AC193" s="1202" t="s">
        <v>855</v>
      </c>
      <c r="AD193" s="1202" t="s">
        <v>855</v>
      </c>
      <c r="AE193" s="1202" t="s">
        <v>855</v>
      </c>
      <c r="AF193" s="1202" t="s">
        <v>855</v>
      </c>
      <c r="AG193" s="1202" t="s">
        <v>855</v>
      </c>
      <c r="AH193" s="1202" t="s">
        <v>855</v>
      </c>
      <c r="AI193" s="1202" t="s">
        <v>855</v>
      </c>
      <c r="AJ193" s="1202" t="s">
        <v>855</v>
      </c>
      <c r="AK193" s="1202" t="s">
        <v>855</v>
      </c>
      <c r="AL193" s="1202" t="s">
        <v>855</v>
      </c>
      <c r="AM193" s="1202" t="s">
        <v>855</v>
      </c>
      <c r="AN193" s="1202" t="s">
        <v>855</v>
      </c>
      <c r="AO193" s="1202" t="s">
        <v>855</v>
      </c>
      <c r="AP193" s="1202" t="s">
        <v>855</v>
      </c>
      <c r="AQ193" s="1202" t="s">
        <v>855</v>
      </c>
      <c r="AR193" s="1202" t="s">
        <v>855</v>
      </c>
      <c r="AS193" s="1202" t="s">
        <v>855</v>
      </c>
      <c r="AT193" s="1202" t="s">
        <v>855</v>
      </c>
      <c r="AU193" s="1202" t="s">
        <v>855</v>
      </c>
      <c r="AV193" s="1202"/>
      <c r="AW193" s="1202"/>
      <c r="AX193" s="1202"/>
      <c r="AY193" s="1202"/>
      <c r="AZ193" s="1202"/>
    </row>
    <row r="194" spans="2:52" ht="28.5" hidden="1" x14ac:dyDescent="0.2">
      <c r="B194"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4" s="1448" t="s">
        <v>1239</v>
      </c>
      <c r="D194" s="1535" t="s">
        <v>1240</v>
      </c>
      <c r="E194" s="1204" t="s">
        <v>882</v>
      </c>
      <c r="F194" s="1203" t="str">
        <f>VLOOKUP(TBL4_OptApp[[#This Row],[Option type
Defined List]],'Option Typs_Grps'!B$2:C$47, 2, FALSE)</f>
        <v>Customer Options</v>
      </c>
      <c r="G194" s="1533" t="s">
        <v>852</v>
      </c>
      <c r="H194" s="64" t="s">
        <v>878</v>
      </c>
      <c r="I194" s="1203" t="s">
        <v>854</v>
      </c>
      <c r="J194" s="1203" t="s">
        <v>855</v>
      </c>
      <c r="K194" s="1203" t="s">
        <v>855</v>
      </c>
      <c r="L194" s="1203" t="s">
        <v>854</v>
      </c>
      <c r="M194" s="1203" t="s">
        <v>854</v>
      </c>
      <c r="N194" s="1203" t="s">
        <v>854</v>
      </c>
      <c r="O194" s="1203"/>
      <c r="P194" s="1203"/>
      <c r="Q194" s="1203"/>
      <c r="R194" s="1202" t="s">
        <v>855</v>
      </c>
      <c r="S194" s="1202" t="s">
        <v>855</v>
      </c>
      <c r="T194" s="1202" t="s">
        <v>855</v>
      </c>
      <c r="U194" s="1202" t="s">
        <v>855</v>
      </c>
      <c r="V194" s="1202" t="s">
        <v>855</v>
      </c>
      <c r="W194" s="1202" t="s">
        <v>855</v>
      </c>
      <c r="X194" s="1202" t="s">
        <v>855</v>
      </c>
      <c r="Y194" s="1202" t="s">
        <v>855</v>
      </c>
      <c r="Z194" s="1202" t="s">
        <v>855</v>
      </c>
      <c r="AA194" s="1530" t="s">
        <v>855</v>
      </c>
      <c r="AB194" s="1531" t="s">
        <v>855</v>
      </c>
      <c r="AC194" s="1202" t="s">
        <v>855</v>
      </c>
      <c r="AD194" s="1202" t="s">
        <v>855</v>
      </c>
      <c r="AE194" s="1202" t="s">
        <v>855</v>
      </c>
      <c r="AF194" s="1202" t="s">
        <v>855</v>
      </c>
      <c r="AG194" s="1202" t="s">
        <v>855</v>
      </c>
      <c r="AH194" s="1202" t="s">
        <v>855</v>
      </c>
      <c r="AI194" s="1202" t="s">
        <v>855</v>
      </c>
      <c r="AJ194" s="1202" t="s">
        <v>855</v>
      </c>
      <c r="AK194" s="1202" t="s">
        <v>855</v>
      </c>
      <c r="AL194" s="1202" t="s">
        <v>855</v>
      </c>
      <c r="AM194" s="1202" t="s">
        <v>855</v>
      </c>
      <c r="AN194" s="1202" t="s">
        <v>855</v>
      </c>
      <c r="AO194" s="1202" t="s">
        <v>855</v>
      </c>
      <c r="AP194" s="1202" t="s">
        <v>855</v>
      </c>
      <c r="AQ194" s="1202" t="s">
        <v>855</v>
      </c>
      <c r="AR194" s="1202" t="s">
        <v>855</v>
      </c>
      <c r="AS194" s="1202" t="s">
        <v>855</v>
      </c>
      <c r="AT194" s="1202" t="s">
        <v>855</v>
      </c>
      <c r="AU194" s="1202" t="s">
        <v>855</v>
      </c>
      <c r="AV194" s="1202"/>
      <c r="AW194" s="1202"/>
      <c r="AX194" s="1202"/>
      <c r="AY194" s="1202"/>
      <c r="AZ194" s="1202"/>
    </row>
    <row r="195" spans="2:52" ht="28.5" hidden="1" x14ac:dyDescent="0.2">
      <c r="B195"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5" s="1448" t="s">
        <v>1241</v>
      </c>
      <c r="D195" s="1535" t="s">
        <v>1242</v>
      </c>
      <c r="E195" s="1204" t="s">
        <v>882</v>
      </c>
      <c r="F195" s="1203" t="str">
        <f>VLOOKUP(TBL4_OptApp[[#This Row],[Option type
Defined List]],'Option Typs_Grps'!B$2:C$47, 2, FALSE)</f>
        <v>Customer Options</v>
      </c>
      <c r="G195" s="1533" t="s">
        <v>852</v>
      </c>
      <c r="H195" s="64" t="s">
        <v>878</v>
      </c>
      <c r="I195" s="1203" t="s">
        <v>854</v>
      </c>
      <c r="J195" s="1203" t="s">
        <v>855</v>
      </c>
      <c r="K195" s="1203" t="s">
        <v>855</v>
      </c>
      <c r="L195" s="1203" t="s">
        <v>854</v>
      </c>
      <c r="M195" s="1203" t="s">
        <v>854</v>
      </c>
      <c r="N195" s="1203" t="s">
        <v>854</v>
      </c>
      <c r="O195" s="1203"/>
      <c r="P195" s="1203"/>
      <c r="Q195" s="1203"/>
      <c r="R195" s="1202" t="s">
        <v>855</v>
      </c>
      <c r="S195" s="1202" t="s">
        <v>855</v>
      </c>
      <c r="T195" s="1202" t="s">
        <v>855</v>
      </c>
      <c r="U195" s="1202" t="s">
        <v>855</v>
      </c>
      <c r="V195" s="1202" t="s">
        <v>855</v>
      </c>
      <c r="W195" s="1202" t="s">
        <v>855</v>
      </c>
      <c r="X195" s="1202" t="s">
        <v>855</v>
      </c>
      <c r="Y195" s="1202" t="s">
        <v>855</v>
      </c>
      <c r="Z195" s="1202" t="s">
        <v>855</v>
      </c>
      <c r="AA195" s="1530" t="s">
        <v>855</v>
      </c>
      <c r="AB195" s="1531" t="s">
        <v>855</v>
      </c>
      <c r="AC195" s="1202" t="s">
        <v>855</v>
      </c>
      <c r="AD195" s="1202" t="s">
        <v>855</v>
      </c>
      <c r="AE195" s="1202" t="s">
        <v>855</v>
      </c>
      <c r="AF195" s="1202" t="s">
        <v>855</v>
      </c>
      <c r="AG195" s="1202" t="s">
        <v>855</v>
      </c>
      <c r="AH195" s="1202" t="s">
        <v>855</v>
      </c>
      <c r="AI195" s="1202" t="s">
        <v>855</v>
      </c>
      <c r="AJ195" s="1202" t="s">
        <v>855</v>
      </c>
      <c r="AK195" s="1202" t="s">
        <v>855</v>
      </c>
      <c r="AL195" s="1202" t="s">
        <v>855</v>
      </c>
      <c r="AM195" s="1202" t="s">
        <v>855</v>
      </c>
      <c r="AN195" s="1202" t="s">
        <v>855</v>
      </c>
      <c r="AO195" s="1202" t="s">
        <v>855</v>
      </c>
      <c r="AP195" s="1202" t="s">
        <v>855</v>
      </c>
      <c r="AQ195" s="1202" t="s">
        <v>855</v>
      </c>
      <c r="AR195" s="1202" t="s">
        <v>855</v>
      </c>
      <c r="AS195" s="1202" t="s">
        <v>855</v>
      </c>
      <c r="AT195" s="1202" t="s">
        <v>855</v>
      </c>
      <c r="AU195" s="1202" t="s">
        <v>855</v>
      </c>
      <c r="AV195" s="1202"/>
      <c r="AW195" s="1202"/>
      <c r="AX195" s="1202"/>
      <c r="AY195" s="1202"/>
      <c r="AZ195" s="1202"/>
    </row>
    <row r="196" spans="2:52" ht="15" hidden="1" x14ac:dyDescent="0.2">
      <c r="B196" s="12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6" s="1536" t="s">
        <v>1243</v>
      </c>
      <c r="D196" s="1537" t="s">
        <v>1244</v>
      </c>
      <c r="E196" s="1204" t="s">
        <v>882</v>
      </c>
      <c r="F196" s="1203" t="str">
        <f>VLOOKUP(TBL4_OptApp[[#This Row],[Option type
Defined List]],'Option Typs_Grps'!B$2:C$47, 2, FALSE)</f>
        <v>Customer Options</v>
      </c>
      <c r="G196" s="63" t="s">
        <v>852</v>
      </c>
      <c r="H196" s="1538" t="s">
        <v>878</v>
      </c>
      <c r="I196" s="1539" t="s">
        <v>854</v>
      </c>
      <c r="J196" s="1203" t="s">
        <v>855</v>
      </c>
      <c r="K196" s="1203" t="s">
        <v>855</v>
      </c>
      <c r="L196" s="1539" t="s">
        <v>854</v>
      </c>
      <c r="M196" s="1539" t="s">
        <v>854</v>
      </c>
      <c r="N196" s="1539" t="s">
        <v>854</v>
      </c>
      <c r="O196" s="1539"/>
      <c r="P196" s="1539"/>
      <c r="Q196" s="1539"/>
      <c r="R196" s="1468" t="s">
        <v>855</v>
      </c>
      <c r="S196" s="1468" t="s">
        <v>855</v>
      </c>
      <c r="T196" s="1468" t="s">
        <v>855</v>
      </c>
      <c r="U196" s="1202" t="s">
        <v>855</v>
      </c>
      <c r="V196" s="1202" t="s">
        <v>855</v>
      </c>
      <c r="W196" s="1468" t="s">
        <v>855</v>
      </c>
      <c r="X196" s="1202" t="s">
        <v>855</v>
      </c>
      <c r="Y196" s="1468" t="s">
        <v>855</v>
      </c>
      <c r="Z196" s="1468" t="s">
        <v>855</v>
      </c>
      <c r="AA196" s="1530" t="s">
        <v>855</v>
      </c>
      <c r="AB196" s="1531" t="s">
        <v>855</v>
      </c>
      <c r="AC196" s="1468" t="s">
        <v>855</v>
      </c>
      <c r="AD196" s="1468" t="s">
        <v>855</v>
      </c>
      <c r="AE196" s="1468" t="s">
        <v>855</v>
      </c>
      <c r="AF196" s="1468" t="s">
        <v>855</v>
      </c>
      <c r="AG196" s="1202" t="s">
        <v>855</v>
      </c>
      <c r="AH196" s="1468" t="s">
        <v>855</v>
      </c>
      <c r="AI196" s="1468" t="s">
        <v>855</v>
      </c>
      <c r="AJ196" s="1468" t="s">
        <v>855</v>
      </c>
      <c r="AK196" s="1468" t="s">
        <v>855</v>
      </c>
      <c r="AL196" s="1468" t="s">
        <v>855</v>
      </c>
      <c r="AM196" s="1468" t="s">
        <v>855</v>
      </c>
      <c r="AN196" s="1468" t="s">
        <v>855</v>
      </c>
      <c r="AO196" s="1468" t="s">
        <v>855</v>
      </c>
      <c r="AP196" s="1468" t="s">
        <v>855</v>
      </c>
      <c r="AQ196" s="1468" t="s">
        <v>855</v>
      </c>
      <c r="AR196" s="1468" t="s">
        <v>855</v>
      </c>
      <c r="AS196" s="1468" t="s">
        <v>855</v>
      </c>
      <c r="AT196" s="1468" t="s">
        <v>855</v>
      </c>
      <c r="AU196" s="1468" t="s">
        <v>855</v>
      </c>
      <c r="AV196" s="1468"/>
      <c r="AW196" s="1468"/>
      <c r="AX196" s="1468"/>
      <c r="AY196" s="1468"/>
      <c r="AZ196" s="1468"/>
    </row>
  </sheetData>
  <mergeCells count="6">
    <mergeCell ref="AT4:AU4"/>
    <mergeCell ref="AJ4:AK4"/>
    <mergeCell ref="AL4:AM4"/>
    <mergeCell ref="AN4:AO4"/>
    <mergeCell ref="AP4:AQ4"/>
    <mergeCell ref="AR4:AS4"/>
  </mergeCells>
  <phoneticPr fontId="37" type="noConversion"/>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CO105"/>
  <sheetViews>
    <sheetView zoomScale="80" zoomScaleNormal="80" workbookViewId="0">
      <selection activeCell="E17" sqref="E17"/>
    </sheetView>
  </sheetViews>
  <sheetFormatPr defaultColWidth="8.77734375" defaultRowHeight="14.25" x14ac:dyDescent="0.2"/>
  <cols>
    <col min="1" max="1" width="5.6640625" style="355" customWidth="1"/>
    <col min="2" max="2" width="18.109375" style="8" customWidth="1"/>
    <col min="3" max="3" width="30.33203125" style="8" customWidth="1"/>
    <col min="4" max="4" width="9.77734375" style="8" customWidth="1"/>
    <col min="5" max="5" width="17.77734375" style="8" customWidth="1"/>
    <col min="6" max="6" width="24.21875" style="8" customWidth="1"/>
    <col min="7" max="7" width="11" style="8" customWidth="1"/>
    <col min="8" max="8" width="23.109375" style="8" customWidth="1"/>
    <col min="9" max="9" width="16.33203125" style="8" customWidth="1"/>
    <col min="10" max="11" width="16.33203125" style="8" hidden="1" customWidth="1"/>
    <col min="12" max="14" width="8.77734375" style="8" hidden="1" customWidth="1"/>
    <col min="15" max="17" width="0" style="8" hidden="1" customWidth="1"/>
    <col min="18" max="91" width="8.77734375" style="8"/>
    <col min="92" max="92" width="9.21875" style="8" customWidth="1"/>
    <col min="93" max="16384" width="8.77734375" style="8"/>
  </cols>
  <sheetData>
    <row r="1" spans="1:93" ht="15.75" thickBot="1" x14ac:dyDescent="0.25">
      <c r="A1" s="1375"/>
    </row>
    <row r="2" spans="1:93" ht="30.75" thickBot="1" x14ac:dyDescent="0.25">
      <c r="B2" s="421" t="s">
        <v>62</v>
      </c>
      <c r="C2" s="422" t="str">
        <f>'TITLE PAGE'!$D$18</f>
        <v>Northumbrian Water</v>
      </c>
      <c r="D2" s="421" t="s">
        <v>2</v>
      </c>
      <c r="E2" s="423">
        <f>'TITLE PAGE'!D21</f>
        <v>6</v>
      </c>
      <c r="G2" s="1191" t="s">
        <v>61</v>
      </c>
    </row>
    <row r="3" spans="1:93" ht="15" thickBot="1" x14ac:dyDescent="0.25"/>
    <row r="4" spans="1:93" ht="30.75" thickBot="1" x14ac:dyDescent="0.25">
      <c r="B4" s="194" t="s">
        <v>1245</v>
      </c>
      <c r="C4" s="68" t="s">
        <v>862</v>
      </c>
      <c r="D4" s="69" t="s">
        <v>862</v>
      </c>
      <c r="E4" s="69" t="s">
        <v>862</v>
      </c>
      <c r="F4" s="69" t="s">
        <v>862</v>
      </c>
      <c r="G4" s="69"/>
      <c r="H4" s="69"/>
      <c r="I4" s="69"/>
      <c r="J4" s="69"/>
      <c r="K4" s="69"/>
      <c r="L4" s="1595" t="s">
        <v>1246</v>
      </c>
      <c r="M4" s="1596"/>
      <c r="N4" s="1596"/>
      <c r="O4" s="1596"/>
      <c r="P4" s="1596"/>
      <c r="Q4" s="1596"/>
      <c r="R4" s="1596"/>
      <c r="S4" s="1596"/>
      <c r="T4" s="1596"/>
      <c r="U4" s="1596"/>
      <c r="V4" s="1596"/>
      <c r="W4" s="1596"/>
      <c r="X4" s="1596"/>
      <c r="Y4" s="1596"/>
      <c r="Z4" s="1596"/>
      <c r="AA4" s="1596"/>
      <c r="AB4" s="1596"/>
      <c r="AC4" s="1596"/>
      <c r="AD4" s="1596"/>
      <c r="AE4" s="1596"/>
      <c r="AF4" s="1596"/>
      <c r="AG4" s="1596"/>
      <c r="AH4" s="1596"/>
      <c r="AI4" s="1596"/>
      <c r="AJ4" s="1596"/>
      <c r="AK4" s="1596"/>
      <c r="AL4" s="1596"/>
      <c r="AM4" s="1596"/>
      <c r="AN4" s="1596"/>
      <c r="AO4" s="1596"/>
      <c r="AP4" s="1596"/>
      <c r="AQ4" s="1596"/>
      <c r="AR4" s="1596"/>
      <c r="AS4" s="1596"/>
      <c r="AT4" s="1596"/>
      <c r="AU4" s="1596"/>
      <c r="AV4" s="1596"/>
      <c r="AW4" s="1596"/>
      <c r="AX4" s="1596"/>
      <c r="AY4" s="1596"/>
      <c r="AZ4" s="1596"/>
      <c r="BA4" s="1596"/>
      <c r="BB4" s="1596"/>
      <c r="BC4" s="1596"/>
      <c r="BD4" s="1596"/>
      <c r="BE4" s="1596"/>
      <c r="BF4" s="1596"/>
      <c r="BG4" s="1596"/>
      <c r="BH4" s="1596"/>
      <c r="BI4" s="1596"/>
      <c r="BJ4" s="1596"/>
      <c r="BK4" s="1596"/>
      <c r="BL4" s="1596"/>
      <c r="BM4" s="1596"/>
      <c r="BN4" s="1596"/>
      <c r="BO4" s="1596"/>
      <c r="BP4" s="1596"/>
      <c r="BQ4" s="1596"/>
      <c r="BR4" s="1596"/>
      <c r="BS4" s="1596"/>
      <c r="BT4" s="1596"/>
      <c r="BU4" s="1596"/>
      <c r="BV4" s="1596"/>
      <c r="BW4" s="1596"/>
      <c r="BX4" s="1596"/>
      <c r="BY4" s="1596"/>
      <c r="BZ4" s="1596"/>
      <c r="CA4" s="1596"/>
      <c r="CB4" s="1596"/>
      <c r="CC4" s="1596"/>
      <c r="CD4" s="1596"/>
      <c r="CE4" s="1596"/>
      <c r="CF4" s="1596"/>
      <c r="CG4" s="1596"/>
      <c r="CH4" s="1596"/>
      <c r="CI4" s="1596"/>
      <c r="CJ4" s="1596"/>
      <c r="CK4" s="1596"/>
      <c r="CL4" s="1596"/>
      <c r="CM4" s="1596"/>
      <c r="CN4" s="1596"/>
    </row>
    <row r="5" spans="1:93" ht="43.5" thickBot="1" x14ac:dyDescent="0.25">
      <c r="B5" s="245" t="s">
        <v>69</v>
      </c>
      <c r="C5" s="202" t="s">
        <v>1247</v>
      </c>
      <c r="D5" s="1510" t="s">
        <v>799</v>
      </c>
      <c r="E5" s="1510" t="s">
        <v>1248</v>
      </c>
      <c r="F5" s="1510" t="s">
        <v>802</v>
      </c>
      <c r="G5" s="1510" t="s">
        <v>1249</v>
      </c>
      <c r="H5" s="1510" t="s">
        <v>1250</v>
      </c>
      <c r="I5" s="1510" t="s">
        <v>1251</v>
      </c>
      <c r="J5" s="76" t="s">
        <v>198</v>
      </c>
      <c r="K5" s="246" t="s">
        <v>199</v>
      </c>
      <c r="L5" s="1513" t="s">
        <v>200</v>
      </c>
      <c r="M5" s="1513" t="s">
        <v>201</v>
      </c>
      <c r="N5" s="1513" t="s">
        <v>202</v>
      </c>
      <c r="O5" s="1513" t="s">
        <v>203</v>
      </c>
      <c r="P5" s="1513" t="s">
        <v>204</v>
      </c>
      <c r="Q5" s="1513" t="s">
        <v>205</v>
      </c>
      <c r="R5" s="1513" t="s">
        <v>206</v>
      </c>
      <c r="S5" s="1513" t="s">
        <v>207</v>
      </c>
      <c r="T5" s="1513" t="s">
        <v>208</v>
      </c>
      <c r="U5" s="1513" t="s">
        <v>209</v>
      </c>
      <c r="V5" s="1513" t="s">
        <v>210</v>
      </c>
      <c r="W5" s="1513" t="s">
        <v>242</v>
      </c>
      <c r="X5" s="1513" t="s">
        <v>243</v>
      </c>
      <c r="Y5" s="1513" t="s">
        <v>244</v>
      </c>
      <c r="Z5" s="1513" t="s">
        <v>245</v>
      </c>
      <c r="AA5" s="1513" t="s">
        <v>211</v>
      </c>
      <c r="AB5" s="1513" t="s">
        <v>246</v>
      </c>
      <c r="AC5" s="1513" t="s">
        <v>247</v>
      </c>
      <c r="AD5" s="1513" t="s">
        <v>248</v>
      </c>
      <c r="AE5" s="1513" t="s">
        <v>249</v>
      </c>
      <c r="AF5" s="1513" t="s">
        <v>212</v>
      </c>
      <c r="AG5" s="1513" t="s">
        <v>250</v>
      </c>
      <c r="AH5" s="1513" t="s">
        <v>251</v>
      </c>
      <c r="AI5" s="1513" t="s">
        <v>252</v>
      </c>
      <c r="AJ5" s="1513" t="s">
        <v>253</v>
      </c>
      <c r="AK5" s="1513" t="s">
        <v>213</v>
      </c>
      <c r="AL5" s="1513" t="s">
        <v>254</v>
      </c>
      <c r="AM5" s="1513" t="s">
        <v>255</v>
      </c>
      <c r="AN5" s="1513" t="s">
        <v>256</v>
      </c>
      <c r="AO5" s="1513" t="s">
        <v>257</v>
      </c>
      <c r="AP5" s="1513" t="s">
        <v>214</v>
      </c>
      <c r="AQ5" s="1513" t="s">
        <v>258</v>
      </c>
      <c r="AR5" s="1513" t="s">
        <v>259</v>
      </c>
      <c r="AS5" s="1513" t="s">
        <v>260</v>
      </c>
      <c r="AT5" s="1513" t="s">
        <v>261</v>
      </c>
      <c r="AU5" s="1513" t="s">
        <v>215</v>
      </c>
      <c r="AV5" s="1513" t="s">
        <v>262</v>
      </c>
      <c r="AW5" s="1513" t="s">
        <v>263</v>
      </c>
      <c r="AX5" s="1513" t="s">
        <v>264</v>
      </c>
      <c r="AY5" s="1513" t="s">
        <v>265</v>
      </c>
      <c r="AZ5" s="1513" t="s">
        <v>216</v>
      </c>
      <c r="BA5" s="1513" t="s">
        <v>266</v>
      </c>
      <c r="BB5" s="1513" t="s">
        <v>267</v>
      </c>
      <c r="BC5" s="1513" t="s">
        <v>268</v>
      </c>
      <c r="BD5" s="1513" t="s">
        <v>269</v>
      </c>
      <c r="BE5" s="1513" t="s">
        <v>217</v>
      </c>
      <c r="BF5" s="1513" t="s">
        <v>270</v>
      </c>
      <c r="BG5" s="1513" t="s">
        <v>271</v>
      </c>
      <c r="BH5" s="1513" t="s">
        <v>272</v>
      </c>
      <c r="BI5" s="1513" t="s">
        <v>273</v>
      </c>
      <c r="BJ5" s="1513" t="s">
        <v>218</v>
      </c>
      <c r="BK5" s="1513" t="s">
        <v>274</v>
      </c>
      <c r="BL5" s="1513" t="s">
        <v>275</v>
      </c>
      <c r="BM5" s="1513" t="s">
        <v>276</v>
      </c>
      <c r="BN5" s="1513" t="s">
        <v>277</v>
      </c>
      <c r="BO5" s="1513" t="s">
        <v>219</v>
      </c>
      <c r="BP5" s="1514" t="s">
        <v>278</v>
      </c>
      <c r="BQ5" s="1515" t="s">
        <v>279</v>
      </c>
      <c r="BR5" s="1515" t="s">
        <v>280</v>
      </c>
      <c r="BS5" s="1515" t="s">
        <v>281</v>
      </c>
      <c r="BT5" s="1515" t="s">
        <v>220</v>
      </c>
      <c r="BU5" s="1515" t="s">
        <v>282</v>
      </c>
      <c r="BV5" s="1515" t="s">
        <v>283</v>
      </c>
      <c r="BW5" s="1515" t="s">
        <v>284</v>
      </c>
      <c r="BX5" s="1515" t="s">
        <v>285</v>
      </c>
      <c r="BY5" s="1515" t="s">
        <v>221</v>
      </c>
      <c r="BZ5" s="1515" t="s">
        <v>286</v>
      </c>
      <c r="CA5" s="1515" t="s">
        <v>287</v>
      </c>
      <c r="CB5" s="1515" t="s">
        <v>288</v>
      </c>
      <c r="CC5" s="1515" t="s">
        <v>289</v>
      </c>
      <c r="CD5" s="1515" t="s">
        <v>222</v>
      </c>
      <c r="CE5" s="1515" t="s">
        <v>290</v>
      </c>
      <c r="CF5" s="1515" t="s">
        <v>291</v>
      </c>
      <c r="CG5" s="1515" t="s">
        <v>292</v>
      </c>
      <c r="CH5" s="1515" t="s">
        <v>293</v>
      </c>
      <c r="CI5" s="1515" t="s">
        <v>223</v>
      </c>
      <c r="CJ5" s="1515" t="s">
        <v>294</v>
      </c>
      <c r="CK5" s="1515" t="s">
        <v>295</v>
      </c>
      <c r="CL5" s="1515" t="s">
        <v>296</v>
      </c>
      <c r="CM5" s="1515" t="s">
        <v>297</v>
      </c>
      <c r="CN5" s="1516" t="s">
        <v>224</v>
      </c>
      <c r="CO5" s="1515" t="s">
        <v>1252</v>
      </c>
    </row>
    <row r="6" spans="1:93" ht="15" thickBot="1" x14ac:dyDescent="0.25">
      <c r="B6" s="150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 s="1504" t="s">
        <v>864</v>
      </c>
      <c r="D6" s="1203" t="s">
        <v>863</v>
      </c>
      <c r="E6" s="1203" t="s">
        <v>859</v>
      </c>
      <c r="F6" s="1556" t="str">
        <f>VLOOKUP(TBL5_OptBen[[#This Row],[Option Type (defined list)]],'Option Typs_Grps'!B$2:C$47, 2, FALSE)</f>
        <v>Customer Options</v>
      </c>
      <c r="G6" s="1207" t="s">
        <v>854</v>
      </c>
      <c r="H6" s="1207" t="s">
        <v>1253</v>
      </c>
      <c r="I6" s="1207" t="s">
        <v>88</v>
      </c>
      <c r="J6" s="1208" t="s">
        <v>231</v>
      </c>
      <c r="K6" s="1512">
        <v>2</v>
      </c>
      <c r="L6" s="1517"/>
      <c r="M6" s="1517"/>
      <c r="N6" s="1517">
        <v>0</v>
      </c>
      <c r="O6" s="1517">
        <v>0</v>
      </c>
      <c r="P6" s="1517">
        <v>0</v>
      </c>
      <c r="Q6" s="1517">
        <v>0</v>
      </c>
      <c r="R6" s="1518">
        <v>6.7180756432025923E-2</v>
      </c>
      <c r="S6" s="1518">
        <v>0.11986528616941775</v>
      </c>
      <c r="T6" s="1518">
        <v>0.1301656448684036</v>
      </c>
      <c r="U6" s="1518">
        <v>0.13362760631369375</v>
      </c>
      <c r="V6" s="1518">
        <v>0.13507773461890205</v>
      </c>
      <c r="W6" s="1518">
        <v>0.1360612051515841</v>
      </c>
      <c r="X6" s="1518">
        <v>0.13671147555128133</v>
      </c>
      <c r="Y6" s="1518">
        <v>0.13708282391150278</v>
      </c>
      <c r="Z6" s="1518">
        <v>0.13746832386172969</v>
      </c>
      <c r="AA6" s="1518">
        <v>0.13788056068645926</v>
      </c>
      <c r="AB6" s="1518">
        <v>0.13697823049544999</v>
      </c>
      <c r="AC6" s="1518">
        <v>0.13597366981912129</v>
      </c>
      <c r="AD6" s="1518">
        <v>0.135845290936493</v>
      </c>
      <c r="AE6" s="1518">
        <v>0.13568114375420448</v>
      </c>
      <c r="AF6" s="1518">
        <v>0.13546392042670563</v>
      </c>
      <c r="AG6" s="1518">
        <v>0.13515404939369324</v>
      </c>
      <c r="AH6" s="1518">
        <v>0.13484213106786558</v>
      </c>
      <c r="AI6" s="1518">
        <v>0.13450241455059531</v>
      </c>
      <c r="AJ6" s="1518">
        <v>0.13431784553374915</v>
      </c>
      <c r="AK6" s="1518">
        <v>0.13450251749818487</v>
      </c>
      <c r="AL6" s="1518">
        <v>0.13467169514432398</v>
      </c>
      <c r="AM6" s="1518">
        <v>0.13483164780337453</v>
      </c>
      <c r="AN6" s="1518">
        <v>0.13495985901538965</v>
      </c>
      <c r="AO6" s="1518">
        <v>0.1350657328199133</v>
      </c>
      <c r="AP6" s="1518">
        <v>0.13513785467675543</v>
      </c>
      <c r="AQ6" s="1518">
        <v>0.11622395697240173</v>
      </c>
      <c r="AR6" s="1518">
        <v>0.11631684943196563</v>
      </c>
      <c r="AS6" s="1518">
        <v>0.11641551285588669</v>
      </c>
      <c r="AT6" s="1518">
        <v>0.11649680534828877</v>
      </c>
      <c r="AU6" s="1518">
        <v>0.11658217127933646</v>
      </c>
      <c r="AV6" s="1518">
        <v>0.11664442510213491</v>
      </c>
      <c r="AW6" s="1518">
        <v>0.11671276276273534</v>
      </c>
      <c r="AX6" s="1518">
        <v>0.11678227742539549</v>
      </c>
      <c r="AY6" s="1518">
        <v>0.11686796316449166</v>
      </c>
      <c r="AZ6" s="1518">
        <v>0.11694625466378883</v>
      </c>
      <c r="BA6" s="1518">
        <v>0.11701308026670021</v>
      </c>
      <c r="BB6" s="1518">
        <v>0.11706534228322418</v>
      </c>
      <c r="BC6" s="1518">
        <v>0.11711628319078915</v>
      </c>
      <c r="BD6" s="1518">
        <v>0.117154120692603</v>
      </c>
      <c r="BE6" s="1518">
        <v>0.11717717607574785</v>
      </c>
      <c r="BF6" s="1518">
        <v>0.11718970646529558</v>
      </c>
      <c r="BG6" s="1518">
        <v>0.11719847108185033</v>
      </c>
      <c r="BH6" s="1518">
        <v>0.11720981897470106</v>
      </c>
      <c r="BI6" s="1518">
        <v>0.11722391742832916</v>
      </c>
      <c r="BJ6" s="1518">
        <v>0.11723466298062701</v>
      </c>
      <c r="BK6" s="1518">
        <v>0.11724346247701212</v>
      </c>
      <c r="BL6" s="1518">
        <v>0.11725022760754578</v>
      </c>
      <c r="BM6" s="1518">
        <v>0.11725297525974943</v>
      </c>
      <c r="BN6" s="1518">
        <v>0.11725000473419933</v>
      </c>
      <c r="BO6" s="1518">
        <v>0.11726450850933379</v>
      </c>
      <c r="BP6" s="1518">
        <v>0.11728305451847032</v>
      </c>
      <c r="BQ6" s="1518">
        <v>0.11730310079703488</v>
      </c>
      <c r="BR6" s="1518">
        <v>0.11733011104747826</v>
      </c>
      <c r="BS6" s="1518">
        <v>0.11735759349230435</v>
      </c>
      <c r="BT6" s="1518">
        <v>0.11738079168416615</v>
      </c>
      <c r="BU6" s="1518">
        <v>0.11740039121505708</v>
      </c>
      <c r="BV6" s="1518">
        <v>0.11740820521384521</v>
      </c>
      <c r="BW6" s="1518">
        <v>0.11741989343990333</v>
      </c>
      <c r="BX6" s="1518">
        <v>0.11742399844402818</v>
      </c>
      <c r="BY6" s="1518">
        <v>0.11742945658866755</v>
      </c>
      <c r="BZ6" s="1519"/>
      <c r="CA6" s="1519"/>
      <c r="CB6" s="1519"/>
      <c r="CC6" s="1519"/>
      <c r="CD6" s="1519"/>
      <c r="CE6" s="1519"/>
      <c r="CF6" s="1519"/>
      <c r="CG6" s="1519"/>
      <c r="CH6" s="1519"/>
      <c r="CI6" s="1519"/>
      <c r="CJ6" s="1519"/>
      <c r="CK6" s="1519"/>
      <c r="CL6" s="1519"/>
      <c r="CM6" s="1519"/>
      <c r="CN6" s="1520"/>
      <c r="CO6" s="1530"/>
    </row>
    <row r="7" spans="1:93" ht="30.75" thickBot="1" x14ac:dyDescent="0.25">
      <c r="B7"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 s="1469" t="s">
        <v>887</v>
      </c>
      <c r="D7" s="1203" t="s">
        <v>886</v>
      </c>
      <c r="E7" s="1203" t="s">
        <v>882</v>
      </c>
      <c r="F7" s="1556" t="str">
        <f>VLOOKUP(TBL5_OptBen[[#This Row],[Option Type (defined list)]],'Option Typs_Grps'!B$2:C$47, 2, FALSE)</f>
        <v>Customer Options</v>
      </c>
      <c r="G7" s="1207" t="s">
        <v>854</v>
      </c>
      <c r="H7" s="1207" t="s">
        <v>1253</v>
      </c>
      <c r="I7" s="1207" t="s">
        <v>88</v>
      </c>
      <c r="J7" s="1208" t="s">
        <v>231</v>
      </c>
      <c r="K7" s="1512">
        <v>2</v>
      </c>
      <c r="L7" s="1517"/>
      <c r="M7" s="1517"/>
      <c r="N7" s="1517">
        <v>0</v>
      </c>
      <c r="O7" s="1517">
        <v>0</v>
      </c>
      <c r="P7" s="1517">
        <v>0</v>
      </c>
      <c r="Q7" s="1517">
        <v>0</v>
      </c>
      <c r="R7" s="1518">
        <v>2.336290175736E-2</v>
      </c>
      <c r="S7" s="1518">
        <v>4.645181915938057E-2</v>
      </c>
      <c r="T7" s="1518">
        <v>6.914020951569011E-2</v>
      </c>
      <c r="U7" s="1518">
        <v>9.1484760457370307E-2</v>
      </c>
      <c r="V7" s="1518">
        <v>0.1134137662564898</v>
      </c>
      <c r="W7" s="1518">
        <v>0.13411745832282929</v>
      </c>
      <c r="X7" s="1518">
        <v>0.15470911301826984</v>
      </c>
      <c r="Y7" s="1518">
        <v>0.17551977737454028</v>
      </c>
      <c r="Z7" s="1518">
        <v>0.1962822977869898</v>
      </c>
      <c r="AA7" s="1518">
        <v>0.21705030942960946</v>
      </c>
      <c r="AB7" s="1518">
        <v>0.23715025275137958</v>
      </c>
      <c r="AC7" s="1518">
        <v>0.2566525525662593</v>
      </c>
      <c r="AD7" s="1518">
        <v>0.27645101555992024</v>
      </c>
      <c r="AE7" s="1518">
        <v>0.29620142226591994</v>
      </c>
      <c r="AF7" s="1518">
        <v>0.31586256336809004</v>
      </c>
      <c r="AG7" s="1518">
        <v>0.33475601292651014</v>
      </c>
      <c r="AH7" s="1518">
        <v>0.35355255399316032</v>
      </c>
      <c r="AI7" s="1518">
        <v>0.37232164973787985</v>
      </c>
      <c r="AJ7" s="1518">
        <v>0.3910166694229007</v>
      </c>
      <c r="AK7" s="1518">
        <v>0.39019251394842946</v>
      </c>
      <c r="AL7" s="1518">
        <v>0.38936667483396992</v>
      </c>
      <c r="AM7" s="1518">
        <v>0.38840370706958005</v>
      </c>
      <c r="AN7" s="1518">
        <v>0.38751385086151036</v>
      </c>
      <c r="AO7" s="1518">
        <v>0.3867608679713701</v>
      </c>
      <c r="AP7" s="1518">
        <v>0.38603719078967025</v>
      </c>
      <c r="AQ7" s="1518">
        <v>0.3853367179403504</v>
      </c>
      <c r="AR7" s="1518">
        <v>0.3846973114538903</v>
      </c>
      <c r="AS7" s="1518">
        <v>0.38412600781208006</v>
      </c>
      <c r="AT7" s="1518">
        <v>0.38351251171083955</v>
      </c>
      <c r="AU7" s="1518">
        <v>0.38278331571350943</v>
      </c>
      <c r="AV7" s="1518">
        <v>0.38203396555120062</v>
      </c>
      <c r="AW7" s="1518">
        <v>0.38129202351945946</v>
      </c>
      <c r="AX7" s="1518">
        <v>0.38058570476129994</v>
      </c>
      <c r="AY7" s="1518">
        <v>0.37994577272497043</v>
      </c>
      <c r="AZ7" s="1518">
        <v>0.3793181907348302</v>
      </c>
      <c r="BA7" s="1518">
        <v>0.37861215879105004</v>
      </c>
      <c r="BB7" s="1518">
        <v>0.37789904631218985</v>
      </c>
      <c r="BC7" s="1518">
        <v>0.37715844697677969</v>
      </c>
      <c r="BD7" s="1518">
        <v>0.37631386037303027</v>
      </c>
      <c r="BE7" s="1518">
        <v>0.37533544587800005</v>
      </c>
      <c r="BF7" s="1518">
        <v>0.37426017405331979</v>
      </c>
      <c r="BG7" s="1518">
        <v>0.37315512283402974</v>
      </c>
      <c r="BH7" s="1518">
        <v>0.37207545856862012</v>
      </c>
      <c r="BI7" s="1518">
        <v>0.37106452895304987</v>
      </c>
      <c r="BJ7" s="1518">
        <v>0.3700879613313699</v>
      </c>
      <c r="BK7" s="1518">
        <v>0.36913964346906969</v>
      </c>
      <c r="BL7" s="1518">
        <v>0.36822297582273933</v>
      </c>
      <c r="BM7" s="1518">
        <v>0.36731926949716076</v>
      </c>
      <c r="BN7" s="1518">
        <v>0.36645642917636945</v>
      </c>
      <c r="BO7" s="1518">
        <v>0.36565521212038021</v>
      </c>
      <c r="BP7" s="1518">
        <v>0.36490453198700035</v>
      </c>
      <c r="BQ7" s="1518">
        <v>0.36417911510760081</v>
      </c>
      <c r="BR7" s="1518">
        <v>0.3635353959623</v>
      </c>
      <c r="BS7" s="1518">
        <v>0.36291297465962025</v>
      </c>
      <c r="BT7" s="1518">
        <v>0.36226073116261048</v>
      </c>
      <c r="BU7" s="1518">
        <v>0.36160742455913031</v>
      </c>
      <c r="BV7" s="1518">
        <v>0.36089001407056998</v>
      </c>
      <c r="BW7" s="1518">
        <v>0.3601129244414194</v>
      </c>
      <c r="BX7" s="1518">
        <v>0.35929961571960956</v>
      </c>
      <c r="BY7" s="1518">
        <v>0.3584976144249401</v>
      </c>
      <c r="BZ7" s="1519" t="s">
        <v>862</v>
      </c>
      <c r="CA7" s="1519" t="s">
        <v>862</v>
      </c>
      <c r="CB7" s="1519" t="s">
        <v>862</v>
      </c>
      <c r="CC7" s="1519" t="s">
        <v>862</v>
      </c>
      <c r="CD7" s="1519" t="s">
        <v>862</v>
      </c>
      <c r="CE7" s="1519" t="s">
        <v>862</v>
      </c>
      <c r="CF7" s="1519" t="s">
        <v>862</v>
      </c>
      <c r="CG7" s="1519" t="s">
        <v>862</v>
      </c>
      <c r="CH7" s="1519" t="s">
        <v>862</v>
      </c>
      <c r="CI7" s="1519" t="s">
        <v>862</v>
      </c>
      <c r="CJ7" s="1519" t="s">
        <v>862</v>
      </c>
      <c r="CK7" s="1519" t="s">
        <v>862</v>
      </c>
      <c r="CL7" s="1519" t="s">
        <v>862</v>
      </c>
      <c r="CM7" s="1519" t="s">
        <v>862</v>
      </c>
      <c r="CN7" s="1520"/>
      <c r="CO7" s="1530"/>
    </row>
    <row r="8" spans="1:93" ht="30.75" thickBot="1" x14ac:dyDescent="0.25">
      <c r="B8"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 s="1469" t="s">
        <v>914</v>
      </c>
      <c r="D8" s="1448" t="s">
        <v>913</v>
      </c>
      <c r="E8" s="1203" t="s">
        <v>882</v>
      </c>
      <c r="F8" s="1556" t="str">
        <f>VLOOKUP(TBL5_OptBen[[#This Row],[Option Type (defined list)]],'Option Typs_Grps'!B$2:C$47, 2, FALSE)</f>
        <v>Customer Options</v>
      </c>
      <c r="G8" s="1207" t="s">
        <v>854</v>
      </c>
      <c r="H8" s="1207" t="s">
        <v>1253</v>
      </c>
      <c r="I8" s="1207" t="s">
        <v>88</v>
      </c>
      <c r="J8" s="1208" t="s">
        <v>231</v>
      </c>
      <c r="K8" s="1512">
        <v>2</v>
      </c>
      <c r="L8" s="1517"/>
      <c r="M8" s="1517"/>
      <c r="N8" s="1517">
        <v>0</v>
      </c>
      <c r="O8" s="1517">
        <v>0</v>
      </c>
      <c r="P8" s="1517">
        <v>0</v>
      </c>
      <c r="Q8" s="1517">
        <v>0</v>
      </c>
      <c r="R8" s="1518">
        <v>6.4629031384039415E-2</v>
      </c>
      <c r="S8" s="1518">
        <v>4.9217959629340058E-2</v>
      </c>
      <c r="T8" s="1518">
        <v>6.6547762018660528E-2</v>
      </c>
      <c r="U8" s="1518">
        <v>6.7426901929649397E-2</v>
      </c>
      <c r="V8" s="1518">
        <v>6.8245981248839627E-2</v>
      </c>
      <c r="W8" s="1518">
        <v>6.882761270857074E-2</v>
      </c>
      <c r="X8" s="1518">
        <v>6.9467374348289646E-2</v>
      </c>
      <c r="Y8" s="1518">
        <v>7.0274790133569631E-2</v>
      </c>
      <c r="Z8" s="1518">
        <v>7.1102129877880671E-2</v>
      </c>
      <c r="AA8" s="1518">
        <v>7.1960688793000216E-2</v>
      </c>
      <c r="AB8" s="1518">
        <v>7.1771363150240575E-2</v>
      </c>
      <c r="AC8" s="1518">
        <v>7.144602625458063E-2</v>
      </c>
      <c r="AD8" s="1518">
        <v>7.1245310816729912E-2</v>
      </c>
      <c r="AE8" s="1518">
        <v>7.1060803620190072E-2</v>
      </c>
      <c r="AF8" s="1518">
        <v>7.0880114589659371E-2</v>
      </c>
      <c r="AG8" s="1518">
        <v>7.0688288256389953E-2</v>
      </c>
      <c r="AH8" s="1518">
        <v>7.0498510378920187E-2</v>
      </c>
      <c r="AI8" s="1518">
        <v>7.0323576786490705E-2</v>
      </c>
      <c r="AJ8" s="1518">
        <v>7.0152889292949716E-2</v>
      </c>
      <c r="AK8" s="1518">
        <v>7.0005026318600727E-2</v>
      </c>
      <c r="AL8" s="1518">
        <v>6.985686127987023E-2</v>
      </c>
      <c r="AM8" s="1518">
        <v>6.9684093783630274E-2</v>
      </c>
      <c r="AN8" s="1518">
        <v>6.9524443341760112E-2</v>
      </c>
      <c r="AO8" s="1518">
        <v>6.9389349547909873E-2</v>
      </c>
      <c r="AP8" s="1518">
        <v>6.9259513535319783E-2</v>
      </c>
      <c r="AQ8" s="1518">
        <v>6.9133840646950162E-2</v>
      </c>
      <c r="AR8" s="1518">
        <v>6.9019123766639545E-2</v>
      </c>
      <c r="AS8" s="1518">
        <v>6.8916625320239788E-2</v>
      </c>
      <c r="AT8" s="1518">
        <v>6.8806557061160234E-2</v>
      </c>
      <c r="AU8" s="1518">
        <v>6.8675730909560251E-2</v>
      </c>
      <c r="AV8" s="1518">
        <v>6.8541288868879668E-2</v>
      </c>
      <c r="AW8" s="1518">
        <v>6.8408175932060722E-2</v>
      </c>
      <c r="AX8" s="1518">
        <v>6.8281454220370463E-2</v>
      </c>
      <c r="AY8" s="1518">
        <v>6.8166643050379783E-2</v>
      </c>
      <c r="AZ8" s="1518">
        <v>6.8054047620780267E-2</v>
      </c>
      <c r="BA8" s="1518">
        <v>6.7927377366889807E-2</v>
      </c>
      <c r="BB8" s="1518">
        <v>6.7799436783549716E-2</v>
      </c>
      <c r="BC8" s="1518">
        <v>6.7666564741889701E-2</v>
      </c>
      <c r="BD8" s="1518">
        <v>6.7515036187890232E-2</v>
      </c>
      <c r="BE8" s="1518">
        <v>6.7339497370439538E-2</v>
      </c>
      <c r="BF8" s="1518">
        <v>6.7146581233670233E-2</v>
      </c>
      <c r="BG8" s="1518">
        <v>6.6948322330889987E-2</v>
      </c>
      <c r="BH8" s="1518">
        <v>6.6754618139719391E-2</v>
      </c>
      <c r="BI8" s="1518">
        <v>6.6573245735550124E-2</v>
      </c>
      <c r="BJ8" s="1518">
        <v>6.6398038268429715E-2</v>
      </c>
      <c r="BK8" s="1518">
        <v>6.6227899133170176E-2</v>
      </c>
      <c r="BL8" s="1518">
        <v>6.6063438410790098E-2</v>
      </c>
      <c r="BM8" s="1518">
        <v>6.5901303098489628E-2</v>
      </c>
      <c r="BN8" s="1518">
        <v>6.5746499617629794E-2</v>
      </c>
      <c r="BO8" s="1518">
        <v>6.5602752059469971E-2</v>
      </c>
      <c r="BP8" s="1518">
        <v>6.5468071406679762E-2</v>
      </c>
      <c r="BQ8" s="1518">
        <v>6.5337923272319465E-2</v>
      </c>
      <c r="BR8" s="1518">
        <v>6.5222432651410145E-2</v>
      </c>
      <c r="BS8" s="1518">
        <v>6.5110763108509495E-2</v>
      </c>
      <c r="BT8" s="1518">
        <v>6.4993743120830061E-2</v>
      </c>
      <c r="BU8" s="1518">
        <v>6.4876532399630094E-2</v>
      </c>
      <c r="BV8" s="1518">
        <v>6.4747820703890291E-2</v>
      </c>
      <c r="BW8" s="1518">
        <v>6.4608401883710087E-2</v>
      </c>
      <c r="BX8" s="1518">
        <v>6.4462484941570253E-2</v>
      </c>
      <c r="BY8" s="1518">
        <v>6.4318596681979479E-2</v>
      </c>
      <c r="BZ8" s="1519"/>
      <c r="CA8" s="1519"/>
      <c r="CB8" s="1519"/>
      <c r="CC8" s="1519"/>
      <c r="CD8" s="1519"/>
      <c r="CE8" s="1519"/>
      <c r="CF8" s="1519"/>
      <c r="CG8" s="1519"/>
      <c r="CH8" s="1519"/>
      <c r="CI8" s="1519"/>
      <c r="CJ8" s="1519"/>
      <c r="CK8" s="1519"/>
      <c r="CL8" s="1519"/>
      <c r="CM8" s="1519"/>
      <c r="CN8" s="1520"/>
      <c r="CO8" s="1530"/>
    </row>
    <row r="9" spans="1:93" ht="30.75" thickBot="1" x14ac:dyDescent="0.25">
      <c r="B9"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 s="1504" t="s">
        <v>898</v>
      </c>
      <c r="D9" s="1203" t="s">
        <v>897</v>
      </c>
      <c r="E9" s="1203" t="s">
        <v>893</v>
      </c>
      <c r="F9" s="1556" t="str">
        <f>VLOOKUP(TBL5_OptBen[[#This Row],[Option Type (defined list)]],'Option Typs_Grps'!B$2:C$47, 2, FALSE)</f>
        <v>Distribution Options</v>
      </c>
      <c r="G9" s="1207" t="s">
        <v>854</v>
      </c>
      <c r="H9" s="1207" t="s">
        <v>1253</v>
      </c>
      <c r="I9" s="1207" t="s">
        <v>88</v>
      </c>
      <c r="J9" s="1208" t="s">
        <v>231</v>
      </c>
      <c r="K9" s="1512">
        <v>2</v>
      </c>
      <c r="L9" s="1517"/>
      <c r="M9" s="1517"/>
      <c r="N9" s="1517">
        <v>0</v>
      </c>
      <c r="O9" s="1517">
        <v>0</v>
      </c>
      <c r="P9" s="1517">
        <v>0</v>
      </c>
      <c r="Q9" s="1517">
        <v>0</v>
      </c>
      <c r="R9" s="1518">
        <v>2.0491079068956752E-2</v>
      </c>
      <c r="S9" s="1518">
        <v>3.8174111072483363E-2</v>
      </c>
      <c r="T9" s="1518">
        <v>5.6065095580317248E-2</v>
      </c>
      <c r="U9" s="1518">
        <v>7.6510591106997872E-2</v>
      </c>
      <c r="V9" s="1518">
        <v>9.7614067763556855E-2</v>
      </c>
      <c r="W9" s="1518">
        <v>0.1188799499780262</v>
      </c>
      <c r="X9" s="1518">
        <v>0.14020246293606675</v>
      </c>
      <c r="Y9" s="1518">
        <v>0.16160635704621473</v>
      </c>
      <c r="Z9" s="1518">
        <v>0.18298874540921606</v>
      </c>
      <c r="AA9" s="1518">
        <v>0.20437868399792447</v>
      </c>
      <c r="AB9" s="1518">
        <v>0.22619086828313306</v>
      </c>
      <c r="AC9" s="1518">
        <v>0.24799470653768285</v>
      </c>
      <c r="AD9" s="1518">
        <v>0.26952934687697283</v>
      </c>
      <c r="AE9" s="1518">
        <v>0.2910810445895371</v>
      </c>
      <c r="AF9" s="1518">
        <v>0.3126493920625576</v>
      </c>
      <c r="AG9" s="1518">
        <v>0.34206045894316062</v>
      </c>
      <c r="AH9" s="1518">
        <v>0.37148055002896074</v>
      </c>
      <c r="AI9" s="1518">
        <v>0.40091254581840841</v>
      </c>
      <c r="AJ9" s="1518">
        <v>0.43035565095508699</v>
      </c>
      <c r="AK9" s="1518">
        <v>0.4598087436953241</v>
      </c>
      <c r="AL9" s="1518">
        <v>0.48927895714913372</v>
      </c>
      <c r="AM9" s="1518">
        <v>0.51877449505773754</v>
      </c>
      <c r="AN9" s="1518">
        <v>0.54830456099145908</v>
      </c>
      <c r="AO9" s="1518">
        <v>0.57787446765392558</v>
      </c>
      <c r="AP9" s="1518">
        <v>0.6074753880184941</v>
      </c>
      <c r="AQ9" s="1518">
        <v>0.60762002755407329</v>
      </c>
      <c r="AR9" s="1518">
        <v>0.60770144495202338</v>
      </c>
      <c r="AS9" s="1518">
        <v>0.60779705926372107</v>
      </c>
      <c r="AT9" s="1518">
        <v>0.60788545567016294</v>
      </c>
      <c r="AU9" s="1518">
        <v>0.60795679669507097</v>
      </c>
      <c r="AV9" s="1518">
        <v>0.60793576957052931</v>
      </c>
      <c r="AW9" s="1518">
        <v>0.6078255399038005</v>
      </c>
      <c r="AX9" s="1518">
        <v>0.60771604948618307</v>
      </c>
      <c r="AY9" s="1518">
        <v>0.60761480480908525</v>
      </c>
      <c r="AZ9" s="1518">
        <v>0.60751912814712616</v>
      </c>
      <c r="BA9" s="1518">
        <v>0.60741080769311795</v>
      </c>
      <c r="BB9" s="1518">
        <v>0.60728988623993818</v>
      </c>
      <c r="BC9" s="1518">
        <v>0.60715645097498372</v>
      </c>
      <c r="BD9" s="1518">
        <v>0.60700526466346039</v>
      </c>
      <c r="BE9" s="1518">
        <v>0.60684078880402303</v>
      </c>
      <c r="BF9" s="1518">
        <v>0.60666189612021038</v>
      </c>
      <c r="BG9" s="1518">
        <v>0.60646740109229413</v>
      </c>
      <c r="BH9" s="1518">
        <v>0.60627138630097377</v>
      </c>
      <c r="BI9" s="1518">
        <v>0.60608194875760812</v>
      </c>
      <c r="BJ9" s="1518">
        <v>0.60589562248425732</v>
      </c>
      <c r="BK9" s="1518">
        <v>0.60571322425497809</v>
      </c>
      <c r="BL9" s="1518">
        <v>0.6055327460988652</v>
      </c>
      <c r="BM9" s="1518">
        <v>0.60535278154504035</v>
      </c>
      <c r="BN9" s="1518">
        <v>0.60517630150225732</v>
      </c>
      <c r="BO9" s="1518">
        <v>0.60500870014683228</v>
      </c>
      <c r="BP9" s="1518">
        <v>0.60484740938712012</v>
      </c>
      <c r="BQ9" s="1518">
        <v>0.60469118634375407</v>
      </c>
      <c r="BR9" s="1518">
        <v>0.60454695679521187</v>
      </c>
      <c r="BS9" s="1518">
        <v>0.60440429646576144</v>
      </c>
      <c r="BT9" s="1518">
        <v>0.60425867157281687</v>
      </c>
      <c r="BU9" s="1518">
        <v>0.60408576122874125</v>
      </c>
      <c r="BV9" s="1518">
        <v>0.60387960368448912</v>
      </c>
      <c r="BW9" s="1518">
        <v>0.60366550135263708</v>
      </c>
      <c r="BX9" s="1518">
        <v>0.60344830126427351</v>
      </c>
      <c r="BY9" s="1518">
        <v>0.60323549998219705</v>
      </c>
      <c r="BZ9" s="1519"/>
      <c r="CA9" s="1519"/>
      <c r="CB9" s="1519"/>
      <c r="CC9" s="1519"/>
      <c r="CD9" s="1519"/>
      <c r="CE9" s="1519"/>
      <c r="CF9" s="1519"/>
      <c r="CG9" s="1519"/>
      <c r="CH9" s="1519"/>
      <c r="CI9" s="1519"/>
      <c r="CJ9" s="1519"/>
      <c r="CK9" s="1519"/>
      <c r="CL9" s="1519"/>
      <c r="CM9" s="1519"/>
      <c r="CN9" s="1520"/>
      <c r="CO9" s="1530"/>
    </row>
    <row r="10" spans="1:93" ht="30.75" thickBot="1" x14ac:dyDescent="0.25">
      <c r="B10"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 s="1504" t="s">
        <v>911</v>
      </c>
      <c r="D10" s="1203" t="s">
        <v>910</v>
      </c>
      <c r="E10" s="1203" t="s">
        <v>912</v>
      </c>
      <c r="F10" s="1556" t="str">
        <f>VLOOKUP(TBL5_OptBen[[#This Row],[Option Type (defined list)]],'Option Typs_Grps'!B$2:C$47, 2, FALSE)</f>
        <v>Customer Options</v>
      </c>
      <c r="G10" s="1207" t="s">
        <v>854</v>
      </c>
      <c r="H10" s="1207" t="s">
        <v>1253</v>
      </c>
      <c r="I10" s="1207" t="s">
        <v>88</v>
      </c>
      <c r="J10" s="1208" t="s">
        <v>231</v>
      </c>
      <c r="K10" s="1512">
        <v>2</v>
      </c>
      <c r="L10" s="1517"/>
      <c r="M10" s="1517"/>
      <c r="N10" s="1517">
        <v>0</v>
      </c>
      <c r="O10" s="1517">
        <v>0</v>
      </c>
      <c r="P10" s="1517">
        <v>0</v>
      </c>
      <c r="Q10" s="1517">
        <v>0</v>
      </c>
      <c r="R10" s="1518">
        <v>4.3426809310430628E-3</v>
      </c>
      <c r="S10" s="1518">
        <v>1.1493408927516519E-2</v>
      </c>
      <c r="T10" s="1518">
        <v>1.8436184419682561E-2</v>
      </c>
      <c r="U10" s="1518">
        <v>2.2824448893001795E-2</v>
      </c>
      <c r="V10" s="1518">
        <v>2.6554732236442728E-2</v>
      </c>
      <c r="W10" s="1518">
        <v>3.0122610021973514E-2</v>
      </c>
      <c r="X10" s="1518">
        <v>3.3633857063932633E-2</v>
      </c>
      <c r="Y10" s="1518">
        <v>3.7063722953784697E-2</v>
      </c>
      <c r="Z10" s="1518">
        <v>4.0515094590783216E-2</v>
      </c>
      <c r="AA10" s="1518">
        <v>4.3958916002074661E-2</v>
      </c>
      <c r="AB10" s="1518">
        <v>4.6980491716866066E-2</v>
      </c>
      <c r="AC10" s="1518">
        <v>5.0010413462316383E-2</v>
      </c>
      <c r="AD10" s="1518">
        <v>5.3309533123026415E-2</v>
      </c>
      <c r="AE10" s="1518">
        <v>5.6591595410461853E-2</v>
      </c>
      <c r="AF10" s="1518">
        <v>5.9857007937441385E-2</v>
      </c>
      <c r="AG10" s="1518">
        <v>6.4310401056838495E-2</v>
      </c>
      <c r="AH10" s="1518">
        <v>6.8754769971038548E-2</v>
      </c>
      <c r="AI10" s="1518">
        <v>7.3187234181590927E-2</v>
      </c>
      <c r="AJ10" s="1518">
        <v>7.7608589044912663E-2</v>
      </c>
      <c r="AK10" s="1518">
        <v>8.2019956304675679E-2</v>
      </c>
      <c r="AL10" s="1518">
        <v>8.6414202850866068E-2</v>
      </c>
      <c r="AM10" s="1518">
        <v>9.078312494226258E-2</v>
      </c>
      <c r="AN10" s="1518">
        <v>9.5117519008541068E-2</v>
      </c>
      <c r="AO10" s="1518">
        <v>9.9412072346074631E-2</v>
      </c>
      <c r="AP10" s="1518">
        <v>0.10367561198150585</v>
      </c>
      <c r="AQ10" s="1518">
        <v>0.1035309724459266</v>
      </c>
      <c r="AR10" s="1518">
        <v>0.10344955504797648</v>
      </c>
      <c r="AS10" s="1518">
        <v>0.10335394073627879</v>
      </c>
      <c r="AT10" s="1518">
        <v>0.10326554432983706</v>
      </c>
      <c r="AU10" s="1518">
        <v>0.10319420330492891</v>
      </c>
      <c r="AV10" s="1518">
        <v>0.10321523042947059</v>
      </c>
      <c r="AW10" s="1518">
        <v>0.10332546009619947</v>
      </c>
      <c r="AX10" s="1518">
        <v>0.10343495051381674</v>
      </c>
      <c r="AY10" s="1518">
        <v>0.1035361951909147</v>
      </c>
      <c r="AZ10" s="1518">
        <v>0.10363187185287383</v>
      </c>
      <c r="BA10" s="1518">
        <v>0.10374019230688213</v>
      </c>
      <c r="BB10" s="1518">
        <v>0.10386111376006182</v>
      </c>
      <c r="BC10" s="1518">
        <v>0.10399454902501619</v>
      </c>
      <c r="BD10" s="1518">
        <v>0.1041457353365396</v>
      </c>
      <c r="BE10" s="1518">
        <v>0.104310211195977</v>
      </c>
      <c r="BF10" s="1518">
        <v>0.10448910387978971</v>
      </c>
      <c r="BG10" s="1518">
        <v>0.10468359890770575</v>
      </c>
      <c r="BH10" s="1518">
        <v>0.10487961369902619</v>
      </c>
      <c r="BI10" s="1518">
        <v>0.10506905124239174</v>
      </c>
      <c r="BJ10" s="1518">
        <v>0.10525537751574263</v>
      </c>
      <c r="BK10" s="1518">
        <v>0.10543777574502192</v>
      </c>
      <c r="BL10" s="1518">
        <v>0.10561825390113472</v>
      </c>
      <c r="BM10" s="1518">
        <v>0.10579821845495958</v>
      </c>
      <c r="BN10" s="1518">
        <v>0.10597469849774271</v>
      </c>
      <c r="BO10" s="1518">
        <v>0.10614229985316756</v>
      </c>
      <c r="BP10" s="1518">
        <v>0.10630359061287983</v>
      </c>
      <c r="BQ10" s="1518">
        <v>0.10645981365624602</v>
      </c>
      <c r="BR10" s="1518">
        <v>0.10660404320478813</v>
      </c>
      <c r="BS10" s="1518">
        <v>0.10674670353423849</v>
      </c>
      <c r="BT10" s="1518">
        <v>0.10689232842718308</v>
      </c>
      <c r="BU10" s="1518">
        <v>0.10706523877125881</v>
      </c>
      <c r="BV10" s="1518">
        <v>0.10727139631551078</v>
      </c>
      <c r="BW10" s="1518">
        <v>0.10748549864736298</v>
      </c>
      <c r="BX10" s="1518">
        <v>0.10770269873572656</v>
      </c>
      <c r="BY10" s="1518">
        <v>0.10791550001780291</v>
      </c>
      <c r="BZ10" s="1519"/>
      <c r="CA10" s="1519"/>
      <c r="CB10" s="1519"/>
      <c r="CC10" s="1519"/>
      <c r="CD10" s="1519"/>
      <c r="CE10" s="1519"/>
      <c r="CF10" s="1519"/>
      <c r="CG10" s="1519"/>
      <c r="CH10" s="1519"/>
      <c r="CI10" s="1519"/>
      <c r="CJ10" s="1519"/>
      <c r="CK10" s="1519"/>
      <c r="CL10" s="1519"/>
      <c r="CM10" s="1519"/>
      <c r="CN10" s="1520"/>
      <c r="CO10" s="1530"/>
    </row>
    <row r="11" spans="1:93" ht="30.75" thickBot="1" x14ac:dyDescent="0.25">
      <c r="B11"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 s="1504" t="s">
        <v>1254</v>
      </c>
      <c r="D11" s="1203" t="s">
        <v>1255</v>
      </c>
      <c r="E11" s="1203" t="s">
        <v>882</v>
      </c>
      <c r="F11" s="1556" t="str">
        <f>VLOOKUP(TBL5_OptBen[[#This Row],[Option Type (defined list)]],'Option Typs_Grps'!B$2:C$47, 2, FALSE)</f>
        <v>Customer Options</v>
      </c>
      <c r="G11" s="1207" t="s">
        <v>854</v>
      </c>
      <c r="H11" s="1207" t="s">
        <v>1253</v>
      </c>
      <c r="I11" s="1207" t="s">
        <v>88</v>
      </c>
      <c r="J11" s="1208" t="s">
        <v>231</v>
      </c>
      <c r="K11" s="1512">
        <v>2</v>
      </c>
      <c r="L11" s="1517"/>
      <c r="M11" s="1517"/>
      <c r="N11" s="1517">
        <v>0</v>
      </c>
      <c r="O11" s="1517">
        <v>0</v>
      </c>
      <c r="P11" s="1517">
        <v>0</v>
      </c>
      <c r="Q11" s="1517">
        <v>0</v>
      </c>
      <c r="R11" s="1518">
        <v>3.1990938436976535E-4</v>
      </c>
      <c r="S11" s="1518">
        <v>6.3981876874041888E-4</v>
      </c>
      <c r="T11" s="1518">
        <v>9.5972815311018422E-4</v>
      </c>
      <c r="U11" s="1518">
        <v>1.2796375374897195E-3</v>
      </c>
      <c r="V11" s="1518">
        <v>1.5995469218497149E-3</v>
      </c>
      <c r="W11" s="1518">
        <v>2.0444362362095347E-3</v>
      </c>
      <c r="X11" s="1518">
        <v>2.4893255505498146E-3</v>
      </c>
      <c r="Y11" s="1518">
        <v>2.9342148649096345E-3</v>
      </c>
      <c r="Z11" s="1518">
        <v>3.3791041792605725E-3</v>
      </c>
      <c r="AA11" s="1518">
        <v>3.8239934936097342E-3</v>
      </c>
      <c r="AB11" s="1518">
        <v>4.3662022982999815E-3</v>
      </c>
      <c r="AC11" s="1518">
        <v>4.9084111029893407E-3</v>
      </c>
      <c r="AD11" s="1518">
        <v>5.4506199076698181E-3</v>
      </c>
      <c r="AE11" s="1518">
        <v>5.4506199076698181E-3</v>
      </c>
      <c r="AF11" s="1518">
        <v>5.450619907679588E-3</v>
      </c>
      <c r="AG11" s="1518">
        <v>5.450619907679588E-3</v>
      </c>
      <c r="AH11" s="1518">
        <v>5.4506199076698181E-3</v>
      </c>
      <c r="AI11" s="1518">
        <v>5.4506199076698181E-3</v>
      </c>
      <c r="AJ11" s="1518">
        <v>5.4506199076707063E-3</v>
      </c>
      <c r="AK11" s="1518">
        <v>5.4506199076698181E-3</v>
      </c>
      <c r="AL11" s="1518">
        <v>5.4506199076698181E-3</v>
      </c>
      <c r="AM11" s="1518">
        <v>5.4506199076707063E-3</v>
      </c>
      <c r="AN11" s="1518">
        <v>5.4506199076698181E-3</v>
      </c>
      <c r="AO11" s="1518">
        <v>5.4506199076698181E-3</v>
      </c>
      <c r="AP11" s="1518">
        <v>5.4506199076698181E-3</v>
      </c>
      <c r="AQ11" s="1518">
        <v>5.4506199076698181E-3</v>
      </c>
      <c r="AR11" s="1518">
        <v>5.450619907679588E-3</v>
      </c>
      <c r="AS11" s="1518">
        <v>5.450619907679588E-3</v>
      </c>
      <c r="AT11" s="1518">
        <v>5.4506199076698181E-3</v>
      </c>
      <c r="AU11" s="1518">
        <v>5.4506199076698181E-3</v>
      </c>
      <c r="AV11" s="1518">
        <v>5.4506199076707063E-3</v>
      </c>
      <c r="AW11" s="1518">
        <v>5.4506199076698181E-3</v>
      </c>
      <c r="AX11" s="1518">
        <v>5.4506199076698181E-3</v>
      </c>
      <c r="AY11" s="1518">
        <v>5.4506199076698181E-3</v>
      </c>
      <c r="AZ11" s="1518">
        <v>5.4506199076698181E-3</v>
      </c>
      <c r="BA11" s="1518">
        <v>5.4506199076698181E-3</v>
      </c>
      <c r="BB11" s="1518">
        <v>5.4506199076698181E-3</v>
      </c>
      <c r="BC11" s="1518">
        <v>5.4506199076698181E-3</v>
      </c>
      <c r="BD11" s="1518">
        <v>5.4506199076707063E-3</v>
      </c>
      <c r="BE11" s="1518">
        <v>5.4506199076698181E-3</v>
      </c>
      <c r="BF11" s="1518">
        <v>5.4506199076698181E-3</v>
      </c>
      <c r="BG11" s="1518">
        <v>5.4506199076698181E-3</v>
      </c>
      <c r="BH11" s="1518">
        <v>5.450619907679588E-3</v>
      </c>
      <c r="BI11" s="1518">
        <v>5.450619907679588E-3</v>
      </c>
      <c r="BJ11" s="1518">
        <v>5.4506199076698181E-3</v>
      </c>
      <c r="BK11" s="1518">
        <v>5.4506199076698181E-3</v>
      </c>
      <c r="BL11" s="1518">
        <v>5.4506199076698181E-3</v>
      </c>
      <c r="BM11" s="1518">
        <v>5.4506199076707063E-3</v>
      </c>
      <c r="BN11" s="1518">
        <v>5.450619907679588E-3</v>
      </c>
      <c r="BO11" s="1518">
        <v>5.4506199076698181E-3</v>
      </c>
      <c r="BP11" s="1518">
        <v>5.4506199076698181E-3</v>
      </c>
      <c r="BQ11" s="1518">
        <v>5.4506199076804762E-3</v>
      </c>
      <c r="BR11" s="1518">
        <v>5.4506199076804762E-3</v>
      </c>
      <c r="BS11" s="1518">
        <v>5.4506199076698181E-3</v>
      </c>
      <c r="BT11" s="1518">
        <v>5.4506199076698181E-3</v>
      </c>
      <c r="BU11" s="1518">
        <v>5.450619907679588E-3</v>
      </c>
      <c r="BV11" s="1518">
        <v>5.4506199076698181E-3</v>
      </c>
      <c r="BW11" s="1518">
        <v>5.4506199076698181E-3</v>
      </c>
      <c r="BX11" s="1518">
        <v>5.450619907679588E-3</v>
      </c>
      <c r="BY11" s="1518">
        <v>5.4506199076698181E-3</v>
      </c>
      <c r="BZ11" s="1519"/>
      <c r="CA11" s="1519"/>
      <c r="CB11" s="1519"/>
      <c r="CC11" s="1519"/>
      <c r="CD11" s="1519"/>
      <c r="CE11" s="1519"/>
      <c r="CF11" s="1519"/>
      <c r="CG11" s="1519"/>
      <c r="CH11" s="1519"/>
      <c r="CI11" s="1519"/>
      <c r="CJ11" s="1519"/>
      <c r="CK11" s="1519"/>
      <c r="CL11" s="1519"/>
      <c r="CM11" s="1519"/>
      <c r="CN11" s="1520"/>
      <c r="CO11" s="1530"/>
    </row>
    <row r="12" spans="1:93" ht="30.75" thickBot="1" x14ac:dyDescent="0.25">
      <c r="B12"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 s="1504" t="s">
        <v>881</v>
      </c>
      <c r="D12" s="1203" t="s">
        <v>880</v>
      </c>
      <c r="E12" s="1203" t="s">
        <v>882</v>
      </c>
      <c r="F12" s="1556" t="str">
        <f>VLOOKUP(TBL5_OptBen[[#This Row],[Option Type (defined list)]],'Option Typs_Grps'!B$2:C$47, 2, FALSE)</f>
        <v>Customer Options</v>
      </c>
      <c r="G12" s="1207" t="s">
        <v>854</v>
      </c>
      <c r="H12" s="1207" t="s">
        <v>1253</v>
      </c>
      <c r="I12" s="1207" t="s">
        <v>88</v>
      </c>
      <c r="J12" s="1208" t="s">
        <v>231</v>
      </c>
      <c r="K12" s="1512">
        <v>2</v>
      </c>
      <c r="L12" s="1517"/>
      <c r="M12" s="1517"/>
      <c r="N12" s="1517">
        <v>0</v>
      </c>
      <c r="O12" s="1517">
        <v>0</v>
      </c>
      <c r="P12" s="1517">
        <v>0</v>
      </c>
      <c r="Q12" s="1517">
        <v>0</v>
      </c>
      <c r="R12" s="1518">
        <v>0</v>
      </c>
      <c r="S12" s="1518">
        <v>0</v>
      </c>
      <c r="T12" s="1518">
        <v>7.6621167549504321E-3</v>
      </c>
      <c r="U12" s="1518">
        <v>1.5224825021530108E-2</v>
      </c>
      <c r="V12" s="1518">
        <v>2.2671655452669803E-2</v>
      </c>
      <c r="W12" s="1518">
        <v>3.0032064505759237E-2</v>
      </c>
      <c r="X12" s="1518">
        <v>3.7335853381059714E-2</v>
      </c>
      <c r="Y12" s="1518">
        <v>4.4672754451489993E-2</v>
      </c>
      <c r="Z12" s="1518">
        <v>6.0156487672520242E-2</v>
      </c>
      <c r="AA12" s="1518">
        <v>7.560089407186954E-2</v>
      </c>
      <c r="AB12" s="1518">
        <v>9.0921482889100069E-2</v>
      </c>
      <c r="AC12" s="1518">
        <v>0.10598085212670938</v>
      </c>
      <c r="AD12" s="1518">
        <v>0.12108746395767955</v>
      </c>
      <c r="AE12" s="1518">
        <v>0.13613726035055951</v>
      </c>
      <c r="AF12" s="1518">
        <v>0.15111447204417949</v>
      </c>
      <c r="AG12" s="1518">
        <v>0.1659867594000497</v>
      </c>
      <c r="AH12" s="1518">
        <v>0.18078058105534023</v>
      </c>
      <c r="AI12" s="1518">
        <v>0.19555402491481022</v>
      </c>
      <c r="AJ12" s="1518">
        <v>0.20017988891200034</v>
      </c>
      <c r="AK12" s="1518">
        <v>0.20486840074739021</v>
      </c>
      <c r="AL12" s="1518">
        <v>0.20953424415916988</v>
      </c>
      <c r="AM12" s="1518">
        <v>0.21410322084027023</v>
      </c>
      <c r="AN12" s="1518">
        <v>0.2186877178845803</v>
      </c>
      <c r="AO12" s="1518">
        <v>0.22332713829518003</v>
      </c>
      <c r="AP12" s="1518">
        <v>0.2279638088742999</v>
      </c>
      <c r="AQ12" s="1518">
        <v>0.23259555388872055</v>
      </c>
      <c r="AR12" s="1518">
        <v>0.23220375489313039</v>
      </c>
      <c r="AS12" s="1518">
        <v>0.23185295012550977</v>
      </c>
      <c r="AT12" s="1518">
        <v>0.23147707536362017</v>
      </c>
      <c r="AU12" s="1518">
        <v>0.2310320879966099</v>
      </c>
      <c r="AV12" s="1518">
        <v>0.23057572646480029</v>
      </c>
      <c r="AW12" s="1518">
        <v>0.23012449075079022</v>
      </c>
      <c r="AX12" s="1518">
        <v>0.2296947434602199</v>
      </c>
      <c r="AY12" s="1518">
        <v>0.22930491374517992</v>
      </c>
      <c r="AZ12" s="1518">
        <v>0.22892264013243047</v>
      </c>
      <c r="BA12" s="1518">
        <v>0.2284935263424499</v>
      </c>
      <c r="BB12" s="1518">
        <v>0.22806030125746002</v>
      </c>
      <c r="BC12" s="1518">
        <v>0.22761073628355</v>
      </c>
      <c r="BD12" s="1518">
        <v>0.22709900000284033</v>
      </c>
      <c r="BE12" s="1518">
        <v>0.22650720059257967</v>
      </c>
      <c r="BF12" s="1518">
        <v>0.22585745655189982</v>
      </c>
      <c r="BG12" s="1518">
        <v>0.2251899257329395</v>
      </c>
      <c r="BH12" s="1518">
        <v>0.22453764924552022</v>
      </c>
      <c r="BI12" s="1518">
        <v>0.22392659575903018</v>
      </c>
      <c r="BJ12" s="1518">
        <v>0.22333618496340968</v>
      </c>
      <c r="BK12" s="1518">
        <v>0.22276275974499971</v>
      </c>
      <c r="BL12" s="1518">
        <v>0.22220835795558003</v>
      </c>
      <c r="BM12" s="1518">
        <v>0.22166178766635003</v>
      </c>
      <c r="BN12" s="1518">
        <v>0.22113976310650951</v>
      </c>
      <c r="BO12" s="1518">
        <v>0.22065472297907007</v>
      </c>
      <c r="BP12" s="1518">
        <v>0.22020003289053047</v>
      </c>
      <c r="BQ12" s="1518">
        <v>0.21976055953976026</v>
      </c>
      <c r="BR12" s="1518">
        <v>0.21937010820423986</v>
      </c>
      <c r="BS12" s="1518">
        <v>0.2189925073820902</v>
      </c>
      <c r="BT12" s="1518">
        <v>0.21859713653144031</v>
      </c>
      <c r="BU12" s="1518">
        <v>0.21820134985479012</v>
      </c>
      <c r="BV12" s="1518">
        <v>0.21776738076914981</v>
      </c>
      <c r="BW12" s="1518">
        <v>0.21729772705546946</v>
      </c>
      <c r="BX12" s="1518">
        <v>0.21680643029657976</v>
      </c>
      <c r="BY12" s="1518">
        <v>0.2163219519255799</v>
      </c>
      <c r="BZ12" s="1519"/>
      <c r="CA12" s="1519"/>
      <c r="CB12" s="1519"/>
      <c r="CC12" s="1519"/>
      <c r="CD12" s="1519"/>
      <c r="CE12" s="1519"/>
      <c r="CF12" s="1519"/>
      <c r="CG12" s="1519"/>
      <c r="CH12" s="1519"/>
      <c r="CI12" s="1519"/>
      <c r="CJ12" s="1519"/>
      <c r="CK12" s="1519"/>
      <c r="CL12" s="1519"/>
      <c r="CM12" s="1519"/>
      <c r="CN12" s="1520"/>
      <c r="CO12" s="1530"/>
    </row>
    <row r="13" spans="1:93" ht="15" thickBot="1" x14ac:dyDescent="0.25">
      <c r="B13"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 s="1504" t="s">
        <v>864</v>
      </c>
      <c r="D13" s="1203" t="s">
        <v>863</v>
      </c>
      <c r="E13" s="1203" t="s">
        <v>859</v>
      </c>
      <c r="F13" s="1556" t="str">
        <f>VLOOKUP(TBL5_OptBen[[#This Row],[Option Type (defined list)]],'Option Typs_Grps'!B$2:C$47, 2, FALSE)</f>
        <v>Customer Options</v>
      </c>
      <c r="G13" s="1207" t="s">
        <v>854</v>
      </c>
      <c r="H13" s="1207" t="s">
        <v>1253</v>
      </c>
      <c r="I13" s="1207" t="s">
        <v>92</v>
      </c>
      <c r="J13" s="1208" t="s">
        <v>231</v>
      </c>
      <c r="K13" s="1512">
        <v>2</v>
      </c>
      <c r="L13" s="1517"/>
      <c r="M13" s="1517"/>
      <c r="N13" s="1517">
        <v>0</v>
      </c>
      <c r="O13" s="1517">
        <v>0</v>
      </c>
      <c r="P13" s="1517">
        <v>0</v>
      </c>
      <c r="Q13" s="1517">
        <v>0</v>
      </c>
      <c r="R13" s="1518">
        <v>0.45633095663859091</v>
      </c>
      <c r="S13" s="1518">
        <v>1.5624641615517767</v>
      </c>
      <c r="T13" s="1518">
        <v>2.4556097420602896</v>
      </c>
      <c r="U13" s="1518">
        <v>3.3529836383501248</v>
      </c>
      <c r="V13" s="1518">
        <v>4.2288804071468107</v>
      </c>
      <c r="W13" s="1518">
        <v>5.0909713907453593</v>
      </c>
      <c r="X13" s="1518">
        <v>5.972964446635693</v>
      </c>
      <c r="Y13" s="1518">
        <v>6.8425423194798967</v>
      </c>
      <c r="Z13" s="1518">
        <v>7.6909787372764455</v>
      </c>
      <c r="AA13" s="1518">
        <v>8.5262525443137065</v>
      </c>
      <c r="AB13" s="1518">
        <v>8.7747211647086374</v>
      </c>
      <c r="AC13" s="1518">
        <v>8.7648240029499931</v>
      </c>
      <c r="AD13" s="1518">
        <v>8.7493456592866323</v>
      </c>
      <c r="AE13" s="1518">
        <v>8.733744892393446</v>
      </c>
      <c r="AF13" s="1518">
        <v>8.7171490082894252</v>
      </c>
      <c r="AG13" s="1518">
        <v>8.6935029654279248</v>
      </c>
      <c r="AH13" s="1518">
        <v>8.67269896958679</v>
      </c>
      <c r="AI13" s="1518">
        <v>8.6517929697546663</v>
      </c>
      <c r="AJ13" s="1518">
        <v>8.6463271250629674</v>
      </c>
      <c r="AK13" s="1518">
        <v>8.6751561957597971</v>
      </c>
      <c r="AL13" s="1518">
        <v>8.7022390772210514</v>
      </c>
      <c r="AM13" s="1518">
        <v>8.7279348919183519</v>
      </c>
      <c r="AN13" s="1518">
        <v>8.751753188871163</v>
      </c>
      <c r="AO13" s="1518">
        <v>8.7752908068473801</v>
      </c>
      <c r="AP13" s="1518">
        <v>8.796371075899529</v>
      </c>
      <c r="AQ13" s="1518">
        <v>7.3476340561882694</v>
      </c>
      <c r="AR13" s="1518">
        <v>7.3541668189525069</v>
      </c>
      <c r="AS13" s="1518">
        <v>7.3617225301050411</v>
      </c>
      <c r="AT13" s="1518">
        <v>7.3678766557533208</v>
      </c>
      <c r="AU13" s="1518">
        <v>7.3737284539627836</v>
      </c>
      <c r="AV13" s="1518">
        <v>7.3775877139934494</v>
      </c>
      <c r="AW13" s="1518">
        <v>7.3814409374320462</v>
      </c>
      <c r="AX13" s="1518">
        <v>7.3851643143444221</v>
      </c>
      <c r="AY13" s="1518">
        <v>7.3898983617934846</v>
      </c>
      <c r="AZ13" s="1518">
        <v>7.3939504034232897</v>
      </c>
      <c r="BA13" s="1518">
        <v>7.3969971004945876</v>
      </c>
      <c r="BB13" s="1518">
        <v>7.3984925443835863</v>
      </c>
      <c r="BC13" s="1518">
        <v>7.4003307388012871</v>
      </c>
      <c r="BD13" s="1518">
        <v>7.4009295749101938</v>
      </c>
      <c r="BE13" s="1518">
        <v>7.400441670215244</v>
      </c>
      <c r="BF13" s="1518">
        <v>7.399135015705113</v>
      </c>
      <c r="BG13" s="1518">
        <v>7.3975209065839067</v>
      </c>
      <c r="BH13" s="1518">
        <v>7.3962619342126175</v>
      </c>
      <c r="BI13" s="1518">
        <v>7.3953702636061678</v>
      </c>
      <c r="BJ13" s="1518">
        <v>7.394949677352102</v>
      </c>
      <c r="BK13" s="1518">
        <v>7.3946365713817386</v>
      </c>
      <c r="BL13" s="1518">
        <v>7.3939106551300426</v>
      </c>
      <c r="BM13" s="1518">
        <v>7.3936788790558694</v>
      </c>
      <c r="BN13" s="1518">
        <v>7.3947826736956159</v>
      </c>
      <c r="BO13" s="1518">
        <v>7.3967758869175242</v>
      </c>
      <c r="BP13" s="1518">
        <v>7.3991959960325175</v>
      </c>
      <c r="BQ13" s="1518">
        <v>7.401711745694854</v>
      </c>
      <c r="BR13" s="1518">
        <v>7.4046101730884146</v>
      </c>
      <c r="BS13" s="1518">
        <v>7.4074523383183504</v>
      </c>
      <c r="BT13" s="1518">
        <v>7.4099363518139114</v>
      </c>
      <c r="BU13" s="1518">
        <v>7.4121769725371252</v>
      </c>
      <c r="BV13" s="1518">
        <v>7.4132760865471425</v>
      </c>
      <c r="BW13" s="1518">
        <v>7.4147375451827173</v>
      </c>
      <c r="BX13" s="1518">
        <v>7.4154246539271753</v>
      </c>
      <c r="BY13" s="1518">
        <v>7.4160984428250458</v>
      </c>
      <c r="BZ13" s="1519" t="s">
        <v>862</v>
      </c>
      <c r="CA13" s="1519" t="s">
        <v>862</v>
      </c>
      <c r="CB13" s="1519" t="s">
        <v>862</v>
      </c>
      <c r="CC13" s="1519" t="s">
        <v>862</v>
      </c>
      <c r="CD13" s="1519" t="s">
        <v>862</v>
      </c>
      <c r="CE13" s="1519" t="s">
        <v>862</v>
      </c>
      <c r="CF13" s="1519" t="s">
        <v>862</v>
      </c>
      <c r="CG13" s="1519" t="s">
        <v>862</v>
      </c>
      <c r="CH13" s="1519" t="s">
        <v>862</v>
      </c>
      <c r="CI13" s="1519" t="s">
        <v>862</v>
      </c>
      <c r="CJ13" s="1519" t="s">
        <v>862</v>
      </c>
      <c r="CK13" s="1519" t="s">
        <v>862</v>
      </c>
      <c r="CL13" s="1519" t="s">
        <v>862</v>
      </c>
      <c r="CM13" s="1519" t="s">
        <v>862</v>
      </c>
      <c r="CN13" s="1520"/>
      <c r="CO13" s="1530"/>
    </row>
    <row r="14" spans="1:93" ht="30.75" thickBot="1" x14ac:dyDescent="0.25">
      <c r="B14"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 s="1504" t="s">
        <v>887</v>
      </c>
      <c r="D14" s="1203" t="s">
        <v>886</v>
      </c>
      <c r="E14" s="1203" t="s">
        <v>882</v>
      </c>
      <c r="F14" s="1556" t="str">
        <f>VLOOKUP(TBL5_OptBen[[#This Row],[Option Type (defined list)]],'Option Typs_Grps'!B$2:C$47, 2, FALSE)</f>
        <v>Customer Options</v>
      </c>
      <c r="G14" s="1207" t="s">
        <v>854</v>
      </c>
      <c r="H14" s="1207" t="s">
        <v>1253</v>
      </c>
      <c r="I14" s="1207" t="s">
        <v>92</v>
      </c>
      <c r="J14" s="1208" t="s">
        <v>231</v>
      </c>
      <c r="K14" s="1512">
        <v>2</v>
      </c>
      <c r="L14" s="1517"/>
      <c r="M14" s="1517"/>
      <c r="N14" s="1517">
        <v>0</v>
      </c>
      <c r="O14" s="1517">
        <v>0</v>
      </c>
      <c r="P14" s="1517">
        <v>0</v>
      </c>
      <c r="Q14" s="1517">
        <v>0</v>
      </c>
      <c r="R14" s="1518">
        <v>2.617088132408071</v>
      </c>
      <c r="S14" s="1518">
        <v>5.2195814615259906</v>
      </c>
      <c r="T14" s="1518">
        <v>7.806847853697036</v>
      </c>
      <c r="U14" s="1518">
        <v>10.378525976571041</v>
      </c>
      <c r="V14" s="1518">
        <v>12.934536426860973</v>
      </c>
      <c r="W14" s="1518">
        <v>15.342106956013026</v>
      </c>
      <c r="X14" s="1518">
        <v>17.738360601141949</v>
      </c>
      <c r="Y14" s="1518">
        <v>20.124587691212014</v>
      </c>
      <c r="Z14" s="1518">
        <v>22.507198346602081</v>
      </c>
      <c r="AA14" s="1518">
        <v>24.886640610588984</v>
      </c>
      <c r="AB14" s="1518">
        <v>27.210323309224009</v>
      </c>
      <c r="AC14" s="1518">
        <v>29.518911143459036</v>
      </c>
      <c r="AD14" s="1518">
        <v>31.815342018482966</v>
      </c>
      <c r="AE14" s="1518">
        <v>34.106153070009896</v>
      </c>
      <c r="AF14" s="1518">
        <v>36.397520748702959</v>
      </c>
      <c r="AG14" s="1518">
        <v>38.61429144673798</v>
      </c>
      <c r="AH14" s="1518">
        <v>40.819193678029023</v>
      </c>
      <c r="AI14" s="1518">
        <v>43.02303548452096</v>
      </c>
      <c r="AJ14" s="1518">
        <v>45.230208475386007</v>
      </c>
      <c r="AK14" s="1518">
        <v>45.182257297309093</v>
      </c>
      <c r="AL14" s="1518">
        <v>45.133949292521038</v>
      </c>
      <c r="AM14" s="1518">
        <v>45.073286106155933</v>
      </c>
      <c r="AN14" s="1518">
        <v>45.016014807467968</v>
      </c>
      <c r="AO14" s="1518">
        <v>44.973233012016976</v>
      </c>
      <c r="AP14" s="1518">
        <v>44.93479279364999</v>
      </c>
      <c r="AQ14" s="1518">
        <v>44.898280397398025</v>
      </c>
      <c r="AR14" s="1518">
        <v>44.865032560123041</v>
      </c>
      <c r="AS14" s="1518">
        <v>44.838293825002097</v>
      </c>
      <c r="AT14" s="1518">
        <v>44.807538882269</v>
      </c>
      <c r="AU14" s="1518">
        <v>44.767187135034987</v>
      </c>
      <c r="AV14" s="1518">
        <v>44.726458017553</v>
      </c>
      <c r="AW14" s="1518">
        <v>44.688975189760981</v>
      </c>
      <c r="AX14" s="1518">
        <v>44.655583157730007</v>
      </c>
      <c r="AY14" s="1518">
        <v>44.624657810233089</v>
      </c>
      <c r="AZ14" s="1518">
        <v>44.593528379333975</v>
      </c>
      <c r="BA14" s="1518">
        <v>44.553857574436961</v>
      </c>
      <c r="BB14" s="1518">
        <v>44.511459406807944</v>
      </c>
      <c r="BC14" s="1518">
        <v>44.466896950752016</v>
      </c>
      <c r="BD14" s="1518">
        <v>44.410706944657022</v>
      </c>
      <c r="BE14" s="1518">
        <v>44.344024393730024</v>
      </c>
      <c r="BF14" s="1518">
        <v>44.269190516660956</v>
      </c>
      <c r="BG14" s="1518">
        <v>44.191169423142014</v>
      </c>
      <c r="BH14" s="1518">
        <v>44.116725732052032</v>
      </c>
      <c r="BI14" s="1518">
        <v>44.047916200099053</v>
      </c>
      <c r="BJ14" s="1518">
        <v>43.982164766824098</v>
      </c>
      <c r="BK14" s="1518">
        <v>43.918928413147</v>
      </c>
      <c r="BL14" s="1518">
        <v>43.858257800361912</v>
      </c>
      <c r="BM14" s="1518">
        <v>43.800486740361976</v>
      </c>
      <c r="BN14" s="1518">
        <v>43.745009924293981</v>
      </c>
      <c r="BO14" s="1518">
        <v>43.693318419729962</v>
      </c>
      <c r="BP14" s="1518">
        <v>43.645656905026954</v>
      </c>
      <c r="BQ14" s="1518">
        <v>43.599708571290989</v>
      </c>
      <c r="BR14" s="1518">
        <v>43.558439278008905</v>
      </c>
      <c r="BS14" s="1518">
        <v>43.517369101260101</v>
      </c>
      <c r="BT14" s="1518">
        <v>43.473308627423989</v>
      </c>
      <c r="BU14" s="1518">
        <v>43.430033547445078</v>
      </c>
      <c r="BV14" s="1518">
        <v>43.382390072088924</v>
      </c>
      <c r="BW14" s="1518">
        <v>43.329377234804042</v>
      </c>
      <c r="BX14" s="1518">
        <v>43.272812646711941</v>
      </c>
      <c r="BY14" s="1518">
        <v>43.215994272023977</v>
      </c>
      <c r="BZ14" s="1519" t="s">
        <v>862</v>
      </c>
      <c r="CA14" s="1519" t="s">
        <v>862</v>
      </c>
      <c r="CB14" s="1519" t="s">
        <v>862</v>
      </c>
      <c r="CC14" s="1519" t="s">
        <v>862</v>
      </c>
      <c r="CD14" s="1519" t="s">
        <v>862</v>
      </c>
      <c r="CE14" s="1519" t="s">
        <v>862</v>
      </c>
      <c r="CF14" s="1519" t="s">
        <v>862</v>
      </c>
      <c r="CG14" s="1519" t="s">
        <v>862</v>
      </c>
      <c r="CH14" s="1519" t="s">
        <v>862</v>
      </c>
      <c r="CI14" s="1519" t="s">
        <v>862</v>
      </c>
      <c r="CJ14" s="1519" t="s">
        <v>862</v>
      </c>
      <c r="CK14" s="1519" t="s">
        <v>862</v>
      </c>
      <c r="CL14" s="1519" t="s">
        <v>862</v>
      </c>
      <c r="CM14" s="1519" t="s">
        <v>862</v>
      </c>
      <c r="CN14" s="1520"/>
      <c r="CO14" s="1530"/>
    </row>
    <row r="15" spans="1:93" ht="30.75" thickBot="1" x14ac:dyDescent="0.25">
      <c r="B15"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 s="1469" t="s">
        <v>914</v>
      </c>
      <c r="D15" s="1448" t="s">
        <v>913</v>
      </c>
      <c r="E15" s="1203" t="s">
        <v>882</v>
      </c>
      <c r="F15" s="1556" t="str">
        <f>VLOOKUP(TBL5_OptBen[[#This Row],[Option Type (defined list)]],'Option Typs_Grps'!B$2:C$47, 2, FALSE)</f>
        <v>Customer Options</v>
      </c>
      <c r="G15" s="1207" t="s">
        <v>854</v>
      </c>
      <c r="H15" s="1207" t="s">
        <v>1253</v>
      </c>
      <c r="I15" s="1207" t="s">
        <v>92</v>
      </c>
      <c r="J15" s="1208" t="s">
        <v>231</v>
      </c>
      <c r="K15" s="1512">
        <v>2</v>
      </c>
      <c r="L15" s="1517"/>
      <c r="M15" s="1517"/>
      <c r="N15" s="1517">
        <v>0</v>
      </c>
      <c r="O15" s="1517">
        <v>0</v>
      </c>
      <c r="P15" s="1517">
        <v>0</v>
      </c>
      <c r="Q15" s="1517">
        <v>0</v>
      </c>
      <c r="R15" s="1518">
        <v>0.52529776438200315</v>
      </c>
      <c r="S15" s="1518">
        <v>1.317245775915012</v>
      </c>
      <c r="T15" s="1518">
        <v>2.096568919239985</v>
      </c>
      <c r="U15" s="1518">
        <v>2.8889764183109037</v>
      </c>
      <c r="V15" s="1518">
        <v>3.6783874647700259</v>
      </c>
      <c r="W15" s="1518">
        <v>4.3845134493559499</v>
      </c>
      <c r="X15" s="1518">
        <v>5.0872925046689943</v>
      </c>
      <c r="Y15" s="1518">
        <v>5.7871063872850073</v>
      </c>
      <c r="Z15" s="1518">
        <v>6.4858106890969793</v>
      </c>
      <c r="AA15" s="1518">
        <v>7.1835491941720875</v>
      </c>
      <c r="AB15" s="1518">
        <v>7.1696704948070646</v>
      </c>
      <c r="AC15" s="1518">
        <v>7.1543587929209025</v>
      </c>
      <c r="AD15" s="1518">
        <v>7.1385923757079581</v>
      </c>
      <c r="AE15" s="1518">
        <v>7.1238309268750299</v>
      </c>
      <c r="AF15" s="1518">
        <v>7.1110863026790412</v>
      </c>
      <c r="AG15" s="1518">
        <v>7.0991285508710007</v>
      </c>
      <c r="AH15" s="1518">
        <v>7.0864426212830267</v>
      </c>
      <c r="AI15" s="1518">
        <v>7.0749211137230077</v>
      </c>
      <c r="AJ15" s="1518">
        <v>7.0650749178279284</v>
      </c>
      <c r="AK15" s="1518">
        <v>7.0575848204599652</v>
      </c>
      <c r="AL15" s="1518">
        <v>7.050038985839933</v>
      </c>
      <c r="AM15" s="1518">
        <v>7.0405632400739933</v>
      </c>
      <c r="AN15" s="1518">
        <v>7.0316173158900028</v>
      </c>
      <c r="AO15" s="1518">
        <v>7.0249346893849633</v>
      </c>
      <c r="AP15" s="1518">
        <v>7.0189302283889674</v>
      </c>
      <c r="AQ15" s="1518">
        <v>7.0132268981669768</v>
      </c>
      <c r="AR15" s="1518">
        <v>7.0080335004560084</v>
      </c>
      <c r="AS15" s="1518">
        <v>7.0038568412448967</v>
      </c>
      <c r="AT15" s="1518">
        <v>6.9990528400729772</v>
      </c>
      <c r="AU15" s="1518">
        <v>6.9927497933509812</v>
      </c>
      <c r="AV15" s="1518">
        <v>6.9863878004250637</v>
      </c>
      <c r="AW15" s="1518">
        <v>6.9805328863000113</v>
      </c>
      <c r="AX15" s="1518">
        <v>6.9753169649969777</v>
      </c>
      <c r="AY15" s="1518">
        <v>6.9704863461629429</v>
      </c>
      <c r="AZ15" s="1518">
        <v>6.9656238489759517</v>
      </c>
      <c r="BA15" s="1518">
        <v>6.95942716719901</v>
      </c>
      <c r="BB15" s="1518">
        <v>6.9528044643460589</v>
      </c>
      <c r="BC15" s="1518">
        <v>6.9458436940740285</v>
      </c>
      <c r="BD15" s="1518">
        <v>6.9370666705740405</v>
      </c>
      <c r="BE15" s="1518">
        <v>6.9266506845800677</v>
      </c>
      <c r="BF15" s="1518">
        <v>6.9149614404720978</v>
      </c>
      <c r="BG15" s="1518">
        <v>6.9027743449569243</v>
      </c>
      <c r="BH15" s="1518">
        <v>6.8911460489040337</v>
      </c>
      <c r="BI15" s="1518">
        <v>6.8803978230009761</v>
      </c>
      <c r="BJ15" s="1518">
        <v>6.8701272799789876</v>
      </c>
      <c r="BK15" s="1518">
        <v>6.8602495988600367</v>
      </c>
      <c r="BL15" s="1518">
        <v>6.8507726930700983</v>
      </c>
      <c r="BM15" s="1518">
        <v>6.8417487048819794</v>
      </c>
      <c r="BN15" s="1518">
        <v>6.8330830835000143</v>
      </c>
      <c r="BO15" s="1518">
        <v>6.8250087375110979</v>
      </c>
      <c r="BP15" s="1518">
        <v>6.8175638863060612</v>
      </c>
      <c r="BQ15" s="1518">
        <v>6.8103866383739842</v>
      </c>
      <c r="BR15" s="1518">
        <v>6.8039402686000585</v>
      </c>
      <c r="BS15" s="1518">
        <v>6.7975250013379309</v>
      </c>
      <c r="BT15" s="1518">
        <v>6.7906426419809804</v>
      </c>
      <c r="BU15" s="1518">
        <v>6.7838829631639328</v>
      </c>
      <c r="BV15" s="1518">
        <v>6.776440929751061</v>
      </c>
      <c r="BW15" s="1518">
        <v>6.7681601881919278</v>
      </c>
      <c r="BX15" s="1518">
        <v>6.759324654021043</v>
      </c>
      <c r="BY15" s="1518">
        <v>6.7504494777309674</v>
      </c>
      <c r="BZ15" s="1519"/>
      <c r="CA15" s="1519"/>
      <c r="CB15" s="1519"/>
      <c r="CC15" s="1519"/>
      <c r="CD15" s="1519"/>
      <c r="CE15" s="1519"/>
      <c r="CF15" s="1519"/>
      <c r="CG15" s="1519"/>
      <c r="CH15" s="1519"/>
      <c r="CI15" s="1519"/>
      <c r="CJ15" s="1519"/>
      <c r="CK15" s="1519"/>
      <c r="CL15" s="1519"/>
      <c r="CM15" s="1519"/>
      <c r="CN15" s="1520"/>
      <c r="CO15" s="1530"/>
    </row>
    <row r="16" spans="1:93" ht="30.75" thickBot="1" x14ac:dyDescent="0.25">
      <c r="B16"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6" s="1504" t="s">
        <v>898</v>
      </c>
      <c r="D16" s="1203" t="s">
        <v>897</v>
      </c>
      <c r="E16" s="1203" t="s">
        <v>893</v>
      </c>
      <c r="F16" s="1556" t="str">
        <f>VLOOKUP(TBL5_OptBen[[#This Row],[Option Type (defined list)]],'Option Typs_Grps'!B$2:C$47, 2, FALSE)</f>
        <v>Distribution Options</v>
      </c>
      <c r="G16" s="1207" t="s">
        <v>854</v>
      </c>
      <c r="H16" s="1207" t="s">
        <v>1253</v>
      </c>
      <c r="I16" s="1207" t="s">
        <v>92</v>
      </c>
      <c r="J16" s="1208" t="s">
        <v>231</v>
      </c>
      <c r="K16" s="1512">
        <v>2</v>
      </c>
      <c r="L16" s="1517"/>
      <c r="M16" s="1517"/>
      <c r="N16" s="1517">
        <v>0</v>
      </c>
      <c r="O16" s="1517">
        <v>0</v>
      </c>
      <c r="P16" s="1517">
        <v>0</v>
      </c>
      <c r="Q16" s="1517">
        <v>0</v>
      </c>
      <c r="R16" s="1518">
        <v>1.4461706285201075</v>
      </c>
      <c r="S16" s="1518">
        <v>2.8772411009340146</v>
      </c>
      <c r="T16" s="1518">
        <v>4.3041299740885677</v>
      </c>
      <c r="U16" s="1518">
        <v>5.730702420667825</v>
      </c>
      <c r="V16" s="1518">
        <v>7.1608285437852146</v>
      </c>
      <c r="W16" s="1518">
        <v>8.5839359429455158</v>
      </c>
      <c r="X16" s="1518">
        <v>9.9982315565266049</v>
      </c>
      <c r="Y16" s="1518">
        <v>11.415545762286428</v>
      </c>
      <c r="Z16" s="1518">
        <v>12.835545543776021</v>
      </c>
      <c r="AA16" s="1518">
        <v>14.258555627841773</v>
      </c>
      <c r="AB16" s="1518">
        <v>15.710165455744686</v>
      </c>
      <c r="AC16" s="1518">
        <v>17.189240233020229</v>
      </c>
      <c r="AD16" s="1518">
        <v>18.669920061716994</v>
      </c>
      <c r="AE16" s="1518">
        <v>20.152678379626565</v>
      </c>
      <c r="AF16" s="1518">
        <v>21.637266853533802</v>
      </c>
      <c r="AG16" s="1518">
        <v>23.659732586770559</v>
      </c>
      <c r="AH16" s="1518">
        <v>25.682777798762459</v>
      </c>
      <c r="AI16" s="1518">
        <v>27.706230196551715</v>
      </c>
      <c r="AJ16" s="1518">
        <v>29.730300131898147</v>
      </c>
      <c r="AK16" s="1518">
        <v>31.754805158663608</v>
      </c>
      <c r="AL16" s="1518">
        <v>33.780838689312787</v>
      </c>
      <c r="AM16" s="1518">
        <v>35.80939164806459</v>
      </c>
      <c r="AN16" s="1518">
        <v>37.840333284653312</v>
      </c>
      <c r="AO16" s="1518">
        <v>39.873820842780134</v>
      </c>
      <c r="AP16" s="1518">
        <v>41.909977890445035</v>
      </c>
      <c r="AQ16" s="1518">
        <v>41.924614178412611</v>
      </c>
      <c r="AR16" s="1518">
        <v>41.939908956658542</v>
      </c>
      <c r="AS16" s="1518">
        <v>41.956493496181849</v>
      </c>
      <c r="AT16" s="1518">
        <v>41.972943827379616</v>
      </c>
      <c r="AU16" s="1518">
        <v>41.988395668921548</v>
      </c>
      <c r="AV16" s="1518">
        <v>41.993332721647334</v>
      </c>
      <c r="AW16" s="1518">
        <v>41.988215145779698</v>
      </c>
      <c r="AX16" s="1518">
        <v>41.98306656401472</v>
      </c>
      <c r="AY16" s="1518">
        <v>41.977810016878266</v>
      </c>
      <c r="AZ16" s="1518">
        <v>41.972256853545908</v>
      </c>
      <c r="BA16" s="1518">
        <v>41.965293791181239</v>
      </c>
      <c r="BB16" s="1518">
        <v>41.957490577923643</v>
      </c>
      <c r="BC16" s="1518">
        <v>41.948734417111986</v>
      </c>
      <c r="BD16" s="1518">
        <v>41.938359064850715</v>
      </c>
      <c r="BE16" s="1518">
        <v>41.92672722711206</v>
      </c>
      <c r="BF16" s="1518">
        <v>41.913891806375979</v>
      </c>
      <c r="BG16" s="1518">
        <v>41.900202042325574</v>
      </c>
      <c r="BH16" s="1518">
        <v>41.886432759471788</v>
      </c>
      <c r="BI16" s="1518">
        <v>41.873107904860461</v>
      </c>
      <c r="BJ16" s="1518">
        <v>41.85998290319607</v>
      </c>
      <c r="BK16" s="1518">
        <v>41.847239960968651</v>
      </c>
      <c r="BL16" s="1518">
        <v>41.834837188743862</v>
      </c>
      <c r="BM16" s="1518">
        <v>41.822652776099012</v>
      </c>
      <c r="BN16" s="1518">
        <v>41.810730241638453</v>
      </c>
      <c r="BO16" s="1518">
        <v>41.799172196151773</v>
      </c>
      <c r="BP16" s="1518">
        <v>41.788234322319269</v>
      </c>
      <c r="BQ16" s="1518">
        <v>41.777746539889264</v>
      </c>
      <c r="BR16" s="1518">
        <v>41.767781375657094</v>
      </c>
      <c r="BS16" s="1518">
        <v>41.757679330043764</v>
      </c>
      <c r="BT16" s="1518">
        <v>41.747194597092957</v>
      </c>
      <c r="BU16" s="1518">
        <v>41.734033049009483</v>
      </c>
      <c r="BV16" s="1518">
        <v>41.717716171147735</v>
      </c>
      <c r="BW16" s="1518">
        <v>41.700705533421782</v>
      </c>
      <c r="BX16" s="1518">
        <v>41.683146046532535</v>
      </c>
      <c r="BY16" s="1518">
        <v>41.665479538703316</v>
      </c>
      <c r="BZ16" s="1519"/>
      <c r="CA16" s="1519"/>
      <c r="CB16" s="1519"/>
      <c r="CC16" s="1519"/>
      <c r="CD16" s="1519"/>
      <c r="CE16" s="1519"/>
      <c r="CF16" s="1519"/>
      <c r="CG16" s="1519"/>
      <c r="CH16" s="1519"/>
      <c r="CI16" s="1519"/>
      <c r="CJ16" s="1519"/>
      <c r="CK16" s="1519"/>
      <c r="CL16" s="1519"/>
      <c r="CM16" s="1519"/>
      <c r="CN16" s="1520"/>
      <c r="CO16" s="1530"/>
    </row>
    <row r="17" spans="2:93" ht="30.75" thickBot="1" x14ac:dyDescent="0.25">
      <c r="B17" s="1509" t="s">
        <v>1256</v>
      </c>
      <c r="C17" s="1504" t="s">
        <v>911</v>
      </c>
      <c r="D17" s="1203" t="s">
        <v>910</v>
      </c>
      <c r="E17" s="1203" t="s">
        <v>912</v>
      </c>
      <c r="F17" s="1556" t="str">
        <f>VLOOKUP(TBL5_OptBen[[#This Row],[Option Type (defined list)]],'Option Typs_Grps'!B$2:C$47, 2, FALSE)</f>
        <v>Customer Options</v>
      </c>
      <c r="G17" s="1207" t="s">
        <v>854</v>
      </c>
      <c r="H17" s="1207" t="s">
        <v>1253</v>
      </c>
      <c r="I17" s="1207" t="s">
        <v>92</v>
      </c>
      <c r="J17" s="1208" t="s">
        <v>231</v>
      </c>
      <c r="K17" s="1512">
        <v>2</v>
      </c>
      <c r="L17" s="1517"/>
      <c r="M17" s="1517"/>
      <c r="N17" s="1517">
        <v>0</v>
      </c>
      <c r="O17" s="1517">
        <v>0</v>
      </c>
      <c r="P17" s="1517">
        <v>0</v>
      </c>
      <c r="Q17" s="1517">
        <v>0</v>
      </c>
      <c r="R17" s="1519">
        <v>0.39619561147989923</v>
      </c>
      <c r="S17" s="1519">
        <v>0.8074913790660031</v>
      </c>
      <c r="T17" s="1519">
        <v>1.2229687459114356</v>
      </c>
      <c r="U17" s="1519">
        <v>1.6387625393321881</v>
      </c>
      <c r="V17" s="1519">
        <v>2.0510026562148118</v>
      </c>
      <c r="W17" s="1519">
        <v>2.4702614970545005</v>
      </c>
      <c r="X17" s="1519">
        <v>2.898332123473419</v>
      </c>
      <c r="Y17" s="1519">
        <v>3.3233841577136087</v>
      </c>
      <c r="Z17" s="1519">
        <v>3.7457506162240124</v>
      </c>
      <c r="AA17" s="1519">
        <v>4.165106772158274</v>
      </c>
      <c r="AB17" s="1519">
        <v>4.5558631842553616</v>
      </c>
      <c r="AC17" s="1519">
        <v>4.9191546469798286</v>
      </c>
      <c r="AD17" s="1519">
        <v>5.2808410582830581</v>
      </c>
      <c r="AE17" s="1519">
        <v>5.6404489803734918</v>
      </c>
      <c r="AF17" s="1519">
        <v>5.998226746466254</v>
      </c>
      <c r="AG17" s="1519">
        <v>6.4880965532295063</v>
      </c>
      <c r="AH17" s="1519">
        <v>6.9773868812375834</v>
      </c>
      <c r="AI17" s="1519">
        <v>7.4662700234483239</v>
      </c>
      <c r="AJ17" s="1519">
        <v>7.9545356281018975</v>
      </c>
      <c r="AK17" s="1519">
        <v>8.4423661413364322</v>
      </c>
      <c r="AL17" s="1519">
        <v>8.9286681506872405</v>
      </c>
      <c r="AM17" s="1519">
        <v>9.4124507319354365</v>
      </c>
      <c r="AN17" s="1519">
        <v>9.8938446353467064</v>
      </c>
      <c r="AO17" s="1519">
        <v>10.372692617219883</v>
      </c>
      <c r="AP17" s="1519">
        <v>10.848871109554977</v>
      </c>
      <c r="AQ17" s="1519">
        <v>10.834234821587408</v>
      </c>
      <c r="AR17" s="1519">
        <v>10.81894004334147</v>
      </c>
      <c r="AS17" s="1519">
        <v>10.802355503818159</v>
      </c>
      <c r="AT17" s="1519">
        <v>10.785905172620399</v>
      </c>
      <c r="AU17" s="1519">
        <v>10.77045333107846</v>
      </c>
      <c r="AV17" s="1519">
        <v>10.765516278352671</v>
      </c>
      <c r="AW17" s="1519">
        <v>10.770633854220318</v>
      </c>
      <c r="AX17" s="1519">
        <v>10.775782435985295</v>
      </c>
      <c r="AY17" s="1519">
        <v>10.781038983121737</v>
      </c>
      <c r="AZ17" s="1519">
        <v>10.786592146454097</v>
      </c>
      <c r="BA17" s="1519">
        <v>10.793555208818768</v>
      </c>
      <c r="BB17" s="1519">
        <v>10.801358422076369</v>
      </c>
      <c r="BC17" s="1519">
        <v>10.810114582888035</v>
      </c>
      <c r="BD17" s="1519">
        <v>10.820489935149299</v>
      </c>
      <c r="BE17" s="1519">
        <v>10.83212177288795</v>
      </c>
      <c r="BF17" s="1519">
        <v>10.844957193624039</v>
      </c>
      <c r="BG17" s="1519">
        <v>10.85864695767444</v>
      </c>
      <c r="BH17" s="1519">
        <v>10.872416240528221</v>
      </c>
      <c r="BI17" s="1519">
        <v>10.885741095139545</v>
      </c>
      <c r="BJ17" s="1519">
        <v>10.898866096803948</v>
      </c>
      <c r="BK17" s="1519">
        <v>10.91160903903136</v>
      </c>
      <c r="BL17" s="1519">
        <v>10.924011811256152</v>
      </c>
      <c r="BM17" s="1519">
        <v>10.936196223901002</v>
      </c>
      <c r="BN17" s="1519">
        <v>10.948118758361565</v>
      </c>
      <c r="BO17" s="1519">
        <v>10.95967680384824</v>
      </c>
      <c r="BP17" s="1519">
        <v>10.970614677680745</v>
      </c>
      <c r="BQ17" s="1519">
        <v>10.981102460110748</v>
      </c>
      <c r="BR17" s="1519">
        <v>10.991067624342927</v>
      </c>
      <c r="BS17" s="1519">
        <v>11.001169669956242</v>
      </c>
      <c r="BT17" s="1519">
        <v>11.011654402907052</v>
      </c>
      <c r="BU17" s="1519">
        <v>11.024815950990538</v>
      </c>
      <c r="BV17" s="1519">
        <v>11.04113282885227</v>
      </c>
      <c r="BW17" s="1519">
        <v>11.05814346657823</v>
      </c>
      <c r="BX17" s="1519">
        <v>11.075702953467472</v>
      </c>
      <c r="BY17" s="1519">
        <v>11.093369461296696</v>
      </c>
      <c r="BZ17" s="1519"/>
      <c r="CA17" s="1519"/>
      <c r="CB17" s="1519"/>
      <c r="CC17" s="1519"/>
      <c r="CD17" s="1519"/>
      <c r="CE17" s="1519"/>
      <c r="CF17" s="1519"/>
      <c r="CG17" s="1519"/>
      <c r="CH17" s="1519"/>
      <c r="CI17" s="1519"/>
      <c r="CJ17" s="1519"/>
      <c r="CK17" s="1519"/>
      <c r="CL17" s="1519"/>
      <c r="CM17" s="1519"/>
      <c r="CN17" s="1520"/>
      <c r="CO17" s="1530"/>
    </row>
    <row r="18" spans="2:93" ht="30.75" thickBot="1" x14ac:dyDescent="0.25">
      <c r="B18" s="1509" t="s">
        <v>1257</v>
      </c>
      <c r="C18" s="1504" t="s">
        <v>916</v>
      </c>
      <c r="D18" s="1203" t="s">
        <v>1258</v>
      </c>
      <c r="E18" s="1203" t="s">
        <v>882</v>
      </c>
      <c r="F18" s="1556" t="str">
        <f>VLOOKUP(TBL5_OptBen[[#This Row],[Option Type (defined list)]],'Option Typs_Grps'!B$2:C$47, 2, FALSE)</f>
        <v>Customer Options</v>
      </c>
      <c r="G18" s="1207" t="s">
        <v>854</v>
      </c>
      <c r="H18" s="1207" t="s">
        <v>1253</v>
      </c>
      <c r="I18" s="1207" t="s">
        <v>92</v>
      </c>
      <c r="J18" s="1208" t="s">
        <v>231</v>
      </c>
      <c r="K18" s="1512">
        <v>2</v>
      </c>
      <c r="L18" s="1517"/>
      <c r="M18" s="1517"/>
      <c r="N18" s="1517">
        <v>0</v>
      </c>
      <c r="O18" s="1517">
        <v>0</v>
      </c>
      <c r="P18" s="1517">
        <v>0</v>
      </c>
      <c r="Q18" s="1517">
        <v>0</v>
      </c>
      <c r="R18" s="1519">
        <v>0.75783740481006134</v>
      </c>
      <c r="S18" s="1519">
        <v>1.5156748096189858</v>
      </c>
      <c r="T18" s="1519">
        <v>2.2735122144290472</v>
      </c>
      <c r="U18" s="1519">
        <v>3.0313496192389948</v>
      </c>
      <c r="V18" s="1519">
        <v>3.7891870240490562</v>
      </c>
      <c r="W18" s="1519">
        <v>4.8430909727510425</v>
      </c>
      <c r="X18" s="1519">
        <v>5.8969949214539383</v>
      </c>
      <c r="Y18" s="1519">
        <v>6.9508988701560384</v>
      </c>
      <c r="Z18" s="1519">
        <v>8.0048028188580247</v>
      </c>
      <c r="AA18" s="1519">
        <v>9.0587067675610342</v>
      </c>
      <c r="AB18" s="1519">
        <v>10.343152093280082</v>
      </c>
      <c r="AC18" s="1519">
        <v>11.62759741900004</v>
      </c>
      <c r="AD18" s="1519">
        <v>12.912042744719997</v>
      </c>
      <c r="AE18" s="1519">
        <v>12.912042744719997</v>
      </c>
      <c r="AF18" s="1519">
        <v>12.912042744719997</v>
      </c>
      <c r="AG18" s="1519">
        <v>12.912042744719997</v>
      </c>
      <c r="AH18" s="1519">
        <v>12.912042744719997</v>
      </c>
      <c r="AI18" s="1519">
        <v>12.912042744719997</v>
      </c>
      <c r="AJ18" s="1519">
        <v>12.912042744719997</v>
      </c>
      <c r="AK18" s="1519">
        <v>12.912042744719088</v>
      </c>
      <c r="AL18" s="1519">
        <v>12.912042744719997</v>
      </c>
      <c r="AM18" s="1519">
        <v>12.912042744719997</v>
      </c>
      <c r="AN18" s="1519">
        <v>12.912042744719997</v>
      </c>
      <c r="AO18" s="1519">
        <v>12.912042744719997</v>
      </c>
      <c r="AP18" s="1519">
        <v>12.912042744719997</v>
      </c>
      <c r="AQ18" s="1519">
        <v>12.912042744719997</v>
      </c>
      <c r="AR18" s="1519">
        <v>12.912042744719997</v>
      </c>
      <c r="AS18" s="1519">
        <v>12.912042744719997</v>
      </c>
      <c r="AT18" s="1519">
        <v>12.912042744718974</v>
      </c>
      <c r="AU18" s="1519">
        <v>12.912042744719997</v>
      </c>
      <c r="AV18" s="1519">
        <v>12.912042744719997</v>
      </c>
      <c r="AW18" s="1519">
        <v>12.912042744719997</v>
      </c>
      <c r="AX18" s="1519">
        <v>12.912042744719997</v>
      </c>
      <c r="AY18" s="1519">
        <v>12.912042744719088</v>
      </c>
      <c r="AZ18" s="1519">
        <v>12.912042744719997</v>
      </c>
      <c r="BA18" s="1519">
        <v>12.912042744719997</v>
      </c>
      <c r="BB18" s="1519">
        <v>12.912042744719997</v>
      </c>
      <c r="BC18" s="1519">
        <v>12.912042744719997</v>
      </c>
      <c r="BD18" s="1519">
        <v>12.912042744719997</v>
      </c>
      <c r="BE18" s="1519">
        <v>12.912042744720111</v>
      </c>
      <c r="BF18" s="1519">
        <v>12.912042744719997</v>
      </c>
      <c r="BG18" s="1519">
        <v>12.912042744719997</v>
      </c>
      <c r="BH18" s="1519">
        <v>12.912042744719997</v>
      </c>
      <c r="BI18" s="1519">
        <v>12.912042744719997</v>
      </c>
      <c r="BJ18" s="1519">
        <v>12.912042744719997</v>
      </c>
      <c r="BK18" s="1519">
        <v>12.912042744719997</v>
      </c>
      <c r="BL18" s="1519">
        <v>12.912042744719997</v>
      </c>
      <c r="BM18" s="1519">
        <v>12.912042744718974</v>
      </c>
      <c r="BN18" s="1519">
        <v>12.912042744719997</v>
      </c>
      <c r="BO18" s="1519">
        <v>12.912042744719997</v>
      </c>
      <c r="BP18" s="1519">
        <v>12.912042744719997</v>
      </c>
      <c r="BQ18" s="1519">
        <v>12.912042744719997</v>
      </c>
      <c r="BR18" s="1519">
        <v>12.912042744719997</v>
      </c>
      <c r="BS18" s="1519">
        <v>12.912042744719997</v>
      </c>
      <c r="BT18" s="1519">
        <v>12.912042744719997</v>
      </c>
      <c r="BU18" s="1519">
        <v>12.912042744719997</v>
      </c>
      <c r="BV18" s="1519">
        <v>12.912042744719997</v>
      </c>
      <c r="BW18" s="1519">
        <v>12.912042744719997</v>
      </c>
      <c r="BX18" s="1519">
        <v>12.912042744719997</v>
      </c>
      <c r="BY18" s="1519">
        <v>12.912042744719997</v>
      </c>
      <c r="BZ18" s="1519"/>
      <c r="CA18" s="1519"/>
      <c r="CB18" s="1519"/>
      <c r="CC18" s="1519"/>
      <c r="CD18" s="1519"/>
      <c r="CE18" s="1519"/>
      <c r="CF18" s="1519"/>
      <c r="CG18" s="1519"/>
      <c r="CH18" s="1519"/>
      <c r="CI18" s="1519"/>
      <c r="CJ18" s="1519"/>
      <c r="CK18" s="1519"/>
      <c r="CL18" s="1519"/>
      <c r="CM18" s="1519"/>
      <c r="CN18" s="1520"/>
      <c r="CO18" s="1530"/>
    </row>
    <row r="19" spans="2:93" ht="30.75" thickBot="1" x14ac:dyDescent="0.25">
      <c r="B19" s="1509" t="s">
        <v>1257</v>
      </c>
      <c r="C19" s="1504" t="s">
        <v>881</v>
      </c>
      <c r="D19" s="1203" t="s">
        <v>880</v>
      </c>
      <c r="E19" s="1203" t="s">
        <v>882</v>
      </c>
      <c r="F19" s="1556" t="str">
        <f>VLOOKUP(TBL5_OptBen[[#This Row],[Option Type (defined list)]],'Option Typs_Grps'!B$2:C$47, 2, FALSE)</f>
        <v>Customer Options</v>
      </c>
      <c r="G19" s="1207" t="s">
        <v>854</v>
      </c>
      <c r="H19" s="1207" t="s">
        <v>1253</v>
      </c>
      <c r="I19" s="1207" t="s">
        <v>92</v>
      </c>
      <c r="J19" s="1208" t="s">
        <v>231</v>
      </c>
      <c r="K19" s="1512">
        <v>2</v>
      </c>
      <c r="L19" s="1517"/>
      <c r="M19" s="1517"/>
      <c r="N19" s="1517">
        <v>0</v>
      </c>
      <c r="O19" s="1517">
        <v>0</v>
      </c>
      <c r="P19" s="1517">
        <v>0</v>
      </c>
      <c r="Q19" s="1517">
        <v>0</v>
      </c>
      <c r="R19" s="1519">
        <v>0</v>
      </c>
      <c r="S19" s="1519">
        <v>6.1446170961860389</v>
      </c>
      <c r="T19" s="1519">
        <v>6.9631920019940026</v>
      </c>
      <c r="U19" s="1519">
        <v>7.7752931078380243</v>
      </c>
      <c r="V19" s="1519">
        <v>8.5828596129930474</v>
      </c>
      <c r="W19" s="1519">
        <v>9.3836941667379961</v>
      </c>
      <c r="X19" s="1519">
        <v>10.183356280836961</v>
      </c>
      <c r="Y19" s="1519">
        <v>10.98925904928808</v>
      </c>
      <c r="Z19" s="1519">
        <v>12.700152181433054</v>
      </c>
      <c r="AA19" s="1519">
        <v>14.404104016595966</v>
      </c>
      <c r="AB19" s="1519">
        <v>16.102364455658062</v>
      </c>
      <c r="AC19" s="1519">
        <v>17.791476949398998</v>
      </c>
      <c r="AD19" s="1519">
        <v>19.474602008335978</v>
      </c>
      <c r="AE19" s="1519">
        <v>21.13908201575191</v>
      </c>
      <c r="AF19" s="1519">
        <v>22.798019807320998</v>
      </c>
      <c r="AG19" s="1519">
        <v>24.451810071067939</v>
      </c>
      <c r="AH19" s="1519">
        <v>26.096889009715028</v>
      </c>
      <c r="AI19" s="1519">
        <v>27.729331080783027</v>
      </c>
      <c r="AJ19" s="1519">
        <v>28.232383285930041</v>
      </c>
      <c r="AK19" s="1519">
        <v>28.743651977665991</v>
      </c>
      <c r="AL19" s="1519">
        <v>29.254871518304071</v>
      </c>
      <c r="AM19" s="1519">
        <v>29.760874838465952</v>
      </c>
      <c r="AN19" s="1519">
        <v>30.265887078516016</v>
      </c>
      <c r="AO19" s="1519">
        <v>30.776664758912943</v>
      </c>
      <c r="AP19" s="1519">
        <v>31.285554155261025</v>
      </c>
      <c r="AQ19" s="1519">
        <v>31.796048446323994</v>
      </c>
      <c r="AR19" s="1519">
        <v>31.760672613496013</v>
      </c>
      <c r="AS19" s="1519">
        <v>31.731424262606993</v>
      </c>
      <c r="AT19" s="1519">
        <v>31.69917723453591</v>
      </c>
      <c r="AU19" s="1519">
        <v>31.662770126378973</v>
      </c>
      <c r="AV19" s="1519">
        <v>31.628598747328965</v>
      </c>
      <c r="AW19" s="1519">
        <v>31.602295077285021</v>
      </c>
      <c r="AX19" s="1519">
        <v>31.578178969019064</v>
      </c>
      <c r="AY19" s="1519">
        <v>31.556813494320068</v>
      </c>
      <c r="AZ19" s="1519">
        <v>31.535165212000948</v>
      </c>
      <c r="BA19" s="1519">
        <v>31.508904308073966</v>
      </c>
      <c r="BB19" s="1519">
        <v>31.480838823477939</v>
      </c>
      <c r="BC19" s="1519">
        <v>31.451771093364982</v>
      </c>
      <c r="BD19" s="1519">
        <v>31.416227376357028</v>
      </c>
      <c r="BE19" s="1519">
        <v>31.37480963571511</v>
      </c>
      <c r="BF19" s="1519">
        <v>31.328816014139989</v>
      </c>
      <c r="BG19" s="1519">
        <v>31.281069882168936</v>
      </c>
      <c r="BH19" s="1519">
        <v>31.235459027423076</v>
      </c>
      <c r="BI19" s="1519">
        <v>31.192667313560037</v>
      </c>
      <c r="BJ19" s="1519">
        <v>31.15238091441006</v>
      </c>
      <c r="BK19" s="1519">
        <v>31.113256195416056</v>
      </c>
      <c r="BL19" s="1519">
        <v>31.075613657119902</v>
      </c>
      <c r="BM19" s="1519">
        <v>31.038302606296952</v>
      </c>
      <c r="BN19" s="1519">
        <v>31.002449268958912</v>
      </c>
      <c r="BO19" s="1519">
        <v>30.968928107490001</v>
      </c>
      <c r="BP19" s="1519">
        <v>30.93788805579095</v>
      </c>
      <c r="BQ19" s="1519">
        <v>30.908001603236926</v>
      </c>
      <c r="BR19" s="1519">
        <v>30.880977767017953</v>
      </c>
      <c r="BS19" s="1519">
        <v>30.854242791130105</v>
      </c>
      <c r="BT19" s="1519">
        <v>30.825951638709967</v>
      </c>
      <c r="BU19" s="1519">
        <v>30.799011345438089</v>
      </c>
      <c r="BV19" s="1519">
        <v>30.769273381254948</v>
      </c>
      <c r="BW19" s="1519">
        <v>30.738836794307076</v>
      </c>
      <c r="BX19" s="1519">
        <v>30.705257465230034</v>
      </c>
      <c r="BY19" s="1519">
        <v>30.67157640803498</v>
      </c>
      <c r="BZ19" s="1519" t="s">
        <v>862</v>
      </c>
      <c r="CA19" s="1519" t="s">
        <v>862</v>
      </c>
      <c r="CB19" s="1519" t="s">
        <v>862</v>
      </c>
      <c r="CC19" s="1519" t="s">
        <v>862</v>
      </c>
      <c r="CD19" s="1519" t="s">
        <v>862</v>
      </c>
      <c r="CE19" s="1519" t="s">
        <v>862</v>
      </c>
      <c r="CF19" s="1519" t="s">
        <v>862</v>
      </c>
      <c r="CG19" s="1519" t="s">
        <v>862</v>
      </c>
      <c r="CH19" s="1519" t="s">
        <v>862</v>
      </c>
      <c r="CI19" s="1519" t="s">
        <v>862</v>
      </c>
      <c r="CJ19" s="1519" t="s">
        <v>862</v>
      </c>
      <c r="CK19" s="1519" t="s">
        <v>862</v>
      </c>
      <c r="CL19" s="1519" t="s">
        <v>862</v>
      </c>
      <c r="CM19" s="1519" t="s">
        <v>862</v>
      </c>
      <c r="CN19" s="1520"/>
      <c r="CO19" s="1530"/>
    </row>
    <row r="20" spans="2:93" ht="15" thickBot="1" x14ac:dyDescent="0.25">
      <c r="B20"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 s="1504" t="s">
        <v>918</v>
      </c>
      <c r="D20" s="1203" t="s">
        <v>917</v>
      </c>
      <c r="E20" s="1207" t="s">
        <v>859</v>
      </c>
      <c r="F20" s="1556" t="str">
        <f>VLOOKUP(TBL5_OptBen[[#This Row],[Option Type (defined list)]],'Option Typs_Grps'!B$2:C$47, 2, FALSE)</f>
        <v>Customer Options</v>
      </c>
      <c r="G20" s="1207" t="s">
        <v>854</v>
      </c>
      <c r="H20" s="1207" t="s">
        <v>1253</v>
      </c>
      <c r="I20" s="1207" t="s">
        <v>88</v>
      </c>
      <c r="J20" s="1208" t="s">
        <v>231</v>
      </c>
      <c r="K20" s="1512">
        <v>2</v>
      </c>
      <c r="L20" s="1517"/>
      <c r="M20" s="1517"/>
      <c r="N20" s="1517">
        <v>0</v>
      </c>
      <c r="O20" s="1517">
        <v>0</v>
      </c>
      <c r="P20" s="1517">
        <v>0</v>
      </c>
      <c r="Q20" s="1517">
        <v>0</v>
      </c>
      <c r="R20" s="1518">
        <v>7.098963468326791E-2</v>
      </c>
      <c r="S20" s="1518">
        <v>0.13153966492532637</v>
      </c>
      <c r="T20" s="1518">
        <v>0.15140311124179057</v>
      </c>
      <c r="U20" s="1518">
        <v>0.15780587138544389</v>
      </c>
      <c r="V20" s="1518">
        <v>0.16040808563291487</v>
      </c>
      <c r="W20" s="1518">
        <v>0.16205441779755508</v>
      </c>
      <c r="X20" s="1518">
        <v>0.16325374573596374</v>
      </c>
      <c r="Y20" s="1518">
        <v>0.1641228699397338</v>
      </c>
      <c r="Z20" s="1518">
        <v>0.16494035865527323</v>
      </c>
      <c r="AA20" s="1518">
        <v>0.16577797962184548</v>
      </c>
      <c r="AB20" s="1518">
        <v>0.16413458540730586</v>
      </c>
      <c r="AC20" s="1518">
        <v>0.16220148330369721</v>
      </c>
      <c r="AD20" s="1518">
        <v>0.16205375562169599</v>
      </c>
      <c r="AE20" s="1518">
        <v>0.16186378171992843</v>
      </c>
      <c r="AF20" s="1518">
        <v>0.16160293600745002</v>
      </c>
      <c r="AG20" s="1518">
        <v>0.16130776668895719</v>
      </c>
      <c r="AH20" s="1518">
        <v>0.16101128131202147</v>
      </c>
      <c r="AI20" s="1518">
        <v>0.16068255221707783</v>
      </c>
      <c r="AJ20" s="1518">
        <v>0.16059291702057421</v>
      </c>
      <c r="AK20" s="1518">
        <v>0.16105278666678569</v>
      </c>
      <c r="AL20" s="1518">
        <v>0.16150050447485897</v>
      </c>
      <c r="AM20" s="1518">
        <v>0.16194909619397313</v>
      </c>
      <c r="AN20" s="1518">
        <v>0.16235812304819586</v>
      </c>
      <c r="AO20" s="1518">
        <v>0.16274051075596141</v>
      </c>
      <c r="AP20" s="1518">
        <v>0.16308659166428008</v>
      </c>
      <c r="AQ20" s="1518">
        <v>0.14136919180658891</v>
      </c>
      <c r="AR20" s="1518">
        <v>0.14152909623555865</v>
      </c>
      <c r="AS20" s="1518">
        <v>0.14169517097876461</v>
      </c>
      <c r="AT20" s="1518">
        <v>0.14183810973656397</v>
      </c>
      <c r="AU20" s="1518">
        <v>0.14199402578409659</v>
      </c>
      <c r="AV20" s="1518">
        <v>0.14212192944835866</v>
      </c>
      <c r="AW20" s="1518">
        <v>0.14226491058287838</v>
      </c>
      <c r="AX20" s="1518">
        <v>0.14240680346218504</v>
      </c>
      <c r="AY20" s="1518">
        <v>0.14257153574279391</v>
      </c>
      <c r="AZ20" s="1518">
        <v>0.1427255878035627</v>
      </c>
      <c r="BA20" s="1518">
        <v>0.14286581928880948</v>
      </c>
      <c r="BB20" s="1518">
        <v>0.14298639099109445</v>
      </c>
      <c r="BC20" s="1518">
        <v>0.14310471820705994</v>
      </c>
      <c r="BD20" s="1518">
        <v>0.1432070651781725</v>
      </c>
      <c r="BE20" s="1518">
        <v>0.14329158459148306</v>
      </c>
      <c r="BF20" s="1518">
        <v>0.14336304661877453</v>
      </c>
      <c r="BG20" s="1518">
        <v>0.14342912017401099</v>
      </c>
      <c r="BH20" s="1518">
        <v>0.14349756377321854</v>
      </c>
      <c r="BI20" s="1518">
        <v>0.14356647180154236</v>
      </c>
      <c r="BJ20" s="1518">
        <v>0.14362746050276587</v>
      </c>
      <c r="BK20" s="1518">
        <v>0.14368331255873801</v>
      </c>
      <c r="BL20" s="1518">
        <v>0.1437360793141953</v>
      </c>
      <c r="BM20" s="1518">
        <v>0.14377846143252238</v>
      </c>
      <c r="BN20" s="1518">
        <v>0.14381395923184526</v>
      </c>
      <c r="BO20" s="1518">
        <v>0.14386945371844817</v>
      </c>
      <c r="BP20" s="1518">
        <v>0.14392947568472669</v>
      </c>
      <c r="BQ20" s="1518">
        <v>0.14399110838906992</v>
      </c>
      <c r="BR20" s="1518">
        <v>0.14406089428479607</v>
      </c>
      <c r="BS20" s="1518">
        <v>0.1441310888724967</v>
      </c>
      <c r="BT20" s="1518">
        <v>0.14419609437910852</v>
      </c>
      <c r="BU20" s="1518">
        <v>0.14425720679424536</v>
      </c>
      <c r="BV20" s="1518">
        <v>0.14430303275544043</v>
      </c>
      <c r="BW20" s="1518">
        <v>0.1443563846039595</v>
      </c>
      <c r="BX20" s="1518">
        <v>0.14439886675942759</v>
      </c>
      <c r="BY20" s="1518">
        <v>0.14444276661072997</v>
      </c>
      <c r="BZ20" s="1519"/>
      <c r="CA20" s="1519"/>
      <c r="CB20" s="1519"/>
      <c r="CC20" s="1519"/>
      <c r="CD20" s="1519"/>
      <c r="CE20" s="1519"/>
      <c r="CF20" s="1519"/>
      <c r="CG20" s="1519"/>
      <c r="CH20" s="1519"/>
      <c r="CI20" s="1519"/>
      <c r="CJ20" s="1519"/>
      <c r="CK20" s="1519"/>
      <c r="CL20" s="1519"/>
      <c r="CM20" s="1519"/>
      <c r="CN20" s="1520"/>
      <c r="CO20" s="1530"/>
    </row>
    <row r="21" spans="2:93" ht="29.25" thickBot="1" x14ac:dyDescent="0.25">
      <c r="B21"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 s="1504" t="s">
        <v>920</v>
      </c>
      <c r="D21" s="1203" t="s">
        <v>919</v>
      </c>
      <c r="E21" s="1207" t="s">
        <v>882</v>
      </c>
      <c r="F21" s="1556" t="str">
        <f>VLOOKUP(TBL5_OptBen[[#This Row],[Option Type (defined list)]],'Option Typs_Grps'!B$2:C$47, 2, FALSE)</f>
        <v>Customer Options</v>
      </c>
      <c r="G21" s="1207" t="s">
        <v>854</v>
      </c>
      <c r="H21" s="1207" t="s">
        <v>1253</v>
      </c>
      <c r="I21" s="1207" t="s">
        <v>88</v>
      </c>
      <c r="J21" s="1208" t="s">
        <v>231</v>
      </c>
      <c r="K21" s="1512">
        <v>2</v>
      </c>
      <c r="L21" s="1517"/>
      <c r="M21" s="1517"/>
      <c r="N21" s="1517">
        <v>0</v>
      </c>
      <c r="O21" s="1517">
        <v>0</v>
      </c>
      <c r="P21" s="1517">
        <v>0</v>
      </c>
      <c r="Q21" s="1517">
        <v>0</v>
      </c>
      <c r="R21" s="1518">
        <v>0</v>
      </c>
      <c r="S21" s="1518">
        <v>0</v>
      </c>
      <c r="T21" s="1518">
        <v>9.2430463694697096E-3</v>
      </c>
      <c r="U21" s="1518">
        <v>1.8356860828840027E-2</v>
      </c>
      <c r="V21" s="1518">
        <v>2.7321530980319864E-2</v>
      </c>
      <c r="W21" s="1518">
        <v>3.6172542611678793E-2</v>
      </c>
      <c r="X21" s="1518">
        <v>4.4947849621941316E-2</v>
      </c>
      <c r="Y21" s="1518">
        <v>5.3747996742290027E-2</v>
      </c>
      <c r="Z21" s="1518">
        <v>7.2331988676598513E-2</v>
      </c>
      <c r="AA21" s="1518">
        <v>9.0843225085000867E-2</v>
      </c>
      <c r="AB21" s="1518">
        <v>0.10918292002555852</v>
      </c>
      <c r="AC21" s="1518">
        <v>0.12719534534299903</v>
      </c>
      <c r="AD21" s="1518">
        <v>0.14523495153001065</v>
      </c>
      <c r="AE21" s="1518">
        <v>0.16318176460813127</v>
      </c>
      <c r="AF21" s="1518">
        <v>0.18101774163234019</v>
      </c>
      <c r="AG21" s="1518">
        <v>0.198708268716139</v>
      </c>
      <c r="AH21" s="1518">
        <v>0.21628723197155075</v>
      </c>
      <c r="AI21" s="1518">
        <v>0.23382388862758141</v>
      </c>
      <c r="AJ21" s="1518">
        <v>0.23921854907274032</v>
      </c>
      <c r="AK21" s="1518">
        <v>0.24468474127623097</v>
      </c>
      <c r="AL21" s="1518">
        <v>0.25012080795238845</v>
      </c>
      <c r="AM21" s="1518">
        <v>0.25543847980627987</v>
      </c>
      <c r="AN21" s="1518">
        <v>0.26076693305659049</v>
      </c>
      <c r="AO21" s="1518">
        <v>0.26615152751831062</v>
      </c>
      <c r="AP21" s="1518">
        <v>0.27152606118696099</v>
      </c>
      <c r="AQ21" s="1518">
        <v>0.27690620515494935</v>
      </c>
      <c r="AR21" s="1518">
        <v>0.27632003037279063</v>
      </c>
      <c r="AS21" s="1518">
        <v>0.27578186424867113</v>
      </c>
      <c r="AT21" s="1518">
        <v>0.2752157793339105</v>
      </c>
      <c r="AU21" s="1518">
        <v>0.27457111553747104</v>
      </c>
      <c r="AV21" s="1518">
        <v>0.27394352600699001</v>
      </c>
      <c r="AW21" s="1518">
        <v>0.27335218932073957</v>
      </c>
      <c r="AX21" s="1518">
        <v>0.27278663922694868</v>
      </c>
      <c r="AY21" s="1518">
        <v>0.27226804700322127</v>
      </c>
      <c r="AZ21" s="1518">
        <v>0.27175921595385866</v>
      </c>
      <c r="BA21" s="1518">
        <v>0.2711976038405588</v>
      </c>
      <c r="BB21" s="1518">
        <v>0.27063227316171989</v>
      </c>
      <c r="BC21" s="1518">
        <v>0.2700491404146792</v>
      </c>
      <c r="BD21" s="1518">
        <v>0.26939549272754881</v>
      </c>
      <c r="BE21" s="1518">
        <v>0.26865070794482016</v>
      </c>
      <c r="BF21" s="1518">
        <v>0.26784014673541989</v>
      </c>
      <c r="BG21" s="1518">
        <v>0.26700991747250136</v>
      </c>
      <c r="BH21" s="1518">
        <v>0.26619796982305921</v>
      </c>
      <c r="BI21" s="1518">
        <v>0.26543414492152984</v>
      </c>
      <c r="BJ21" s="1518">
        <v>0.26469479394723017</v>
      </c>
      <c r="BK21" s="1518">
        <v>0.26397570870214082</v>
      </c>
      <c r="BL21" s="1518">
        <v>0.26327922855348973</v>
      </c>
      <c r="BM21" s="1518">
        <v>0.26259248329257012</v>
      </c>
      <c r="BN21" s="1518">
        <v>0.26193467312631036</v>
      </c>
      <c r="BO21" s="1518">
        <v>0.2613200925504291</v>
      </c>
      <c r="BP21" s="1518">
        <v>0.26074111966821967</v>
      </c>
      <c r="BQ21" s="1518">
        <v>0.26018035977863008</v>
      </c>
      <c r="BR21" s="1518">
        <v>0.25967666198900119</v>
      </c>
      <c r="BS21" s="1518">
        <v>0.25918845907357024</v>
      </c>
      <c r="BT21" s="1518">
        <v>0.25868054539650842</v>
      </c>
      <c r="BU21" s="1518">
        <v>0.25818054271434931</v>
      </c>
      <c r="BV21" s="1518">
        <v>0.25764505255461856</v>
      </c>
      <c r="BW21" s="1518">
        <v>0.25706921917504921</v>
      </c>
      <c r="BX21" s="1518">
        <v>0.25646914828045908</v>
      </c>
      <c r="BY21" s="1518">
        <v>0.25587752772938011</v>
      </c>
      <c r="BZ21" s="1519"/>
      <c r="CA21" s="1519"/>
      <c r="CB21" s="1519"/>
      <c r="CC21" s="1519"/>
      <c r="CD21" s="1519"/>
      <c r="CE21" s="1519"/>
      <c r="CF21" s="1519"/>
      <c r="CG21" s="1519"/>
      <c r="CH21" s="1519"/>
      <c r="CI21" s="1519"/>
      <c r="CJ21" s="1519"/>
      <c r="CK21" s="1519"/>
      <c r="CL21" s="1519"/>
      <c r="CM21" s="1519"/>
      <c r="CN21" s="1520"/>
      <c r="CO21" s="1530"/>
    </row>
    <row r="22" spans="2:93" ht="29.25" thickBot="1" x14ac:dyDescent="0.25">
      <c r="B22"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 s="1504" t="s">
        <v>922</v>
      </c>
      <c r="D22" s="1203" t="s">
        <v>921</v>
      </c>
      <c r="E22" s="1207" t="s">
        <v>893</v>
      </c>
      <c r="F22" s="1556" t="str">
        <f>VLOOKUP(TBL5_OptBen[[#This Row],[Option Type (defined list)]],'Option Typs_Grps'!B$2:C$47, 2, FALSE)</f>
        <v>Distribution Options</v>
      </c>
      <c r="G22" s="1207" t="s">
        <v>854</v>
      </c>
      <c r="H22" s="1207" t="s">
        <v>1253</v>
      </c>
      <c r="I22" s="1207" t="s">
        <v>88</v>
      </c>
      <c r="J22" s="1208" t="s">
        <v>231</v>
      </c>
      <c r="K22" s="1512">
        <v>2</v>
      </c>
      <c r="L22" s="1517"/>
      <c r="M22" s="1517"/>
      <c r="N22" s="1517">
        <v>0</v>
      </c>
      <c r="O22" s="1517">
        <v>0</v>
      </c>
      <c r="P22" s="1517">
        <v>0</v>
      </c>
      <c r="Q22" s="1517">
        <v>0</v>
      </c>
      <c r="R22" s="1518">
        <v>2.0491079068956752E-2</v>
      </c>
      <c r="S22" s="1518">
        <v>3.8174111072483363E-2</v>
      </c>
      <c r="T22" s="1518">
        <v>5.6065095580317248E-2</v>
      </c>
      <c r="U22" s="1518">
        <v>7.6510591106997872E-2</v>
      </c>
      <c r="V22" s="1518">
        <v>9.7614067763556855E-2</v>
      </c>
      <c r="W22" s="1518">
        <v>0.1188799499780262</v>
      </c>
      <c r="X22" s="1518">
        <v>0.14020246293606675</v>
      </c>
      <c r="Y22" s="1518">
        <v>0.16160635704621473</v>
      </c>
      <c r="Z22" s="1518">
        <v>0.18298874540921606</v>
      </c>
      <c r="AA22" s="1518">
        <v>0.20437868399792447</v>
      </c>
      <c r="AB22" s="1518">
        <v>0.22619086828313306</v>
      </c>
      <c r="AC22" s="1518">
        <v>0.24799470653768285</v>
      </c>
      <c r="AD22" s="1518">
        <v>0.26952934687697283</v>
      </c>
      <c r="AE22" s="1518">
        <v>0.2910810445895371</v>
      </c>
      <c r="AF22" s="1518">
        <v>0.3126493920625576</v>
      </c>
      <c r="AG22" s="1518">
        <v>0.34206045894316062</v>
      </c>
      <c r="AH22" s="1518">
        <v>0.37148055002896074</v>
      </c>
      <c r="AI22" s="1518">
        <v>0.40091254581840841</v>
      </c>
      <c r="AJ22" s="1518">
        <v>0.43035565095508699</v>
      </c>
      <c r="AK22" s="1518">
        <v>0.4598087436953241</v>
      </c>
      <c r="AL22" s="1518">
        <v>0.48927895714913372</v>
      </c>
      <c r="AM22" s="1518">
        <v>0.51877449505773754</v>
      </c>
      <c r="AN22" s="1518">
        <v>0.54830456099145908</v>
      </c>
      <c r="AO22" s="1518">
        <v>0.57787446765392558</v>
      </c>
      <c r="AP22" s="1518">
        <v>0.6074753880184941</v>
      </c>
      <c r="AQ22" s="1518">
        <v>0.60762002755407329</v>
      </c>
      <c r="AR22" s="1518">
        <v>0.60770144495202338</v>
      </c>
      <c r="AS22" s="1518">
        <v>0.60779705926372107</v>
      </c>
      <c r="AT22" s="1518">
        <v>0.60788545567016294</v>
      </c>
      <c r="AU22" s="1518">
        <v>0.60795679669507097</v>
      </c>
      <c r="AV22" s="1518">
        <v>0.60793576957052931</v>
      </c>
      <c r="AW22" s="1518">
        <v>0.6078255399038005</v>
      </c>
      <c r="AX22" s="1518">
        <v>0.60771604948618307</v>
      </c>
      <c r="AY22" s="1518">
        <v>0.60761480480908525</v>
      </c>
      <c r="AZ22" s="1518">
        <v>0.60751912814712616</v>
      </c>
      <c r="BA22" s="1518">
        <v>0.60741080769311795</v>
      </c>
      <c r="BB22" s="1518">
        <v>0.60728988623993818</v>
      </c>
      <c r="BC22" s="1518">
        <v>0.60715645097498372</v>
      </c>
      <c r="BD22" s="1518">
        <v>0.60700526466346039</v>
      </c>
      <c r="BE22" s="1518">
        <v>0.60684078880402303</v>
      </c>
      <c r="BF22" s="1518">
        <v>0.60666189612021038</v>
      </c>
      <c r="BG22" s="1518">
        <v>0.60646740109229413</v>
      </c>
      <c r="BH22" s="1518">
        <v>0.60627138630097377</v>
      </c>
      <c r="BI22" s="1518">
        <v>0.60608194875760812</v>
      </c>
      <c r="BJ22" s="1518">
        <v>0.60589562248425732</v>
      </c>
      <c r="BK22" s="1518">
        <v>0.60571322425497809</v>
      </c>
      <c r="BL22" s="1518">
        <v>0.6055327460988652</v>
      </c>
      <c r="BM22" s="1518">
        <v>0.60535278154504035</v>
      </c>
      <c r="BN22" s="1518">
        <v>0.60517630150225732</v>
      </c>
      <c r="BO22" s="1518">
        <v>0.60500870014683228</v>
      </c>
      <c r="BP22" s="1518">
        <v>0.60484740938712012</v>
      </c>
      <c r="BQ22" s="1518">
        <v>0.60469118634375407</v>
      </c>
      <c r="BR22" s="1518">
        <v>0.60454695679521187</v>
      </c>
      <c r="BS22" s="1518">
        <v>0.60440429646576144</v>
      </c>
      <c r="BT22" s="1518">
        <v>0.60425867157281687</v>
      </c>
      <c r="BU22" s="1518">
        <v>0.60408576122874125</v>
      </c>
      <c r="BV22" s="1518">
        <v>0.60387960368448912</v>
      </c>
      <c r="BW22" s="1518">
        <v>0.60366550135263708</v>
      </c>
      <c r="BX22" s="1518">
        <v>0.60344830126427351</v>
      </c>
      <c r="BY22" s="1518">
        <v>0.60323549998219705</v>
      </c>
      <c r="BZ22" s="1519"/>
      <c r="CA22" s="1519"/>
      <c r="CB22" s="1519"/>
      <c r="CC22" s="1519"/>
      <c r="CD22" s="1519"/>
      <c r="CE22" s="1519"/>
      <c r="CF22" s="1519"/>
      <c r="CG22" s="1519"/>
      <c r="CH22" s="1519"/>
      <c r="CI22" s="1519"/>
      <c r="CJ22" s="1519"/>
      <c r="CK22" s="1519"/>
      <c r="CL22" s="1519"/>
      <c r="CM22" s="1519"/>
      <c r="CN22" s="1520"/>
      <c r="CO22" s="1530"/>
    </row>
    <row r="23" spans="2:93" ht="29.25" thickBot="1" x14ac:dyDescent="0.25">
      <c r="B23"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 s="1504" t="s">
        <v>924</v>
      </c>
      <c r="D23" s="1203" t="s">
        <v>923</v>
      </c>
      <c r="E23" s="1207" t="s">
        <v>912</v>
      </c>
      <c r="F23" s="1556" t="str">
        <f>VLOOKUP(TBL5_OptBen[[#This Row],[Option Type (defined list)]],'Option Typs_Grps'!B$2:C$47, 2, FALSE)</f>
        <v>Customer Options</v>
      </c>
      <c r="G23" s="1207" t="s">
        <v>854</v>
      </c>
      <c r="H23" s="1207" t="s">
        <v>1253</v>
      </c>
      <c r="I23" s="1207" t="s">
        <v>88</v>
      </c>
      <c r="J23" s="1208" t="s">
        <v>231</v>
      </c>
      <c r="K23" s="1512">
        <v>2</v>
      </c>
      <c r="L23" s="1517"/>
      <c r="M23" s="1517"/>
      <c r="N23" s="1517">
        <v>0</v>
      </c>
      <c r="O23" s="1517">
        <v>0</v>
      </c>
      <c r="P23" s="1517">
        <v>0</v>
      </c>
      <c r="Q23" s="1517">
        <v>0</v>
      </c>
      <c r="R23" s="1518">
        <v>4.3426809310430628E-3</v>
      </c>
      <c r="S23" s="1518">
        <v>1.1493408927516519E-2</v>
      </c>
      <c r="T23" s="1518">
        <v>1.8436184419682561E-2</v>
      </c>
      <c r="U23" s="1518">
        <v>2.2824448893001795E-2</v>
      </c>
      <c r="V23" s="1518">
        <v>2.6554732236442728E-2</v>
      </c>
      <c r="W23" s="1518">
        <v>3.0122610021973514E-2</v>
      </c>
      <c r="X23" s="1518">
        <v>3.3633857063932633E-2</v>
      </c>
      <c r="Y23" s="1518">
        <v>3.7063722953784697E-2</v>
      </c>
      <c r="Z23" s="1518">
        <v>4.0515094590783216E-2</v>
      </c>
      <c r="AA23" s="1518">
        <v>4.3958916002074661E-2</v>
      </c>
      <c r="AB23" s="1518">
        <v>4.6980491716866066E-2</v>
      </c>
      <c r="AC23" s="1518">
        <v>5.0010413462316383E-2</v>
      </c>
      <c r="AD23" s="1518">
        <v>5.3309533123026415E-2</v>
      </c>
      <c r="AE23" s="1518">
        <v>5.6591595410461853E-2</v>
      </c>
      <c r="AF23" s="1518">
        <v>5.9857007937441385E-2</v>
      </c>
      <c r="AG23" s="1518">
        <v>6.4310401056838495E-2</v>
      </c>
      <c r="AH23" s="1518">
        <v>6.8754769971038548E-2</v>
      </c>
      <c r="AI23" s="1518">
        <v>7.3187234181590927E-2</v>
      </c>
      <c r="AJ23" s="1518">
        <v>7.7608589044912663E-2</v>
      </c>
      <c r="AK23" s="1518">
        <v>8.2019956304675679E-2</v>
      </c>
      <c r="AL23" s="1518">
        <v>8.6414202850866068E-2</v>
      </c>
      <c r="AM23" s="1518">
        <v>9.078312494226258E-2</v>
      </c>
      <c r="AN23" s="1518">
        <v>9.5117519008541068E-2</v>
      </c>
      <c r="AO23" s="1518">
        <v>9.9412072346074631E-2</v>
      </c>
      <c r="AP23" s="1518">
        <v>0.10367561198150585</v>
      </c>
      <c r="AQ23" s="1518">
        <v>0.1035309724459266</v>
      </c>
      <c r="AR23" s="1518">
        <v>0.10344955504797648</v>
      </c>
      <c r="AS23" s="1518">
        <v>0.10335394073627879</v>
      </c>
      <c r="AT23" s="1518">
        <v>0.10326554432983706</v>
      </c>
      <c r="AU23" s="1518">
        <v>0.10319420330492891</v>
      </c>
      <c r="AV23" s="1518">
        <v>0.10321523042947059</v>
      </c>
      <c r="AW23" s="1518">
        <v>0.10332546009619947</v>
      </c>
      <c r="AX23" s="1518">
        <v>0.10343495051381674</v>
      </c>
      <c r="AY23" s="1518">
        <v>0.1035361951909147</v>
      </c>
      <c r="AZ23" s="1518">
        <v>0.10363187185287383</v>
      </c>
      <c r="BA23" s="1518">
        <v>0.10374019230688213</v>
      </c>
      <c r="BB23" s="1518">
        <v>0.10386111376006182</v>
      </c>
      <c r="BC23" s="1518">
        <v>0.10399454902501619</v>
      </c>
      <c r="BD23" s="1518">
        <v>0.1041457353365396</v>
      </c>
      <c r="BE23" s="1518">
        <v>0.104310211195977</v>
      </c>
      <c r="BF23" s="1518">
        <v>0.10448910387978971</v>
      </c>
      <c r="BG23" s="1518">
        <v>0.10468359890770575</v>
      </c>
      <c r="BH23" s="1518">
        <v>0.10487961369902619</v>
      </c>
      <c r="BI23" s="1518">
        <v>0.10506905124239174</v>
      </c>
      <c r="BJ23" s="1518">
        <v>0.10525537751574263</v>
      </c>
      <c r="BK23" s="1518">
        <v>0.10543777574502192</v>
      </c>
      <c r="BL23" s="1518">
        <v>0.10561825390113472</v>
      </c>
      <c r="BM23" s="1518">
        <v>0.10579821845495958</v>
      </c>
      <c r="BN23" s="1518">
        <v>0.10597469849774271</v>
      </c>
      <c r="BO23" s="1518">
        <v>0.10614229985316756</v>
      </c>
      <c r="BP23" s="1518">
        <v>0.10630359061287983</v>
      </c>
      <c r="BQ23" s="1518">
        <v>0.10645981365624602</v>
      </c>
      <c r="BR23" s="1518">
        <v>0.10660404320478813</v>
      </c>
      <c r="BS23" s="1518">
        <v>0.10674670353423849</v>
      </c>
      <c r="BT23" s="1518">
        <v>0.10689232842718308</v>
      </c>
      <c r="BU23" s="1518">
        <v>0.10706523877125881</v>
      </c>
      <c r="BV23" s="1518">
        <v>0.10727139631551078</v>
      </c>
      <c r="BW23" s="1518">
        <v>0.10748549864736298</v>
      </c>
      <c r="BX23" s="1518">
        <v>0.10770269873572656</v>
      </c>
      <c r="BY23" s="1518">
        <v>0.10791550001780291</v>
      </c>
      <c r="BZ23" s="1519"/>
      <c r="CA23" s="1519"/>
      <c r="CB23" s="1519"/>
      <c r="CC23" s="1519"/>
      <c r="CD23" s="1519"/>
      <c r="CE23" s="1519"/>
      <c r="CF23" s="1519"/>
      <c r="CG23" s="1519"/>
      <c r="CH23" s="1519"/>
      <c r="CI23" s="1519"/>
      <c r="CJ23" s="1519"/>
      <c r="CK23" s="1519"/>
      <c r="CL23" s="1519"/>
      <c r="CM23" s="1519"/>
      <c r="CN23" s="1520"/>
      <c r="CO23" s="1530"/>
    </row>
    <row r="24" spans="2:93" ht="29.25" thickBot="1" x14ac:dyDescent="0.25">
      <c r="B24"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 s="1469" t="s">
        <v>926</v>
      </c>
      <c r="D24" s="64" t="s">
        <v>925</v>
      </c>
      <c r="E24" s="1207" t="s">
        <v>882</v>
      </c>
      <c r="F24" s="1556" t="str">
        <f>VLOOKUP(TBL5_OptBen[[#This Row],[Option Type (defined list)]],'Option Typs_Grps'!B$2:C$47, 2, FALSE)</f>
        <v>Customer Options</v>
      </c>
      <c r="G24" s="1207" t="s">
        <v>854</v>
      </c>
      <c r="H24" s="1207" t="s">
        <v>1253</v>
      </c>
      <c r="I24" s="1207" t="s">
        <v>88</v>
      </c>
      <c r="J24" s="1208" t="s">
        <v>231</v>
      </c>
      <c r="K24" s="1512">
        <v>2</v>
      </c>
      <c r="L24" s="1517"/>
      <c r="M24" s="1517"/>
      <c r="N24" s="1517">
        <v>0</v>
      </c>
      <c r="O24" s="1517">
        <v>0</v>
      </c>
      <c r="P24" s="1517">
        <v>0</v>
      </c>
      <c r="Q24" s="1517">
        <v>0</v>
      </c>
      <c r="R24" s="1518">
        <v>2.8210722765320995E-2</v>
      </c>
      <c r="S24" s="1518">
        <v>5.6057831572628558E-2</v>
      </c>
      <c r="T24" s="1518">
        <v>8.339550518894967E-2</v>
      </c>
      <c r="U24" s="1518">
        <v>0.11028865948875932</v>
      </c>
      <c r="V24" s="1518">
        <v>0.13665453677456085</v>
      </c>
      <c r="W24" s="1518">
        <v>0.16151610394361882</v>
      </c>
      <c r="X24" s="1518">
        <v>0.1862239346856196</v>
      </c>
      <c r="Y24" s="1518">
        <v>0.21114572429954137</v>
      </c>
      <c r="Z24" s="1518">
        <v>0.23597482581253004</v>
      </c>
      <c r="AA24" s="1518">
        <v>0.26077294928385086</v>
      </c>
      <c r="AB24" s="1518">
        <v>0.28473988978931963</v>
      </c>
      <c r="AC24" s="1518">
        <v>0.30798254529107894</v>
      </c>
      <c r="AD24" s="1518">
        <v>0.33153310905426014</v>
      </c>
      <c r="AE24" s="1518">
        <v>0.35499200943360076</v>
      </c>
      <c r="AF24" s="1518">
        <v>0.3783120276123908</v>
      </c>
      <c r="AG24" s="1518">
        <v>0.40068944915934956</v>
      </c>
      <c r="AH24" s="1518">
        <v>0.42293168908900025</v>
      </c>
      <c r="AI24" s="1518">
        <v>0.44512056017774082</v>
      </c>
      <c r="AJ24" s="1518">
        <v>0.46720450447099982</v>
      </c>
      <c r="AK24" s="1518">
        <v>0.46595959202134996</v>
      </c>
      <c r="AL24" s="1518">
        <v>0.46471970786400885</v>
      </c>
      <c r="AM24" s="1518">
        <v>0.46332327981808952</v>
      </c>
      <c r="AN24" s="1518">
        <v>0.46201188142411986</v>
      </c>
      <c r="AO24" s="1518">
        <v>0.46085885415569106</v>
      </c>
      <c r="AP24" s="1518">
        <v>0.45974063830113021</v>
      </c>
      <c r="AQ24" s="1518">
        <v>0.45868012912057932</v>
      </c>
      <c r="AR24" s="1518">
        <v>0.45772107744909007</v>
      </c>
      <c r="AS24" s="1518">
        <v>0.45684177139375048</v>
      </c>
      <c r="AT24" s="1518">
        <v>0.45591544866384037</v>
      </c>
      <c r="AU24" s="1518">
        <v>0.45485755789611115</v>
      </c>
      <c r="AV24" s="1518">
        <v>0.45382624129269011</v>
      </c>
      <c r="AW24" s="1518">
        <v>0.45285353120648963</v>
      </c>
      <c r="AX24" s="1518">
        <v>0.45192356122593935</v>
      </c>
      <c r="AY24" s="1518">
        <v>0.45107167240652046</v>
      </c>
      <c r="AZ24" s="1518">
        <v>0.45023575428567941</v>
      </c>
      <c r="BA24" s="1518">
        <v>0.44931140971284922</v>
      </c>
      <c r="BB24" s="1518">
        <v>0.44838058809840042</v>
      </c>
      <c r="BC24" s="1518">
        <v>0.44741978828555951</v>
      </c>
      <c r="BD24" s="1518">
        <v>0.44634102418575949</v>
      </c>
      <c r="BE24" s="1518">
        <v>0.44510990245083093</v>
      </c>
      <c r="BF24" s="1518">
        <v>0.44376881421518011</v>
      </c>
      <c r="BG24" s="1518">
        <v>0.44239477793405069</v>
      </c>
      <c r="BH24" s="1518">
        <v>0.44105115598539957</v>
      </c>
      <c r="BI24" s="1518">
        <v>0.43978776025619926</v>
      </c>
      <c r="BJ24" s="1518">
        <v>0.4385650930132492</v>
      </c>
      <c r="BK24" s="1518">
        <v>0.43737612107867108</v>
      </c>
      <c r="BL24" s="1518">
        <v>0.43622474808835054</v>
      </c>
      <c r="BM24" s="1518">
        <v>0.43508948278156012</v>
      </c>
      <c r="BN24" s="1518">
        <v>0.43400238045115014</v>
      </c>
      <c r="BO24" s="1518">
        <v>0.43298729529176949</v>
      </c>
      <c r="BP24" s="1518">
        <v>0.43203149072147973</v>
      </c>
      <c r="BQ24" s="1518">
        <v>0.43110591637756102</v>
      </c>
      <c r="BR24" s="1518">
        <v>0.43027542705054067</v>
      </c>
      <c r="BS24" s="1518">
        <v>0.42947061277702048</v>
      </c>
      <c r="BT24" s="1518">
        <v>0.4286326990366085</v>
      </c>
      <c r="BU24" s="1518">
        <v>0.42780740389880023</v>
      </c>
      <c r="BV24" s="1518">
        <v>0.42692228549413969</v>
      </c>
      <c r="BW24" s="1518">
        <v>0.42596968170759908</v>
      </c>
      <c r="BX24" s="1518">
        <v>0.42497650194173886</v>
      </c>
      <c r="BY24" s="1518">
        <v>0.42399733077152035</v>
      </c>
      <c r="BZ24" s="1519"/>
      <c r="CA24" s="1519"/>
      <c r="CB24" s="1519"/>
      <c r="CC24" s="1519"/>
      <c r="CD24" s="1519"/>
      <c r="CE24" s="1519"/>
      <c r="CF24" s="1519"/>
      <c r="CG24" s="1519"/>
      <c r="CH24" s="1519"/>
      <c r="CI24" s="1519"/>
      <c r="CJ24" s="1519"/>
      <c r="CK24" s="1519"/>
      <c r="CL24" s="1519"/>
      <c r="CM24" s="1519"/>
      <c r="CN24" s="1520"/>
      <c r="CO24" s="1530"/>
    </row>
    <row r="25" spans="2:93" ht="29.25" thickBot="1" x14ac:dyDescent="0.25">
      <c r="B25"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 s="1469" t="s">
        <v>928</v>
      </c>
      <c r="D25" s="64" t="s">
        <v>927</v>
      </c>
      <c r="E25" s="1207" t="s">
        <v>882</v>
      </c>
      <c r="F25" s="1556" t="str">
        <f>VLOOKUP(TBL5_OptBen[[#This Row],[Option Type (defined list)]],'Option Typs_Grps'!B$2:C$47, 2, FALSE)</f>
        <v>Customer Options</v>
      </c>
      <c r="G25" s="1207" t="s">
        <v>854</v>
      </c>
      <c r="H25" s="1207" t="s">
        <v>1253</v>
      </c>
      <c r="I25" s="1207" t="s">
        <v>88</v>
      </c>
      <c r="J25" s="1208" t="s">
        <v>231</v>
      </c>
      <c r="K25" s="1512">
        <v>2</v>
      </c>
      <c r="L25" s="1517"/>
      <c r="M25" s="1517"/>
      <c r="N25" s="1517">
        <v>0</v>
      </c>
      <c r="O25" s="1517">
        <v>0</v>
      </c>
      <c r="P25" s="1517">
        <v>0</v>
      </c>
      <c r="Q25" s="1517">
        <v>0</v>
      </c>
      <c r="R25" s="1518">
        <v>7.8039607660990384E-2</v>
      </c>
      <c r="S25" s="1518">
        <v>6.0339110020709796E-2</v>
      </c>
      <c r="T25" s="1518">
        <v>8.0268548094009518E-2</v>
      </c>
      <c r="U25" s="1518">
        <v>8.1285916803230052E-2</v>
      </c>
      <c r="V25" s="1518">
        <v>8.2230960685969023E-2</v>
      </c>
      <c r="W25" s="1518">
        <v>8.2888297969891056E-2</v>
      </c>
      <c r="X25" s="1518">
        <v>8.3618136844270552E-2</v>
      </c>
      <c r="Y25" s="1518">
        <v>8.4538743637359026E-2</v>
      </c>
      <c r="Z25" s="1518">
        <v>8.5480519140029187E-2</v>
      </c>
      <c r="AA25" s="1518">
        <v>8.6456458405249847E-2</v>
      </c>
      <c r="AB25" s="1518">
        <v>8.617393317666E-2</v>
      </c>
      <c r="AC25" s="1518">
        <v>8.573508736539015E-2</v>
      </c>
      <c r="AD25" s="1518">
        <v>8.5440740207699761E-2</v>
      </c>
      <c r="AE25" s="1518">
        <v>8.5165078803870031E-2</v>
      </c>
      <c r="AF25" s="1518">
        <v>8.4893884168740108E-2</v>
      </c>
      <c r="AG25" s="1518">
        <v>8.4611030690250111E-2</v>
      </c>
      <c r="AH25" s="1518">
        <v>8.4332735645830326E-2</v>
      </c>
      <c r="AI25" s="1518">
        <v>8.4073730106600131E-2</v>
      </c>
      <c r="AJ25" s="1518">
        <v>8.3821863471180258E-2</v>
      </c>
      <c r="AK25" s="1518">
        <v>8.3598511854519941E-2</v>
      </c>
      <c r="AL25" s="1518">
        <v>8.3376062371340431E-2</v>
      </c>
      <c r="AM25" s="1518">
        <v>8.3125527113460329E-2</v>
      </c>
      <c r="AN25" s="1518">
        <v>8.2890247153430074E-2</v>
      </c>
      <c r="AO25" s="1518">
        <v>8.2683380795449679E-2</v>
      </c>
      <c r="AP25" s="1518">
        <v>8.2482760005629707E-2</v>
      </c>
      <c r="AQ25" s="1518">
        <v>8.2292492457070487E-2</v>
      </c>
      <c r="AR25" s="1518">
        <v>8.2120427552940356E-2</v>
      </c>
      <c r="AS25" s="1518">
        <v>8.1962669929870557E-2</v>
      </c>
      <c r="AT25" s="1518">
        <v>8.1796476974410837E-2</v>
      </c>
      <c r="AU25" s="1518">
        <v>8.1606679199239807E-2</v>
      </c>
      <c r="AV25" s="1518">
        <v>8.1421649134889584E-2</v>
      </c>
      <c r="AW25" s="1518">
        <v>8.1247133754019707E-2</v>
      </c>
      <c r="AX25" s="1518">
        <v>8.1080286439839888E-2</v>
      </c>
      <c r="AY25" s="1518">
        <v>8.0927447784330475E-2</v>
      </c>
      <c r="AZ25" s="1518">
        <v>8.0777474455880238E-2</v>
      </c>
      <c r="BA25" s="1518">
        <v>8.0611636404570142E-2</v>
      </c>
      <c r="BB25" s="1518">
        <v>8.0444636297479555E-2</v>
      </c>
      <c r="BC25" s="1518">
        <v>8.0272257756679899E-2</v>
      </c>
      <c r="BD25" s="1518">
        <v>8.0078715065580397E-2</v>
      </c>
      <c r="BE25" s="1518">
        <v>7.9857837661799991E-2</v>
      </c>
      <c r="BF25" s="1518">
        <v>7.9617231002589328E-2</v>
      </c>
      <c r="BG25" s="1518">
        <v>7.9370713084929712E-2</v>
      </c>
      <c r="BH25" s="1518">
        <v>7.9129651848449889E-2</v>
      </c>
      <c r="BI25" s="1518">
        <v>7.8902984118780495E-2</v>
      </c>
      <c r="BJ25" s="1518">
        <v>7.8683623548120529E-2</v>
      </c>
      <c r="BK25" s="1518">
        <v>7.8470308303479896E-2</v>
      </c>
      <c r="BL25" s="1518">
        <v>7.8263738742020195E-2</v>
      </c>
      <c r="BM25" s="1518">
        <v>7.8060059084320343E-2</v>
      </c>
      <c r="BN25" s="1518">
        <v>7.7865020418700581E-2</v>
      </c>
      <c r="BO25" s="1518">
        <v>7.7682902462159475E-2</v>
      </c>
      <c r="BP25" s="1518">
        <v>7.751142012534995E-2</v>
      </c>
      <c r="BQ25" s="1518">
        <v>7.734536143895987E-2</v>
      </c>
      <c r="BR25" s="1518">
        <v>7.7196362098590043E-2</v>
      </c>
      <c r="BS25" s="1518">
        <v>7.7051969158219435E-2</v>
      </c>
      <c r="BT25" s="1518">
        <v>7.6901637792670563E-2</v>
      </c>
      <c r="BU25" s="1518">
        <v>7.675357034959962E-2</v>
      </c>
      <c r="BV25" s="1518">
        <v>7.6594769924179573E-2</v>
      </c>
      <c r="BW25" s="1518">
        <v>7.6423861844800101E-2</v>
      </c>
      <c r="BX25" s="1518">
        <v>7.6245673967890504E-2</v>
      </c>
      <c r="BY25" s="1518">
        <v>7.6069999394209553E-2</v>
      </c>
      <c r="BZ25" s="1519"/>
      <c r="CA25" s="1519"/>
      <c r="CB25" s="1519"/>
      <c r="CC25" s="1519"/>
      <c r="CD25" s="1519"/>
      <c r="CE25" s="1519"/>
      <c r="CF25" s="1519"/>
      <c r="CG25" s="1519"/>
      <c r="CH25" s="1519"/>
      <c r="CI25" s="1519"/>
      <c r="CJ25" s="1519"/>
      <c r="CK25" s="1519"/>
      <c r="CL25" s="1519"/>
      <c r="CM25" s="1519"/>
      <c r="CN25" s="1520"/>
      <c r="CO25" s="1530"/>
    </row>
    <row r="26" spans="2:93" ht="29.25" thickBot="1" x14ac:dyDescent="0.25">
      <c r="B26"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 s="1504" t="s">
        <v>1259</v>
      </c>
      <c r="D26" s="1203" t="s">
        <v>1260</v>
      </c>
      <c r="E26" s="1207" t="s">
        <v>882</v>
      </c>
      <c r="F26" s="1556" t="str">
        <f>VLOOKUP(TBL5_OptBen[[#This Row],[Option Type (defined list)]],'Option Typs_Grps'!B$2:C$47, 2, FALSE)</f>
        <v>Customer Options</v>
      </c>
      <c r="G26" s="1207" t="s">
        <v>854</v>
      </c>
      <c r="H26" s="1207" t="s">
        <v>1253</v>
      </c>
      <c r="I26" s="1207" t="s">
        <v>88</v>
      </c>
      <c r="J26" s="1208" t="s">
        <v>231</v>
      </c>
      <c r="K26" s="1512">
        <v>2</v>
      </c>
      <c r="L26" s="1517"/>
      <c r="M26" s="1517"/>
      <c r="N26" s="1517">
        <v>0</v>
      </c>
      <c r="O26" s="1517">
        <v>0</v>
      </c>
      <c r="P26" s="1517">
        <v>0</v>
      </c>
      <c r="Q26" s="1517">
        <v>0</v>
      </c>
      <c r="R26" s="1518">
        <v>3.1990938437154171E-4</v>
      </c>
      <c r="S26" s="1518">
        <v>6.398187687395307E-4</v>
      </c>
      <c r="T26" s="1518">
        <v>9.5972815311995419E-4</v>
      </c>
      <c r="U26" s="1518">
        <v>1.2796375374897195E-3</v>
      </c>
      <c r="V26" s="1518">
        <v>1.5995469218594849E-3</v>
      </c>
      <c r="W26" s="1518">
        <v>2.0444362362095347E-3</v>
      </c>
      <c r="X26" s="1518">
        <v>2.4893255505595846E-3</v>
      </c>
      <c r="Y26" s="1518">
        <v>2.9342148649007527E-3</v>
      </c>
      <c r="Z26" s="1518">
        <v>3.3791041792596843E-3</v>
      </c>
      <c r="AA26" s="1518">
        <v>3.8239934936097342E-3</v>
      </c>
      <c r="AB26" s="1518">
        <v>4.3662022982999815E-3</v>
      </c>
      <c r="AC26" s="1518">
        <v>4.9084111029884525E-3</v>
      </c>
      <c r="AD26" s="1518">
        <v>5.4506199076698181E-3</v>
      </c>
      <c r="AE26" s="1518">
        <v>5.4506199076715944E-3</v>
      </c>
      <c r="AF26" s="1518">
        <v>5.4506199076698181E-3</v>
      </c>
      <c r="AG26" s="1518">
        <v>5.4506199076591599E-3</v>
      </c>
      <c r="AH26" s="1518">
        <v>5.4506199076698181E-3</v>
      </c>
      <c r="AI26" s="1518">
        <v>5.4506199076715944E-3</v>
      </c>
      <c r="AJ26" s="1518">
        <v>5.4506199076698181E-3</v>
      </c>
      <c r="AK26" s="1518">
        <v>5.4506199076698181E-3</v>
      </c>
      <c r="AL26" s="1518">
        <v>5.4506199076786999E-3</v>
      </c>
      <c r="AM26" s="1518">
        <v>5.4506199076698181E-3</v>
      </c>
      <c r="AN26" s="1518">
        <v>5.4506199076591599E-3</v>
      </c>
      <c r="AO26" s="1518">
        <v>5.4506199076698181E-3</v>
      </c>
      <c r="AP26" s="1518">
        <v>5.4506199076698181E-3</v>
      </c>
      <c r="AQ26" s="1518">
        <v>5.4506199076698181E-3</v>
      </c>
      <c r="AR26" s="1518">
        <v>5.4506199076698181E-3</v>
      </c>
      <c r="AS26" s="1518">
        <v>5.4506199076715944E-3</v>
      </c>
      <c r="AT26" s="1518">
        <v>5.4506199076804762E-3</v>
      </c>
      <c r="AU26" s="1518">
        <v>5.4506199076715944E-3</v>
      </c>
      <c r="AV26" s="1518">
        <v>5.4506199076698181E-3</v>
      </c>
      <c r="AW26" s="1518">
        <v>5.4506199076786999E-3</v>
      </c>
      <c r="AX26" s="1518">
        <v>5.4506199076786999E-3</v>
      </c>
      <c r="AY26" s="1518">
        <v>5.4506199076715944E-3</v>
      </c>
      <c r="AZ26" s="1518">
        <v>5.4506199076698181E-3</v>
      </c>
      <c r="BA26" s="1518">
        <v>5.4506199076698181E-3</v>
      </c>
      <c r="BB26" s="1518">
        <v>5.4506199076804762E-3</v>
      </c>
      <c r="BC26" s="1518">
        <v>5.4506199076698181E-3</v>
      </c>
      <c r="BD26" s="1518">
        <v>5.4506199076698181E-3</v>
      </c>
      <c r="BE26" s="1518">
        <v>5.4506199076804762E-3</v>
      </c>
      <c r="BF26" s="1518">
        <v>5.4506199076698181E-3</v>
      </c>
      <c r="BG26" s="1518">
        <v>5.4506199076804762E-3</v>
      </c>
      <c r="BH26" s="1518">
        <v>5.4506199076804762E-3</v>
      </c>
      <c r="BI26" s="1518">
        <v>5.4506199076698181E-3</v>
      </c>
      <c r="BJ26" s="1518">
        <v>5.4506199076698181E-3</v>
      </c>
      <c r="BK26" s="1518">
        <v>5.4506199076804762E-3</v>
      </c>
      <c r="BL26" s="1518">
        <v>5.4506199076804762E-3</v>
      </c>
      <c r="BM26" s="1518">
        <v>5.4506199076698181E-3</v>
      </c>
      <c r="BN26" s="1518">
        <v>5.4506199076698181E-3</v>
      </c>
      <c r="BO26" s="1518">
        <v>5.4506199076786999E-3</v>
      </c>
      <c r="BP26" s="1518">
        <v>5.4506199076698181E-3</v>
      </c>
      <c r="BQ26" s="1518">
        <v>5.4506199076715944E-3</v>
      </c>
      <c r="BR26" s="1518">
        <v>5.4506199076804762E-3</v>
      </c>
      <c r="BS26" s="1518">
        <v>5.4506199076698181E-3</v>
      </c>
      <c r="BT26" s="1518">
        <v>5.4506199076698181E-3</v>
      </c>
      <c r="BU26" s="1518">
        <v>5.4506199076786999E-3</v>
      </c>
      <c r="BV26" s="1518">
        <v>5.4506199076698181E-3</v>
      </c>
      <c r="BW26" s="1518">
        <v>5.4506199076698181E-3</v>
      </c>
      <c r="BX26" s="1518">
        <v>5.4506199076698181E-3</v>
      </c>
      <c r="BY26" s="1518">
        <v>5.4506199076698181E-3</v>
      </c>
      <c r="BZ26" s="1519"/>
      <c r="CA26" s="1519"/>
      <c r="CB26" s="1519"/>
      <c r="CC26" s="1519"/>
      <c r="CD26" s="1519"/>
      <c r="CE26" s="1519"/>
      <c r="CF26" s="1519"/>
      <c r="CG26" s="1519"/>
      <c r="CH26" s="1519"/>
      <c r="CI26" s="1519"/>
      <c r="CJ26" s="1519"/>
      <c r="CK26" s="1519"/>
      <c r="CL26" s="1519"/>
      <c r="CM26" s="1519"/>
      <c r="CN26" s="1520"/>
      <c r="CO26" s="1530"/>
    </row>
    <row r="27" spans="2:93" ht="15" thickBot="1" x14ac:dyDescent="0.25">
      <c r="B27"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 s="1504" t="s">
        <v>918</v>
      </c>
      <c r="D27" s="1203" t="s">
        <v>917</v>
      </c>
      <c r="E27" s="1207" t="s">
        <v>859</v>
      </c>
      <c r="F27" s="1556" t="str">
        <f>VLOOKUP(TBL5_OptBen[[#This Row],[Option Type (defined list)]],'Option Typs_Grps'!B$2:C$47, 2, FALSE)</f>
        <v>Customer Options</v>
      </c>
      <c r="G27" s="1207" t="s">
        <v>854</v>
      </c>
      <c r="H27" s="1207" t="s">
        <v>1253</v>
      </c>
      <c r="I27" s="1207" t="s">
        <v>92</v>
      </c>
      <c r="J27" s="1208" t="s">
        <v>231</v>
      </c>
      <c r="K27" s="1512">
        <v>2</v>
      </c>
      <c r="L27" s="1517"/>
      <c r="M27" s="1517"/>
      <c r="N27" s="1517">
        <v>0</v>
      </c>
      <c r="O27" s="1517">
        <v>0</v>
      </c>
      <c r="P27" s="1517">
        <v>0</v>
      </c>
      <c r="Q27" s="1517">
        <v>0</v>
      </c>
      <c r="R27" s="1518">
        <v>0.53396257286427851</v>
      </c>
      <c r="S27" s="1518">
        <v>1.8146346034680114</v>
      </c>
      <c r="T27" s="1518">
        <v>2.8572331485445659</v>
      </c>
      <c r="U27" s="1518">
        <v>3.9099391666911316</v>
      </c>
      <c r="V27" s="1518">
        <v>4.9367297447666019</v>
      </c>
      <c r="W27" s="1518">
        <v>5.9708347272703932</v>
      </c>
      <c r="X27" s="1518">
        <v>7.050315307650969</v>
      </c>
      <c r="Y27" s="1518">
        <v>8.1135596011647877</v>
      </c>
      <c r="Z27" s="1518">
        <v>9.1485759473492152</v>
      </c>
      <c r="AA27" s="1518">
        <v>10.166032514895505</v>
      </c>
      <c r="AB27" s="1518">
        <v>10.48345962481298</v>
      </c>
      <c r="AC27" s="1518">
        <v>10.476799711495701</v>
      </c>
      <c r="AD27" s="1518">
        <v>10.460624559503287</v>
      </c>
      <c r="AE27" s="1518">
        <v>10.44307271700481</v>
      </c>
      <c r="AF27" s="1518">
        <v>10.424060023784648</v>
      </c>
      <c r="AG27" s="1518">
        <v>10.400199198899301</v>
      </c>
      <c r="AH27" s="1518">
        <v>10.380793022675689</v>
      </c>
      <c r="AI27" s="1518">
        <v>10.362376662719385</v>
      </c>
      <c r="AJ27" s="1518">
        <v>10.364430590171921</v>
      </c>
      <c r="AK27" s="1518">
        <v>10.411748202363157</v>
      </c>
      <c r="AL27" s="1518">
        <v>10.456228162548598</v>
      </c>
      <c r="AM27" s="1518">
        <v>10.498557608079352</v>
      </c>
      <c r="AN27" s="1518">
        <v>10.538559241678485</v>
      </c>
      <c r="AO27" s="1518">
        <v>10.578170031705469</v>
      </c>
      <c r="AP27" s="1518">
        <v>10.614413998167436</v>
      </c>
      <c r="AQ27" s="1518">
        <v>8.9503540584421444</v>
      </c>
      <c r="AR27" s="1518">
        <v>8.960598366835228</v>
      </c>
      <c r="AS27" s="1518">
        <v>8.9724041308426479</v>
      </c>
      <c r="AT27" s="1518">
        <v>8.9823369185628508</v>
      </c>
      <c r="AU27" s="1518">
        <v>8.9920469614005185</v>
      </c>
      <c r="AV27" s="1518">
        <v>8.9996585264737234</v>
      </c>
      <c r="AW27" s="1518">
        <v>9.0081850960202132</v>
      </c>
      <c r="AX27" s="1518">
        <v>9.0164319075227297</v>
      </c>
      <c r="AY27" s="1518">
        <v>9.0260103305771224</v>
      </c>
      <c r="AZ27" s="1518">
        <v>9.0346686197531199</v>
      </c>
      <c r="BA27" s="1518">
        <v>9.0420982886230377</v>
      </c>
      <c r="BB27" s="1518">
        <v>9.0475866524523099</v>
      </c>
      <c r="BC27" s="1518">
        <v>9.0534085192309703</v>
      </c>
      <c r="BD27" s="1518">
        <v>9.0577226843138874</v>
      </c>
      <c r="BE27" s="1518">
        <v>9.060713785751858</v>
      </c>
      <c r="BF27" s="1518">
        <v>9.0626890339229078</v>
      </c>
      <c r="BG27" s="1518">
        <v>9.0642461090789936</v>
      </c>
      <c r="BH27" s="1518">
        <v>9.0661725912352722</v>
      </c>
      <c r="BI27" s="1518">
        <v>9.0683932784197907</v>
      </c>
      <c r="BJ27" s="1518">
        <v>9.0712626934304694</v>
      </c>
      <c r="BK27" s="1518">
        <v>9.074098294878354</v>
      </c>
      <c r="BL27" s="1518">
        <v>9.0764153058264299</v>
      </c>
      <c r="BM27" s="1518">
        <v>9.0789680872311465</v>
      </c>
      <c r="BN27" s="1518">
        <v>9.0830357095871364</v>
      </c>
      <c r="BO27" s="1518">
        <v>9.0881102308480592</v>
      </c>
      <c r="BP27" s="1518">
        <v>9.0936705534600435</v>
      </c>
      <c r="BQ27" s="1518">
        <v>9.0993321162525547</v>
      </c>
      <c r="BR27" s="1518">
        <v>9.1054284385946289</v>
      </c>
      <c r="BS27" s="1518">
        <v>9.111434762777094</v>
      </c>
      <c r="BT27" s="1518">
        <v>9.1169963056766221</v>
      </c>
      <c r="BU27" s="1518">
        <v>9.1223499338452712</v>
      </c>
      <c r="BV27" s="1518">
        <v>9.1261969322193295</v>
      </c>
      <c r="BW27" s="1518">
        <v>9.1309128763196838</v>
      </c>
      <c r="BX27" s="1518">
        <v>9.1344464002496295</v>
      </c>
      <c r="BY27" s="1518">
        <v>9.1379359658148473</v>
      </c>
      <c r="BZ27" s="1519"/>
      <c r="CA27" s="1519"/>
      <c r="CB27" s="1519"/>
      <c r="CC27" s="1519"/>
      <c r="CD27" s="1519"/>
      <c r="CE27" s="1519"/>
      <c r="CF27" s="1519"/>
      <c r="CG27" s="1519"/>
      <c r="CH27" s="1519"/>
      <c r="CI27" s="1519"/>
      <c r="CJ27" s="1519"/>
      <c r="CK27" s="1519"/>
      <c r="CL27" s="1519"/>
      <c r="CM27" s="1519"/>
      <c r="CN27" s="1520"/>
      <c r="CO27" s="1530"/>
    </row>
    <row r="28" spans="2:93" ht="29.25" thickBot="1" x14ac:dyDescent="0.25">
      <c r="B28"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 s="1504" t="s">
        <v>920</v>
      </c>
      <c r="D28" s="1203" t="s">
        <v>919</v>
      </c>
      <c r="E28" s="1207" t="s">
        <v>882</v>
      </c>
      <c r="F28" s="1556" t="str">
        <f>VLOOKUP(TBL5_OptBen[[#This Row],[Option Type (defined list)]],'Option Typs_Grps'!B$2:C$47, 2, FALSE)</f>
        <v>Customer Options</v>
      </c>
      <c r="G28" s="1207" t="s">
        <v>854</v>
      </c>
      <c r="H28" s="1207" t="s">
        <v>1253</v>
      </c>
      <c r="I28" s="1207" t="s">
        <v>92</v>
      </c>
      <c r="J28" s="1208" t="s">
        <v>231</v>
      </c>
      <c r="K28" s="1512">
        <v>2</v>
      </c>
      <c r="L28" s="1517"/>
      <c r="M28" s="1517"/>
      <c r="N28" s="1517">
        <v>0</v>
      </c>
      <c r="O28" s="1517">
        <v>0</v>
      </c>
      <c r="P28" s="1517">
        <v>0</v>
      </c>
      <c r="Q28" s="1517">
        <v>0</v>
      </c>
      <c r="R28" s="1518">
        <v>0</v>
      </c>
      <c r="S28" s="1518">
        <v>7.5608258193990423</v>
      </c>
      <c r="T28" s="1518">
        <v>8.5338509706859895</v>
      </c>
      <c r="U28" s="1518">
        <v>9.4976745311809054</v>
      </c>
      <c r="V28" s="1518">
        <v>10.454593221132995</v>
      </c>
      <c r="W28" s="1518">
        <v>11.40357432886799</v>
      </c>
      <c r="X28" s="1518">
        <v>12.351551391000953</v>
      </c>
      <c r="Y28" s="1518">
        <v>13.305314857764984</v>
      </c>
      <c r="Z28" s="1518">
        <v>15.339691797682008</v>
      </c>
      <c r="AA28" s="1518">
        <v>17.363319036798998</v>
      </c>
      <c r="AB28" s="1518">
        <v>19.377387756566009</v>
      </c>
      <c r="AC28" s="1518">
        <v>21.378117536043987</v>
      </c>
      <c r="AD28" s="1518">
        <v>23.369093709661001</v>
      </c>
      <c r="AE28" s="1518">
        <v>25.335846335308929</v>
      </c>
      <c r="AF28" s="1518">
        <v>27.293328522339948</v>
      </c>
      <c r="AG28" s="1518">
        <v>29.2425775697061</v>
      </c>
      <c r="AH28" s="1518">
        <v>31.180057963944023</v>
      </c>
      <c r="AI28" s="1518">
        <v>33.101499764973937</v>
      </c>
      <c r="AJ28" s="1518">
        <v>33.679400890021952</v>
      </c>
      <c r="AK28" s="1518">
        <v>34.267085391978071</v>
      </c>
      <c r="AL28" s="1518">
        <v>34.854601973282001</v>
      </c>
      <c r="AM28" s="1518">
        <v>35.435577980555991</v>
      </c>
      <c r="AN28" s="1518">
        <v>36.014627312271045</v>
      </c>
      <c r="AO28" s="1518">
        <v>36.599549448871016</v>
      </c>
      <c r="AP28" s="1518">
        <v>37.181409951902992</v>
      </c>
      <c r="AQ28" s="1518">
        <v>37.767401195539946</v>
      </c>
      <c r="AR28" s="1518">
        <v>37.708966693362981</v>
      </c>
      <c r="AS28" s="1518">
        <v>37.657748933449966</v>
      </c>
      <c r="AT28" s="1518">
        <v>37.60308490228806</v>
      </c>
      <c r="AU28" s="1518">
        <v>37.543752993467024</v>
      </c>
      <c r="AV28" s="1518">
        <v>37.491865386497011</v>
      </c>
      <c r="AW28" s="1518">
        <v>37.454124889085961</v>
      </c>
      <c r="AX28" s="1518">
        <v>37.418972433902013</v>
      </c>
      <c r="AY28" s="1518">
        <v>37.38713479442697</v>
      </c>
      <c r="AZ28" s="1518">
        <v>37.355043445928004</v>
      </c>
      <c r="BA28" s="1518">
        <v>37.317745945349998</v>
      </c>
      <c r="BB28" s="1518">
        <v>37.278437881549962</v>
      </c>
      <c r="BC28" s="1518">
        <v>37.238064998431923</v>
      </c>
      <c r="BD28" s="1518">
        <v>37.190332693861933</v>
      </c>
      <c r="BE28" s="1518">
        <v>37.135926481740967</v>
      </c>
      <c r="BF28" s="1518">
        <v>37.076332768628959</v>
      </c>
      <c r="BG28" s="1518">
        <v>37.014792150903986</v>
      </c>
      <c r="BH28" s="1518">
        <v>36.955770683892979</v>
      </c>
      <c r="BI28" s="1518">
        <v>36.90002776166898</v>
      </c>
      <c r="BJ28" s="1518">
        <v>36.84726238546898</v>
      </c>
      <c r="BK28" s="1518">
        <v>36.79587652252701</v>
      </c>
      <c r="BL28" s="1518">
        <v>36.746253278089057</v>
      </c>
      <c r="BM28" s="1518">
        <v>36.697001986476948</v>
      </c>
      <c r="BN28" s="1518">
        <v>36.649491087257047</v>
      </c>
      <c r="BO28" s="1518">
        <v>36.604725113510085</v>
      </c>
      <c r="BP28" s="1518">
        <v>36.562875187875989</v>
      </c>
      <c r="BQ28" s="1518">
        <v>36.522415455969053</v>
      </c>
      <c r="BR28" s="1518">
        <v>36.485309489954034</v>
      </c>
      <c r="BS28" s="1518">
        <v>36.448599161763923</v>
      </c>
      <c r="BT28" s="1518">
        <v>36.410162340628972</v>
      </c>
      <c r="BU28" s="1518">
        <v>36.374624259517987</v>
      </c>
      <c r="BV28" s="1518">
        <v>36.337164558443078</v>
      </c>
      <c r="BW28" s="1518">
        <v>36.299074613195103</v>
      </c>
      <c r="BX28" s="1518">
        <v>36.257374521832048</v>
      </c>
      <c r="BY28" s="1518">
        <v>36.215612733338958</v>
      </c>
      <c r="BZ28" s="1519"/>
      <c r="CA28" s="1519"/>
      <c r="CB28" s="1519"/>
      <c r="CC28" s="1519"/>
      <c r="CD28" s="1519"/>
      <c r="CE28" s="1519"/>
      <c r="CF28" s="1519"/>
      <c r="CG28" s="1519"/>
      <c r="CH28" s="1519"/>
      <c r="CI28" s="1519"/>
      <c r="CJ28" s="1519"/>
      <c r="CK28" s="1519"/>
      <c r="CL28" s="1519"/>
      <c r="CM28" s="1519"/>
      <c r="CN28" s="1520"/>
      <c r="CO28" s="1530"/>
    </row>
    <row r="29" spans="2:93" ht="29.25" thickBot="1" x14ac:dyDescent="0.25">
      <c r="B29"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 s="1504" t="s">
        <v>922</v>
      </c>
      <c r="D29" s="1203" t="s">
        <v>921</v>
      </c>
      <c r="E29" s="1207" t="s">
        <v>893</v>
      </c>
      <c r="F29" s="1556" t="str">
        <f>VLOOKUP(TBL5_OptBen[[#This Row],[Option Type (defined list)]],'Option Typs_Grps'!B$2:C$47, 2, FALSE)</f>
        <v>Distribution Options</v>
      </c>
      <c r="G29" s="1207" t="s">
        <v>854</v>
      </c>
      <c r="H29" s="1207" t="s">
        <v>1253</v>
      </c>
      <c r="I29" s="1207" t="s">
        <v>92</v>
      </c>
      <c r="J29" s="1208" t="s">
        <v>231</v>
      </c>
      <c r="K29" s="1512">
        <v>2</v>
      </c>
      <c r="L29" s="1517"/>
      <c r="M29" s="1517"/>
      <c r="N29" s="1517">
        <v>0</v>
      </c>
      <c r="O29" s="1517">
        <v>0</v>
      </c>
      <c r="P29" s="1517">
        <v>0</v>
      </c>
      <c r="Q29" s="1517">
        <v>0</v>
      </c>
      <c r="R29" s="1518">
        <v>1.4461706285201075</v>
      </c>
      <c r="S29" s="1518">
        <v>2.8772411009340146</v>
      </c>
      <c r="T29" s="1518">
        <v>4.3041299740885677</v>
      </c>
      <c r="U29" s="1518">
        <v>5.730702420667825</v>
      </c>
      <c r="V29" s="1518">
        <v>7.1608285437852146</v>
      </c>
      <c r="W29" s="1518">
        <v>8.5839359429455158</v>
      </c>
      <c r="X29" s="1518">
        <v>9.9982315565266049</v>
      </c>
      <c r="Y29" s="1518">
        <v>11.415545762286428</v>
      </c>
      <c r="Z29" s="1518">
        <v>12.835545543776021</v>
      </c>
      <c r="AA29" s="1518">
        <v>14.258555627841773</v>
      </c>
      <c r="AB29" s="1518">
        <v>15.710165455744686</v>
      </c>
      <c r="AC29" s="1518">
        <v>17.189240233020229</v>
      </c>
      <c r="AD29" s="1518">
        <v>18.669920061716994</v>
      </c>
      <c r="AE29" s="1518">
        <v>20.152678379626565</v>
      </c>
      <c r="AF29" s="1518">
        <v>21.637266853533802</v>
      </c>
      <c r="AG29" s="1518">
        <v>23.659732586770559</v>
      </c>
      <c r="AH29" s="1518">
        <v>25.682777798762459</v>
      </c>
      <c r="AI29" s="1518">
        <v>27.706230196551715</v>
      </c>
      <c r="AJ29" s="1518">
        <v>29.730300131898147</v>
      </c>
      <c r="AK29" s="1518">
        <v>31.754805158663608</v>
      </c>
      <c r="AL29" s="1518">
        <v>33.780838689312787</v>
      </c>
      <c r="AM29" s="1518">
        <v>35.80939164806459</v>
      </c>
      <c r="AN29" s="1518">
        <v>37.840333284653312</v>
      </c>
      <c r="AO29" s="1518">
        <v>39.873820842780134</v>
      </c>
      <c r="AP29" s="1518">
        <v>41.909977890445035</v>
      </c>
      <c r="AQ29" s="1518">
        <v>41.924614178412611</v>
      </c>
      <c r="AR29" s="1518">
        <v>41.939908956658542</v>
      </c>
      <c r="AS29" s="1518">
        <v>41.956493496181849</v>
      </c>
      <c r="AT29" s="1518">
        <v>41.972943827379616</v>
      </c>
      <c r="AU29" s="1518">
        <v>41.988395668921548</v>
      </c>
      <c r="AV29" s="1518">
        <v>41.993332721647334</v>
      </c>
      <c r="AW29" s="1518">
        <v>41.988215145779698</v>
      </c>
      <c r="AX29" s="1518">
        <v>41.98306656401472</v>
      </c>
      <c r="AY29" s="1518">
        <v>41.977810016878266</v>
      </c>
      <c r="AZ29" s="1518">
        <v>41.972256853545908</v>
      </c>
      <c r="BA29" s="1518">
        <v>41.965293791181239</v>
      </c>
      <c r="BB29" s="1518">
        <v>41.957490577923643</v>
      </c>
      <c r="BC29" s="1518">
        <v>41.948734417111986</v>
      </c>
      <c r="BD29" s="1518">
        <v>41.938359064850715</v>
      </c>
      <c r="BE29" s="1518">
        <v>41.92672722711206</v>
      </c>
      <c r="BF29" s="1518">
        <v>41.913891806375979</v>
      </c>
      <c r="BG29" s="1518">
        <v>41.900202042325574</v>
      </c>
      <c r="BH29" s="1518">
        <v>41.886432759471788</v>
      </c>
      <c r="BI29" s="1518">
        <v>41.873107904860461</v>
      </c>
      <c r="BJ29" s="1518">
        <v>41.85998290319607</v>
      </c>
      <c r="BK29" s="1518">
        <v>41.847239960968651</v>
      </c>
      <c r="BL29" s="1518">
        <v>41.834837188743862</v>
      </c>
      <c r="BM29" s="1518">
        <v>41.822652776099012</v>
      </c>
      <c r="BN29" s="1518">
        <v>41.810730241638453</v>
      </c>
      <c r="BO29" s="1518">
        <v>41.799172196151773</v>
      </c>
      <c r="BP29" s="1518">
        <v>41.788234322319269</v>
      </c>
      <c r="BQ29" s="1518">
        <v>41.777746539889264</v>
      </c>
      <c r="BR29" s="1518">
        <v>41.767781375657094</v>
      </c>
      <c r="BS29" s="1518">
        <v>41.757679330043764</v>
      </c>
      <c r="BT29" s="1518">
        <v>41.747194597092957</v>
      </c>
      <c r="BU29" s="1518">
        <v>41.734033049009483</v>
      </c>
      <c r="BV29" s="1518">
        <v>41.717716171147735</v>
      </c>
      <c r="BW29" s="1518">
        <v>41.700705533421782</v>
      </c>
      <c r="BX29" s="1518">
        <v>41.683146046532535</v>
      </c>
      <c r="BY29" s="1518">
        <v>41.665479538703316</v>
      </c>
      <c r="BZ29" s="1519"/>
      <c r="CA29" s="1519"/>
      <c r="CB29" s="1519"/>
      <c r="CC29" s="1519"/>
      <c r="CD29" s="1519"/>
      <c r="CE29" s="1519"/>
      <c r="CF29" s="1519"/>
      <c r="CG29" s="1519"/>
      <c r="CH29" s="1519"/>
      <c r="CI29" s="1519"/>
      <c r="CJ29" s="1519"/>
      <c r="CK29" s="1519"/>
      <c r="CL29" s="1519"/>
      <c r="CM29" s="1519"/>
      <c r="CN29" s="1520"/>
      <c r="CO29" s="1530"/>
    </row>
    <row r="30" spans="2:93" ht="29.25" thickBot="1" x14ac:dyDescent="0.25">
      <c r="B30"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 s="1504" t="s">
        <v>924</v>
      </c>
      <c r="D30" s="1203" t="s">
        <v>923</v>
      </c>
      <c r="E30" s="1207" t="s">
        <v>912</v>
      </c>
      <c r="F30" s="1556" t="str">
        <f>VLOOKUP(TBL5_OptBen[[#This Row],[Option Type (defined list)]],'Option Typs_Grps'!B$2:C$47, 2, FALSE)</f>
        <v>Customer Options</v>
      </c>
      <c r="G30" s="1207" t="s">
        <v>854</v>
      </c>
      <c r="H30" s="1207" t="s">
        <v>1253</v>
      </c>
      <c r="I30" s="1207" t="s">
        <v>92</v>
      </c>
      <c r="J30" s="1208" t="s">
        <v>231</v>
      </c>
      <c r="K30" s="1512">
        <v>2</v>
      </c>
      <c r="L30" s="1517"/>
      <c r="M30" s="1517"/>
      <c r="N30" s="1517">
        <v>0</v>
      </c>
      <c r="O30" s="1517">
        <v>0</v>
      </c>
      <c r="P30" s="1517">
        <v>0</v>
      </c>
      <c r="Q30" s="1517">
        <v>0</v>
      </c>
      <c r="R30" s="1518">
        <v>0.39619561147989923</v>
      </c>
      <c r="S30" s="1518">
        <v>0.8074913790660031</v>
      </c>
      <c r="T30" s="1518">
        <v>1.2229687459114356</v>
      </c>
      <c r="U30" s="1518">
        <v>1.6387625393321881</v>
      </c>
      <c r="V30" s="1518">
        <v>2.0510026562148118</v>
      </c>
      <c r="W30" s="1518">
        <v>2.4702614970545005</v>
      </c>
      <c r="X30" s="1518">
        <v>2.898332123473419</v>
      </c>
      <c r="Y30" s="1518">
        <v>3.3233841577136087</v>
      </c>
      <c r="Z30" s="1518">
        <v>3.7457506162240124</v>
      </c>
      <c r="AA30" s="1518">
        <v>4.165106772158274</v>
      </c>
      <c r="AB30" s="1518">
        <v>4.5558631842553616</v>
      </c>
      <c r="AC30" s="1518">
        <v>4.9191546469798286</v>
      </c>
      <c r="AD30" s="1518">
        <v>5.2808410582830581</v>
      </c>
      <c r="AE30" s="1518">
        <v>5.6404489803734918</v>
      </c>
      <c r="AF30" s="1518">
        <v>5.998226746466254</v>
      </c>
      <c r="AG30" s="1518">
        <v>6.4880965532295063</v>
      </c>
      <c r="AH30" s="1518">
        <v>6.9773868812375834</v>
      </c>
      <c r="AI30" s="1518">
        <v>7.4662700234483239</v>
      </c>
      <c r="AJ30" s="1518">
        <v>7.9545356281018975</v>
      </c>
      <c r="AK30" s="1518">
        <v>8.4423661413364322</v>
      </c>
      <c r="AL30" s="1518">
        <v>8.9286681506872405</v>
      </c>
      <c r="AM30" s="1518">
        <v>9.4124507319354365</v>
      </c>
      <c r="AN30" s="1518">
        <v>9.8938446353467064</v>
      </c>
      <c r="AO30" s="1518">
        <v>10.372692617219883</v>
      </c>
      <c r="AP30" s="1518">
        <v>10.848871109554977</v>
      </c>
      <c r="AQ30" s="1518">
        <v>10.834234821587408</v>
      </c>
      <c r="AR30" s="1518">
        <v>10.81894004334147</v>
      </c>
      <c r="AS30" s="1518">
        <v>10.802355503818159</v>
      </c>
      <c r="AT30" s="1518">
        <v>10.785905172620399</v>
      </c>
      <c r="AU30" s="1518">
        <v>10.77045333107846</v>
      </c>
      <c r="AV30" s="1518">
        <v>10.765516278352671</v>
      </c>
      <c r="AW30" s="1518">
        <v>10.770633854220318</v>
      </c>
      <c r="AX30" s="1518">
        <v>10.775782435985295</v>
      </c>
      <c r="AY30" s="1518">
        <v>10.781038983121737</v>
      </c>
      <c r="AZ30" s="1518">
        <v>10.786592146454097</v>
      </c>
      <c r="BA30" s="1518">
        <v>10.793555208818768</v>
      </c>
      <c r="BB30" s="1518">
        <v>10.801358422076369</v>
      </c>
      <c r="BC30" s="1518">
        <v>10.810114582888035</v>
      </c>
      <c r="BD30" s="1518">
        <v>10.820489935149299</v>
      </c>
      <c r="BE30" s="1518">
        <v>10.83212177288795</v>
      </c>
      <c r="BF30" s="1518">
        <v>10.844957193624039</v>
      </c>
      <c r="BG30" s="1518">
        <v>10.85864695767444</v>
      </c>
      <c r="BH30" s="1518">
        <v>10.872416240528221</v>
      </c>
      <c r="BI30" s="1518">
        <v>10.885741095139545</v>
      </c>
      <c r="BJ30" s="1518">
        <v>10.898866096803948</v>
      </c>
      <c r="BK30" s="1518">
        <v>10.91160903903136</v>
      </c>
      <c r="BL30" s="1518">
        <v>10.924011811256152</v>
      </c>
      <c r="BM30" s="1518">
        <v>10.936196223901002</v>
      </c>
      <c r="BN30" s="1518">
        <v>10.948118758361565</v>
      </c>
      <c r="BO30" s="1518">
        <v>10.95967680384824</v>
      </c>
      <c r="BP30" s="1518">
        <v>10.970614677680745</v>
      </c>
      <c r="BQ30" s="1518">
        <v>10.981102460110748</v>
      </c>
      <c r="BR30" s="1518">
        <v>10.991067624342927</v>
      </c>
      <c r="BS30" s="1518">
        <v>11.001169669956242</v>
      </c>
      <c r="BT30" s="1518">
        <v>11.011654402907052</v>
      </c>
      <c r="BU30" s="1518">
        <v>11.024815950990538</v>
      </c>
      <c r="BV30" s="1518">
        <v>11.04113282885227</v>
      </c>
      <c r="BW30" s="1518">
        <v>11.05814346657823</v>
      </c>
      <c r="BX30" s="1518">
        <v>11.075702953467472</v>
      </c>
      <c r="BY30" s="1518">
        <v>11.093369461296696</v>
      </c>
      <c r="BZ30" s="1519"/>
      <c r="CA30" s="1519"/>
      <c r="CB30" s="1519"/>
      <c r="CC30" s="1519"/>
      <c r="CD30" s="1519"/>
      <c r="CE30" s="1519"/>
      <c r="CF30" s="1519"/>
      <c r="CG30" s="1519"/>
      <c r="CH30" s="1519"/>
      <c r="CI30" s="1519"/>
      <c r="CJ30" s="1519"/>
      <c r="CK30" s="1519"/>
      <c r="CL30" s="1519"/>
      <c r="CM30" s="1519"/>
      <c r="CN30" s="1520"/>
      <c r="CO30" s="1530"/>
    </row>
    <row r="31" spans="2:93" ht="29.25" thickBot="1" x14ac:dyDescent="0.25">
      <c r="B31"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 s="1469" t="s">
        <v>926</v>
      </c>
      <c r="D31" s="64" t="s">
        <v>925</v>
      </c>
      <c r="E31" s="1207" t="s">
        <v>882</v>
      </c>
      <c r="F31" s="1556" t="str">
        <f>VLOOKUP(TBL5_OptBen[[#This Row],[Option Type (defined list)]],'Option Typs_Grps'!B$2:C$47, 2, FALSE)</f>
        <v>Customer Options</v>
      </c>
      <c r="G31" s="1207" t="s">
        <v>854</v>
      </c>
      <c r="H31" s="1207" t="s">
        <v>1253</v>
      </c>
      <c r="I31" s="1207" t="s">
        <v>92</v>
      </c>
      <c r="J31" s="1208" t="s">
        <v>231</v>
      </c>
      <c r="K31" s="1512">
        <v>2</v>
      </c>
      <c r="L31" s="1517"/>
      <c r="M31" s="1517"/>
      <c r="N31" s="1517">
        <v>0</v>
      </c>
      <c r="O31" s="1517">
        <v>0</v>
      </c>
      <c r="P31" s="1517">
        <v>0</v>
      </c>
      <c r="Q31" s="1517">
        <v>0</v>
      </c>
      <c r="R31" s="1518">
        <v>3.1439645297770085</v>
      </c>
      <c r="S31" s="1518">
        <v>6.2658496110490205</v>
      </c>
      <c r="T31" s="1518">
        <v>9.3648947387799808</v>
      </c>
      <c r="U31" s="1518">
        <v>12.440651812206966</v>
      </c>
      <c r="V31" s="1518">
        <v>15.492998763471974</v>
      </c>
      <c r="W31" s="1518">
        <v>18.365062886966939</v>
      </c>
      <c r="X31" s="1518">
        <v>21.221742348354951</v>
      </c>
      <c r="Y31" s="1518">
        <v>24.062929549139994</v>
      </c>
      <c r="Z31" s="1518">
        <v>26.895985994243006</v>
      </c>
      <c r="AA31" s="1518">
        <v>29.721426698030996</v>
      </c>
      <c r="AB31" s="1518">
        <v>32.476111757459989</v>
      </c>
      <c r="AC31" s="1518">
        <v>35.209451612863973</v>
      </c>
      <c r="AD31" s="1518">
        <v>37.925471190129997</v>
      </c>
      <c r="AE31" s="1518">
        <v>40.63112512988198</v>
      </c>
      <c r="AF31" s="1518">
        <v>43.333514386729007</v>
      </c>
      <c r="AG31" s="1518">
        <v>45.944034941583027</v>
      </c>
      <c r="AH31" s="1518">
        <v>48.538522152276983</v>
      </c>
      <c r="AI31" s="1518">
        <v>51.129626085675</v>
      </c>
      <c r="AJ31" s="1518">
        <v>53.72263136095205</v>
      </c>
      <c r="AK31" s="1518">
        <v>53.636501110340078</v>
      </c>
      <c r="AL31" s="1518">
        <v>53.550742599794035</v>
      </c>
      <c r="AM31" s="1518">
        <v>53.450832223027078</v>
      </c>
      <c r="AN31" s="1518">
        <v>53.354862092546</v>
      </c>
      <c r="AO31" s="1518">
        <v>53.275589953420081</v>
      </c>
      <c r="AP31" s="1518">
        <v>53.201359147582025</v>
      </c>
      <c r="AQ31" s="1518">
        <v>53.133111874111933</v>
      </c>
      <c r="AR31" s="1518">
        <v>53.072411334364006</v>
      </c>
      <c r="AS31" s="1518">
        <v>53.019281676072069</v>
      </c>
      <c r="AT31" s="1518">
        <v>52.961626335018991</v>
      </c>
      <c r="AU31" s="1518">
        <v>52.893026337308015</v>
      </c>
      <c r="AV31" s="1518">
        <v>52.830090620489045</v>
      </c>
      <c r="AW31" s="1518">
        <v>52.777024496504964</v>
      </c>
      <c r="AX31" s="1518">
        <v>52.728791264872029</v>
      </c>
      <c r="AY31" s="1518">
        <v>52.683523255061004</v>
      </c>
      <c r="AZ31" s="1518">
        <v>52.638148902772969</v>
      </c>
      <c r="BA31" s="1518">
        <v>52.583082038138969</v>
      </c>
      <c r="BB31" s="1518">
        <v>52.524998073238976</v>
      </c>
      <c r="BC31" s="1518">
        <v>52.464540084905934</v>
      </c>
      <c r="BD31" s="1518">
        <v>52.390826988603976</v>
      </c>
      <c r="BE31" s="1518">
        <v>52.305154993018959</v>
      </c>
      <c r="BF31" s="1518">
        <v>52.210207673719992</v>
      </c>
      <c r="BG31" s="1518">
        <v>52.111684830594982</v>
      </c>
      <c r="BH31" s="1518">
        <v>52.017358472880005</v>
      </c>
      <c r="BI31" s="1518">
        <v>51.929592726672013</v>
      </c>
      <c r="BJ31" s="1518">
        <v>51.845427656145944</v>
      </c>
      <c r="BK31" s="1518">
        <v>51.764238833082004</v>
      </c>
      <c r="BL31" s="1518">
        <v>51.686084611403999</v>
      </c>
      <c r="BM31" s="1518">
        <v>51.611348150348931</v>
      </c>
      <c r="BN31" s="1518">
        <v>51.539333283912015</v>
      </c>
      <c r="BO31" s="1518">
        <v>51.471753188994057</v>
      </c>
      <c r="BP31" s="1518">
        <v>51.408889097074052</v>
      </c>
      <c r="BQ31" s="1518">
        <v>51.348078106829007</v>
      </c>
      <c r="BR31" s="1518">
        <v>51.292728258402008</v>
      </c>
      <c r="BS31" s="1518">
        <v>51.237690551708965</v>
      </c>
      <c r="BT31" s="1518">
        <v>51.179297229641975</v>
      </c>
      <c r="BU31" s="1518">
        <v>51.123464441572082</v>
      </c>
      <c r="BV31" s="1518">
        <v>51.064271830746065</v>
      </c>
      <c r="BW31" s="1518">
        <v>50.998986099925105</v>
      </c>
      <c r="BX31" s="1518">
        <v>50.929692075670005</v>
      </c>
      <c r="BY31" s="1518">
        <v>50.860177046806939</v>
      </c>
      <c r="BZ31" s="1519"/>
      <c r="CA31" s="1519"/>
      <c r="CB31" s="1519"/>
      <c r="CC31" s="1519"/>
      <c r="CD31" s="1519"/>
      <c r="CE31" s="1519"/>
      <c r="CF31" s="1519"/>
      <c r="CG31" s="1519"/>
      <c r="CH31" s="1519"/>
      <c r="CI31" s="1519"/>
      <c r="CJ31" s="1519"/>
      <c r="CK31" s="1519"/>
      <c r="CL31" s="1519"/>
      <c r="CM31" s="1519"/>
      <c r="CN31" s="1520"/>
      <c r="CO31" s="1530"/>
    </row>
    <row r="32" spans="2:93" ht="29.25" thickBot="1" x14ac:dyDescent="0.25">
      <c r="B32"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 s="1469" t="s">
        <v>928</v>
      </c>
      <c r="D32" s="64" t="s">
        <v>927</v>
      </c>
      <c r="E32" s="1207" t="s">
        <v>882</v>
      </c>
      <c r="F32" s="1556" t="str">
        <f>VLOOKUP(TBL5_OptBen[[#This Row],[Option Type (defined list)]],'Option Typs_Grps'!B$2:C$47, 2, FALSE)</f>
        <v>Customer Options</v>
      </c>
      <c r="G32" s="1207" t="s">
        <v>854</v>
      </c>
      <c r="H32" s="1207" t="s">
        <v>1253</v>
      </c>
      <c r="I32" s="1207" t="s">
        <v>92</v>
      </c>
      <c r="J32" s="1208" t="s">
        <v>231</v>
      </c>
      <c r="K32" s="1512">
        <v>2</v>
      </c>
      <c r="L32" s="1517"/>
      <c r="M32" s="1517"/>
      <c r="N32" s="1517">
        <v>0</v>
      </c>
      <c r="O32" s="1517">
        <v>0</v>
      </c>
      <c r="P32" s="1517">
        <v>0</v>
      </c>
      <c r="Q32" s="1517">
        <v>0</v>
      </c>
      <c r="R32" s="1518">
        <v>0.63105155624600684</v>
      </c>
      <c r="S32" s="1518">
        <v>1.5810833307619987</v>
      </c>
      <c r="T32" s="1518">
        <v>2.5149903788600341</v>
      </c>
      <c r="U32" s="1518">
        <v>3.4629917384239661</v>
      </c>
      <c r="V32" s="1518">
        <v>4.4059756424591114</v>
      </c>
      <c r="W32" s="1518">
        <v>5.2484228833120596</v>
      </c>
      <c r="X32" s="1518">
        <v>6.0863127778470698</v>
      </c>
      <c r="Y32" s="1518">
        <v>6.9196316181640896</v>
      </c>
      <c r="Z32" s="1518">
        <v>7.7505103375790441</v>
      </c>
      <c r="AA32" s="1518">
        <v>8.5791141579570649</v>
      </c>
      <c r="AB32" s="1518">
        <v>8.5571574290909211</v>
      </c>
      <c r="AC32" s="1518">
        <v>8.5335481554930084</v>
      </c>
      <c r="AD32" s="1518">
        <v>8.5095574118199693</v>
      </c>
      <c r="AE32" s="1518">
        <v>8.486716904126979</v>
      </c>
      <c r="AF32" s="1518">
        <v>8.4661909455298883</v>
      </c>
      <c r="AG32" s="1518">
        <v>8.446681215060039</v>
      </c>
      <c r="AH32" s="1518">
        <v>8.4265616530080933</v>
      </c>
      <c r="AI32" s="1518">
        <v>8.4080090364719808</v>
      </c>
      <c r="AJ32" s="1518">
        <v>8.3916132191729957</v>
      </c>
      <c r="AK32" s="1518">
        <v>8.3781594524599541</v>
      </c>
      <c r="AL32" s="1518">
        <v>8.3647637524999254</v>
      </c>
      <c r="AM32" s="1518">
        <v>8.3491574946309584</v>
      </c>
      <c r="AN32" s="1518">
        <v>8.334166713368063</v>
      </c>
      <c r="AO32" s="1518">
        <v>8.3217842013109475</v>
      </c>
      <c r="AP32" s="1518">
        <v>8.3101891584809664</v>
      </c>
      <c r="AQ32" s="1518">
        <v>8.2995287588000792</v>
      </c>
      <c r="AR32" s="1518">
        <v>8.2900471783409557</v>
      </c>
      <c r="AS32" s="1518">
        <v>8.2817481890399449</v>
      </c>
      <c r="AT32" s="1518">
        <v>8.2727422764500034</v>
      </c>
      <c r="AU32" s="1518">
        <v>8.2620267803349634</v>
      </c>
      <c r="AV32" s="1518">
        <v>8.2521960594669963</v>
      </c>
      <c r="AW32" s="1518">
        <v>8.2439069943879986</v>
      </c>
      <c r="AX32" s="1518">
        <v>8.2363728395289399</v>
      </c>
      <c r="AY32" s="1518">
        <v>8.2293018599440302</v>
      </c>
      <c r="AZ32" s="1518">
        <v>8.2222142693919977</v>
      </c>
      <c r="BA32" s="1518">
        <v>8.2136126834780043</v>
      </c>
      <c r="BB32" s="1518">
        <v>8.2045398187409546</v>
      </c>
      <c r="BC32" s="1518">
        <v>8.1950961254360664</v>
      </c>
      <c r="BD32" s="1518">
        <v>8.1835819501669675</v>
      </c>
      <c r="BE32" s="1518">
        <v>8.1701997640669788</v>
      </c>
      <c r="BF32" s="1518">
        <v>8.1553687485419459</v>
      </c>
      <c r="BG32" s="1518">
        <v>8.1399792269969566</v>
      </c>
      <c r="BH32" s="1518">
        <v>8.1252452072700407</v>
      </c>
      <c r="BI32" s="1518">
        <v>8.111535971936064</v>
      </c>
      <c r="BJ32" s="1518">
        <v>8.0983891714070069</v>
      </c>
      <c r="BK32" s="1518">
        <v>8.0857072683869546</v>
      </c>
      <c r="BL32" s="1518">
        <v>8.073499377910025</v>
      </c>
      <c r="BM32" s="1518">
        <v>8.0618253504360382</v>
      </c>
      <c r="BN32" s="1518">
        <v>8.0505764430409954</v>
      </c>
      <c r="BO32" s="1518">
        <v>8.040020258367008</v>
      </c>
      <c r="BP32" s="1518">
        <v>8.0302007254920227</v>
      </c>
      <c r="BQ32" s="1518">
        <v>8.0207018923790656</v>
      </c>
      <c r="BR32" s="1518">
        <v>8.0120561036690106</v>
      </c>
      <c r="BS32" s="1518">
        <v>8.003459072299961</v>
      </c>
      <c r="BT32" s="1518">
        <v>7.9943378851779698</v>
      </c>
      <c r="BU32" s="1518">
        <v>7.98561666005196</v>
      </c>
      <c r="BV32" s="1518">
        <v>7.9763706219689539</v>
      </c>
      <c r="BW32" s="1518">
        <v>7.9661728228669517</v>
      </c>
      <c r="BX32" s="1518">
        <v>7.9553489180209453</v>
      </c>
      <c r="BY32" s="1518">
        <v>7.94449049168702</v>
      </c>
      <c r="BZ32" s="1519"/>
      <c r="CA32" s="1519"/>
      <c r="CB32" s="1519"/>
      <c r="CC32" s="1519"/>
      <c r="CD32" s="1519"/>
      <c r="CE32" s="1519"/>
      <c r="CF32" s="1519"/>
      <c r="CG32" s="1519"/>
      <c r="CH32" s="1519"/>
      <c r="CI32" s="1519"/>
      <c r="CJ32" s="1519"/>
      <c r="CK32" s="1519"/>
      <c r="CL32" s="1519"/>
      <c r="CM32" s="1519"/>
      <c r="CN32" s="1520"/>
      <c r="CO32" s="1530"/>
    </row>
    <row r="33" spans="2:93" ht="29.25" thickBot="1" x14ac:dyDescent="0.25">
      <c r="B33"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 s="1504" t="s">
        <v>1259</v>
      </c>
      <c r="D33" s="1203" t="s">
        <v>1260</v>
      </c>
      <c r="E33" s="1207" t="s">
        <v>882</v>
      </c>
      <c r="F33" s="1556" t="str">
        <f>VLOOKUP(TBL5_OptBen[[#This Row],[Option Type (defined list)]],'Option Typs_Grps'!B$2:C$47, 2, FALSE)</f>
        <v>Customer Options</v>
      </c>
      <c r="G33" s="1207" t="s">
        <v>854</v>
      </c>
      <c r="H33" s="1207" t="s">
        <v>1253</v>
      </c>
      <c r="I33" s="1207" t="s">
        <v>92</v>
      </c>
      <c r="J33" s="1208" t="s">
        <v>231</v>
      </c>
      <c r="K33" s="1512">
        <v>2</v>
      </c>
      <c r="L33" s="1517"/>
      <c r="M33" s="1517"/>
      <c r="N33" s="1517">
        <v>0</v>
      </c>
      <c r="O33" s="1517">
        <v>0</v>
      </c>
      <c r="P33" s="1517">
        <v>0</v>
      </c>
      <c r="Q33" s="1517">
        <v>0</v>
      </c>
      <c r="R33" s="1518">
        <v>0.75783740481006134</v>
      </c>
      <c r="S33" s="1518">
        <v>1.515674809620009</v>
      </c>
      <c r="T33" s="1518">
        <v>2.2735122144300703</v>
      </c>
      <c r="U33" s="1518">
        <v>3.0313496192399043</v>
      </c>
      <c r="V33" s="1518">
        <v>3.7891870240490562</v>
      </c>
      <c r="W33" s="1518">
        <v>4.843090972751952</v>
      </c>
      <c r="X33" s="1518">
        <v>5.896994921454052</v>
      </c>
      <c r="Y33" s="1518">
        <v>6.9508988701560384</v>
      </c>
      <c r="Z33" s="1518">
        <v>8.0048028188580247</v>
      </c>
      <c r="AA33" s="1518">
        <v>9.0587067675610342</v>
      </c>
      <c r="AB33" s="1518">
        <v>10.343152093279969</v>
      </c>
      <c r="AC33" s="1518">
        <v>11.627597418999926</v>
      </c>
      <c r="AD33" s="1518">
        <v>12.912042744719997</v>
      </c>
      <c r="AE33" s="1518">
        <v>12.912042744719997</v>
      </c>
      <c r="AF33" s="1518">
        <v>12.912042744719997</v>
      </c>
      <c r="AG33" s="1518">
        <v>12.912042744719997</v>
      </c>
      <c r="AH33" s="1518">
        <v>12.912042744719997</v>
      </c>
      <c r="AI33" s="1518">
        <v>12.912042744719997</v>
      </c>
      <c r="AJ33" s="1518">
        <v>12.912042744719997</v>
      </c>
      <c r="AK33" s="1518">
        <v>12.912042744719997</v>
      </c>
      <c r="AL33" s="1518">
        <v>12.912042744719997</v>
      </c>
      <c r="AM33" s="1518">
        <v>12.912042744719997</v>
      </c>
      <c r="AN33" s="1518">
        <v>12.912042744719997</v>
      </c>
      <c r="AO33" s="1518">
        <v>12.912042744720111</v>
      </c>
      <c r="AP33" s="1518">
        <v>12.912042744719997</v>
      </c>
      <c r="AQ33" s="1518">
        <v>12.912042744719997</v>
      </c>
      <c r="AR33" s="1518">
        <v>12.912042744719997</v>
      </c>
      <c r="AS33" s="1518">
        <v>12.912042744719997</v>
      </c>
      <c r="AT33" s="1518">
        <v>12.912042744719997</v>
      </c>
      <c r="AU33" s="1518">
        <v>12.912042744719997</v>
      </c>
      <c r="AV33" s="1518">
        <v>12.912042744719997</v>
      </c>
      <c r="AW33" s="1518">
        <v>12.912042744719997</v>
      </c>
      <c r="AX33" s="1518">
        <v>12.912042744719997</v>
      </c>
      <c r="AY33" s="1518">
        <v>12.912042744719997</v>
      </c>
      <c r="AZ33" s="1518">
        <v>12.912042744719997</v>
      </c>
      <c r="BA33" s="1518">
        <v>12.912042744719997</v>
      </c>
      <c r="BB33" s="1518">
        <v>12.912042744719997</v>
      </c>
      <c r="BC33" s="1518">
        <v>12.912042744719997</v>
      </c>
      <c r="BD33" s="1518">
        <v>12.912042744719997</v>
      </c>
      <c r="BE33" s="1518">
        <v>12.912042744719997</v>
      </c>
      <c r="BF33" s="1518">
        <v>12.912042744719997</v>
      </c>
      <c r="BG33" s="1518">
        <v>12.912042744719997</v>
      </c>
      <c r="BH33" s="1518">
        <v>12.912042744719997</v>
      </c>
      <c r="BI33" s="1518">
        <v>12.912042744719997</v>
      </c>
      <c r="BJ33" s="1518">
        <v>12.912042744719997</v>
      </c>
      <c r="BK33" s="1518">
        <v>12.912042744719997</v>
      </c>
      <c r="BL33" s="1518">
        <v>12.912042744719997</v>
      </c>
      <c r="BM33" s="1518">
        <v>12.912042744719997</v>
      </c>
      <c r="BN33" s="1518">
        <v>12.912042744719997</v>
      </c>
      <c r="BO33" s="1518">
        <v>12.912042744719997</v>
      </c>
      <c r="BP33" s="1518">
        <v>12.912042744719997</v>
      </c>
      <c r="BQ33" s="1518">
        <v>12.912042744719997</v>
      </c>
      <c r="BR33" s="1518">
        <v>12.912042744719997</v>
      </c>
      <c r="BS33" s="1518">
        <v>12.912042744719997</v>
      </c>
      <c r="BT33" s="1518">
        <v>12.912042744719997</v>
      </c>
      <c r="BU33" s="1518">
        <v>12.912042744719997</v>
      </c>
      <c r="BV33" s="1518">
        <v>12.912042744719997</v>
      </c>
      <c r="BW33" s="1518">
        <v>12.912042744720111</v>
      </c>
      <c r="BX33" s="1518">
        <v>12.912042744719997</v>
      </c>
      <c r="BY33" s="1518">
        <v>12.912042744719997</v>
      </c>
      <c r="BZ33" s="1519"/>
      <c r="CA33" s="1519"/>
      <c r="CB33" s="1519"/>
      <c r="CC33" s="1519"/>
      <c r="CD33" s="1519"/>
      <c r="CE33" s="1519"/>
      <c r="CF33" s="1519"/>
      <c r="CG33" s="1519"/>
      <c r="CH33" s="1519"/>
      <c r="CI33" s="1519"/>
      <c r="CJ33" s="1519"/>
      <c r="CK33" s="1519"/>
      <c r="CL33" s="1519"/>
      <c r="CM33" s="1519"/>
      <c r="CN33" s="1520"/>
      <c r="CO33" s="1530"/>
    </row>
    <row r="34" spans="2:93" ht="15" thickBot="1" x14ac:dyDescent="0.25">
      <c r="B34"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 s="1504" t="s">
        <v>864</v>
      </c>
      <c r="D34" s="1203" t="s">
        <v>863</v>
      </c>
      <c r="E34" s="1203" t="s">
        <v>859</v>
      </c>
      <c r="F34" s="1556" t="str">
        <f>VLOOKUP(TBL5_OptBen[[#This Row],[Option Type (defined list)]],'Option Typs_Grps'!B$2:C$47, 2, FALSE)</f>
        <v>Customer Options</v>
      </c>
      <c r="G34" s="1207" t="s">
        <v>854</v>
      </c>
      <c r="H34" s="1207" t="s">
        <v>1261</v>
      </c>
      <c r="I34" s="1207" t="s">
        <v>88</v>
      </c>
      <c r="J34" s="1208" t="s">
        <v>231</v>
      </c>
      <c r="K34" s="1512">
        <v>2</v>
      </c>
      <c r="L34" s="1517"/>
      <c r="M34" s="1517"/>
      <c r="N34" s="1517">
        <v>0</v>
      </c>
      <c r="O34" s="1517">
        <v>0</v>
      </c>
      <c r="P34" s="1517">
        <v>0</v>
      </c>
      <c r="Q34" s="1517">
        <v>0</v>
      </c>
      <c r="R34" s="1518">
        <v>6.7180756432025923E-2</v>
      </c>
      <c r="S34" s="1518">
        <v>0.11986528616941775</v>
      </c>
      <c r="T34" s="1518">
        <v>0.1301656448684036</v>
      </c>
      <c r="U34" s="1518">
        <v>0.13362760631369375</v>
      </c>
      <c r="V34" s="1518">
        <v>0.13507773461890205</v>
      </c>
      <c r="W34" s="1518">
        <v>0.1360612051515841</v>
      </c>
      <c r="X34" s="1518">
        <v>0.13671147555128133</v>
      </c>
      <c r="Y34" s="1518">
        <v>0.13708282391150278</v>
      </c>
      <c r="Z34" s="1518">
        <v>0.13746832386172969</v>
      </c>
      <c r="AA34" s="1518">
        <v>0.13788056068645926</v>
      </c>
      <c r="AB34" s="1518">
        <v>0.13697823049544999</v>
      </c>
      <c r="AC34" s="1518">
        <v>0.13597366981912129</v>
      </c>
      <c r="AD34" s="1518">
        <v>0.135845290936493</v>
      </c>
      <c r="AE34" s="1518">
        <v>0.13568114375420448</v>
      </c>
      <c r="AF34" s="1518">
        <v>0.13546392042670563</v>
      </c>
      <c r="AG34" s="1518">
        <v>0.13515404939369324</v>
      </c>
      <c r="AH34" s="1518">
        <v>0.13484213106786558</v>
      </c>
      <c r="AI34" s="1518">
        <v>0.13450241455059531</v>
      </c>
      <c r="AJ34" s="1518">
        <v>0.13431784553374915</v>
      </c>
      <c r="AK34" s="1518">
        <v>0.13450251749818487</v>
      </c>
      <c r="AL34" s="1518">
        <v>0.13467169514432398</v>
      </c>
      <c r="AM34" s="1518">
        <v>0.13483164780337453</v>
      </c>
      <c r="AN34" s="1518">
        <v>0.13495985901538965</v>
      </c>
      <c r="AO34" s="1518">
        <v>0.1350657328199133</v>
      </c>
      <c r="AP34" s="1518">
        <v>0.13513785467675543</v>
      </c>
      <c r="AQ34" s="1518">
        <v>0.11622395697240173</v>
      </c>
      <c r="AR34" s="1518">
        <v>0.11631684943196563</v>
      </c>
      <c r="AS34" s="1518">
        <v>0.11641551285588669</v>
      </c>
      <c r="AT34" s="1518">
        <v>0.11649680534828877</v>
      </c>
      <c r="AU34" s="1518">
        <v>0.11658217127933646</v>
      </c>
      <c r="AV34" s="1518">
        <v>0.11664442510213491</v>
      </c>
      <c r="AW34" s="1518">
        <v>0.11671276276273534</v>
      </c>
      <c r="AX34" s="1518">
        <v>0.11678227742539549</v>
      </c>
      <c r="AY34" s="1518">
        <v>0.11686796316449166</v>
      </c>
      <c r="AZ34" s="1518">
        <v>0.11694625466378883</v>
      </c>
      <c r="BA34" s="1518">
        <v>0.11701308026670021</v>
      </c>
      <c r="BB34" s="1518">
        <v>0.11706534228322418</v>
      </c>
      <c r="BC34" s="1518">
        <v>0.11711628319078915</v>
      </c>
      <c r="BD34" s="1518">
        <v>0.117154120692603</v>
      </c>
      <c r="BE34" s="1518">
        <v>0.11717717607574785</v>
      </c>
      <c r="BF34" s="1518">
        <v>0.11718970646529558</v>
      </c>
      <c r="BG34" s="1518">
        <v>0.11719847108185033</v>
      </c>
      <c r="BH34" s="1518">
        <v>0.11720981897470106</v>
      </c>
      <c r="BI34" s="1518">
        <v>0.11722391742832916</v>
      </c>
      <c r="BJ34" s="1518">
        <v>0.11723466298062701</v>
      </c>
      <c r="BK34" s="1518">
        <v>0.11724346247701212</v>
      </c>
      <c r="BL34" s="1518">
        <v>0.11725022760754578</v>
      </c>
      <c r="BM34" s="1518">
        <v>0.11725297525974943</v>
      </c>
      <c r="BN34" s="1518">
        <v>0.11725000473419933</v>
      </c>
      <c r="BO34" s="1518">
        <v>0.11726450850933379</v>
      </c>
      <c r="BP34" s="1518">
        <v>0.11728305451847032</v>
      </c>
      <c r="BQ34" s="1518">
        <v>0.11730310079703488</v>
      </c>
      <c r="BR34" s="1518">
        <v>0.11733011104747826</v>
      </c>
      <c r="BS34" s="1518">
        <v>0.11735759349230435</v>
      </c>
      <c r="BT34" s="1518">
        <v>0.11738079168416615</v>
      </c>
      <c r="BU34" s="1518">
        <v>0.11740039121505708</v>
      </c>
      <c r="BV34" s="1518">
        <v>0.11740820521384521</v>
      </c>
      <c r="BW34" s="1518">
        <v>0.11741989343990333</v>
      </c>
      <c r="BX34" s="1518">
        <v>0.11742399844402818</v>
      </c>
      <c r="BY34" s="1518">
        <v>0.11742945658866755</v>
      </c>
      <c r="BZ34" s="1519"/>
      <c r="CA34" s="1519"/>
      <c r="CB34" s="1519"/>
      <c r="CC34" s="1519"/>
      <c r="CD34" s="1519"/>
      <c r="CE34" s="1519"/>
      <c r="CF34" s="1519"/>
      <c r="CG34" s="1519"/>
      <c r="CH34" s="1519"/>
      <c r="CI34" s="1519"/>
      <c r="CJ34" s="1519"/>
      <c r="CK34" s="1519"/>
      <c r="CL34" s="1519"/>
      <c r="CM34" s="1519"/>
      <c r="CN34" s="1520"/>
      <c r="CO34" s="1530"/>
    </row>
    <row r="35" spans="2:93" ht="30.75" thickBot="1" x14ac:dyDescent="0.25">
      <c r="B35"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 s="1469" t="s">
        <v>887</v>
      </c>
      <c r="D35" s="1203" t="s">
        <v>886</v>
      </c>
      <c r="E35" s="1203" t="s">
        <v>882</v>
      </c>
      <c r="F35" s="1556" t="str">
        <f>VLOOKUP(TBL5_OptBen[[#This Row],[Option Type (defined list)]],'Option Typs_Grps'!B$2:C$47, 2, FALSE)</f>
        <v>Customer Options</v>
      </c>
      <c r="G35" s="1207" t="s">
        <v>854</v>
      </c>
      <c r="H35" s="1207" t="s">
        <v>1261</v>
      </c>
      <c r="I35" s="1207" t="s">
        <v>88</v>
      </c>
      <c r="J35" s="1208" t="s">
        <v>231</v>
      </c>
      <c r="K35" s="1512">
        <v>2</v>
      </c>
      <c r="L35" s="1517"/>
      <c r="M35" s="1517"/>
      <c r="N35" s="1517">
        <v>0</v>
      </c>
      <c r="O35" s="1517">
        <v>0</v>
      </c>
      <c r="P35" s="1517">
        <v>0</v>
      </c>
      <c r="Q35" s="1517">
        <v>0</v>
      </c>
      <c r="R35" s="1518">
        <v>2.336290175736E-2</v>
      </c>
      <c r="S35" s="1518">
        <v>4.645181915938057E-2</v>
      </c>
      <c r="T35" s="1518">
        <v>6.914020951569011E-2</v>
      </c>
      <c r="U35" s="1518">
        <v>9.1484760457370307E-2</v>
      </c>
      <c r="V35" s="1518">
        <v>0.1134137662564898</v>
      </c>
      <c r="W35" s="1518">
        <v>0.13411745832282929</v>
      </c>
      <c r="X35" s="1518">
        <v>0.15470911301826984</v>
      </c>
      <c r="Y35" s="1518">
        <v>0.17551977737454028</v>
      </c>
      <c r="Z35" s="1518">
        <v>0.1962822977869898</v>
      </c>
      <c r="AA35" s="1518">
        <v>0.21705030942960946</v>
      </c>
      <c r="AB35" s="1518">
        <v>0.23715025275137958</v>
      </c>
      <c r="AC35" s="1518">
        <v>0.2566525525662593</v>
      </c>
      <c r="AD35" s="1518">
        <v>0.27645101555992024</v>
      </c>
      <c r="AE35" s="1518">
        <v>0.29620142226591994</v>
      </c>
      <c r="AF35" s="1518">
        <v>0.31586256336809004</v>
      </c>
      <c r="AG35" s="1518">
        <v>0.33475601292651014</v>
      </c>
      <c r="AH35" s="1518">
        <v>0.35355255399316032</v>
      </c>
      <c r="AI35" s="1518">
        <v>0.37232164973787985</v>
      </c>
      <c r="AJ35" s="1518">
        <v>0.3910166694229007</v>
      </c>
      <c r="AK35" s="1518">
        <v>0.39019251394842946</v>
      </c>
      <c r="AL35" s="1518">
        <v>0.38936667483396992</v>
      </c>
      <c r="AM35" s="1518">
        <v>0.38840370706958005</v>
      </c>
      <c r="AN35" s="1518">
        <v>0.38751385086151036</v>
      </c>
      <c r="AO35" s="1518">
        <v>0.3867608679713701</v>
      </c>
      <c r="AP35" s="1518">
        <v>0.38603719078967025</v>
      </c>
      <c r="AQ35" s="1518">
        <v>0.3853367179403504</v>
      </c>
      <c r="AR35" s="1518">
        <v>0.3846973114538903</v>
      </c>
      <c r="AS35" s="1518">
        <v>0.38412600781208006</v>
      </c>
      <c r="AT35" s="1518">
        <v>0.38351251171083955</v>
      </c>
      <c r="AU35" s="1518">
        <v>0.38278331571350943</v>
      </c>
      <c r="AV35" s="1518">
        <v>0.38203396555120062</v>
      </c>
      <c r="AW35" s="1518">
        <v>0.38129202351945946</v>
      </c>
      <c r="AX35" s="1518">
        <v>0.38058570476129994</v>
      </c>
      <c r="AY35" s="1518">
        <v>0.37994577272497043</v>
      </c>
      <c r="AZ35" s="1518">
        <v>0.3793181907348302</v>
      </c>
      <c r="BA35" s="1518">
        <v>0.37861215879105004</v>
      </c>
      <c r="BB35" s="1518">
        <v>0.37789904631218985</v>
      </c>
      <c r="BC35" s="1518">
        <v>0.37715844697677969</v>
      </c>
      <c r="BD35" s="1518">
        <v>0.37631386037303027</v>
      </c>
      <c r="BE35" s="1518">
        <v>0.37533544587800005</v>
      </c>
      <c r="BF35" s="1518">
        <v>0.37426017405331979</v>
      </c>
      <c r="BG35" s="1518">
        <v>0.37315512283402974</v>
      </c>
      <c r="BH35" s="1518">
        <v>0.37207545856862012</v>
      </c>
      <c r="BI35" s="1518">
        <v>0.37106452895304987</v>
      </c>
      <c r="BJ35" s="1518">
        <v>0.3700879613313699</v>
      </c>
      <c r="BK35" s="1518">
        <v>0.36913964346906969</v>
      </c>
      <c r="BL35" s="1518">
        <v>0.36822297582273933</v>
      </c>
      <c r="BM35" s="1518">
        <v>0.36731926949716076</v>
      </c>
      <c r="BN35" s="1518">
        <v>0.36645642917636945</v>
      </c>
      <c r="BO35" s="1518">
        <v>0.36565521212038021</v>
      </c>
      <c r="BP35" s="1518">
        <v>0.36490453198700035</v>
      </c>
      <c r="BQ35" s="1518">
        <v>0.36417911510760081</v>
      </c>
      <c r="BR35" s="1518">
        <v>0.3635353959623</v>
      </c>
      <c r="BS35" s="1518">
        <v>0.36291297465962025</v>
      </c>
      <c r="BT35" s="1518">
        <v>0.36226073116261048</v>
      </c>
      <c r="BU35" s="1518">
        <v>0.36160742455913031</v>
      </c>
      <c r="BV35" s="1518">
        <v>0.36089001407056998</v>
      </c>
      <c r="BW35" s="1518">
        <v>0.3601129244414194</v>
      </c>
      <c r="BX35" s="1518">
        <v>0.35929961571960956</v>
      </c>
      <c r="BY35" s="1518">
        <v>0.3584976144249401</v>
      </c>
      <c r="BZ35" s="1519"/>
      <c r="CA35" s="1519"/>
      <c r="CB35" s="1519"/>
      <c r="CC35" s="1519"/>
      <c r="CD35" s="1519"/>
      <c r="CE35" s="1519"/>
      <c r="CF35" s="1519"/>
      <c r="CG35" s="1519"/>
      <c r="CH35" s="1519"/>
      <c r="CI35" s="1519"/>
      <c r="CJ35" s="1519"/>
      <c r="CK35" s="1519"/>
      <c r="CL35" s="1519"/>
      <c r="CM35" s="1519"/>
      <c r="CN35" s="1520"/>
      <c r="CO35" s="1530"/>
    </row>
    <row r="36" spans="2:93" ht="30.75" thickBot="1" x14ac:dyDescent="0.25">
      <c r="B36"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 s="1469" t="s">
        <v>914</v>
      </c>
      <c r="D36" s="1448" t="s">
        <v>913</v>
      </c>
      <c r="E36" s="1203" t="s">
        <v>882</v>
      </c>
      <c r="F36" s="1556" t="str">
        <f>VLOOKUP(TBL5_OptBen[[#This Row],[Option Type (defined list)]],'Option Typs_Grps'!B$2:C$47, 2, FALSE)</f>
        <v>Customer Options</v>
      </c>
      <c r="G36" s="1207" t="s">
        <v>854</v>
      </c>
      <c r="H36" s="1207" t="s">
        <v>1261</v>
      </c>
      <c r="I36" s="1207" t="s">
        <v>88</v>
      </c>
      <c r="J36" s="1208" t="s">
        <v>231</v>
      </c>
      <c r="K36" s="1512">
        <v>2</v>
      </c>
      <c r="L36" s="1517"/>
      <c r="M36" s="1517"/>
      <c r="N36" s="1517">
        <v>0</v>
      </c>
      <c r="O36" s="1517">
        <v>0</v>
      </c>
      <c r="P36" s="1517">
        <v>0</v>
      </c>
      <c r="Q36" s="1517">
        <v>0</v>
      </c>
      <c r="R36" s="1518">
        <v>6.4629031384039415E-2</v>
      </c>
      <c r="S36" s="1518">
        <v>4.9217959629340058E-2</v>
      </c>
      <c r="T36" s="1518">
        <v>6.6547762018660528E-2</v>
      </c>
      <c r="U36" s="1518">
        <v>6.7426901929649397E-2</v>
      </c>
      <c r="V36" s="1518">
        <v>6.8245981248839627E-2</v>
      </c>
      <c r="W36" s="1518">
        <v>6.882761270857074E-2</v>
      </c>
      <c r="X36" s="1518">
        <v>6.9467374348289646E-2</v>
      </c>
      <c r="Y36" s="1518">
        <v>7.0274790133569631E-2</v>
      </c>
      <c r="Z36" s="1518">
        <v>7.1102129877880671E-2</v>
      </c>
      <c r="AA36" s="1518">
        <v>7.1960688793000216E-2</v>
      </c>
      <c r="AB36" s="1518">
        <v>7.1771363150240575E-2</v>
      </c>
      <c r="AC36" s="1518">
        <v>7.144602625458063E-2</v>
      </c>
      <c r="AD36" s="1518">
        <v>7.1245310816729912E-2</v>
      </c>
      <c r="AE36" s="1518">
        <v>7.1060803620190072E-2</v>
      </c>
      <c r="AF36" s="1518">
        <v>7.0880114589659371E-2</v>
      </c>
      <c r="AG36" s="1518">
        <v>7.0688288256389953E-2</v>
      </c>
      <c r="AH36" s="1518">
        <v>7.0498510378920187E-2</v>
      </c>
      <c r="AI36" s="1518">
        <v>7.0323576786490705E-2</v>
      </c>
      <c r="AJ36" s="1518">
        <v>7.0152889292949716E-2</v>
      </c>
      <c r="AK36" s="1518">
        <v>7.0005026318600727E-2</v>
      </c>
      <c r="AL36" s="1518">
        <v>6.985686127987023E-2</v>
      </c>
      <c r="AM36" s="1518">
        <v>6.9684093783630274E-2</v>
      </c>
      <c r="AN36" s="1518">
        <v>6.9524443341760112E-2</v>
      </c>
      <c r="AO36" s="1518">
        <v>6.9389349547909873E-2</v>
      </c>
      <c r="AP36" s="1518">
        <v>6.9259513535319783E-2</v>
      </c>
      <c r="AQ36" s="1518">
        <v>6.9133840646950162E-2</v>
      </c>
      <c r="AR36" s="1518">
        <v>6.9019123766639545E-2</v>
      </c>
      <c r="AS36" s="1518">
        <v>6.8916625320239788E-2</v>
      </c>
      <c r="AT36" s="1518">
        <v>6.8806557061160234E-2</v>
      </c>
      <c r="AU36" s="1518">
        <v>6.8675730909560251E-2</v>
      </c>
      <c r="AV36" s="1518">
        <v>6.8541288868879668E-2</v>
      </c>
      <c r="AW36" s="1518">
        <v>6.8408175932060722E-2</v>
      </c>
      <c r="AX36" s="1518">
        <v>6.8281454220370463E-2</v>
      </c>
      <c r="AY36" s="1518">
        <v>6.8166643050379783E-2</v>
      </c>
      <c r="AZ36" s="1518">
        <v>6.8054047620780267E-2</v>
      </c>
      <c r="BA36" s="1518">
        <v>6.7927377366889807E-2</v>
      </c>
      <c r="BB36" s="1518">
        <v>6.7799436783549716E-2</v>
      </c>
      <c r="BC36" s="1518">
        <v>6.7666564741889701E-2</v>
      </c>
      <c r="BD36" s="1518">
        <v>6.7515036187890232E-2</v>
      </c>
      <c r="BE36" s="1518">
        <v>6.7339497370439538E-2</v>
      </c>
      <c r="BF36" s="1518">
        <v>6.7146581233670233E-2</v>
      </c>
      <c r="BG36" s="1518">
        <v>6.6948322330889987E-2</v>
      </c>
      <c r="BH36" s="1518">
        <v>6.6754618139719391E-2</v>
      </c>
      <c r="BI36" s="1518">
        <v>6.6573245735550124E-2</v>
      </c>
      <c r="BJ36" s="1518">
        <v>6.6398038268429715E-2</v>
      </c>
      <c r="BK36" s="1518">
        <v>6.6227899133170176E-2</v>
      </c>
      <c r="BL36" s="1518">
        <v>6.6063438410790098E-2</v>
      </c>
      <c r="BM36" s="1518">
        <v>6.5901303098489628E-2</v>
      </c>
      <c r="BN36" s="1518">
        <v>6.5746499617629794E-2</v>
      </c>
      <c r="BO36" s="1518">
        <v>6.5602752059469971E-2</v>
      </c>
      <c r="BP36" s="1518">
        <v>6.5468071406679762E-2</v>
      </c>
      <c r="BQ36" s="1518">
        <v>6.5337923272319465E-2</v>
      </c>
      <c r="BR36" s="1518">
        <v>6.5222432651410145E-2</v>
      </c>
      <c r="BS36" s="1518">
        <v>6.5110763108509495E-2</v>
      </c>
      <c r="BT36" s="1518">
        <v>6.4993743120830061E-2</v>
      </c>
      <c r="BU36" s="1518">
        <v>6.4876532399630094E-2</v>
      </c>
      <c r="BV36" s="1518">
        <v>6.4747820703890291E-2</v>
      </c>
      <c r="BW36" s="1518">
        <v>6.4608401883710087E-2</v>
      </c>
      <c r="BX36" s="1518">
        <v>6.4462484941570253E-2</v>
      </c>
      <c r="BY36" s="1518">
        <v>6.4318596681979479E-2</v>
      </c>
      <c r="BZ36" s="1519"/>
      <c r="CA36" s="1519"/>
      <c r="CB36" s="1519"/>
      <c r="CC36" s="1519"/>
      <c r="CD36" s="1519"/>
      <c r="CE36" s="1519"/>
      <c r="CF36" s="1519"/>
      <c r="CG36" s="1519"/>
      <c r="CH36" s="1519"/>
      <c r="CI36" s="1519"/>
      <c r="CJ36" s="1519"/>
      <c r="CK36" s="1519"/>
      <c r="CL36" s="1519"/>
      <c r="CM36" s="1519"/>
      <c r="CN36" s="1520"/>
      <c r="CO36" s="1530"/>
    </row>
    <row r="37" spans="2:93" ht="30.75" thickBot="1" x14ac:dyDescent="0.25">
      <c r="B37"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 s="1504" t="s">
        <v>898</v>
      </c>
      <c r="D37" s="1203" t="s">
        <v>897</v>
      </c>
      <c r="E37" s="1203" t="s">
        <v>893</v>
      </c>
      <c r="F37" s="1556" t="str">
        <f>VLOOKUP(TBL5_OptBen[[#This Row],[Option Type (defined list)]],'Option Typs_Grps'!B$2:C$47, 2, FALSE)</f>
        <v>Distribution Options</v>
      </c>
      <c r="G37" s="1207" t="s">
        <v>854</v>
      </c>
      <c r="H37" s="1207" t="s">
        <v>1261</v>
      </c>
      <c r="I37" s="1207" t="s">
        <v>88</v>
      </c>
      <c r="J37" s="1208" t="s">
        <v>231</v>
      </c>
      <c r="K37" s="1512">
        <v>2</v>
      </c>
      <c r="L37" s="1517"/>
      <c r="M37" s="1517"/>
      <c r="N37" s="1517">
        <v>0</v>
      </c>
      <c r="O37" s="1517">
        <v>0</v>
      </c>
      <c r="P37" s="1517">
        <v>0</v>
      </c>
      <c r="Q37" s="1517">
        <v>0</v>
      </c>
      <c r="R37" s="1518">
        <v>2.0491079068956752E-2</v>
      </c>
      <c r="S37" s="1518">
        <v>3.8174111072483363E-2</v>
      </c>
      <c r="T37" s="1518">
        <v>5.6065095580317248E-2</v>
      </c>
      <c r="U37" s="1518">
        <v>7.6510591106997872E-2</v>
      </c>
      <c r="V37" s="1518">
        <v>9.7614067763556855E-2</v>
      </c>
      <c r="W37" s="1518">
        <v>0.1188799499780262</v>
      </c>
      <c r="X37" s="1518">
        <v>0.14020246293606675</v>
      </c>
      <c r="Y37" s="1518">
        <v>0.16160635704621473</v>
      </c>
      <c r="Z37" s="1518">
        <v>0.18298874540921606</v>
      </c>
      <c r="AA37" s="1518">
        <v>0.20437868399792447</v>
      </c>
      <c r="AB37" s="1518">
        <v>0.22619086828313306</v>
      </c>
      <c r="AC37" s="1518">
        <v>0.24799470653768285</v>
      </c>
      <c r="AD37" s="1518">
        <v>0.26952934687697283</v>
      </c>
      <c r="AE37" s="1518">
        <v>0.2910810445895371</v>
      </c>
      <c r="AF37" s="1518">
        <v>0.3126493920625576</v>
      </c>
      <c r="AG37" s="1518">
        <v>0.34206045894316062</v>
      </c>
      <c r="AH37" s="1518">
        <v>0.37148055002896074</v>
      </c>
      <c r="AI37" s="1518">
        <v>0.40091254581840841</v>
      </c>
      <c r="AJ37" s="1518">
        <v>0.43035565095508699</v>
      </c>
      <c r="AK37" s="1518">
        <v>0.4598087436953241</v>
      </c>
      <c r="AL37" s="1518">
        <v>0.48927895714913372</v>
      </c>
      <c r="AM37" s="1518">
        <v>0.51877449505773754</v>
      </c>
      <c r="AN37" s="1518">
        <v>0.54830456099145908</v>
      </c>
      <c r="AO37" s="1518">
        <v>0.57787446765392558</v>
      </c>
      <c r="AP37" s="1518">
        <v>0.6074753880184941</v>
      </c>
      <c r="AQ37" s="1518">
        <v>0.60762002755407329</v>
      </c>
      <c r="AR37" s="1518">
        <v>0.60770144495202338</v>
      </c>
      <c r="AS37" s="1518">
        <v>0.60779705926372107</v>
      </c>
      <c r="AT37" s="1518">
        <v>0.60788545567016294</v>
      </c>
      <c r="AU37" s="1518">
        <v>0.60795679669507097</v>
      </c>
      <c r="AV37" s="1518">
        <v>0.60793576957052931</v>
      </c>
      <c r="AW37" s="1518">
        <v>0.6078255399038005</v>
      </c>
      <c r="AX37" s="1518">
        <v>0.60771604948618307</v>
      </c>
      <c r="AY37" s="1518">
        <v>0.60761480480908525</v>
      </c>
      <c r="AZ37" s="1518">
        <v>0.60751912814712616</v>
      </c>
      <c r="BA37" s="1518">
        <v>0.60741080769311795</v>
      </c>
      <c r="BB37" s="1518">
        <v>0.60728988623993818</v>
      </c>
      <c r="BC37" s="1518">
        <v>0.60715645097498372</v>
      </c>
      <c r="BD37" s="1518">
        <v>0.60700526466346039</v>
      </c>
      <c r="BE37" s="1518">
        <v>0.60684078880402303</v>
      </c>
      <c r="BF37" s="1518">
        <v>0.60666189612021038</v>
      </c>
      <c r="BG37" s="1518">
        <v>0.60646740109229413</v>
      </c>
      <c r="BH37" s="1518">
        <v>0.60627138630097377</v>
      </c>
      <c r="BI37" s="1518">
        <v>0.60608194875760812</v>
      </c>
      <c r="BJ37" s="1518">
        <v>0.60589562248425732</v>
      </c>
      <c r="BK37" s="1518">
        <v>0.60571322425497809</v>
      </c>
      <c r="BL37" s="1518">
        <v>0.6055327460988652</v>
      </c>
      <c r="BM37" s="1518">
        <v>0.60535278154504035</v>
      </c>
      <c r="BN37" s="1518">
        <v>0.60517630150225732</v>
      </c>
      <c r="BO37" s="1518">
        <v>0.60500870014683228</v>
      </c>
      <c r="BP37" s="1518">
        <v>0.60484740938712012</v>
      </c>
      <c r="BQ37" s="1518">
        <v>0.60469118634375407</v>
      </c>
      <c r="BR37" s="1518">
        <v>0.60454695679521187</v>
      </c>
      <c r="BS37" s="1518">
        <v>0.60440429646576144</v>
      </c>
      <c r="BT37" s="1518">
        <v>0.60425867157281687</v>
      </c>
      <c r="BU37" s="1518">
        <v>0.60408576122874125</v>
      </c>
      <c r="BV37" s="1518">
        <v>0.60387960368448912</v>
      </c>
      <c r="BW37" s="1518">
        <v>0.60366550135263708</v>
      </c>
      <c r="BX37" s="1518">
        <v>0.60344830126427351</v>
      </c>
      <c r="BY37" s="1518">
        <v>0.60323549998219705</v>
      </c>
      <c r="BZ37" s="1519"/>
      <c r="CA37" s="1519"/>
      <c r="CB37" s="1519"/>
      <c r="CC37" s="1519"/>
      <c r="CD37" s="1519"/>
      <c r="CE37" s="1519"/>
      <c r="CF37" s="1519"/>
      <c r="CG37" s="1519"/>
      <c r="CH37" s="1519"/>
      <c r="CI37" s="1519"/>
      <c r="CJ37" s="1519"/>
      <c r="CK37" s="1519"/>
      <c r="CL37" s="1519"/>
      <c r="CM37" s="1519"/>
      <c r="CN37" s="1520"/>
      <c r="CO37" s="1530"/>
    </row>
    <row r="38" spans="2:93" ht="30.75" thickBot="1" x14ac:dyDescent="0.25">
      <c r="B38"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 s="1504" t="s">
        <v>911</v>
      </c>
      <c r="D38" s="1203" t="s">
        <v>910</v>
      </c>
      <c r="E38" s="1203" t="s">
        <v>912</v>
      </c>
      <c r="F38" s="1556" t="str">
        <f>VLOOKUP(TBL5_OptBen[[#This Row],[Option Type (defined list)]],'Option Typs_Grps'!B$2:C$47, 2, FALSE)</f>
        <v>Customer Options</v>
      </c>
      <c r="G38" s="1207" t="s">
        <v>854</v>
      </c>
      <c r="H38" s="1207" t="s">
        <v>1261</v>
      </c>
      <c r="I38" s="1207" t="s">
        <v>88</v>
      </c>
      <c r="J38" s="1208" t="s">
        <v>231</v>
      </c>
      <c r="K38" s="1512">
        <v>2</v>
      </c>
      <c r="L38" s="1517"/>
      <c r="M38" s="1517"/>
      <c r="N38" s="1517">
        <v>0</v>
      </c>
      <c r="O38" s="1517">
        <v>0</v>
      </c>
      <c r="P38" s="1517">
        <v>0</v>
      </c>
      <c r="Q38" s="1517">
        <v>0</v>
      </c>
      <c r="R38" s="1518">
        <v>4.3426809310430628E-3</v>
      </c>
      <c r="S38" s="1518">
        <v>1.1493408927516519E-2</v>
      </c>
      <c r="T38" s="1518">
        <v>1.8436184419682561E-2</v>
      </c>
      <c r="U38" s="1518">
        <v>2.2824448893001795E-2</v>
      </c>
      <c r="V38" s="1518">
        <v>2.6554732236442728E-2</v>
      </c>
      <c r="W38" s="1518">
        <v>3.0122610021973514E-2</v>
      </c>
      <c r="X38" s="1518">
        <v>3.3633857063932633E-2</v>
      </c>
      <c r="Y38" s="1518">
        <v>3.7063722953784697E-2</v>
      </c>
      <c r="Z38" s="1518">
        <v>4.0515094590783216E-2</v>
      </c>
      <c r="AA38" s="1518">
        <v>4.3958916002074661E-2</v>
      </c>
      <c r="AB38" s="1518">
        <v>4.6980491716866066E-2</v>
      </c>
      <c r="AC38" s="1518">
        <v>5.0010413462316383E-2</v>
      </c>
      <c r="AD38" s="1518">
        <v>5.3309533123026415E-2</v>
      </c>
      <c r="AE38" s="1518">
        <v>5.6591595410461853E-2</v>
      </c>
      <c r="AF38" s="1518">
        <v>5.9857007937441385E-2</v>
      </c>
      <c r="AG38" s="1518">
        <v>6.4310401056838495E-2</v>
      </c>
      <c r="AH38" s="1518">
        <v>6.8754769971038548E-2</v>
      </c>
      <c r="AI38" s="1518">
        <v>7.3187234181590927E-2</v>
      </c>
      <c r="AJ38" s="1518">
        <v>7.7608589044912663E-2</v>
      </c>
      <c r="AK38" s="1518">
        <v>8.2019956304675679E-2</v>
      </c>
      <c r="AL38" s="1518">
        <v>8.6414202850866068E-2</v>
      </c>
      <c r="AM38" s="1518">
        <v>9.078312494226258E-2</v>
      </c>
      <c r="AN38" s="1518">
        <v>9.5117519008541068E-2</v>
      </c>
      <c r="AO38" s="1518">
        <v>9.9412072346074631E-2</v>
      </c>
      <c r="AP38" s="1518">
        <v>0.10367561198150585</v>
      </c>
      <c r="AQ38" s="1518">
        <v>0.1035309724459266</v>
      </c>
      <c r="AR38" s="1518">
        <v>0.10344955504797648</v>
      </c>
      <c r="AS38" s="1518">
        <v>0.10335394073627879</v>
      </c>
      <c r="AT38" s="1518">
        <v>0.10326554432983706</v>
      </c>
      <c r="AU38" s="1518">
        <v>0.10319420330492891</v>
      </c>
      <c r="AV38" s="1518">
        <v>0.10321523042947059</v>
      </c>
      <c r="AW38" s="1518">
        <v>0.10332546009619947</v>
      </c>
      <c r="AX38" s="1518">
        <v>0.10343495051381674</v>
      </c>
      <c r="AY38" s="1518">
        <v>0.1035361951909147</v>
      </c>
      <c r="AZ38" s="1518">
        <v>0.10363187185287383</v>
      </c>
      <c r="BA38" s="1518">
        <v>0.10374019230688213</v>
      </c>
      <c r="BB38" s="1518">
        <v>0.10386111376006182</v>
      </c>
      <c r="BC38" s="1518">
        <v>0.10399454902501619</v>
      </c>
      <c r="BD38" s="1518">
        <v>0.1041457353365396</v>
      </c>
      <c r="BE38" s="1518">
        <v>0.104310211195977</v>
      </c>
      <c r="BF38" s="1518">
        <v>0.10448910387978971</v>
      </c>
      <c r="BG38" s="1518">
        <v>0.10468359890770575</v>
      </c>
      <c r="BH38" s="1518">
        <v>0.10487961369902619</v>
      </c>
      <c r="BI38" s="1518">
        <v>0.10506905124239174</v>
      </c>
      <c r="BJ38" s="1518">
        <v>0.10525537751574263</v>
      </c>
      <c r="BK38" s="1518">
        <v>0.10543777574502192</v>
      </c>
      <c r="BL38" s="1518">
        <v>0.10561825390113472</v>
      </c>
      <c r="BM38" s="1518">
        <v>0.10579821845495958</v>
      </c>
      <c r="BN38" s="1518">
        <v>0.10597469849774271</v>
      </c>
      <c r="BO38" s="1518">
        <v>0.10614229985316756</v>
      </c>
      <c r="BP38" s="1518">
        <v>0.10630359061287983</v>
      </c>
      <c r="BQ38" s="1518">
        <v>0.10645981365624602</v>
      </c>
      <c r="BR38" s="1518">
        <v>0.10660404320478813</v>
      </c>
      <c r="BS38" s="1518">
        <v>0.10674670353423849</v>
      </c>
      <c r="BT38" s="1518">
        <v>0.10689232842718308</v>
      </c>
      <c r="BU38" s="1518">
        <v>0.10706523877125881</v>
      </c>
      <c r="BV38" s="1518">
        <v>0.10727139631551078</v>
      </c>
      <c r="BW38" s="1518">
        <v>0.10748549864736298</v>
      </c>
      <c r="BX38" s="1518">
        <v>0.10770269873572656</v>
      </c>
      <c r="BY38" s="1518">
        <v>0.10791550001780291</v>
      </c>
      <c r="BZ38" s="1519"/>
      <c r="CA38" s="1519"/>
      <c r="CB38" s="1519"/>
      <c r="CC38" s="1519"/>
      <c r="CD38" s="1519"/>
      <c r="CE38" s="1519"/>
      <c r="CF38" s="1519"/>
      <c r="CG38" s="1519"/>
      <c r="CH38" s="1519"/>
      <c r="CI38" s="1519"/>
      <c r="CJ38" s="1519"/>
      <c r="CK38" s="1519"/>
      <c r="CL38" s="1519"/>
      <c r="CM38" s="1519"/>
      <c r="CN38" s="1520"/>
      <c r="CO38" s="1530"/>
    </row>
    <row r="39" spans="2:93" ht="30.75" thickBot="1" x14ac:dyDescent="0.25">
      <c r="B39"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 s="1504" t="s">
        <v>1254</v>
      </c>
      <c r="D39" s="1203" t="s">
        <v>1255</v>
      </c>
      <c r="E39" s="1203" t="s">
        <v>882</v>
      </c>
      <c r="F39" s="1556" t="str">
        <f>VLOOKUP(TBL5_OptBen[[#This Row],[Option Type (defined list)]],'Option Typs_Grps'!B$2:C$47, 2, FALSE)</f>
        <v>Customer Options</v>
      </c>
      <c r="G39" s="1207" t="s">
        <v>854</v>
      </c>
      <c r="H39" s="1207" t="s">
        <v>1261</v>
      </c>
      <c r="I39" s="1207" t="s">
        <v>88</v>
      </c>
      <c r="J39" s="1208" t="s">
        <v>231</v>
      </c>
      <c r="K39" s="1512">
        <v>2</v>
      </c>
      <c r="L39" s="1517"/>
      <c r="M39" s="1517"/>
      <c r="N39" s="1517">
        <v>0</v>
      </c>
      <c r="O39" s="1517">
        <v>0</v>
      </c>
      <c r="P39" s="1517">
        <v>0</v>
      </c>
      <c r="Q39" s="1517">
        <v>0</v>
      </c>
      <c r="R39" s="1518">
        <v>3.1990938436976535E-4</v>
      </c>
      <c r="S39" s="1518">
        <v>6.3981876874041888E-4</v>
      </c>
      <c r="T39" s="1518">
        <v>9.5972815311018422E-4</v>
      </c>
      <c r="U39" s="1518">
        <v>1.2796375374897195E-3</v>
      </c>
      <c r="V39" s="1518">
        <v>1.5995469218497149E-3</v>
      </c>
      <c r="W39" s="1518">
        <v>2.0444362362095347E-3</v>
      </c>
      <c r="X39" s="1518">
        <v>2.4893255505498146E-3</v>
      </c>
      <c r="Y39" s="1518">
        <v>2.9342148649096345E-3</v>
      </c>
      <c r="Z39" s="1518">
        <v>3.3791041792605725E-3</v>
      </c>
      <c r="AA39" s="1518">
        <v>3.8239934936097342E-3</v>
      </c>
      <c r="AB39" s="1518">
        <v>4.3662022982999815E-3</v>
      </c>
      <c r="AC39" s="1518">
        <v>4.9084111029893407E-3</v>
      </c>
      <c r="AD39" s="1518">
        <v>5.4506199076698181E-3</v>
      </c>
      <c r="AE39" s="1518">
        <v>5.4506199076698181E-3</v>
      </c>
      <c r="AF39" s="1518">
        <v>5.450619907679588E-3</v>
      </c>
      <c r="AG39" s="1518">
        <v>5.450619907679588E-3</v>
      </c>
      <c r="AH39" s="1518">
        <v>5.4506199076698181E-3</v>
      </c>
      <c r="AI39" s="1518">
        <v>5.4506199076698181E-3</v>
      </c>
      <c r="AJ39" s="1518">
        <v>5.4506199076707063E-3</v>
      </c>
      <c r="AK39" s="1518">
        <v>5.4506199076698181E-3</v>
      </c>
      <c r="AL39" s="1518">
        <v>5.4506199076698181E-3</v>
      </c>
      <c r="AM39" s="1518">
        <v>5.4506199076707063E-3</v>
      </c>
      <c r="AN39" s="1518">
        <v>5.4506199076698181E-3</v>
      </c>
      <c r="AO39" s="1518">
        <v>5.4506199076698181E-3</v>
      </c>
      <c r="AP39" s="1518">
        <v>5.4506199076698181E-3</v>
      </c>
      <c r="AQ39" s="1518">
        <v>5.4506199076698181E-3</v>
      </c>
      <c r="AR39" s="1518">
        <v>5.450619907679588E-3</v>
      </c>
      <c r="AS39" s="1518">
        <v>5.450619907679588E-3</v>
      </c>
      <c r="AT39" s="1518">
        <v>5.4506199076698181E-3</v>
      </c>
      <c r="AU39" s="1518">
        <v>5.4506199076698181E-3</v>
      </c>
      <c r="AV39" s="1518">
        <v>5.4506199076707063E-3</v>
      </c>
      <c r="AW39" s="1518">
        <v>5.4506199076698181E-3</v>
      </c>
      <c r="AX39" s="1518">
        <v>5.4506199076698181E-3</v>
      </c>
      <c r="AY39" s="1518">
        <v>5.4506199076698181E-3</v>
      </c>
      <c r="AZ39" s="1518">
        <v>5.4506199076698181E-3</v>
      </c>
      <c r="BA39" s="1518">
        <v>5.4506199076698181E-3</v>
      </c>
      <c r="BB39" s="1518">
        <v>5.4506199076698181E-3</v>
      </c>
      <c r="BC39" s="1518">
        <v>5.4506199076698181E-3</v>
      </c>
      <c r="BD39" s="1518">
        <v>5.4506199076707063E-3</v>
      </c>
      <c r="BE39" s="1518">
        <v>5.4506199076698181E-3</v>
      </c>
      <c r="BF39" s="1518">
        <v>5.4506199076698181E-3</v>
      </c>
      <c r="BG39" s="1518">
        <v>5.4506199076698181E-3</v>
      </c>
      <c r="BH39" s="1518">
        <v>5.450619907679588E-3</v>
      </c>
      <c r="BI39" s="1518">
        <v>5.450619907679588E-3</v>
      </c>
      <c r="BJ39" s="1518">
        <v>5.4506199076698181E-3</v>
      </c>
      <c r="BK39" s="1518">
        <v>5.4506199076698181E-3</v>
      </c>
      <c r="BL39" s="1518">
        <v>5.4506199076698181E-3</v>
      </c>
      <c r="BM39" s="1518">
        <v>5.4506199076707063E-3</v>
      </c>
      <c r="BN39" s="1518">
        <v>5.450619907679588E-3</v>
      </c>
      <c r="BO39" s="1518">
        <v>5.4506199076698181E-3</v>
      </c>
      <c r="BP39" s="1518">
        <v>5.4506199076698181E-3</v>
      </c>
      <c r="BQ39" s="1518">
        <v>5.4506199076804762E-3</v>
      </c>
      <c r="BR39" s="1518">
        <v>5.4506199076804762E-3</v>
      </c>
      <c r="BS39" s="1518">
        <v>5.4506199076698181E-3</v>
      </c>
      <c r="BT39" s="1518">
        <v>5.4506199076698181E-3</v>
      </c>
      <c r="BU39" s="1518">
        <v>5.450619907679588E-3</v>
      </c>
      <c r="BV39" s="1518">
        <v>5.4506199076698181E-3</v>
      </c>
      <c r="BW39" s="1518">
        <v>5.4506199076698181E-3</v>
      </c>
      <c r="BX39" s="1518">
        <v>5.450619907679588E-3</v>
      </c>
      <c r="BY39" s="1518">
        <v>5.4506199076698181E-3</v>
      </c>
      <c r="BZ39" s="1519"/>
      <c r="CA39" s="1519"/>
      <c r="CB39" s="1519"/>
      <c r="CC39" s="1519"/>
      <c r="CD39" s="1519"/>
      <c r="CE39" s="1519"/>
      <c r="CF39" s="1519"/>
      <c r="CG39" s="1519"/>
      <c r="CH39" s="1519"/>
      <c r="CI39" s="1519"/>
      <c r="CJ39" s="1519"/>
      <c r="CK39" s="1519"/>
      <c r="CL39" s="1519"/>
      <c r="CM39" s="1519"/>
      <c r="CN39" s="1520"/>
      <c r="CO39" s="1530"/>
    </row>
    <row r="40" spans="2:93" ht="30.75" thickBot="1" x14ac:dyDescent="0.25">
      <c r="B40"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 s="1504" t="s">
        <v>881</v>
      </c>
      <c r="D40" s="1203" t="s">
        <v>880</v>
      </c>
      <c r="E40" s="1203" t="s">
        <v>882</v>
      </c>
      <c r="F40" s="1556" t="str">
        <f>VLOOKUP(TBL5_OptBen[[#This Row],[Option Type (defined list)]],'Option Typs_Grps'!B$2:C$47, 2, FALSE)</f>
        <v>Customer Options</v>
      </c>
      <c r="G40" s="1207" t="s">
        <v>854</v>
      </c>
      <c r="H40" s="1207" t="s">
        <v>1261</v>
      </c>
      <c r="I40" s="1207" t="s">
        <v>88</v>
      </c>
      <c r="J40" s="1208" t="s">
        <v>231</v>
      </c>
      <c r="K40" s="1512">
        <v>2</v>
      </c>
      <c r="L40" s="1517"/>
      <c r="M40" s="1517"/>
      <c r="N40" s="1517">
        <v>0</v>
      </c>
      <c r="O40" s="1517">
        <v>0</v>
      </c>
      <c r="P40" s="1517">
        <v>0</v>
      </c>
      <c r="Q40" s="1517">
        <v>0</v>
      </c>
      <c r="R40" s="1518">
        <v>0</v>
      </c>
      <c r="S40" s="1518">
        <v>0</v>
      </c>
      <c r="T40" s="1518">
        <v>7.6621167549504321E-3</v>
      </c>
      <c r="U40" s="1518">
        <v>1.5224825021530108E-2</v>
      </c>
      <c r="V40" s="1518">
        <v>2.2671655452669803E-2</v>
      </c>
      <c r="W40" s="1518">
        <v>3.0032064505759237E-2</v>
      </c>
      <c r="X40" s="1518">
        <v>3.7335853381059714E-2</v>
      </c>
      <c r="Y40" s="1518">
        <v>4.4672754451489993E-2</v>
      </c>
      <c r="Z40" s="1518">
        <v>6.0156487672520242E-2</v>
      </c>
      <c r="AA40" s="1518">
        <v>7.560089407186954E-2</v>
      </c>
      <c r="AB40" s="1518">
        <v>9.0921482889100069E-2</v>
      </c>
      <c r="AC40" s="1518">
        <v>0.10598085212670938</v>
      </c>
      <c r="AD40" s="1518">
        <v>0.12108746395767955</v>
      </c>
      <c r="AE40" s="1518">
        <v>0.13613726035055951</v>
      </c>
      <c r="AF40" s="1518">
        <v>0.15111447204417949</v>
      </c>
      <c r="AG40" s="1518">
        <v>0.1659867594000497</v>
      </c>
      <c r="AH40" s="1518">
        <v>0.18078058105534023</v>
      </c>
      <c r="AI40" s="1518">
        <v>0.19555402491481022</v>
      </c>
      <c r="AJ40" s="1518">
        <v>0.20017988891200034</v>
      </c>
      <c r="AK40" s="1518">
        <v>0.20486840074739021</v>
      </c>
      <c r="AL40" s="1518">
        <v>0.20953424415916988</v>
      </c>
      <c r="AM40" s="1518">
        <v>0.21410322084027023</v>
      </c>
      <c r="AN40" s="1518">
        <v>0.2186877178845803</v>
      </c>
      <c r="AO40" s="1518">
        <v>0.22332713829518003</v>
      </c>
      <c r="AP40" s="1518">
        <v>0.2279638088742999</v>
      </c>
      <c r="AQ40" s="1518">
        <v>0.23259555388872055</v>
      </c>
      <c r="AR40" s="1518">
        <v>0.23220375489313039</v>
      </c>
      <c r="AS40" s="1518">
        <v>0.23185295012550977</v>
      </c>
      <c r="AT40" s="1518">
        <v>0.23147707536362017</v>
      </c>
      <c r="AU40" s="1518">
        <v>0.2310320879966099</v>
      </c>
      <c r="AV40" s="1518">
        <v>0.23057572646480029</v>
      </c>
      <c r="AW40" s="1518">
        <v>0.23012449075079022</v>
      </c>
      <c r="AX40" s="1518">
        <v>0.2296947434602199</v>
      </c>
      <c r="AY40" s="1518">
        <v>0.22930491374517992</v>
      </c>
      <c r="AZ40" s="1518">
        <v>0.22892264013243047</v>
      </c>
      <c r="BA40" s="1518">
        <v>0.2284935263424499</v>
      </c>
      <c r="BB40" s="1518">
        <v>0.22806030125746002</v>
      </c>
      <c r="BC40" s="1518">
        <v>0.22761073628355</v>
      </c>
      <c r="BD40" s="1518">
        <v>0.22709900000284033</v>
      </c>
      <c r="BE40" s="1518">
        <v>0.22650720059257967</v>
      </c>
      <c r="BF40" s="1518">
        <v>0.22585745655189982</v>
      </c>
      <c r="BG40" s="1518">
        <v>0.2251899257329395</v>
      </c>
      <c r="BH40" s="1518">
        <v>0.22453764924552022</v>
      </c>
      <c r="BI40" s="1518">
        <v>0.22392659575903018</v>
      </c>
      <c r="BJ40" s="1518">
        <v>0.22333618496340968</v>
      </c>
      <c r="BK40" s="1518">
        <v>0.22276275974499971</v>
      </c>
      <c r="BL40" s="1518">
        <v>0.22220835795558003</v>
      </c>
      <c r="BM40" s="1518">
        <v>0.22166178766635003</v>
      </c>
      <c r="BN40" s="1518">
        <v>0.22113976310650951</v>
      </c>
      <c r="BO40" s="1518">
        <v>0.22065472297907007</v>
      </c>
      <c r="BP40" s="1518">
        <v>0.22020003289053047</v>
      </c>
      <c r="BQ40" s="1518">
        <v>0.21976055953976026</v>
      </c>
      <c r="BR40" s="1518">
        <v>0.21937010820423986</v>
      </c>
      <c r="BS40" s="1518">
        <v>0.2189925073820902</v>
      </c>
      <c r="BT40" s="1518">
        <v>0.21859713653144031</v>
      </c>
      <c r="BU40" s="1518">
        <v>0.21820134985479012</v>
      </c>
      <c r="BV40" s="1518">
        <v>0.21776738076914981</v>
      </c>
      <c r="BW40" s="1518">
        <v>0.21729772705546946</v>
      </c>
      <c r="BX40" s="1518">
        <v>0.21680643029657976</v>
      </c>
      <c r="BY40" s="1518">
        <v>0.2163219519255799</v>
      </c>
      <c r="BZ40" s="1519"/>
      <c r="CA40" s="1519"/>
      <c r="CB40" s="1519"/>
      <c r="CC40" s="1519"/>
      <c r="CD40" s="1519"/>
      <c r="CE40" s="1519"/>
      <c r="CF40" s="1519"/>
      <c r="CG40" s="1519"/>
      <c r="CH40" s="1519"/>
      <c r="CI40" s="1519"/>
      <c r="CJ40" s="1519"/>
      <c r="CK40" s="1519"/>
      <c r="CL40" s="1519"/>
      <c r="CM40" s="1519"/>
      <c r="CN40" s="1520"/>
      <c r="CO40" s="1530"/>
    </row>
    <row r="41" spans="2:93" ht="15" thickBot="1" x14ac:dyDescent="0.25">
      <c r="B41"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 s="1504" t="s">
        <v>864</v>
      </c>
      <c r="D41" s="1203" t="s">
        <v>863</v>
      </c>
      <c r="E41" s="1203" t="s">
        <v>859</v>
      </c>
      <c r="F41" s="1556" t="str">
        <f>VLOOKUP(TBL5_OptBen[[#This Row],[Option Type (defined list)]],'Option Typs_Grps'!B$2:C$47, 2, FALSE)</f>
        <v>Customer Options</v>
      </c>
      <c r="G41" s="1207" t="s">
        <v>854</v>
      </c>
      <c r="H41" s="1207" t="s">
        <v>1261</v>
      </c>
      <c r="I41" s="1207" t="s">
        <v>92</v>
      </c>
      <c r="J41" s="1208" t="s">
        <v>231</v>
      </c>
      <c r="K41" s="1512">
        <v>2</v>
      </c>
      <c r="L41" s="1517"/>
      <c r="M41" s="1517"/>
      <c r="N41" s="1517">
        <v>0</v>
      </c>
      <c r="O41" s="1517">
        <v>0</v>
      </c>
      <c r="P41" s="1517">
        <v>0</v>
      </c>
      <c r="Q41" s="1517">
        <v>0</v>
      </c>
      <c r="R41" s="1518">
        <v>0.45633095663859091</v>
      </c>
      <c r="S41" s="1518">
        <v>1.5624641615517767</v>
      </c>
      <c r="T41" s="1518">
        <v>2.4556097420602896</v>
      </c>
      <c r="U41" s="1518">
        <v>3.3529836383501248</v>
      </c>
      <c r="V41" s="1518">
        <v>4.2288804071468107</v>
      </c>
      <c r="W41" s="1518">
        <v>5.0909713907453593</v>
      </c>
      <c r="X41" s="1518">
        <v>5.972964446635693</v>
      </c>
      <c r="Y41" s="1518">
        <v>6.8425423194798967</v>
      </c>
      <c r="Z41" s="1518">
        <v>7.6909787372764455</v>
      </c>
      <c r="AA41" s="1518">
        <v>8.5262525443137065</v>
      </c>
      <c r="AB41" s="1518">
        <v>8.7747211647086374</v>
      </c>
      <c r="AC41" s="1518">
        <v>8.7648240029499931</v>
      </c>
      <c r="AD41" s="1518">
        <v>8.7493456592866323</v>
      </c>
      <c r="AE41" s="1518">
        <v>8.733744892393446</v>
      </c>
      <c r="AF41" s="1518">
        <v>8.7171490082894252</v>
      </c>
      <c r="AG41" s="1518">
        <v>8.6935029654279248</v>
      </c>
      <c r="AH41" s="1518">
        <v>8.67269896958679</v>
      </c>
      <c r="AI41" s="1518">
        <v>8.6517929697546663</v>
      </c>
      <c r="AJ41" s="1518">
        <v>8.6463271250629674</v>
      </c>
      <c r="AK41" s="1518">
        <v>8.6751561957597971</v>
      </c>
      <c r="AL41" s="1518">
        <v>8.7022390772210514</v>
      </c>
      <c r="AM41" s="1518">
        <v>8.7279348919183519</v>
      </c>
      <c r="AN41" s="1518">
        <v>8.751753188871163</v>
      </c>
      <c r="AO41" s="1518">
        <v>8.7752908068473801</v>
      </c>
      <c r="AP41" s="1518">
        <v>8.796371075899529</v>
      </c>
      <c r="AQ41" s="1518">
        <v>7.3476340561882694</v>
      </c>
      <c r="AR41" s="1518">
        <v>7.3541668189525069</v>
      </c>
      <c r="AS41" s="1518">
        <v>7.3617225301050411</v>
      </c>
      <c r="AT41" s="1518">
        <v>7.3678766557533208</v>
      </c>
      <c r="AU41" s="1518">
        <v>7.3737284539627836</v>
      </c>
      <c r="AV41" s="1518">
        <v>7.3775877139934494</v>
      </c>
      <c r="AW41" s="1518">
        <v>7.3814409374320462</v>
      </c>
      <c r="AX41" s="1518">
        <v>7.3851643143444221</v>
      </c>
      <c r="AY41" s="1518">
        <v>7.3898983617934846</v>
      </c>
      <c r="AZ41" s="1518">
        <v>7.3939504034232897</v>
      </c>
      <c r="BA41" s="1518">
        <v>7.3969971004945876</v>
      </c>
      <c r="BB41" s="1518">
        <v>7.3984925443835863</v>
      </c>
      <c r="BC41" s="1518">
        <v>7.4003307388012871</v>
      </c>
      <c r="BD41" s="1518">
        <v>7.4009295749101938</v>
      </c>
      <c r="BE41" s="1518">
        <v>7.400441670215244</v>
      </c>
      <c r="BF41" s="1518">
        <v>7.399135015705113</v>
      </c>
      <c r="BG41" s="1518">
        <v>7.3975209065839067</v>
      </c>
      <c r="BH41" s="1518">
        <v>7.3962619342126175</v>
      </c>
      <c r="BI41" s="1518">
        <v>7.3953702636061678</v>
      </c>
      <c r="BJ41" s="1518">
        <v>7.394949677352102</v>
      </c>
      <c r="BK41" s="1518">
        <v>7.3946365713817386</v>
      </c>
      <c r="BL41" s="1518">
        <v>7.3939106551300426</v>
      </c>
      <c r="BM41" s="1518">
        <v>7.3936788790558694</v>
      </c>
      <c r="BN41" s="1518">
        <v>7.3947826736956159</v>
      </c>
      <c r="BO41" s="1518">
        <v>7.3967758869175242</v>
      </c>
      <c r="BP41" s="1518">
        <v>7.3991959960325175</v>
      </c>
      <c r="BQ41" s="1518">
        <v>7.401711745694854</v>
      </c>
      <c r="BR41" s="1518">
        <v>7.4046101730884146</v>
      </c>
      <c r="BS41" s="1518">
        <v>7.4074523383183504</v>
      </c>
      <c r="BT41" s="1518">
        <v>7.4099363518139114</v>
      </c>
      <c r="BU41" s="1518">
        <v>7.4121769725371252</v>
      </c>
      <c r="BV41" s="1518">
        <v>7.4132760865471425</v>
      </c>
      <c r="BW41" s="1518">
        <v>7.4147375451827173</v>
      </c>
      <c r="BX41" s="1518">
        <v>7.4154246539271753</v>
      </c>
      <c r="BY41" s="1518">
        <v>7.4160984428250458</v>
      </c>
      <c r="BZ41" s="1519"/>
      <c r="CA41" s="1519"/>
      <c r="CB41" s="1519"/>
      <c r="CC41" s="1519"/>
      <c r="CD41" s="1519"/>
      <c r="CE41" s="1519"/>
      <c r="CF41" s="1519"/>
      <c r="CG41" s="1519"/>
      <c r="CH41" s="1519"/>
      <c r="CI41" s="1519"/>
      <c r="CJ41" s="1519"/>
      <c r="CK41" s="1519"/>
      <c r="CL41" s="1519"/>
      <c r="CM41" s="1519"/>
      <c r="CN41" s="1520"/>
      <c r="CO41" s="1530"/>
    </row>
    <row r="42" spans="2:93" ht="30.75" thickBot="1" x14ac:dyDescent="0.25">
      <c r="B42"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2" s="1504" t="s">
        <v>1262</v>
      </c>
      <c r="D42" s="1203" t="s">
        <v>886</v>
      </c>
      <c r="E42" s="1203" t="s">
        <v>882</v>
      </c>
      <c r="F42" s="1556" t="str">
        <f>VLOOKUP(TBL5_OptBen[[#This Row],[Option Type (defined list)]],'Option Typs_Grps'!B$2:C$47, 2, FALSE)</f>
        <v>Customer Options</v>
      </c>
      <c r="G42" s="1207" t="s">
        <v>854</v>
      </c>
      <c r="H42" s="1207" t="s">
        <v>1261</v>
      </c>
      <c r="I42" s="1207" t="s">
        <v>92</v>
      </c>
      <c r="J42" s="1208" t="s">
        <v>231</v>
      </c>
      <c r="K42" s="1512">
        <v>2</v>
      </c>
      <c r="L42" s="1517"/>
      <c r="M42" s="1517"/>
      <c r="N42" s="1517">
        <v>0</v>
      </c>
      <c r="O42" s="1517">
        <v>0</v>
      </c>
      <c r="P42" s="1517">
        <v>0</v>
      </c>
      <c r="Q42" s="1517">
        <v>0</v>
      </c>
      <c r="R42" s="1518">
        <v>2.617088132408071</v>
      </c>
      <c r="S42" s="1518">
        <v>5.2195814615259906</v>
      </c>
      <c r="T42" s="1518">
        <v>7.806847853697036</v>
      </c>
      <c r="U42" s="1518">
        <v>10.378525976571041</v>
      </c>
      <c r="V42" s="1518">
        <v>12.934536426860973</v>
      </c>
      <c r="W42" s="1518">
        <v>15.342106956013026</v>
      </c>
      <c r="X42" s="1518">
        <v>17.738360601141949</v>
      </c>
      <c r="Y42" s="1518">
        <v>20.124587691212014</v>
      </c>
      <c r="Z42" s="1518">
        <v>22.507198346602081</v>
      </c>
      <c r="AA42" s="1518">
        <v>24.886640610588984</v>
      </c>
      <c r="AB42" s="1518">
        <v>27.210323309224009</v>
      </c>
      <c r="AC42" s="1518">
        <v>29.518911143459036</v>
      </c>
      <c r="AD42" s="1518">
        <v>31.815342018482966</v>
      </c>
      <c r="AE42" s="1518">
        <v>34.106153070009896</v>
      </c>
      <c r="AF42" s="1518">
        <v>36.397520748702959</v>
      </c>
      <c r="AG42" s="1518">
        <v>38.61429144673798</v>
      </c>
      <c r="AH42" s="1518">
        <v>40.819193678029023</v>
      </c>
      <c r="AI42" s="1518">
        <v>43.02303548452096</v>
      </c>
      <c r="AJ42" s="1518">
        <v>45.230208475386007</v>
      </c>
      <c r="AK42" s="1518">
        <v>45.182257297309093</v>
      </c>
      <c r="AL42" s="1518">
        <v>45.133949292521038</v>
      </c>
      <c r="AM42" s="1518">
        <v>45.073286106155933</v>
      </c>
      <c r="AN42" s="1518">
        <v>45.016014807467968</v>
      </c>
      <c r="AO42" s="1518">
        <v>44.973233012016976</v>
      </c>
      <c r="AP42" s="1518">
        <v>44.93479279364999</v>
      </c>
      <c r="AQ42" s="1518">
        <v>44.898280397398025</v>
      </c>
      <c r="AR42" s="1518">
        <v>44.865032560123041</v>
      </c>
      <c r="AS42" s="1518">
        <v>44.838293825002097</v>
      </c>
      <c r="AT42" s="1518">
        <v>44.807538882269</v>
      </c>
      <c r="AU42" s="1518">
        <v>44.767187135034987</v>
      </c>
      <c r="AV42" s="1518">
        <v>44.726458017553</v>
      </c>
      <c r="AW42" s="1518">
        <v>44.688975189760981</v>
      </c>
      <c r="AX42" s="1518">
        <v>44.655583157730007</v>
      </c>
      <c r="AY42" s="1518">
        <v>44.624657810233089</v>
      </c>
      <c r="AZ42" s="1518">
        <v>44.593528379333975</v>
      </c>
      <c r="BA42" s="1518">
        <v>44.553857574436961</v>
      </c>
      <c r="BB42" s="1518">
        <v>44.511459406807944</v>
      </c>
      <c r="BC42" s="1518">
        <v>44.466896950752016</v>
      </c>
      <c r="BD42" s="1518">
        <v>44.410706944657022</v>
      </c>
      <c r="BE42" s="1518">
        <v>44.344024393730024</v>
      </c>
      <c r="BF42" s="1518">
        <v>44.269190516660956</v>
      </c>
      <c r="BG42" s="1518">
        <v>44.191169423142014</v>
      </c>
      <c r="BH42" s="1518">
        <v>44.116725732052032</v>
      </c>
      <c r="BI42" s="1518">
        <v>44.047916200099053</v>
      </c>
      <c r="BJ42" s="1518">
        <v>43.982164766824098</v>
      </c>
      <c r="BK42" s="1518">
        <v>43.918928413147</v>
      </c>
      <c r="BL42" s="1518">
        <v>43.858257800361912</v>
      </c>
      <c r="BM42" s="1518">
        <v>43.800486740361976</v>
      </c>
      <c r="BN42" s="1518">
        <v>43.745009924293981</v>
      </c>
      <c r="BO42" s="1518">
        <v>43.693318419729962</v>
      </c>
      <c r="BP42" s="1518">
        <v>43.645656905026954</v>
      </c>
      <c r="BQ42" s="1518">
        <v>43.599708571290989</v>
      </c>
      <c r="BR42" s="1518">
        <v>43.558439278008905</v>
      </c>
      <c r="BS42" s="1518">
        <v>43.517369101260101</v>
      </c>
      <c r="BT42" s="1518">
        <v>43.473308627423989</v>
      </c>
      <c r="BU42" s="1518">
        <v>43.430033547445078</v>
      </c>
      <c r="BV42" s="1518">
        <v>43.382390072088924</v>
      </c>
      <c r="BW42" s="1518">
        <v>43.329377234804042</v>
      </c>
      <c r="BX42" s="1518">
        <v>43.272812646711941</v>
      </c>
      <c r="BY42" s="1518">
        <v>43.215994272023977</v>
      </c>
      <c r="BZ42" s="1519"/>
      <c r="CA42" s="1519"/>
      <c r="CB42" s="1519"/>
      <c r="CC42" s="1519"/>
      <c r="CD42" s="1519"/>
      <c r="CE42" s="1519"/>
      <c r="CF42" s="1519"/>
      <c r="CG42" s="1519"/>
      <c r="CH42" s="1519"/>
      <c r="CI42" s="1519"/>
      <c r="CJ42" s="1519"/>
      <c r="CK42" s="1519"/>
      <c r="CL42" s="1519"/>
      <c r="CM42" s="1519"/>
      <c r="CN42" s="1520"/>
      <c r="CO42" s="1530"/>
    </row>
    <row r="43" spans="2:93" ht="30.75" thickBot="1" x14ac:dyDescent="0.25">
      <c r="B43"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3" s="1469" t="s">
        <v>914</v>
      </c>
      <c r="D43" s="1448" t="s">
        <v>913</v>
      </c>
      <c r="E43" s="1203" t="s">
        <v>882</v>
      </c>
      <c r="F43" s="1556" t="str">
        <f>VLOOKUP(TBL5_OptBen[[#This Row],[Option Type (defined list)]],'Option Typs_Grps'!B$2:C$47, 2, FALSE)</f>
        <v>Customer Options</v>
      </c>
      <c r="G43" s="1207" t="s">
        <v>854</v>
      </c>
      <c r="H43" s="1207" t="s">
        <v>1261</v>
      </c>
      <c r="I43" s="1207" t="s">
        <v>92</v>
      </c>
      <c r="J43" s="1208" t="s">
        <v>231</v>
      </c>
      <c r="K43" s="1512">
        <v>2</v>
      </c>
      <c r="L43" s="1517"/>
      <c r="M43" s="1517"/>
      <c r="N43" s="1517">
        <v>0</v>
      </c>
      <c r="O43" s="1517">
        <v>0</v>
      </c>
      <c r="P43" s="1517">
        <v>0</v>
      </c>
      <c r="Q43" s="1517">
        <v>0</v>
      </c>
      <c r="R43" s="1518">
        <v>0.52529776438200315</v>
      </c>
      <c r="S43" s="1518">
        <v>1.317245775915012</v>
      </c>
      <c r="T43" s="1518">
        <v>2.096568919239985</v>
      </c>
      <c r="U43" s="1518">
        <v>2.8889764183109037</v>
      </c>
      <c r="V43" s="1518">
        <v>3.6783874647700259</v>
      </c>
      <c r="W43" s="1518">
        <v>4.3845134493559499</v>
      </c>
      <c r="X43" s="1518">
        <v>5.0872925046689943</v>
      </c>
      <c r="Y43" s="1518">
        <v>5.7871063872850073</v>
      </c>
      <c r="Z43" s="1518">
        <v>6.4858106890969793</v>
      </c>
      <c r="AA43" s="1518">
        <v>7.1835491941720875</v>
      </c>
      <c r="AB43" s="1518">
        <v>7.1696704948070646</v>
      </c>
      <c r="AC43" s="1518">
        <v>7.1543587929209025</v>
      </c>
      <c r="AD43" s="1518">
        <v>7.1385923757079581</v>
      </c>
      <c r="AE43" s="1518">
        <v>7.1238309268750299</v>
      </c>
      <c r="AF43" s="1518">
        <v>7.1110863026790412</v>
      </c>
      <c r="AG43" s="1518">
        <v>7.0991285508710007</v>
      </c>
      <c r="AH43" s="1518">
        <v>7.0864426212830267</v>
      </c>
      <c r="AI43" s="1518">
        <v>7.0749211137230077</v>
      </c>
      <c r="AJ43" s="1518">
        <v>7.0650749178279284</v>
      </c>
      <c r="AK43" s="1518">
        <v>7.0575848204599652</v>
      </c>
      <c r="AL43" s="1518">
        <v>7.050038985839933</v>
      </c>
      <c r="AM43" s="1518">
        <v>7.0405632400739933</v>
      </c>
      <c r="AN43" s="1518">
        <v>7.0316173158900028</v>
      </c>
      <c r="AO43" s="1518">
        <v>7.0249346893849633</v>
      </c>
      <c r="AP43" s="1518">
        <v>7.0189302283889674</v>
      </c>
      <c r="AQ43" s="1518">
        <v>7.0132268981669768</v>
      </c>
      <c r="AR43" s="1518">
        <v>7.0080335004560084</v>
      </c>
      <c r="AS43" s="1518">
        <v>7.0038568412448967</v>
      </c>
      <c r="AT43" s="1518">
        <v>6.9990528400729772</v>
      </c>
      <c r="AU43" s="1518">
        <v>6.9927497933509812</v>
      </c>
      <c r="AV43" s="1518">
        <v>6.9863878004250637</v>
      </c>
      <c r="AW43" s="1518">
        <v>6.9805328863000113</v>
      </c>
      <c r="AX43" s="1518">
        <v>6.9753169649969777</v>
      </c>
      <c r="AY43" s="1518">
        <v>6.9704863461629429</v>
      </c>
      <c r="AZ43" s="1518">
        <v>6.9656238489759517</v>
      </c>
      <c r="BA43" s="1518">
        <v>6.95942716719901</v>
      </c>
      <c r="BB43" s="1518">
        <v>6.9528044643460589</v>
      </c>
      <c r="BC43" s="1518">
        <v>6.9458436940740285</v>
      </c>
      <c r="BD43" s="1518">
        <v>6.9370666705740405</v>
      </c>
      <c r="BE43" s="1518">
        <v>6.9266506845800677</v>
      </c>
      <c r="BF43" s="1518">
        <v>6.9149614404720978</v>
      </c>
      <c r="BG43" s="1518">
        <v>6.9027743449569243</v>
      </c>
      <c r="BH43" s="1518">
        <v>6.8911460489040337</v>
      </c>
      <c r="BI43" s="1518">
        <v>6.8803978230009761</v>
      </c>
      <c r="BJ43" s="1518">
        <v>6.8701272799789876</v>
      </c>
      <c r="BK43" s="1518">
        <v>6.8602495988600367</v>
      </c>
      <c r="BL43" s="1518">
        <v>6.8507726930700983</v>
      </c>
      <c r="BM43" s="1518">
        <v>6.8417487048819794</v>
      </c>
      <c r="BN43" s="1518">
        <v>6.8330830835000143</v>
      </c>
      <c r="BO43" s="1518">
        <v>6.8250087375110979</v>
      </c>
      <c r="BP43" s="1518">
        <v>6.8175638863060612</v>
      </c>
      <c r="BQ43" s="1518">
        <v>6.8103866383739842</v>
      </c>
      <c r="BR43" s="1518">
        <v>6.8039402686000585</v>
      </c>
      <c r="BS43" s="1518">
        <v>6.7975250013379309</v>
      </c>
      <c r="BT43" s="1518">
        <v>6.7906426419809804</v>
      </c>
      <c r="BU43" s="1518">
        <v>6.7838829631639328</v>
      </c>
      <c r="BV43" s="1518">
        <v>6.776440929751061</v>
      </c>
      <c r="BW43" s="1518">
        <v>6.7681601881919278</v>
      </c>
      <c r="BX43" s="1518">
        <v>6.759324654021043</v>
      </c>
      <c r="BY43" s="1518">
        <v>6.7504494777309674</v>
      </c>
      <c r="BZ43" s="1519"/>
      <c r="CA43" s="1519"/>
      <c r="CB43" s="1519"/>
      <c r="CC43" s="1519"/>
      <c r="CD43" s="1519"/>
      <c r="CE43" s="1519"/>
      <c r="CF43" s="1519"/>
      <c r="CG43" s="1519"/>
      <c r="CH43" s="1519"/>
      <c r="CI43" s="1519"/>
      <c r="CJ43" s="1519"/>
      <c r="CK43" s="1519"/>
      <c r="CL43" s="1519"/>
      <c r="CM43" s="1519"/>
      <c r="CN43" s="1520"/>
      <c r="CO43" s="1530"/>
    </row>
    <row r="44" spans="2:93" ht="30.75" thickBot="1" x14ac:dyDescent="0.25">
      <c r="B44"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 s="1504" t="s">
        <v>898</v>
      </c>
      <c r="D44" s="1203" t="s">
        <v>897</v>
      </c>
      <c r="E44" s="1203" t="s">
        <v>893</v>
      </c>
      <c r="F44" s="1556" t="str">
        <f>VLOOKUP(TBL5_OptBen[[#This Row],[Option Type (defined list)]],'Option Typs_Grps'!B$2:C$47, 2, FALSE)</f>
        <v>Distribution Options</v>
      </c>
      <c r="G44" s="1207" t="s">
        <v>854</v>
      </c>
      <c r="H44" s="1207" t="s">
        <v>1261</v>
      </c>
      <c r="I44" s="1207" t="s">
        <v>92</v>
      </c>
      <c r="J44" s="1208" t="s">
        <v>231</v>
      </c>
      <c r="K44" s="1512">
        <v>2</v>
      </c>
      <c r="L44" s="1517"/>
      <c r="M44" s="1517"/>
      <c r="N44" s="1517">
        <v>0</v>
      </c>
      <c r="O44" s="1517">
        <v>0</v>
      </c>
      <c r="P44" s="1517">
        <v>0</v>
      </c>
      <c r="Q44" s="1517">
        <v>0</v>
      </c>
      <c r="R44" s="1518">
        <v>1.4461706285201075</v>
      </c>
      <c r="S44" s="1518">
        <v>2.8772411009340146</v>
      </c>
      <c r="T44" s="1518">
        <v>4.3041299740885677</v>
      </c>
      <c r="U44" s="1518">
        <v>5.730702420667825</v>
      </c>
      <c r="V44" s="1518">
        <v>7.1608285437852146</v>
      </c>
      <c r="W44" s="1518">
        <v>8.5839359429455158</v>
      </c>
      <c r="X44" s="1518">
        <v>9.9982315565266049</v>
      </c>
      <c r="Y44" s="1518">
        <v>11.415545762286428</v>
      </c>
      <c r="Z44" s="1518">
        <v>12.835545543776021</v>
      </c>
      <c r="AA44" s="1518">
        <v>14.258555627841773</v>
      </c>
      <c r="AB44" s="1518">
        <v>15.710165455744686</v>
      </c>
      <c r="AC44" s="1518">
        <v>17.189240233020229</v>
      </c>
      <c r="AD44" s="1518">
        <v>18.669920061716994</v>
      </c>
      <c r="AE44" s="1518">
        <v>20.152678379626565</v>
      </c>
      <c r="AF44" s="1518">
        <v>21.637266853533802</v>
      </c>
      <c r="AG44" s="1518">
        <v>23.659732586770559</v>
      </c>
      <c r="AH44" s="1518">
        <v>25.682777798762459</v>
      </c>
      <c r="AI44" s="1518">
        <v>27.706230196551715</v>
      </c>
      <c r="AJ44" s="1518">
        <v>29.730300131898147</v>
      </c>
      <c r="AK44" s="1518">
        <v>31.754805158663608</v>
      </c>
      <c r="AL44" s="1518">
        <v>33.780838689312787</v>
      </c>
      <c r="AM44" s="1518">
        <v>35.80939164806459</v>
      </c>
      <c r="AN44" s="1518">
        <v>37.840333284653312</v>
      </c>
      <c r="AO44" s="1518">
        <v>39.873820842780134</v>
      </c>
      <c r="AP44" s="1518">
        <v>41.909977890445035</v>
      </c>
      <c r="AQ44" s="1518">
        <v>41.924614178412611</v>
      </c>
      <c r="AR44" s="1518">
        <v>41.939908956658542</v>
      </c>
      <c r="AS44" s="1518">
        <v>41.956493496181849</v>
      </c>
      <c r="AT44" s="1518">
        <v>41.972943827379616</v>
      </c>
      <c r="AU44" s="1518">
        <v>41.988395668921548</v>
      </c>
      <c r="AV44" s="1518">
        <v>41.993332721647334</v>
      </c>
      <c r="AW44" s="1518">
        <v>41.988215145779698</v>
      </c>
      <c r="AX44" s="1518">
        <v>41.98306656401472</v>
      </c>
      <c r="AY44" s="1518">
        <v>41.977810016878266</v>
      </c>
      <c r="AZ44" s="1518">
        <v>41.972256853545908</v>
      </c>
      <c r="BA44" s="1518">
        <v>41.965293791181239</v>
      </c>
      <c r="BB44" s="1518">
        <v>41.957490577923643</v>
      </c>
      <c r="BC44" s="1518">
        <v>41.948734417111986</v>
      </c>
      <c r="BD44" s="1518">
        <v>41.938359064850715</v>
      </c>
      <c r="BE44" s="1518">
        <v>41.92672722711206</v>
      </c>
      <c r="BF44" s="1518">
        <v>41.913891806375979</v>
      </c>
      <c r="BG44" s="1518">
        <v>41.900202042325574</v>
      </c>
      <c r="BH44" s="1518">
        <v>41.886432759471788</v>
      </c>
      <c r="BI44" s="1518">
        <v>41.873107904860461</v>
      </c>
      <c r="BJ44" s="1518">
        <v>41.85998290319607</v>
      </c>
      <c r="BK44" s="1518">
        <v>41.847239960968651</v>
      </c>
      <c r="BL44" s="1518">
        <v>41.834837188743862</v>
      </c>
      <c r="BM44" s="1518">
        <v>41.822652776099012</v>
      </c>
      <c r="BN44" s="1518">
        <v>41.810730241638453</v>
      </c>
      <c r="BO44" s="1518">
        <v>41.799172196151773</v>
      </c>
      <c r="BP44" s="1518">
        <v>41.788234322319269</v>
      </c>
      <c r="BQ44" s="1518">
        <v>41.777746539889264</v>
      </c>
      <c r="BR44" s="1518">
        <v>41.767781375657094</v>
      </c>
      <c r="BS44" s="1518">
        <v>41.757679330043764</v>
      </c>
      <c r="BT44" s="1518">
        <v>41.747194597092957</v>
      </c>
      <c r="BU44" s="1518">
        <v>41.734033049009483</v>
      </c>
      <c r="BV44" s="1518">
        <v>41.717716171147735</v>
      </c>
      <c r="BW44" s="1518">
        <v>41.700705533421782</v>
      </c>
      <c r="BX44" s="1518">
        <v>41.683146046532535</v>
      </c>
      <c r="BY44" s="1518">
        <v>41.665479538703316</v>
      </c>
      <c r="BZ44" s="1519"/>
      <c r="CA44" s="1519"/>
      <c r="CB44" s="1519"/>
      <c r="CC44" s="1519"/>
      <c r="CD44" s="1519"/>
      <c r="CE44" s="1519"/>
      <c r="CF44" s="1519"/>
      <c r="CG44" s="1519"/>
      <c r="CH44" s="1519"/>
      <c r="CI44" s="1519"/>
      <c r="CJ44" s="1519"/>
      <c r="CK44" s="1519"/>
      <c r="CL44" s="1519"/>
      <c r="CM44" s="1519"/>
      <c r="CN44" s="1520"/>
      <c r="CO44" s="1530"/>
    </row>
    <row r="45" spans="2:93" ht="30.75" thickBot="1" x14ac:dyDescent="0.25">
      <c r="B45"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 s="1504" t="s">
        <v>911</v>
      </c>
      <c r="D45" s="1203" t="s">
        <v>910</v>
      </c>
      <c r="E45" s="1203" t="s">
        <v>912</v>
      </c>
      <c r="F45" s="1556" t="str">
        <f>VLOOKUP(TBL5_OptBen[[#This Row],[Option Type (defined list)]],'Option Typs_Grps'!B$2:C$47, 2, FALSE)</f>
        <v>Customer Options</v>
      </c>
      <c r="G45" s="1207" t="s">
        <v>854</v>
      </c>
      <c r="H45" s="1207" t="s">
        <v>1261</v>
      </c>
      <c r="I45" s="1207" t="s">
        <v>92</v>
      </c>
      <c r="J45" s="1208" t="s">
        <v>231</v>
      </c>
      <c r="K45" s="1512">
        <v>2</v>
      </c>
      <c r="L45" s="1517"/>
      <c r="M45" s="1517"/>
      <c r="N45" s="1517">
        <v>0</v>
      </c>
      <c r="O45" s="1517">
        <v>0</v>
      </c>
      <c r="P45" s="1517">
        <v>0</v>
      </c>
      <c r="Q45" s="1517">
        <v>0</v>
      </c>
      <c r="R45" s="1519">
        <v>0.39619561147989923</v>
      </c>
      <c r="S45" s="1519">
        <v>0.8074913790660031</v>
      </c>
      <c r="T45" s="1519">
        <v>1.2229687459114356</v>
      </c>
      <c r="U45" s="1519">
        <v>1.6387625393321881</v>
      </c>
      <c r="V45" s="1519">
        <v>2.0510026562148118</v>
      </c>
      <c r="W45" s="1519">
        <v>2.4702614970545005</v>
      </c>
      <c r="X45" s="1519">
        <v>2.898332123473419</v>
      </c>
      <c r="Y45" s="1519">
        <v>3.3233841577136087</v>
      </c>
      <c r="Z45" s="1519">
        <v>3.7457506162240124</v>
      </c>
      <c r="AA45" s="1519">
        <v>4.165106772158274</v>
      </c>
      <c r="AB45" s="1519">
        <v>4.5558631842553616</v>
      </c>
      <c r="AC45" s="1519">
        <v>4.9191546469798286</v>
      </c>
      <c r="AD45" s="1519">
        <v>5.2808410582830581</v>
      </c>
      <c r="AE45" s="1519">
        <v>5.6404489803734918</v>
      </c>
      <c r="AF45" s="1519">
        <v>5.998226746466254</v>
      </c>
      <c r="AG45" s="1519">
        <v>6.4880965532295063</v>
      </c>
      <c r="AH45" s="1519">
        <v>6.9773868812375834</v>
      </c>
      <c r="AI45" s="1519">
        <v>7.4662700234483239</v>
      </c>
      <c r="AJ45" s="1519">
        <v>7.9545356281018975</v>
      </c>
      <c r="AK45" s="1519">
        <v>8.4423661413364322</v>
      </c>
      <c r="AL45" s="1519">
        <v>8.9286681506872405</v>
      </c>
      <c r="AM45" s="1519">
        <v>9.4124507319354365</v>
      </c>
      <c r="AN45" s="1519">
        <v>9.8938446353467064</v>
      </c>
      <c r="AO45" s="1519">
        <v>10.372692617219883</v>
      </c>
      <c r="AP45" s="1519">
        <v>10.848871109554977</v>
      </c>
      <c r="AQ45" s="1519">
        <v>10.834234821587408</v>
      </c>
      <c r="AR45" s="1519">
        <v>10.81894004334147</v>
      </c>
      <c r="AS45" s="1519">
        <v>10.802355503818159</v>
      </c>
      <c r="AT45" s="1519">
        <v>10.785905172620399</v>
      </c>
      <c r="AU45" s="1519">
        <v>10.77045333107846</v>
      </c>
      <c r="AV45" s="1519">
        <v>10.765516278352671</v>
      </c>
      <c r="AW45" s="1519">
        <v>10.770633854220318</v>
      </c>
      <c r="AX45" s="1519">
        <v>10.775782435985295</v>
      </c>
      <c r="AY45" s="1519">
        <v>10.781038983121737</v>
      </c>
      <c r="AZ45" s="1519">
        <v>10.786592146454097</v>
      </c>
      <c r="BA45" s="1519">
        <v>10.793555208818768</v>
      </c>
      <c r="BB45" s="1519">
        <v>10.801358422076369</v>
      </c>
      <c r="BC45" s="1519">
        <v>10.810114582888035</v>
      </c>
      <c r="BD45" s="1519">
        <v>10.820489935149299</v>
      </c>
      <c r="BE45" s="1519">
        <v>10.83212177288795</v>
      </c>
      <c r="BF45" s="1519">
        <v>10.844957193624039</v>
      </c>
      <c r="BG45" s="1519">
        <v>10.85864695767444</v>
      </c>
      <c r="BH45" s="1519">
        <v>10.872416240528221</v>
      </c>
      <c r="BI45" s="1519">
        <v>10.885741095139545</v>
      </c>
      <c r="BJ45" s="1519">
        <v>10.898866096803948</v>
      </c>
      <c r="BK45" s="1519">
        <v>10.91160903903136</v>
      </c>
      <c r="BL45" s="1519">
        <v>10.924011811256152</v>
      </c>
      <c r="BM45" s="1519">
        <v>10.936196223901002</v>
      </c>
      <c r="BN45" s="1519">
        <v>10.948118758361565</v>
      </c>
      <c r="BO45" s="1519">
        <v>10.95967680384824</v>
      </c>
      <c r="BP45" s="1519">
        <v>10.970614677680745</v>
      </c>
      <c r="BQ45" s="1519">
        <v>10.981102460110748</v>
      </c>
      <c r="BR45" s="1519">
        <v>10.991067624342927</v>
      </c>
      <c r="BS45" s="1519">
        <v>11.001169669956242</v>
      </c>
      <c r="BT45" s="1519">
        <v>11.011654402907052</v>
      </c>
      <c r="BU45" s="1519">
        <v>11.024815950990538</v>
      </c>
      <c r="BV45" s="1519">
        <v>11.04113282885227</v>
      </c>
      <c r="BW45" s="1519">
        <v>11.05814346657823</v>
      </c>
      <c r="BX45" s="1519">
        <v>11.075702953467472</v>
      </c>
      <c r="BY45" s="1519">
        <v>11.093369461296696</v>
      </c>
      <c r="BZ45" s="1519"/>
      <c r="CA45" s="1519"/>
      <c r="CB45" s="1519"/>
      <c r="CC45" s="1519"/>
      <c r="CD45" s="1519"/>
      <c r="CE45" s="1519"/>
      <c r="CF45" s="1519"/>
      <c r="CG45" s="1519"/>
      <c r="CH45" s="1519"/>
      <c r="CI45" s="1519"/>
      <c r="CJ45" s="1519"/>
      <c r="CK45" s="1519"/>
      <c r="CL45" s="1519"/>
      <c r="CM45" s="1519"/>
      <c r="CN45" s="1520"/>
      <c r="CO45" s="1530"/>
    </row>
    <row r="46" spans="2:93" ht="30.75" thickBot="1" x14ac:dyDescent="0.25">
      <c r="B46"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6" s="1504" t="s">
        <v>916</v>
      </c>
      <c r="D46" s="1203" t="s">
        <v>1258</v>
      </c>
      <c r="E46" s="1203" t="s">
        <v>882</v>
      </c>
      <c r="F46" s="1556" t="str">
        <f>VLOOKUP(TBL5_OptBen[[#This Row],[Option Type (defined list)]],'Option Typs_Grps'!B$2:C$47, 2, FALSE)</f>
        <v>Customer Options</v>
      </c>
      <c r="G46" s="1207" t="s">
        <v>854</v>
      </c>
      <c r="H46" s="1207" t="s">
        <v>1261</v>
      </c>
      <c r="I46" s="1207" t="s">
        <v>92</v>
      </c>
      <c r="J46" s="1208" t="s">
        <v>231</v>
      </c>
      <c r="K46" s="1512">
        <v>2</v>
      </c>
      <c r="L46" s="1517"/>
      <c r="M46" s="1517"/>
      <c r="N46" s="1517">
        <v>0</v>
      </c>
      <c r="O46" s="1517">
        <v>0</v>
      </c>
      <c r="P46" s="1517">
        <v>0</v>
      </c>
      <c r="Q46" s="1517">
        <v>0</v>
      </c>
      <c r="R46" s="1519">
        <v>0.75783740481006134</v>
      </c>
      <c r="S46" s="1519">
        <v>1.5156748096189858</v>
      </c>
      <c r="T46" s="1519">
        <v>2.2735122144290472</v>
      </c>
      <c r="U46" s="1519">
        <v>3.0313496192389948</v>
      </c>
      <c r="V46" s="1519">
        <v>3.7891870240490562</v>
      </c>
      <c r="W46" s="1519">
        <v>4.8430909727510425</v>
      </c>
      <c r="X46" s="1519">
        <v>5.8969949214539383</v>
      </c>
      <c r="Y46" s="1519">
        <v>6.9508988701560384</v>
      </c>
      <c r="Z46" s="1519">
        <v>8.0048028188580247</v>
      </c>
      <c r="AA46" s="1519">
        <v>9.0587067675610342</v>
      </c>
      <c r="AB46" s="1519">
        <v>10.343152093280082</v>
      </c>
      <c r="AC46" s="1519">
        <v>11.62759741900004</v>
      </c>
      <c r="AD46" s="1519">
        <v>12.912042744719997</v>
      </c>
      <c r="AE46" s="1519">
        <v>12.912042744719997</v>
      </c>
      <c r="AF46" s="1519">
        <v>12.912042744719997</v>
      </c>
      <c r="AG46" s="1519">
        <v>12.912042744719997</v>
      </c>
      <c r="AH46" s="1519">
        <v>12.912042744719997</v>
      </c>
      <c r="AI46" s="1519">
        <v>12.912042744719997</v>
      </c>
      <c r="AJ46" s="1519">
        <v>12.912042744719997</v>
      </c>
      <c r="AK46" s="1519">
        <v>12.912042744719088</v>
      </c>
      <c r="AL46" s="1519">
        <v>12.912042744719997</v>
      </c>
      <c r="AM46" s="1519">
        <v>12.912042744719997</v>
      </c>
      <c r="AN46" s="1519">
        <v>12.912042744719997</v>
      </c>
      <c r="AO46" s="1519">
        <v>12.912042744719997</v>
      </c>
      <c r="AP46" s="1519">
        <v>12.912042744719997</v>
      </c>
      <c r="AQ46" s="1519">
        <v>12.912042744719997</v>
      </c>
      <c r="AR46" s="1519">
        <v>12.912042744719997</v>
      </c>
      <c r="AS46" s="1519">
        <v>12.912042744719997</v>
      </c>
      <c r="AT46" s="1519">
        <v>12.912042744718974</v>
      </c>
      <c r="AU46" s="1519">
        <v>12.912042744719997</v>
      </c>
      <c r="AV46" s="1519">
        <v>12.912042744719997</v>
      </c>
      <c r="AW46" s="1519">
        <v>12.912042744719997</v>
      </c>
      <c r="AX46" s="1519">
        <v>12.912042744719997</v>
      </c>
      <c r="AY46" s="1519">
        <v>12.912042744719088</v>
      </c>
      <c r="AZ46" s="1519">
        <v>12.912042744719997</v>
      </c>
      <c r="BA46" s="1519">
        <v>12.912042744719997</v>
      </c>
      <c r="BB46" s="1519">
        <v>12.912042744719997</v>
      </c>
      <c r="BC46" s="1519">
        <v>12.912042744719997</v>
      </c>
      <c r="BD46" s="1519">
        <v>12.912042744719997</v>
      </c>
      <c r="BE46" s="1519">
        <v>12.912042744720111</v>
      </c>
      <c r="BF46" s="1519">
        <v>12.912042744719997</v>
      </c>
      <c r="BG46" s="1519">
        <v>12.912042744719997</v>
      </c>
      <c r="BH46" s="1519">
        <v>12.912042744719997</v>
      </c>
      <c r="BI46" s="1519">
        <v>12.912042744719997</v>
      </c>
      <c r="BJ46" s="1519">
        <v>12.912042744719997</v>
      </c>
      <c r="BK46" s="1519">
        <v>12.912042744719997</v>
      </c>
      <c r="BL46" s="1519">
        <v>12.912042744719997</v>
      </c>
      <c r="BM46" s="1519">
        <v>12.912042744718974</v>
      </c>
      <c r="BN46" s="1519">
        <v>12.912042744719997</v>
      </c>
      <c r="BO46" s="1519">
        <v>12.912042744719997</v>
      </c>
      <c r="BP46" s="1519">
        <v>12.912042744719997</v>
      </c>
      <c r="BQ46" s="1519">
        <v>12.912042744719997</v>
      </c>
      <c r="BR46" s="1519">
        <v>12.912042744719997</v>
      </c>
      <c r="BS46" s="1519">
        <v>12.912042744719997</v>
      </c>
      <c r="BT46" s="1519">
        <v>12.912042744719997</v>
      </c>
      <c r="BU46" s="1519">
        <v>12.912042744719997</v>
      </c>
      <c r="BV46" s="1519">
        <v>12.912042744719997</v>
      </c>
      <c r="BW46" s="1519">
        <v>12.912042744719997</v>
      </c>
      <c r="BX46" s="1519">
        <v>12.912042744719997</v>
      </c>
      <c r="BY46" s="1519">
        <v>12.912042744719997</v>
      </c>
      <c r="BZ46" s="1519"/>
      <c r="CA46" s="1519"/>
      <c r="CB46" s="1519"/>
      <c r="CC46" s="1519"/>
      <c r="CD46" s="1519"/>
      <c r="CE46" s="1519"/>
      <c r="CF46" s="1519"/>
      <c r="CG46" s="1519"/>
      <c r="CH46" s="1519"/>
      <c r="CI46" s="1519"/>
      <c r="CJ46" s="1519"/>
      <c r="CK46" s="1519"/>
      <c r="CL46" s="1519"/>
      <c r="CM46" s="1519"/>
      <c r="CN46" s="1520"/>
      <c r="CO46" s="1530"/>
    </row>
    <row r="47" spans="2:93" ht="30.75" thickBot="1" x14ac:dyDescent="0.25">
      <c r="B47"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7" s="1504" t="s">
        <v>881</v>
      </c>
      <c r="D47" s="1203" t="s">
        <v>880</v>
      </c>
      <c r="E47" s="1203" t="s">
        <v>882</v>
      </c>
      <c r="F47" s="1556" t="str">
        <f>VLOOKUP(TBL5_OptBen[[#This Row],[Option Type (defined list)]],'Option Typs_Grps'!B$2:C$47, 2, FALSE)</f>
        <v>Customer Options</v>
      </c>
      <c r="G47" s="1207" t="s">
        <v>854</v>
      </c>
      <c r="H47" s="1207" t="s">
        <v>1261</v>
      </c>
      <c r="I47" s="1207" t="s">
        <v>92</v>
      </c>
      <c r="J47" s="1208" t="s">
        <v>231</v>
      </c>
      <c r="K47" s="1512">
        <v>2</v>
      </c>
      <c r="L47" s="1517"/>
      <c r="M47" s="1517"/>
      <c r="N47" s="1517">
        <v>0</v>
      </c>
      <c r="O47" s="1517">
        <v>0</v>
      </c>
      <c r="P47" s="1517">
        <v>0</v>
      </c>
      <c r="Q47" s="1517">
        <v>0</v>
      </c>
      <c r="R47" s="1519">
        <v>0</v>
      </c>
      <c r="S47" s="1519">
        <v>6.1446170961860389</v>
      </c>
      <c r="T47" s="1519">
        <v>6.9631920019940026</v>
      </c>
      <c r="U47" s="1519">
        <v>7.7752931078380243</v>
      </c>
      <c r="V47" s="1519">
        <v>8.5828596129930474</v>
      </c>
      <c r="W47" s="1519">
        <v>9.3836941667379961</v>
      </c>
      <c r="X47" s="1519">
        <v>10.183356280836961</v>
      </c>
      <c r="Y47" s="1519">
        <v>10.98925904928808</v>
      </c>
      <c r="Z47" s="1519">
        <v>12.700152181433054</v>
      </c>
      <c r="AA47" s="1519">
        <v>14.404104016595966</v>
      </c>
      <c r="AB47" s="1519">
        <v>16.102364455658062</v>
      </c>
      <c r="AC47" s="1519">
        <v>17.791476949398998</v>
      </c>
      <c r="AD47" s="1519">
        <v>19.474602008335978</v>
      </c>
      <c r="AE47" s="1519">
        <v>21.13908201575191</v>
      </c>
      <c r="AF47" s="1519">
        <v>22.798019807320998</v>
      </c>
      <c r="AG47" s="1519">
        <v>24.451810071067939</v>
      </c>
      <c r="AH47" s="1519">
        <v>26.096889009715028</v>
      </c>
      <c r="AI47" s="1519">
        <v>27.729331080783027</v>
      </c>
      <c r="AJ47" s="1519">
        <v>28.232383285930041</v>
      </c>
      <c r="AK47" s="1519">
        <v>28.743651977665991</v>
      </c>
      <c r="AL47" s="1519">
        <v>29.254871518304071</v>
      </c>
      <c r="AM47" s="1519">
        <v>29.760874838465952</v>
      </c>
      <c r="AN47" s="1519">
        <v>30.265887078516016</v>
      </c>
      <c r="AO47" s="1519">
        <v>30.776664758912943</v>
      </c>
      <c r="AP47" s="1519">
        <v>31.285554155261025</v>
      </c>
      <c r="AQ47" s="1519">
        <v>31.796048446323994</v>
      </c>
      <c r="AR47" s="1519">
        <v>31.760672613496013</v>
      </c>
      <c r="AS47" s="1519">
        <v>31.731424262606993</v>
      </c>
      <c r="AT47" s="1519">
        <v>31.69917723453591</v>
      </c>
      <c r="AU47" s="1519">
        <v>31.662770126378973</v>
      </c>
      <c r="AV47" s="1519">
        <v>31.628598747328965</v>
      </c>
      <c r="AW47" s="1519">
        <v>31.602295077285021</v>
      </c>
      <c r="AX47" s="1519">
        <v>31.578178969019064</v>
      </c>
      <c r="AY47" s="1519">
        <v>31.556813494320068</v>
      </c>
      <c r="AZ47" s="1519">
        <v>31.535165212000948</v>
      </c>
      <c r="BA47" s="1519">
        <v>31.508904308073966</v>
      </c>
      <c r="BB47" s="1519">
        <v>31.480838823477939</v>
      </c>
      <c r="BC47" s="1519">
        <v>31.451771093364982</v>
      </c>
      <c r="BD47" s="1519">
        <v>31.416227376357028</v>
      </c>
      <c r="BE47" s="1519">
        <v>31.37480963571511</v>
      </c>
      <c r="BF47" s="1519">
        <v>31.328816014139989</v>
      </c>
      <c r="BG47" s="1519">
        <v>31.281069882168936</v>
      </c>
      <c r="BH47" s="1519">
        <v>31.235459027423076</v>
      </c>
      <c r="BI47" s="1519">
        <v>31.192667313560037</v>
      </c>
      <c r="BJ47" s="1519">
        <v>31.15238091441006</v>
      </c>
      <c r="BK47" s="1519">
        <v>31.113256195416056</v>
      </c>
      <c r="BL47" s="1519">
        <v>31.075613657119902</v>
      </c>
      <c r="BM47" s="1519">
        <v>31.038302606296952</v>
      </c>
      <c r="BN47" s="1519">
        <v>31.002449268958912</v>
      </c>
      <c r="BO47" s="1519">
        <v>30.968928107490001</v>
      </c>
      <c r="BP47" s="1519">
        <v>30.93788805579095</v>
      </c>
      <c r="BQ47" s="1519">
        <v>30.908001603236926</v>
      </c>
      <c r="BR47" s="1519">
        <v>30.880977767017953</v>
      </c>
      <c r="BS47" s="1519">
        <v>30.854242791130105</v>
      </c>
      <c r="BT47" s="1519">
        <v>30.825951638709967</v>
      </c>
      <c r="BU47" s="1519">
        <v>30.799011345438089</v>
      </c>
      <c r="BV47" s="1519">
        <v>30.769273381254948</v>
      </c>
      <c r="BW47" s="1519">
        <v>30.738836794307076</v>
      </c>
      <c r="BX47" s="1519">
        <v>30.705257465230034</v>
      </c>
      <c r="BY47" s="1519">
        <v>30.67157640803498</v>
      </c>
      <c r="BZ47" s="1519"/>
      <c r="CA47" s="1519"/>
      <c r="CB47" s="1519"/>
      <c r="CC47" s="1519"/>
      <c r="CD47" s="1519"/>
      <c r="CE47" s="1519"/>
      <c r="CF47" s="1519"/>
      <c r="CG47" s="1519"/>
      <c r="CH47" s="1519"/>
      <c r="CI47" s="1519"/>
      <c r="CJ47" s="1519"/>
      <c r="CK47" s="1519"/>
      <c r="CL47" s="1519"/>
      <c r="CM47" s="1519"/>
      <c r="CN47" s="1520"/>
      <c r="CO47" s="1530"/>
    </row>
    <row r="48" spans="2:93" ht="15" thickBot="1" x14ac:dyDescent="0.25">
      <c r="B48"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8" s="1504" t="s">
        <v>864</v>
      </c>
      <c r="D48" s="1203" t="s">
        <v>863</v>
      </c>
      <c r="E48" s="1203" t="s">
        <v>859</v>
      </c>
      <c r="F48" s="1556" t="str">
        <f>VLOOKUP(TBL5_OptBen[[#This Row],[Option Type (defined list)]],'Option Typs_Grps'!B$2:C$47, 2, FALSE)</f>
        <v>Customer Options</v>
      </c>
      <c r="G48" s="1207" t="s">
        <v>854</v>
      </c>
      <c r="H48" s="1207" t="s">
        <v>1263</v>
      </c>
      <c r="I48" s="1207" t="s">
        <v>88</v>
      </c>
      <c r="J48" s="1208" t="s">
        <v>231</v>
      </c>
      <c r="K48" s="1512">
        <v>2</v>
      </c>
      <c r="L48" s="1517"/>
      <c r="M48" s="1517"/>
      <c r="N48" s="1517">
        <v>0</v>
      </c>
      <c r="O48" s="1517">
        <v>0</v>
      </c>
      <c r="P48" s="1517">
        <v>0</v>
      </c>
      <c r="Q48" s="1517">
        <v>0</v>
      </c>
      <c r="R48" s="1518">
        <v>6.7180756432025923E-2</v>
      </c>
      <c r="S48" s="1518">
        <v>0.11986528616941775</v>
      </c>
      <c r="T48" s="1518">
        <v>0.1301656448684036</v>
      </c>
      <c r="U48" s="1518">
        <v>0.13362760631369375</v>
      </c>
      <c r="V48" s="1518">
        <v>0.13507773461890205</v>
      </c>
      <c r="W48" s="1518">
        <v>0.1360612051515841</v>
      </c>
      <c r="X48" s="1518">
        <v>0.13671147555128133</v>
      </c>
      <c r="Y48" s="1518">
        <v>0.13708282391150278</v>
      </c>
      <c r="Z48" s="1518">
        <v>0.13746832386172969</v>
      </c>
      <c r="AA48" s="1518">
        <v>0.13788056068645926</v>
      </c>
      <c r="AB48" s="1518">
        <v>0.13697823049544999</v>
      </c>
      <c r="AC48" s="1518">
        <v>0.13597366981912129</v>
      </c>
      <c r="AD48" s="1518">
        <v>0.135845290936493</v>
      </c>
      <c r="AE48" s="1518">
        <v>0.13568114375420448</v>
      </c>
      <c r="AF48" s="1518">
        <v>0.13546392042670563</v>
      </c>
      <c r="AG48" s="1518">
        <v>0.13515404939369324</v>
      </c>
      <c r="AH48" s="1518">
        <v>0.13484213106786558</v>
      </c>
      <c r="AI48" s="1518">
        <v>0.13450241455059531</v>
      </c>
      <c r="AJ48" s="1518">
        <v>0.13431784553374915</v>
      </c>
      <c r="AK48" s="1518">
        <v>0.13450251749818487</v>
      </c>
      <c r="AL48" s="1518">
        <v>0.13467169514432398</v>
      </c>
      <c r="AM48" s="1518">
        <v>0.13483164780337453</v>
      </c>
      <c r="AN48" s="1518">
        <v>0.13495985901538965</v>
      </c>
      <c r="AO48" s="1518">
        <v>0.1350657328199133</v>
      </c>
      <c r="AP48" s="1518">
        <v>0.13513785467675543</v>
      </c>
      <c r="AQ48" s="1518">
        <v>0.11622395697240173</v>
      </c>
      <c r="AR48" s="1518">
        <v>0.11631684943196563</v>
      </c>
      <c r="AS48" s="1518">
        <v>0.11641551285588669</v>
      </c>
      <c r="AT48" s="1518">
        <v>0.11649680534828877</v>
      </c>
      <c r="AU48" s="1518">
        <v>0.11658217127933646</v>
      </c>
      <c r="AV48" s="1518">
        <v>0.11664442510213491</v>
      </c>
      <c r="AW48" s="1518">
        <v>0.11671276276273534</v>
      </c>
      <c r="AX48" s="1518">
        <v>0.11678227742539549</v>
      </c>
      <c r="AY48" s="1518">
        <v>0.11686796316449166</v>
      </c>
      <c r="AZ48" s="1518">
        <v>0.11694625466378883</v>
      </c>
      <c r="BA48" s="1518">
        <v>0.11701308026670021</v>
      </c>
      <c r="BB48" s="1518">
        <v>0.11706534228322418</v>
      </c>
      <c r="BC48" s="1518">
        <v>0.11711628319078915</v>
      </c>
      <c r="BD48" s="1518">
        <v>0.117154120692603</v>
      </c>
      <c r="BE48" s="1518">
        <v>0.11717717607574785</v>
      </c>
      <c r="BF48" s="1518">
        <v>0.11718970646529558</v>
      </c>
      <c r="BG48" s="1518">
        <v>0.11719847108185033</v>
      </c>
      <c r="BH48" s="1518">
        <v>0.11720981897470106</v>
      </c>
      <c r="BI48" s="1518">
        <v>0.11722391742832916</v>
      </c>
      <c r="BJ48" s="1518">
        <v>0.11723466298062701</v>
      </c>
      <c r="BK48" s="1518">
        <v>0.11724346247701212</v>
      </c>
      <c r="BL48" s="1518">
        <v>0.11725022760754578</v>
      </c>
      <c r="BM48" s="1518">
        <v>0.11725297525974943</v>
      </c>
      <c r="BN48" s="1518">
        <v>0.11725000473419933</v>
      </c>
      <c r="BO48" s="1518">
        <v>0.11726450850933379</v>
      </c>
      <c r="BP48" s="1518">
        <v>0.11728305451847032</v>
      </c>
      <c r="BQ48" s="1518">
        <v>0.11730310079703488</v>
      </c>
      <c r="BR48" s="1518">
        <v>0.11733011104747826</v>
      </c>
      <c r="BS48" s="1518">
        <v>0.11735759349230435</v>
      </c>
      <c r="BT48" s="1518">
        <v>0.11738079168416615</v>
      </c>
      <c r="BU48" s="1518">
        <v>0.11740039121505708</v>
      </c>
      <c r="BV48" s="1518">
        <v>0.11740820521384521</v>
      </c>
      <c r="BW48" s="1518">
        <v>0.11741989343990333</v>
      </c>
      <c r="BX48" s="1518">
        <v>0.11742399844402818</v>
      </c>
      <c r="BY48" s="1518">
        <v>0.11742945658866755</v>
      </c>
      <c r="BZ48" s="1519"/>
      <c r="CA48" s="1519"/>
      <c r="CB48" s="1519"/>
      <c r="CC48" s="1519"/>
      <c r="CD48" s="1519"/>
      <c r="CE48" s="1519"/>
      <c r="CF48" s="1519"/>
      <c r="CG48" s="1519"/>
      <c r="CH48" s="1519"/>
      <c r="CI48" s="1519"/>
      <c r="CJ48" s="1519"/>
      <c r="CK48" s="1519"/>
      <c r="CL48" s="1519"/>
      <c r="CM48" s="1519"/>
      <c r="CN48" s="1520"/>
      <c r="CO48" s="1530"/>
    </row>
    <row r="49" spans="2:93" ht="30.75" thickBot="1" x14ac:dyDescent="0.25">
      <c r="B49"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9" s="1469" t="s">
        <v>887</v>
      </c>
      <c r="D49" s="1203" t="s">
        <v>886</v>
      </c>
      <c r="E49" s="1203" t="s">
        <v>882</v>
      </c>
      <c r="F49" s="1556" t="str">
        <f>VLOOKUP(TBL5_OptBen[[#This Row],[Option Type (defined list)]],'Option Typs_Grps'!B$2:C$47, 2, FALSE)</f>
        <v>Customer Options</v>
      </c>
      <c r="G49" s="1207" t="s">
        <v>854</v>
      </c>
      <c r="H49" s="1207" t="s">
        <v>1263</v>
      </c>
      <c r="I49" s="1207" t="s">
        <v>88</v>
      </c>
      <c r="J49" s="1208" t="s">
        <v>231</v>
      </c>
      <c r="K49" s="1512">
        <v>2</v>
      </c>
      <c r="L49" s="1517"/>
      <c r="M49" s="1517"/>
      <c r="N49" s="1517">
        <v>0</v>
      </c>
      <c r="O49" s="1517">
        <v>0</v>
      </c>
      <c r="P49" s="1517">
        <v>0</v>
      </c>
      <c r="Q49" s="1517">
        <v>0</v>
      </c>
      <c r="R49" s="1518">
        <v>2.336290175736E-2</v>
      </c>
      <c r="S49" s="1518">
        <v>4.645181915938057E-2</v>
      </c>
      <c r="T49" s="1518">
        <v>6.914020951569011E-2</v>
      </c>
      <c r="U49" s="1518">
        <v>9.1484760457370307E-2</v>
      </c>
      <c r="V49" s="1518">
        <v>0.1134137662564898</v>
      </c>
      <c r="W49" s="1518">
        <v>0.13411745832282929</v>
      </c>
      <c r="X49" s="1518">
        <v>0.15470911301826984</v>
      </c>
      <c r="Y49" s="1518">
        <v>0.17551977737454028</v>
      </c>
      <c r="Z49" s="1518">
        <v>0.1962822977869898</v>
      </c>
      <c r="AA49" s="1518">
        <v>0.21705030942960946</v>
      </c>
      <c r="AB49" s="1518">
        <v>0.23715025275137958</v>
      </c>
      <c r="AC49" s="1518">
        <v>0.2566525525662593</v>
      </c>
      <c r="AD49" s="1518">
        <v>0.27645101555992024</v>
      </c>
      <c r="AE49" s="1518">
        <v>0.29620142226591994</v>
      </c>
      <c r="AF49" s="1518">
        <v>0.31586256336809004</v>
      </c>
      <c r="AG49" s="1518">
        <v>0.33475601292651014</v>
      </c>
      <c r="AH49" s="1518">
        <v>0.35355255399316032</v>
      </c>
      <c r="AI49" s="1518">
        <v>0.37232164973787985</v>
      </c>
      <c r="AJ49" s="1518">
        <v>0.3910166694229007</v>
      </c>
      <c r="AK49" s="1518">
        <v>0.39019251394842946</v>
      </c>
      <c r="AL49" s="1518">
        <v>0.38936667483396992</v>
      </c>
      <c r="AM49" s="1518">
        <v>0.38840370706958005</v>
      </c>
      <c r="AN49" s="1518">
        <v>0.38751385086151036</v>
      </c>
      <c r="AO49" s="1518">
        <v>0.3867608679713701</v>
      </c>
      <c r="AP49" s="1518">
        <v>0.38603719078967025</v>
      </c>
      <c r="AQ49" s="1518">
        <v>0.3853367179403504</v>
      </c>
      <c r="AR49" s="1518">
        <v>0.3846973114538903</v>
      </c>
      <c r="AS49" s="1518">
        <v>0.38412600781208006</v>
      </c>
      <c r="AT49" s="1518">
        <v>0.38351251171083955</v>
      </c>
      <c r="AU49" s="1518">
        <v>0.38278331571350943</v>
      </c>
      <c r="AV49" s="1518">
        <v>0.38203396555120062</v>
      </c>
      <c r="AW49" s="1518">
        <v>0.38129202351945946</v>
      </c>
      <c r="AX49" s="1518">
        <v>0.38058570476129994</v>
      </c>
      <c r="AY49" s="1518">
        <v>0.37994577272497043</v>
      </c>
      <c r="AZ49" s="1518">
        <v>0.3793181907348302</v>
      </c>
      <c r="BA49" s="1518">
        <v>0.37861215879105004</v>
      </c>
      <c r="BB49" s="1518">
        <v>0.37789904631218985</v>
      </c>
      <c r="BC49" s="1518">
        <v>0.37715844697677969</v>
      </c>
      <c r="BD49" s="1518">
        <v>0.37631386037303027</v>
      </c>
      <c r="BE49" s="1518">
        <v>0.37533544587800005</v>
      </c>
      <c r="BF49" s="1518">
        <v>0.37426017405331979</v>
      </c>
      <c r="BG49" s="1518">
        <v>0.37315512283402974</v>
      </c>
      <c r="BH49" s="1518">
        <v>0.37207545856862012</v>
      </c>
      <c r="BI49" s="1518">
        <v>0.37106452895304987</v>
      </c>
      <c r="BJ49" s="1518">
        <v>0.3700879613313699</v>
      </c>
      <c r="BK49" s="1518">
        <v>0.36913964346906969</v>
      </c>
      <c r="BL49" s="1518">
        <v>0.36822297582273933</v>
      </c>
      <c r="BM49" s="1518">
        <v>0.36731926949716076</v>
      </c>
      <c r="BN49" s="1518">
        <v>0.36645642917636945</v>
      </c>
      <c r="BO49" s="1518">
        <v>0.36565521212038021</v>
      </c>
      <c r="BP49" s="1518">
        <v>0.36490453198700035</v>
      </c>
      <c r="BQ49" s="1518">
        <v>0.36417911510760081</v>
      </c>
      <c r="BR49" s="1518">
        <v>0.3635353959623</v>
      </c>
      <c r="BS49" s="1518">
        <v>0.36291297465962025</v>
      </c>
      <c r="BT49" s="1518">
        <v>0.36226073116261048</v>
      </c>
      <c r="BU49" s="1518">
        <v>0.36160742455913031</v>
      </c>
      <c r="BV49" s="1518">
        <v>0.36089001407056998</v>
      </c>
      <c r="BW49" s="1518">
        <v>0.3601129244414194</v>
      </c>
      <c r="BX49" s="1518">
        <v>0.35929961571960956</v>
      </c>
      <c r="BY49" s="1518">
        <v>0.3584976144249401</v>
      </c>
      <c r="BZ49" s="1519"/>
      <c r="CA49" s="1519"/>
      <c r="CB49" s="1519"/>
      <c r="CC49" s="1519"/>
      <c r="CD49" s="1519"/>
      <c r="CE49" s="1519"/>
      <c r="CF49" s="1519"/>
      <c r="CG49" s="1519"/>
      <c r="CH49" s="1519"/>
      <c r="CI49" s="1519"/>
      <c r="CJ49" s="1519"/>
      <c r="CK49" s="1519"/>
      <c r="CL49" s="1519"/>
      <c r="CM49" s="1519"/>
      <c r="CN49" s="1520"/>
      <c r="CO49" s="1530"/>
    </row>
    <row r="50" spans="2:93" ht="30.75" thickBot="1" x14ac:dyDescent="0.25">
      <c r="B50"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0" s="1469" t="s">
        <v>914</v>
      </c>
      <c r="D50" s="1448" t="s">
        <v>913</v>
      </c>
      <c r="E50" s="1203" t="s">
        <v>882</v>
      </c>
      <c r="F50" s="1556" t="str">
        <f>VLOOKUP(TBL5_OptBen[[#This Row],[Option Type (defined list)]],'Option Typs_Grps'!B$2:C$47, 2, FALSE)</f>
        <v>Customer Options</v>
      </c>
      <c r="G50" s="1207" t="s">
        <v>854</v>
      </c>
      <c r="H50" s="1207" t="s">
        <v>1263</v>
      </c>
      <c r="I50" s="1207" t="s">
        <v>88</v>
      </c>
      <c r="J50" s="1208" t="s">
        <v>231</v>
      </c>
      <c r="K50" s="1512">
        <v>2</v>
      </c>
      <c r="L50" s="1517"/>
      <c r="M50" s="1517"/>
      <c r="N50" s="1517">
        <v>0</v>
      </c>
      <c r="O50" s="1517">
        <v>0</v>
      </c>
      <c r="P50" s="1517">
        <v>0</v>
      </c>
      <c r="Q50" s="1517">
        <v>0</v>
      </c>
      <c r="R50" s="1518">
        <v>6.4629031384039415E-2</v>
      </c>
      <c r="S50" s="1518">
        <v>4.9217959629340058E-2</v>
      </c>
      <c r="T50" s="1518">
        <v>6.6547762018660528E-2</v>
      </c>
      <c r="U50" s="1518">
        <v>6.7426901929649397E-2</v>
      </c>
      <c r="V50" s="1518">
        <v>6.8245981248839627E-2</v>
      </c>
      <c r="W50" s="1518">
        <v>6.882761270857074E-2</v>
      </c>
      <c r="X50" s="1518">
        <v>6.9467374348289646E-2</v>
      </c>
      <c r="Y50" s="1518">
        <v>7.0274790133569631E-2</v>
      </c>
      <c r="Z50" s="1518">
        <v>7.1102129877880671E-2</v>
      </c>
      <c r="AA50" s="1518">
        <v>7.1960688793000216E-2</v>
      </c>
      <c r="AB50" s="1518">
        <v>7.1771363150240575E-2</v>
      </c>
      <c r="AC50" s="1518">
        <v>7.144602625458063E-2</v>
      </c>
      <c r="AD50" s="1518">
        <v>7.1245310816729912E-2</v>
      </c>
      <c r="AE50" s="1518">
        <v>7.1060803620190072E-2</v>
      </c>
      <c r="AF50" s="1518">
        <v>7.0880114589659371E-2</v>
      </c>
      <c r="AG50" s="1518">
        <v>7.0688288256389953E-2</v>
      </c>
      <c r="AH50" s="1518">
        <v>7.0498510378920187E-2</v>
      </c>
      <c r="AI50" s="1518">
        <v>7.0323576786490705E-2</v>
      </c>
      <c r="AJ50" s="1518">
        <v>7.0152889292949716E-2</v>
      </c>
      <c r="AK50" s="1518">
        <v>7.0005026318600727E-2</v>
      </c>
      <c r="AL50" s="1518">
        <v>6.985686127987023E-2</v>
      </c>
      <c r="AM50" s="1518">
        <v>6.9684093783630274E-2</v>
      </c>
      <c r="AN50" s="1518">
        <v>6.9524443341760112E-2</v>
      </c>
      <c r="AO50" s="1518">
        <v>6.9389349547909873E-2</v>
      </c>
      <c r="AP50" s="1518">
        <v>6.9259513535319783E-2</v>
      </c>
      <c r="AQ50" s="1518">
        <v>6.9133840646950162E-2</v>
      </c>
      <c r="AR50" s="1518">
        <v>6.9019123766639545E-2</v>
      </c>
      <c r="AS50" s="1518">
        <v>6.8916625320239788E-2</v>
      </c>
      <c r="AT50" s="1518">
        <v>6.8806557061160234E-2</v>
      </c>
      <c r="AU50" s="1518">
        <v>6.8675730909560251E-2</v>
      </c>
      <c r="AV50" s="1518">
        <v>6.8541288868879668E-2</v>
      </c>
      <c r="AW50" s="1518">
        <v>6.8408175932060722E-2</v>
      </c>
      <c r="AX50" s="1518">
        <v>6.8281454220370463E-2</v>
      </c>
      <c r="AY50" s="1518">
        <v>6.8166643050379783E-2</v>
      </c>
      <c r="AZ50" s="1518">
        <v>6.8054047620780267E-2</v>
      </c>
      <c r="BA50" s="1518">
        <v>6.7927377366889807E-2</v>
      </c>
      <c r="BB50" s="1518">
        <v>6.7799436783549716E-2</v>
      </c>
      <c r="BC50" s="1518">
        <v>6.7666564741889701E-2</v>
      </c>
      <c r="BD50" s="1518">
        <v>6.7515036187890232E-2</v>
      </c>
      <c r="BE50" s="1518">
        <v>6.7339497370439538E-2</v>
      </c>
      <c r="BF50" s="1518">
        <v>6.7146581233670233E-2</v>
      </c>
      <c r="BG50" s="1518">
        <v>6.6948322330889987E-2</v>
      </c>
      <c r="BH50" s="1518">
        <v>6.6754618139719391E-2</v>
      </c>
      <c r="BI50" s="1518">
        <v>6.6573245735550124E-2</v>
      </c>
      <c r="BJ50" s="1518">
        <v>6.6398038268429715E-2</v>
      </c>
      <c r="BK50" s="1518">
        <v>6.6227899133170176E-2</v>
      </c>
      <c r="BL50" s="1518">
        <v>6.6063438410790098E-2</v>
      </c>
      <c r="BM50" s="1518">
        <v>6.5901303098489628E-2</v>
      </c>
      <c r="BN50" s="1518">
        <v>6.5746499617629794E-2</v>
      </c>
      <c r="BO50" s="1518">
        <v>6.5602752059469971E-2</v>
      </c>
      <c r="BP50" s="1518">
        <v>6.5468071406679762E-2</v>
      </c>
      <c r="BQ50" s="1518">
        <v>6.5337923272319465E-2</v>
      </c>
      <c r="BR50" s="1518">
        <v>6.5222432651410145E-2</v>
      </c>
      <c r="BS50" s="1518">
        <v>6.5110763108509495E-2</v>
      </c>
      <c r="BT50" s="1518">
        <v>6.4993743120830061E-2</v>
      </c>
      <c r="BU50" s="1518">
        <v>6.4876532399630094E-2</v>
      </c>
      <c r="BV50" s="1518">
        <v>6.4747820703890291E-2</v>
      </c>
      <c r="BW50" s="1518">
        <v>6.4608401883710087E-2</v>
      </c>
      <c r="BX50" s="1518">
        <v>6.4462484941570253E-2</v>
      </c>
      <c r="BY50" s="1518">
        <v>6.4318596681979479E-2</v>
      </c>
      <c r="BZ50" s="1519"/>
      <c r="CA50" s="1519"/>
      <c r="CB50" s="1519"/>
      <c r="CC50" s="1519"/>
      <c r="CD50" s="1519"/>
      <c r="CE50" s="1519"/>
      <c r="CF50" s="1519"/>
      <c r="CG50" s="1519"/>
      <c r="CH50" s="1519"/>
      <c r="CI50" s="1519"/>
      <c r="CJ50" s="1519"/>
      <c r="CK50" s="1519"/>
      <c r="CL50" s="1519"/>
      <c r="CM50" s="1519"/>
      <c r="CN50" s="1520"/>
      <c r="CO50" s="1530"/>
    </row>
    <row r="51" spans="2:93" ht="30.75" thickBot="1" x14ac:dyDescent="0.25">
      <c r="B51"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1" s="1504" t="s">
        <v>898</v>
      </c>
      <c r="D51" s="1203" t="s">
        <v>897</v>
      </c>
      <c r="E51" s="1203" t="s">
        <v>893</v>
      </c>
      <c r="F51" s="1556" t="str">
        <f>VLOOKUP(TBL5_OptBen[[#This Row],[Option Type (defined list)]],'Option Typs_Grps'!B$2:C$47, 2, FALSE)</f>
        <v>Distribution Options</v>
      </c>
      <c r="G51" s="1207" t="s">
        <v>854</v>
      </c>
      <c r="H51" s="1207" t="s">
        <v>1263</v>
      </c>
      <c r="I51" s="1207" t="s">
        <v>88</v>
      </c>
      <c r="J51" s="1208" t="s">
        <v>231</v>
      </c>
      <c r="K51" s="1512">
        <v>2</v>
      </c>
      <c r="L51" s="1517"/>
      <c r="M51" s="1517"/>
      <c r="N51" s="1517">
        <v>0</v>
      </c>
      <c r="O51" s="1517">
        <v>0</v>
      </c>
      <c r="P51" s="1517">
        <v>0</v>
      </c>
      <c r="Q51" s="1517">
        <v>0</v>
      </c>
      <c r="R51" s="1518">
        <v>2.0491079068956752E-2</v>
      </c>
      <c r="S51" s="1518">
        <v>3.8174111072483363E-2</v>
      </c>
      <c r="T51" s="1518">
        <v>5.6065095580317248E-2</v>
      </c>
      <c r="U51" s="1518">
        <v>7.6510591106997872E-2</v>
      </c>
      <c r="V51" s="1518">
        <v>9.7614067763556855E-2</v>
      </c>
      <c r="W51" s="1518">
        <v>0.1188799499780262</v>
      </c>
      <c r="X51" s="1518">
        <v>0.14020246293606675</v>
      </c>
      <c r="Y51" s="1518">
        <v>0.16160635704621473</v>
      </c>
      <c r="Z51" s="1518">
        <v>0.18298874540921606</v>
      </c>
      <c r="AA51" s="1518">
        <v>0.20437868399792447</v>
      </c>
      <c r="AB51" s="1518">
        <v>0.22619086828313306</v>
      </c>
      <c r="AC51" s="1518">
        <v>0.24799470653768285</v>
      </c>
      <c r="AD51" s="1518">
        <v>0.26952934687697283</v>
      </c>
      <c r="AE51" s="1518">
        <v>0.2910810445895371</v>
      </c>
      <c r="AF51" s="1518">
        <v>0.3126493920625576</v>
      </c>
      <c r="AG51" s="1518">
        <v>0.34206045894316062</v>
      </c>
      <c r="AH51" s="1518">
        <v>0.37148055002896074</v>
      </c>
      <c r="AI51" s="1518">
        <v>0.40091254581840841</v>
      </c>
      <c r="AJ51" s="1518">
        <v>0.43035565095508699</v>
      </c>
      <c r="AK51" s="1518">
        <v>0.4598087436953241</v>
      </c>
      <c r="AL51" s="1518">
        <v>0.48927895714913372</v>
      </c>
      <c r="AM51" s="1518">
        <v>0.51877449505773754</v>
      </c>
      <c r="AN51" s="1518">
        <v>0.54830456099145908</v>
      </c>
      <c r="AO51" s="1518">
        <v>0.57787446765392558</v>
      </c>
      <c r="AP51" s="1518">
        <v>0.6074753880184941</v>
      </c>
      <c r="AQ51" s="1518">
        <v>0.60762002755407329</v>
      </c>
      <c r="AR51" s="1518">
        <v>0.60770144495202338</v>
      </c>
      <c r="AS51" s="1518">
        <v>0.60779705926372107</v>
      </c>
      <c r="AT51" s="1518">
        <v>0.60788545567016294</v>
      </c>
      <c r="AU51" s="1518">
        <v>0.60795679669507097</v>
      </c>
      <c r="AV51" s="1518">
        <v>0.60793576957052931</v>
      </c>
      <c r="AW51" s="1518">
        <v>0.6078255399038005</v>
      </c>
      <c r="AX51" s="1518">
        <v>0.60771604948618307</v>
      </c>
      <c r="AY51" s="1518">
        <v>0.60761480480908525</v>
      </c>
      <c r="AZ51" s="1518">
        <v>0.60751912814712616</v>
      </c>
      <c r="BA51" s="1518">
        <v>0.60741080769311795</v>
      </c>
      <c r="BB51" s="1518">
        <v>0.60728988623993818</v>
      </c>
      <c r="BC51" s="1518">
        <v>0.60715645097498372</v>
      </c>
      <c r="BD51" s="1518">
        <v>0.60700526466346039</v>
      </c>
      <c r="BE51" s="1518">
        <v>0.60684078880402303</v>
      </c>
      <c r="BF51" s="1518">
        <v>0.60666189612021038</v>
      </c>
      <c r="BG51" s="1518">
        <v>0.60646740109229413</v>
      </c>
      <c r="BH51" s="1518">
        <v>0.60627138630097377</v>
      </c>
      <c r="BI51" s="1518">
        <v>0.60608194875760812</v>
      </c>
      <c r="BJ51" s="1518">
        <v>0.60589562248425732</v>
      </c>
      <c r="BK51" s="1518">
        <v>0.60571322425497809</v>
      </c>
      <c r="BL51" s="1518">
        <v>0.6055327460988652</v>
      </c>
      <c r="BM51" s="1518">
        <v>0.60535278154504035</v>
      </c>
      <c r="BN51" s="1518">
        <v>0.60517630150225732</v>
      </c>
      <c r="BO51" s="1518">
        <v>0.60500870014683228</v>
      </c>
      <c r="BP51" s="1518">
        <v>0.60484740938712012</v>
      </c>
      <c r="BQ51" s="1518">
        <v>0.60469118634375407</v>
      </c>
      <c r="BR51" s="1518">
        <v>0.60454695679521187</v>
      </c>
      <c r="BS51" s="1518">
        <v>0.60440429646576144</v>
      </c>
      <c r="BT51" s="1518">
        <v>0.60425867157281687</v>
      </c>
      <c r="BU51" s="1518">
        <v>0.60408576122874125</v>
      </c>
      <c r="BV51" s="1518">
        <v>0.60387960368448912</v>
      </c>
      <c r="BW51" s="1518">
        <v>0.60366550135263708</v>
      </c>
      <c r="BX51" s="1518">
        <v>0.60344830126427351</v>
      </c>
      <c r="BY51" s="1518">
        <v>0.60323549998219705</v>
      </c>
      <c r="BZ51" s="1519"/>
      <c r="CA51" s="1519"/>
      <c r="CB51" s="1519"/>
      <c r="CC51" s="1519"/>
      <c r="CD51" s="1519"/>
      <c r="CE51" s="1519"/>
      <c r="CF51" s="1519"/>
      <c r="CG51" s="1519"/>
      <c r="CH51" s="1519"/>
      <c r="CI51" s="1519"/>
      <c r="CJ51" s="1519"/>
      <c r="CK51" s="1519"/>
      <c r="CL51" s="1519"/>
      <c r="CM51" s="1519"/>
      <c r="CN51" s="1520"/>
      <c r="CO51" s="1530"/>
    </row>
    <row r="52" spans="2:93" ht="30.75" thickBot="1" x14ac:dyDescent="0.25">
      <c r="B52"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2" s="1504" t="s">
        <v>911</v>
      </c>
      <c r="D52" s="1203" t="s">
        <v>910</v>
      </c>
      <c r="E52" s="1203" t="s">
        <v>912</v>
      </c>
      <c r="F52" s="1556" t="str">
        <f>VLOOKUP(TBL5_OptBen[[#This Row],[Option Type (defined list)]],'Option Typs_Grps'!B$2:C$47, 2, FALSE)</f>
        <v>Customer Options</v>
      </c>
      <c r="G52" s="1207" t="s">
        <v>854</v>
      </c>
      <c r="H52" s="1207" t="s">
        <v>1263</v>
      </c>
      <c r="I52" s="1207" t="s">
        <v>88</v>
      </c>
      <c r="J52" s="1208" t="s">
        <v>231</v>
      </c>
      <c r="K52" s="1512">
        <v>2</v>
      </c>
      <c r="L52" s="1517"/>
      <c r="M52" s="1517"/>
      <c r="N52" s="1517">
        <v>0</v>
      </c>
      <c r="O52" s="1517">
        <v>0</v>
      </c>
      <c r="P52" s="1517">
        <v>0</v>
      </c>
      <c r="Q52" s="1517">
        <v>0</v>
      </c>
      <c r="R52" s="1518">
        <v>4.3426809310430628E-3</v>
      </c>
      <c r="S52" s="1518">
        <v>1.1493408927516519E-2</v>
      </c>
      <c r="T52" s="1518">
        <v>1.8436184419682561E-2</v>
      </c>
      <c r="U52" s="1518">
        <v>2.2824448893001795E-2</v>
      </c>
      <c r="V52" s="1518">
        <v>2.6554732236442728E-2</v>
      </c>
      <c r="W52" s="1518">
        <v>3.0122610021973514E-2</v>
      </c>
      <c r="X52" s="1518">
        <v>3.3633857063932633E-2</v>
      </c>
      <c r="Y52" s="1518">
        <v>3.7063722953784697E-2</v>
      </c>
      <c r="Z52" s="1518">
        <v>4.0515094590783216E-2</v>
      </c>
      <c r="AA52" s="1518">
        <v>4.3958916002074661E-2</v>
      </c>
      <c r="AB52" s="1518">
        <v>4.6980491716866066E-2</v>
      </c>
      <c r="AC52" s="1518">
        <v>5.0010413462316383E-2</v>
      </c>
      <c r="AD52" s="1518">
        <v>5.3309533123026415E-2</v>
      </c>
      <c r="AE52" s="1518">
        <v>5.6591595410461853E-2</v>
      </c>
      <c r="AF52" s="1518">
        <v>5.9857007937441385E-2</v>
      </c>
      <c r="AG52" s="1518">
        <v>6.4310401056838495E-2</v>
      </c>
      <c r="AH52" s="1518">
        <v>6.8754769971038548E-2</v>
      </c>
      <c r="AI52" s="1518">
        <v>7.3187234181590927E-2</v>
      </c>
      <c r="AJ52" s="1518">
        <v>7.7608589044912663E-2</v>
      </c>
      <c r="AK52" s="1518">
        <v>8.2019956304675679E-2</v>
      </c>
      <c r="AL52" s="1518">
        <v>8.6414202850866068E-2</v>
      </c>
      <c r="AM52" s="1518">
        <v>9.078312494226258E-2</v>
      </c>
      <c r="AN52" s="1518">
        <v>9.5117519008541068E-2</v>
      </c>
      <c r="AO52" s="1518">
        <v>9.9412072346074631E-2</v>
      </c>
      <c r="AP52" s="1518">
        <v>0.10367561198150585</v>
      </c>
      <c r="AQ52" s="1518">
        <v>0.1035309724459266</v>
      </c>
      <c r="AR52" s="1518">
        <v>0.10344955504797648</v>
      </c>
      <c r="AS52" s="1518">
        <v>0.10335394073627879</v>
      </c>
      <c r="AT52" s="1518">
        <v>0.10326554432983706</v>
      </c>
      <c r="AU52" s="1518">
        <v>0.10319420330492891</v>
      </c>
      <c r="AV52" s="1518">
        <v>0.10321523042947059</v>
      </c>
      <c r="AW52" s="1518">
        <v>0.10332546009619947</v>
      </c>
      <c r="AX52" s="1518">
        <v>0.10343495051381674</v>
      </c>
      <c r="AY52" s="1518">
        <v>0.1035361951909147</v>
      </c>
      <c r="AZ52" s="1518">
        <v>0.10363187185287383</v>
      </c>
      <c r="BA52" s="1518">
        <v>0.10374019230688213</v>
      </c>
      <c r="BB52" s="1518">
        <v>0.10386111376006182</v>
      </c>
      <c r="BC52" s="1518">
        <v>0.10399454902501619</v>
      </c>
      <c r="BD52" s="1518">
        <v>0.1041457353365396</v>
      </c>
      <c r="BE52" s="1518">
        <v>0.104310211195977</v>
      </c>
      <c r="BF52" s="1518">
        <v>0.10448910387978971</v>
      </c>
      <c r="BG52" s="1518">
        <v>0.10468359890770575</v>
      </c>
      <c r="BH52" s="1518">
        <v>0.10487961369902619</v>
      </c>
      <c r="BI52" s="1518">
        <v>0.10506905124239174</v>
      </c>
      <c r="BJ52" s="1518">
        <v>0.10525537751574263</v>
      </c>
      <c r="BK52" s="1518">
        <v>0.10543777574502192</v>
      </c>
      <c r="BL52" s="1518">
        <v>0.10561825390113472</v>
      </c>
      <c r="BM52" s="1518">
        <v>0.10579821845495958</v>
      </c>
      <c r="BN52" s="1518">
        <v>0.10597469849774271</v>
      </c>
      <c r="BO52" s="1518">
        <v>0.10614229985316756</v>
      </c>
      <c r="BP52" s="1518">
        <v>0.10630359061287983</v>
      </c>
      <c r="BQ52" s="1518">
        <v>0.10645981365624602</v>
      </c>
      <c r="BR52" s="1518">
        <v>0.10660404320478813</v>
      </c>
      <c r="BS52" s="1518">
        <v>0.10674670353423849</v>
      </c>
      <c r="BT52" s="1518">
        <v>0.10689232842718308</v>
      </c>
      <c r="BU52" s="1518">
        <v>0.10706523877125881</v>
      </c>
      <c r="BV52" s="1518">
        <v>0.10727139631551078</v>
      </c>
      <c r="BW52" s="1518">
        <v>0.10748549864736298</v>
      </c>
      <c r="BX52" s="1518">
        <v>0.10770269873572656</v>
      </c>
      <c r="BY52" s="1518">
        <v>0.10791550001780291</v>
      </c>
      <c r="BZ52" s="1519"/>
      <c r="CA52" s="1519"/>
      <c r="CB52" s="1519"/>
      <c r="CC52" s="1519"/>
      <c r="CD52" s="1519"/>
      <c r="CE52" s="1519"/>
      <c r="CF52" s="1519"/>
      <c r="CG52" s="1519"/>
      <c r="CH52" s="1519"/>
      <c r="CI52" s="1519"/>
      <c r="CJ52" s="1519"/>
      <c r="CK52" s="1519"/>
      <c r="CL52" s="1519"/>
      <c r="CM52" s="1519"/>
      <c r="CN52" s="1520"/>
      <c r="CO52" s="1530"/>
    </row>
    <row r="53" spans="2:93" ht="30.75" thickBot="1" x14ac:dyDescent="0.25">
      <c r="B53"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3" s="1504" t="s">
        <v>1254</v>
      </c>
      <c r="D53" s="1203" t="s">
        <v>1255</v>
      </c>
      <c r="E53" s="1203" t="s">
        <v>882</v>
      </c>
      <c r="F53" s="1556" t="str">
        <f>VLOOKUP(TBL5_OptBen[[#This Row],[Option Type (defined list)]],'Option Typs_Grps'!B$2:C$47, 2, FALSE)</f>
        <v>Customer Options</v>
      </c>
      <c r="G53" s="1207" t="s">
        <v>854</v>
      </c>
      <c r="H53" s="1207" t="s">
        <v>1263</v>
      </c>
      <c r="I53" s="1207" t="s">
        <v>88</v>
      </c>
      <c r="J53" s="1208" t="s">
        <v>231</v>
      </c>
      <c r="K53" s="1512">
        <v>2</v>
      </c>
      <c r="L53" s="1517"/>
      <c r="M53" s="1517"/>
      <c r="N53" s="1517">
        <v>0</v>
      </c>
      <c r="O53" s="1517">
        <v>0</v>
      </c>
      <c r="P53" s="1517">
        <v>0</v>
      </c>
      <c r="Q53" s="1517">
        <v>0</v>
      </c>
      <c r="R53" s="1518">
        <v>3.1990938436976535E-4</v>
      </c>
      <c r="S53" s="1518">
        <v>6.3981876874041888E-4</v>
      </c>
      <c r="T53" s="1518">
        <v>9.5972815311018422E-4</v>
      </c>
      <c r="U53" s="1518">
        <v>1.2796375374897195E-3</v>
      </c>
      <c r="V53" s="1518">
        <v>1.5995469218497149E-3</v>
      </c>
      <c r="W53" s="1518">
        <v>2.0444362362095347E-3</v>
      </c>
      <c r="X53" s="1518">
        <v>2.4893255505498146E-3</v>
      </c>
      <c r="Y53" s="1518">
        <v>2.9342148649096345E-3</v>
      </c>
      <c r="Z53" s="1518">
        <v>3.3791041792605725E-3</v>
      </c>
      <c r="AA53" s="1518">
        <v>3.8239934936097342E-3</v>
      </c>
      <c r="AB53" s="1518">
        <v>4.3662022982999815E-3</v>
      </c>
      <c r="AC53" s="1518">
        <v>4.9084111029893407E-3</v>
      </c>
      <c r="AD53" s="1518">
        <v>5.4506199076698181E-3</v>
      </c>
      <c r="AE53" s="1518">
        <v>5.4506199076698181E-3</v>
      </c>
      <c r="AF53" s="1518">
        <v>5.450619907679588E-3</v>
      </c>
      <c r="AG53" s="1518">
        <v>5.450619907679588E-3</v>
      </c>
      <c r="AH53" s="1518">
        <v>5.4506199076698181E-3</v>
      </c>
      <c r="AI53" s="1518">
        <v>5.4506199076698181E-3</v>
      </c>
      <c r="AJ53" s="1518">
        <v>5.4506199076707063E-3</v>
      </c>
      <c r="AK53" s="1518">
        <v>5.4506199076698181E-3</v>
      </c>
      <c r="AL53" s="1518">
        <v>5.4506199076698181E-3</v>
      </c>
      <c r="AM53" s="1518">
        <v>5.4506199076707063E-3</v>
      </c>
      <c r="AN53" s="1518">
        <v>5.4506199076698181E-3</v>
      </c>
      <c r="AO53" s="1518">
        <v>5.4506199076698181E-3</v>
      </c>
      <c r="AP53" s="1518">
        <v>5.4506199076698181E-3</v>
      </c>
      <c r="AQ53" s="1518">
        <v>5.4506199076698181E-3</v>
      </c>
      <c r="AR53" s="1518">
        <v>5.450619907679588E-3</v>
      </c>
      <c r="AS53" s="1518">
        <v>5.450619907679588E-3</v>
      </c>
      <c r="AT53" s="1518">
        <v>5.4506199076698181E-3</v>
      </c>
      <c r="AU53" s="1518">
        <v>5.4506199076698181E-3</v>
      </c>
      <c r="AV53" s="1518">
        <v>5.4506199076707063E-3</v>
      </c>
      <c r="AW53" s="1518">
        <v>5.4506199076698181E-3</v>
      </c>
      <c r="AX53" s="1518">
        <v>5.4506199076698181E-3</v>
      </c>
      <c r="AY53" s="1518">
        <v>5.4506199076698181E-3</v>
      </c>
      <c r="AZ53" s="1518">
        <v>5.4506199076698181E-3</v>
      </c>
      <c r="BA53" s="1518">
        <v>5.4506199076698181E-3</v>
      </c>
      <c r="BB53" s="1518">
        <v>5.4506199076698181E-3</v>
      </c>
      <c r="BC53" s="1518">
        <v>5.4506199076698181E-3</v>
      </c>
      <c r="BD53" s="1518">
        <v>5.4506199076707063E-3</v>
      </c>
      <c r="BE53" s="1518">
        <v>5.4506199076698181E-3</v>
      </c>
      <c r="BF53" s="1518">
        <v>5.4506199076698181E-3</v>
      </c>
      <c r="BG53" s="1518">
        <v>5.4506199076698181E-3</v>
      </c>
      <c r="BH53" s="1518">
        <v>5.450619907679588E-3</v>
      </c>
      <c r="BI53" s="1518">
        <v>5.450619907679588E-3</v>
      </c>
      <c r="BJ53" s="1518">
        <v>5.4506199076698181E-3</v>
      </c>
      <c r="BK53" s="1518">
        <v>5.4506199076698181E-3</v>
      </c>
      <c r="BL53" s="1518">
        <v>5.4506199076698181E-3</v>
      </c>
      <c r="BM53" s="1518">
        <v>5.4506199076707063E-3</v>
      </c>
      <c r="BN53" s="1518">
        <v>5.450619907679588E-3</v>
      </c>
      <c r="BO53" s="1518">
        <v>5.4506199076698181E-3</v>
      </c>
      <c r="BP53" s="1518">
        <v>5.4506199076698181E-3</v>
      </c>
      <c r="BQ53" s="1518">
        <v>5.4506199076804762E-3</v>
      </c>
      <c r="BR53" s="1518">
        <v>5.4506199076804762E-3</v>
      </c>
      <c r="BS53" s="1518">
        <v>5.4506199076698181E-3</v>
      </c>
      <c r="BT53" s="1518">
        <v>5.4506199076698181E-3</v>
      </c>
      <c r="BU53" s="1518">
        <v>5.450619907679588E-3</v>
      </c>
      <c r="BV53" s="1518">
        <v>5.4506199076698181E-3</v>
      </c>
      <c r="BW53" s="1518">
        <v>5.4506199076698181E-3</v>
      </c>
      <c r="BX53" s="1518">
        <v>5.450619907679588E-3</v>
      </c>
      <c r="BY53" s="1518">
        <v>5.4506199076698181E-3</v>
      </c>
      <c r="BZ53" s="1519"/>
      <c r="CA53" s="1519"/>
      <c r="CB53" s="1519"/>
      <c r="CC53" s="1519"/>
      <c r="CD53" s="1519"/>
      <c r="CE53" s="1519"/>
      <c r="CF53" s="1519"/>
      <c r="CG53" s="1519"/>
      <c r="CH53" s="1519"/>
      <c r="CI53" s="1519"/>
      <c r="CJ53" s="1519"/>
      <c r="CK53" s="1519"/>
      <c r="CL53" s="1519"/>
      <c r="CM53" s="1519"/>
      <c r="CN53" s="1520"/>
      <c r="CO53" s="1530"/>
    </row>
    <row r="54" spans="2:93" ht="30.75" thickBot="1" x14ac:dyDescent="0.25">
      <c r="B54" s="150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4" s="1504" t="s">
        <v>881</v>
      </c>
      <c r="D54" s="1203" t="s">
        <v>880</v>
      </c>
      <c r="E54" s="1203" t="s">
        <v>882</v>
      </c>
      <c r="F54" s="1556" t="str">
        <f>VLOOKUP(TBL5_OptBen[[#This Row],[Option Type (defined list)]],'Option Typs_Grps'!B$2:C$47, 2, FALSE)</f>
        <v>Customer Options</v>
      </c>
      <c r="G54" s="1207" t="s">
        <v>854</v>
      </c>
      <c r="H54" s="1207" t="s">
        <v>1263</v>
      </c>
      <c r="I54" s="1207" t="s">
        <v>88</v>
      </c>
      <c r="J54" s="1208" t="s">
        <v>231</v>
      </c>
      <c r="K54" s="1512">
        <v>2</v>
      </c>
      <c r="L54" s="1517"/>
      <c r="M54" s="1517"/>
      <c r="N54" s="1517">
        <v>0</v>
      </c>
      <c r="O54" s="1517">
        <v>0</v>
      </c>
      <c r="P54" s="1517">
        <v>0</v>
      </c>
      <c r="Q54" s="1517">
        <v>0</v>
      </c>
      <c r="R54" s="1518">
        <v>0</v>
      </c>
      <c r="S54" s="1518">
        <v>0</v>
      </c>
      <c r="T54" s="1518">
        <v>7.6621167549504321E-3</v>
      </c>
      <c r="U54" s="1518">
        <v>1.5224825021530108E-2</v>
      </c>
      <c r="V54" s="1518">
        <v>2.2671655452669803E-2</v>
      </c>
      <c r="W54" s="1518">
        <v>3.0032064505759237E-2</v>
      </c>
      <c r="X54" s="1518">
        <v>3.7335853381059714E-2</v>
      </c>
      <c r="Y54" s="1518">
        <v>4.4672754451489993E-2</v>
      </c>
      <c r="Z54" s="1518">
        <v>6.0156487672520242E-2</v>
      </c>
      <c r="AA54" s="1518">
        <v>7.560089407186954E-2</v>
      </c>
      <c r="AB54" s="1518">
        <v>9.0921482889100069E-2</v>
      </c>
      <c r="AC54" s="1518">
        <v>0.10598085212670938</v>
      </c>
      <c r="AD54" s="1518">
        <v>0.12108746395767955</v>
      </c>
      <c r="AE54" s="1518">
        <v>0.13613726035055951</v>
      </c>
      <c r="AF54" s="1518">
        <v>0.15111447204417949</v>
      </c>
      <c r="AG54" s="1518">
        <v>0.1659867594000497</v>
      </c>
      <c r="AH54" s="1518">
        <v>0.18078058105534023</v>
      </c>
      <c r="AI54" s="1518">
        <v>0.19555402491481022</v>
      </c>
      <c r="AJ54" s="1518">
        <v>0.20017988891200034</v>
      </c>
      <c r="AK54" s="1518">
        <v>0.20486840074739021</v>
      </c>
      <c r="AL54" s="1518">
        <v>0.20953424415916988</v>
      </c>
      <c r="AM54" s="1518">
        <v>0.21410322084027023</v>
      </c>
      <c r="AN54" s="1518">
        <v>0.2186877178845803</v>
      </c>
      <c r="AO54" s="1518">
        <v>0.22332713829518003</v>
      </c>
      <c r="AP54" s="1518">
        <v>0.2279638088742999</v>
      </c>
      <c r="AQ54" s="1518">
        <v>0.23259555388872055</v>
      </c>
      <c r="AR54" s="1518">
        <v>0.23220375489313039</v>
      </c>
      <c r="AS54" s="1518">
        <v>0.23185295012550977</v>
      </c>
      <c r="AT54" s="1518">
        <v>0.23147707536362017</v>
      </c>
      <c r="AU54" s="1518">
        <v>0.2310320879966099</v>
      </c>
      <c r="AV54" s="1518">
        <v>0.23057572646480029</v>
      </c>
      <c r="AW54" s="1518">
        <v>0.23012449075079022</v>
      </c>
      <c r="AX54" s="1518">
        <v>0.2296947434602199</v>
      </c>
      <c r="AY54" s="1518">
        <v>0.22930491374517992</v>
      </c>
      <c r="AZ54" s="1518">
        <v>0.22892264013243047</v>
      </c>
      <c r="BA54" s="1518">
        <v>0.2284935263424499</v>
      </c>
      <c r="BB54" s="1518">
        <v>0.22806030125746002</v>
      </c>
      <c r="BC54" s="1518">
        <v>0.22761073628355</v>
      </c>
      <c r="BD54" s="1518">
        <v>0.22709900000284033</v>
      </c>
      <c r="BE54" s="1518">
        <v>0.22650720059257967</v>
      </c>
      <c r="BF54" s="1518">
        <v>0.22585745655189982</v>
      </c>
      <c r="BG54" s="1518">
        <v>0.2251899257329395</v>
      </c>
      <c r="BH54" s="1518">
        <v>0.22453764924552022</v>
      </c>
      <c r="BI54" s="1518">
        <v>0.22392659575903018</v>
      </c>
      <c r="BJ54" s="1518">
        <v>0.22333618496340968</v>
      </c>
      <c r="BK54" s="1518">
        <v>0.22276275974499971</v>
      </c>
      <c r="BL54" s="1518">
        <v>0.22220835795558003</v>
      </c>
      <c r="BM54" s="1518">
        <v>0.22166178766635003</v>
      </c>
      <c r="BN54" s="1518">
        <v>0.22113976310650951</v>
      </c>
      <c r="BO54" s="1518">
        <v>0.22065472297907007</v>
      </c>
      <c r="BP54" s="1518">
        <v>0.22020003289053047</v>
      </c>
      <c r="BQ54" s="1518">
        <v>0.21976055953976026</v>
      </c>
      <c r="BR54" s="1518">
        <v>0.21937010820423986</v>
      </c>
      <c r="BS54" s="1518">
        <v>0.2189925073820902</v>
      </c>
      <c r="BT54" s="1518">
        <v>0.21859713653144031</v>
      </c>
      <c r="BU54" s="1518">
        <v>0.21820134985479012</v>
      </c>
      <c r="BV54" s="1518">
        <v>0.21776738076914981</v>
      </c>
      <c r="BW54" s="1518">
        <v>0.21729772705546946</v>
      </c>
      <c r="BX54" s="1518">
        <v>0.21680643029657976</v>
      </c>
      <c r="BY54" s="1518">
        <v>0.2163219519255799</v>
      </c>
      <c r="BZ54" s="1519"/>
      <c r="CA54" s="1519"/>
      <c r="CB54" s="1519"/>
      <c r="CC54" s="1519"/>
      <c r="CD54" s="1519"/>
      <c r="CE54" s="1519"/>
      <c r="CF54" s="1519"/>
      <c r="CG54" s="1519"/>
      <c r="CH54" s="1519"/>
      <c r="CI54" s="1519"/>
      <c r="CJ54" s="1519"/>
      <c r="CK54" s="1519"/>
      <c r="CL54" s="1519"/>
      <c r="CM54" s="1519"/>
      <c r="CN54" s="1520"/>
      <c r="CO54" s="1530"/>
    </row>
    <row r="55" spans="2:93" ht="15" thickBot="1" x14ac:dyDescent="0.25">
      <c r="B55" s="1509" t="s">
        <v>1256</v>
      </c>
      <c r="C55" s="1504" t="s">
        <v>864</v>
      </c>
      <c r="D55" s="1203" t="s">
        <v>863</v>
      </c>
      <c r="E55" s="1203" t="s">
        <v>859</v>
      </c>
      <c r="F55" s="1556" t="str">
        <f>VLOOKUP(TBL5_OptBen[[#This Row],[Option Type (defined list)]],'Option Typs_Grps'!B$2:C$47, 2, FALSE)</f>
        <v>Customer Options</v>
      </c>
      <c r="G55" s="1207" t="s">
        <v>854</v>
      </c>
      <c r="H55" s="1207" t="s">
        <v>1263</v>
      </c>
      <c r="I55" s="1207" t="s">
        <v>92</v>
      </c>
      <c r="J55" s="1208" t="s">
        <v>231</v>
      </c>
      <c r="K55" s="1512">
        <v>2</v>
      </c>
      <c r="L55" s="1517"/>
      <c r="M55" s="1517"/>
      <c r="N55" s="1517">
        <v>0</v>
      </c>
      <c r="O55" s="1517">
        <v>0</v>
      </c>
      <c r="P55" s="1517">
        <v>0</v>
      </c>
      <c r="Q55" s="1517">
        <v>0</v>
      </c>
      <c r="R55" s="1518">
        <v>0.45633095663859091</v>
      </c>
      <c r="S55" s="1518">
        <v>1.5624641615517767</v>
      </c>
      <c r="T55" s="1518">
        <v>2.4556097420602896</v>
      </c>
      <c r="U55" s="1518">
        <v>3.3529836383501248</v>
      </c>
      <c r="V55" s="1518">
        <v>4.2288804071468107</v>
      </c>
      <c r="W55" s="1518">
        <v>5.0909713907453593</v>
      </c>
      <c r="X55" s="1518">
        <v>5.972964446635693</v>
      </c>
      <c r="Y55" s="1518">
        <v>6.8425423194798967</v>
      </c>
      <c r="Z55" s="1518">
        <v>7.6909787372764455</v>
      </c>
      <c r="AA55" s="1518">
        <v>8.5262525443137065</v>
      </c>
      <c r="AB55" s="1518">
        <v>8.7747211647086374</v>
      </c>
      <c r="AC55" s="1518">
        <v>8.7648240029499931</v>
      </c>
      <c r="AD55" s="1518">
        <v>8.7493456592866323</v>
      </c>
      <c r="AE55" s="1518">
        <v>8.733744892393446</v>
      </c>
      <c r="AF55" s="1518">
        <v>8.7171490082894252</v>
      </c>
      <c r="AG55" s="1518">
        <v>8.6935029654279248</v>
      </c>
      <c r="AH55" s="1518">
        <v>8.67269896958679</v>
      </c>
      <c r="AI55" s="1518">
        <v>8.6517929697546663</v>
      </c>
      <c r="AJ55" s="1518">
        <v>8.6463271250629674</v>
      </c>
      <c r="AK55" s="1518">
        <v>8.6751561957597971</v>
      </c>
      <c r="AL55" s="1518">
        <v>8.7022390772210514</v>
      </c>
      <c r="AM55" s="1518">
        <v>8.7279348919183519</v>
      </c>
      <c r="AN55" s="1518">
        <v>8.751753188871163</v>
      </c>
      <c r="AO55" s="1518">
        <v>8.7752908068473801</v>
      </c>
      <c r="AP55" s="1518">
        <v>8.796371075899529</v>
      </c>
      <c r="AQ55" s="1518">
        <v>7.3476340561882694</v>
      </c>
      <c r="AR55" s="1518">
        <v>7.3541668189525069</v>
      </c>
      <c r="AS55" s="1518">
        <v>7.3617225301050411</v>
      </c>
      <c r="AT55" s="1518">
        <v>7.3678766557533208</v>
      </c>
      <c r="AU55" s="1518">
        <v>7.3737284539627836</v>
      </c>
      <c r="AV55" s="1518">
        <v>7.3775877139934494</v>
      </c>
      <c r="AW55" s="1518">
        <v>7.3814409374320462</v>
      </c>
      <c r="AX55" s="1518">
        <v>7.3851643143444221</v>
      </c>
      <c r="AY55" s="1518">
        <v>7.3898983617934846</v>
      </c>
      <c r="AZ55" s="1518">
        <v>7.3939504034232897</v>
      </c>
      <c r="BA55" s="1518">
        <v>7.3969971004945876</v>
      </c>
      <c r="BB55" s="1518">
        <v>7.3984925443835863</v>
      </c>
      <c r="BC55" s="1518">
        <v>7.4003307388012871</v>
      </c>
      <c r="BD55" s="1518">
        <v>7.4009295749101938</v>
      </c>
      <c r="BE55" s="1518">
        <v>7.400441670215244</v>
      </c>
      <c r="BF55" s="1518">
        <v>7.399135015705113</v>
      </c>
      <c r="BG55" s="1518">
        <v>7.3975209065839067</v>
      </c>
      <c r="BH55" s="1518">
        <v>7.3962619342126175</v>
      </c>
      <c r="BI55" s="1518">
        <v>7.3953702636061678</v>
      </c>
      <c r="BJ55" s="1518">
        <v>7.394949677352102</v>
      </c>
      <c r="BK55" s="1518">
        <v>7.3946365713817386</v>
      </c>
      <c r="BL55" s="1518">
        <v>7.3939106551300426</v>
      </c>
      <c r="BM55" s="1518">
        <v>7.3936788790558694</v>
      </c>
      <c r="BN55" s="1518">
        <v>7.3947826736956159</v>
      </c>
      <c r="BO55" s="1518">
        <v>7.3967758869175242</v>
      </c>
      <c r="BP55" s="1518">
        <v>7.3991959960325175</v>
      </c>
      <c r="BQ55" s="1518">
        <v>7.401711745694854</v>
      </c>
      <c r="BR55" s="1518">
        <v>7.4046101730884146</v>
      </c>
      <c r="BS55" s="1518">
        <v>7.4074523383183504</v>
      </c>
      <c r="BT55" s="1518">
        <v>7.4099363518139114</v>
      </c>
      <c r="BU55" s="1518">
        <v>7.4121769725371252</v>
      </c>
      <c r="BV55" s="1518">
        <v>7.4132760865471425</v>
      </c>
      <c r="BW55" s="1518">
        <v>7.4147375451827173</v>
      </c>
      <c r="BX55" s="1518">
        <v>7.4154246539271753</v>
      </c>
      <c r="BY55" s="1518">
        <v>7.4160984428250458</v>
      </c>
      <c r="BZ55" s="1519"/>
      <c r="CA55" s="1519"/>
      <c r="CB55" s="1519"/>
      <c r="CC55" s="1519"/>
      <c r="CD55" s="1519"/>
      <c r="CE55" s="1519"/>
      <c r="CF55" s="1519"/>
      <c r="CG55" s="1519"/>
      <c r="CH55" s="1519"/>
      <c r="CI55" s="1519"/>
      <c r="CJ55" s="1519"/>
      <c r="CK55" s="1519"/>
      <c r="CL55" s="1519"/>
      <c r="CM55" s="1519"/>
      <c r="CN55" s="1520"/>
      <c r="CO55" s="1530"/>
    </row>
    <row r="56" spans="2:93" ht="30.75" thickBot="1" x14ac:dyDescent="0.25">
      <c r="B56" s="1205" t="s">
        <v>1257</v>
      </c>
      <c r="C56" s="1504" t="s">
        <v>1262</v>
      </c>
      <c r="D56" s="1203" t="s">
        <v>886</v>
      </c>
      <c r="E56" s="1203" t="s">
        <v>882</v>
      </c>
      <c r="F56" s="1556" t="str">
        <f>VLOOKUP(TBL5_OptBen[[#This Row],[Option Type (defined list)]],'Option Typs_Grps'!B$2:C$47, 2, FALSE)</f>
        <v>Customer Options</v>
      </c>
      <c r="G56" s="1207" t="s">
        <v>854</v>
      </c>
      <c r="H56" s="1207" t="s">
        <v>1263</v>
      </c>
      <c r="I56" s="1207" t="s">
        <v>92</v>
      </c>
      <c r="J56" s="1208" t="s">
        <v>231</v>
      </c>
      <c r="K56" s="1512">
        <v>2</v>
      </c>
      <c r="L56" s="1517"/>
      <c r="M56" s="1517"/>
      <c r="N56" s="1517">
        <v>0</v>
      </c>
      <c r="O56" s="1517">
        <v>0</v>
      </c>
      <c r="P56" s="1517">
        <v>0</v>
      </c>
      <c r="Q56" s="1517">
        <v>0</v>
      </c>
      <c r="R56" s="1518">
        <v>2.617088132408071</v>
      </c>
      <c r="S56" s="1518">
        <v>5.2195814615259906</v>
      </c>
      <c r="T56" s="1518">
        <v>7.806847853697036</v>
      </c>
      <c r="U56" s="1518">
        <v>10.378525976571041</v>
      </c>
      <c r="V56" s="1518">
        <v>12.934536426860973</v>
      </c>
      <c r="W56" s="1518">
        <v>15.342106956013026</v>
      </c>
      <c r="X56" s="1518">
        <v>17.738360601141949</v>
      </c>
      <c r="Y56" s="1518">
        <v>20.124587691212014</v>
      </c>
      <c r="Z56" s="1518">
        <v>22.507198346602081</v>
      </c>
      <c r="AA56" s="1518">
        <v>24.886640610588984</v>
      </c>
      <c r="AB56" s="1518">
        <v>27.210323309224009</v>
      </c>
      <c r="AC56" s="1518">
        <v>29.518911143459036</v>
      </c>
      <c r="AD56" s="1518">
        <v>31.815342018482966</v>
      </c>
      <c r="AE56" s="1518">
        <v>34.106153070009896</v>
      </c>
      <c r="AF56" s="1518">
        <v>36.397520748702959</v>
      </c>
      <c r="AG56" s="1518">
        <v>38.61429144673798</v>
      </c>
      <c r="AH56" s="1518">
        <v>40.819193678029023</v>
      </c>
      <c r="AI56" s="1518">
        <v>43.02303548452096</v>
      </c>
      <c r="AJ56" s="1518">
        <v>45.230208475386007</v>
      </c>
      <c r="AK56" s="1518">
        <v>45.182257297309093</v>
      </c>
      <c r="AL56" s="1518">
        <v>45.133949292521038</v>
      </c>
      <c r="AM56" s="1518">
        <v>45.073286106155933</v>
      </c>
      <c r="AN56" s="1518">
        <v>45.016014807467968</v>
      </c>
      <c r="AO56" s="1518">
        <v>44.973233012016976</v>
      </c>
      <c r="AP56" s="1518">
        <v>44.93479279364999</v>
      </c>
      <c r="AQ56" s="1518">
        <v>44.898280397398025</v>
      </c>
      <c r="AR56" s="1518">
        <v>44.865032560123041</v>
      </c>
      <c r="AS56" s="1518">
        <v>44.838293825002097</v>
      </c>
      <c r="AT56" s="1518">
        <v>44.807538882269</v>
      </c>
      <c r="AU56" s="1518">
        <v>44.767187135034987</v>
      </c>
      <c r="AV56" s="1518">
        <v>44.726458017553</v>
      </c>
      <c r="AW56" s="1518">
        <v>44.688975189760981</v>
      </c>
      <c r="AX56" s="1518">
        <v>44.655583157730007</v>
      </c>
      <c r="AY56" s="1518">
        <v>44.624657810233089</v>
      </c>
      <c r="AZ56" s="1518">
        <v>44.593528379333975</v>
      </c>
      <c r="BA56" s="1518">
        <v>44.553857574436961</v>
      </c>
      <c r="BB56" s="1518">
        <v>44.511459406807944</v>
      </c>
      <c r="BC56" s="1518">
        <v>44.466896950752016</v>
      </c>
      <c r="BD56" s="1518">
        <v>44.410706944657022</v>
      </c>
      <c r="BE56" s="1518">
        <v>44.344024393730024</v>
      </c>
      <c r="BF56" s="1518">
        <v>44.269190516660956</v>
      </c>
      <c r="BG56" s="1518">
        <v>44.191169423142014</v>
      </c>
      <c r="BH56" s="1518">
        <v>44.116725732052032</v>
      </c>
      <c r="BI56" s="1518">
        <v>44.047916200099053</v>
      </c>
      <c r="BJ56" s="1518">
        <v>43.982164766824098</v>
      </c>
      <c r="BK56" s="1518">
        <v>43.918928413147</v>
      </c>
      <c r="BL56" s="1518">
        <v>43.858257800361912</v>
      </c>
      <c r="BM56" s="1518">
        <v>43.800486740361976</v>
      </c>
      <c r="BN56" s="1518">
        <v>43.745009924293981</v>
      </c>
      <c r="BO56" s="1518">
        <v>43.693318419729962</v>
      </c>
      <c r="BP56" s="1518">
        <v>43.645656905026954</v>
      </c>
      <c r="BQ56" s="1518">
        <v>43.599708571290989</v>
      </c>
      <c r="BR56" s="1518">
        <v>43.558439278008905</v>
      </c>
      <c r="BS56" s="1518">
        <v>43.517369101260101</v>
      </c>
      <c r="BT56" s="1518">
        <v>43.473308627423989</v>
      </c>
      <c r="BU56" s="1518">
        <v>43.430033547445078</v>
      </c>
      <c r="BV56" s="1518">
        <v>43.382390072088924</v>
      </c>
      <c r="BW56" s="1518">
        <v>43.329377234804042</v>
      </c>
      <c r="BX56" s="1518">
        <v>43.272812646711941</v>
      </c>
      <c r="BY56" s="1518">
        <v>43.215994272023977</v>
      </c>
      <c r="BZ56" s="1519" t="s">
        <v>862</v>
      </c>
      <c r="CA56" s="1519" t="s">
        <v>862</v>
      </c>
      <c r="CB56" s="1519" t="s">
        <v>862</v>
      </c>
      <c r="CC56" s="1519" t="s">
        <v>862</v>
      </c>
      <c r="CD56" s="1519" t="s">
        <v>862</v>
      </c>
      <c r="CE56" s="1519" t="s">
        <v>862</v>
      </c>
      <c r="CF56" s="1519" t="s">
        <v>862</v>
      </c>
      <c r="CG56" s="1519" t="s">
        <v>862</v>
      </c>
      <c r="CH56" s="1519" t="s">
        <v>862</v>
      </c>
      <c r="CI56" s="1519" t="s">
        <v>862</v>
      </c>
      <c r="CJ56" s="1519" t="s">
        <v>862</v>
      </c>
      <c r="CK56" s="1519" t="s">
        <v>862</v>
      </c>
      <c r="CL56" s="1519" t="s">
        <v>862</v>
      </c>
      <c r="CM56" s="1519" t="s">
        <v>862</v>
      </c>
      <c r="CN56" s="1520"/>
      <c r="CO56" s="1530"/>
    </row>
    <row r="57" spans="2:93" ht="30.75" thickBot="1" x14ac:dyDescent="0.25">
      <c r="B57" s="120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7" s="1469" t="s">
        <v>914</v>
      </c>
      <c r="D57" s="1448" t="s">
        <v>913</v>
      </c>
      <c r="E57" s="1203" t="s">
        <v>882</v>
      </c>
      <c r="F57" s="1556" t="str">
        <f>VLOOKUP(TBL5_OptBen[[#This Row],[Option Type (defined list)]],'Option Typs_Grps'!B$2:C$47, 2, FALSE)</f>
        <v>Customer Options</v>
      </c>
      <c r="G57" s="1207" t="s">
        <v>854</v>
      </c>
      <c r="H57" s="1207" t="s">
        <v>1263</v>
      </c>
      <c r="I57" s="1207" t="s">
        <v>92</v>
      </c>
      <c r="J57" s="1208" t="s">
        <v>231</v>
      </c>
      <c r="K57" s="1512">
        <v>2</v>
      </c>
      <c r="L57" s="1517"/>
      <c r="M57" s="1517"/>
      <c r="N57" s="1517">
        <v>0</v>
      </c>
      <c r="O57" s="1517">
        <v>0</v>
      </c>
      <c r="P57" s="1517">
        <v>0</v>
      </c>
      <c r="Q57" s="1517">
        <v>0</v>
      </c>
      <c r="R57" s="1518">
        <v>0.52529776438200315</v>
      </c>
      <c r="S57" s="1518">
        <v>1.317245775915012</v>
      </c>
      <c r="T57" s="1518">
        <v>2.096568919239985</v>
      </c>
      <c r="U57" s="1518">
        <v>2.8889764183109037</v>
      </c>
      <c r="V57" s="1518">
        <v>3.6783874647700259</v>
      </c>
      <c r="W57" s="1518">
        <v>4.3845134493559499</v>
      </c>
      <c r="X57" s="1518">
        <v>5.0872925046689943</v>
      </c>
      <c r="Y57" s="1518">
        <v>5.7871063872850073</v>
      </c>
      <c r="Z57" s="1518">
        <v>6.4858106890969793</v>
      </c>
      <c r="AA57" s="1518">
        <v>7.1835491941720875</v>
      </c>
      <c r="AB57" s="1518">
        <v>7.1696704948070646</v>
      </c>
      <c r="AC57" s="1518">
        <v>7.1543587929209025</v>
      </c>
      <c r="AD57" s="1518">
        <v>7.1385923757079581</v>
      </c>
      <c r="AE57" s="1518">
        <v>7.1238309268750299</v>
      </c>
      <c r="AF57" s="1518">
        <v>7.1110863026790412</v>
      </c>
      <c r="AG57" s="1518">
        <v>7.0991285508710007</v>
      </c>
      <c r="AH57" s="1518">
        <v>7.0864426212830267</v>
      </c>
      <c r="AI57" s="1518">
        <v>7.0749211137230077</v>
      </c>
      <c r="AJ57" s="1518">
        <v>7.0650749178279284</v>
      </c>
      <c r="AK57" s="1518">
        <v>7.0575848204599652</v>
      </c>
      <c r="AL57" s="1518">
        <v>7.050038985839933</v>
      </c>
      <c r="AM57" s="1518">
        <v>7.0405632400739933</v>
      </c>
      <c r="AN57" s="1518">
        <v>7.0316173158900028</v>
      </c>
      <c r="AO57" s="1518">
        <v>7.0249346893849633</v>
      </c>
      <c r="AP57" s="1518">
        <v>7.0189302283889674</v>
      </c>
      <c r="AQ57" s="1518">
        <v>7.0132268981669768</v>
      </c>
      <c r="AR57" s="1518">
        <v>7.0080335004560084</v>
      </c>
      <c r="AS57" s="1518">
        <v>7.0038568412448967</v>
      </c>
      <c r="AT57" s="1518">
        <v>6.9990528400729772</v>
      </c>
      <c r="AU57" s="1518">
        <v>6.9927497933509812</v>
      </c>
      <c r="AV57" s="1518">
        <v>6.9863878004250637</v>
      </c>
      <c r="AW57" s="1518">
        <v>6.9805328863000113</v>
      </c>
      <c r="AX57" s="1518">
        <v>6.9753169649969777</v>
      </c>
      <c r="AY57" s="1518">
        <v>6.9704863461629429</v>
      </c>
      <c r="AZ57" s="1518">
        <v>6.9656238489759517</v>
      </c>
      <c r="BA57" s="1518">
        <v>6.95942716719901</v>
      </c>
      <c r="BB57" s="1518">
        <v>6.9528044643460589</v>
      </c>
      <c r="BC57" s="1518">
        <v>6.9458436940740285</v>
      </c>
      <c r="BD57" s="1518">
        <v>6.9370666705740405</v>
      </c>
      <c r="BE57" s="1518">
        <v>6.9266506845800677</v>
      </c>
      <c r="BF57" s="1518">
        <v>6.9149614404720978</v>
      </c>
      <c r="BG57" s="1518">
        <v>6.9027743449569243</v>
      </c>
      <c r="BH57" s="1518">
        <v>6.8911460489040337</v>
      </c>
      <c r="BI57" s="1518">
        <v>6.8803978230009761</v>
      </c>
      <c r="BJ57" s="1518">
        <v>6.8701272799789876</v>
      </c>
      <c r="BK57" s="1518">
        <v>6.8602495988600367</v>
      </c>
      <c r="BL57" s="1518">
        <v>6.8507726930700983</v>
      </c>
      <c r="BM57" s="1518">
        <v>6.8417487048819794</v>
      </c>
      <c r="BN57" s="1518">
        <v>6.8330830835000143</v>
      </c>
      <c r="BO57" s="1518">
        <v>6.8250087375110979</v>
      </c>
      <c r="BP57" s="1518">
        <v>6.8175638863060612</v>
      </c>
      <c r="BQ57" s="1518">
        <v>6.8103866383739842</v>
      </c>
      <c r="BR57" s="1518">
        <v>6.8039402686000585</v>
      </c>
      <c r="BS57" s="1518">
        <v>6.7975250013379309</v>
      </c>
      <c r="BT57" s="1518">
        <v>6.7906426419809804</v>
      </c>
      <c r="BU57" s="1518">
        <v>6.7838829631639328</v>
      </c>
      <c r="BV57" s="1518">
        <v>6.776440929751061</v>
      </c>
      <c r="BW57" s="1518">
        <v>6.7681601881919278</v>
      </c>
      <c r="BX57" s="1518">
        <v>6.759324654021043</v>
      </c>
      <c r="BY57" s="1518">
        <v>6.7504494777309674</v>
      </c>
      <c r="BZ57" s="1519"/>
      <c r="CA57" s="1519"/>
      <c r="CB57" s="1519"/>
      <c r="CC57" s="1519"/>
      <c r="CD57" s="1519"/>
      <c r="CE57" s="1519"/>
      <c r="CF57" s="1519"/>
      <c r="CG57" s="1519"/>
      <c r="CH57" s="1519"/>
      <c r="CI57" s="1519"/>
      <c r="CJ57" s="1519"/>
      <c r="CK57" s="1519"/>
      <c r="CL57" s="1519"/>
      <c r="CM57" s="1519"/>
      <c r="CN57" s="1520"/>
      <c r="CO57" s="1530"/>
    </row>
    <row r="58" spans="2:93" ht="30.75" thickBot="1" x14ac:dyDescent="0.25">
      <c r="B58" s="120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8" s="1504" t="s">
        <v>898</v>
      </c>
      <c r="D58" s="1203" t="s">
        <v>897</v>
      </c>
      <c r="E58" s="1203" t="s">
        <v>893</v>
      </c>
      <c r="F58" s="1556" t="str">
        <f>VLOOKUP(TBL5_OptBen[[#This Row],[Option Type (defined list)]],'Option Typs_Grps'!B$2:C$47, 2, FALSE)</f>
        <v>Distribution Options</v>
      </c>
      <c r="G58" s="1207" t="s">
        <v>854</v>
      </c>
      <c r="H58" s="1207" t="s">
        <v>1263</v>
      </c>
      <c r="I58" s="1207" t="s">
        <v>92</v>
      </c>
      <c r="J58" s="1208" t="s">
        <v>231</v>
      </c>
      <c r="K58" s="1512">
        <v>2</v>
      </c>
      <c r="L58" s="1517"/>
      <c r="M58" s="1517"/>
      <c r="N58" s="1517">
        <v>0</v>
      </c>
      <c r="O58" s="1517">
        <v>0</v>
      </c>
      <c r="P58" s="1517">
        <v>0</v>
      </c>
      <c r="Q58" s="1517">
        <v>0</v>
      </c>
      <c r="R58" s="1518">
        <v>1.4461706285201075</v>
      </c>
      <c r="S58" s="1518">
        <v>2.8772411009340146</v>
      </c>
      <c r="T58" s="1518">
        <v>4.3041299740885677</v>
      </c>
      <c r="U58" s="1518">
        <v>5.730702420667825</v>
      </c>
      <c r="V58" s="1518">
        <v>7.1608285437852146</v>
      </c>
      <c r="W58" s="1518">
        <v>8.5839359429455158</v>
      </c>
      <c r="X58" s="1518">
        <v>9.9982315565266049</v>
      </c>
      <c r="Y58" s="1518">
        <v>11.415545762286428</v>
      </c>
      <c r="Z58" s="1518">
        <v>12.835545543776021</v>
      </c>
      <c r="AA58" s="1518">
        <v>14.258555627841773</v>
      </c>
      <c r="AB58" s="1518">
        <v>15.710165455744686</v>
      </c>
      <c r="AC58" s="1518">
        <v>17.189240233020229</v>
      </c>
      <c r="AD58" s="1518">
        <v>18.669920061716994</v>
      </c>
      <c r="AE58" s="1518">
        <v>20.152678379626565</v>
      </c>
      <c r="AF58" s="1518">
        <v>21.637266853533802</v>
      </c>
      <c r="AG58" s="1518">
        <v>23.659732586770559</v>
      </c>
      <c r="AH58" s="1518">
        <v>25.682777798762459</v>
      </c>
      <c r="AI58" s="1518">
        <v>27.706230196551715</v>
      </c>
      <c r="AJ58" s="1518">
        <v>29.730300131898147</v>
      </c>
      <c r="AK58" s="1518">
        <v>31.754805158663608</v>
      </c>
      <c r="AL58" s="1518">
        <v>33.780838689312787</v>
      </c>
      <c r="AM58" s="1518">
        <v>35.80939164806459</v>
      </c>
      <c r="AN58" s="1518">
        <v>37.840333284653312</v>
      </c>
      <c r="AO58" s="1518">
        <v>39.873820842780134</v>
      </c>
      <c r="AP58" s="1518">
        <v>41.909977890445035</v>
      </c>
      <c r="AQ58" s="1518">
        <v>41.924614178412611</v>
      </c>
      <c r="AR58" s="1518">
        <v>41.939908956658542</v>
      </c>
      <c r="AS58" s="1518">
        <v>41.956493496181849</v>
      </c>
      <c r="AT58" s="1518">
        <v>41.972943827379616</v>
      </c>
      <c r="AU58" s="1518">
        <v>41.988395668921548</v>
      </c>
      <c r="AV58" s="1518">
        <v>41.993332721647334</v>
      </c>
      <c r="AW58" s="1518">
        <v>41.988215145779698</v>
      </c>
      <c r="AX58" s="1518">
        <v>41.98306656401472</v>
      </c>
      <c r="AY58" s="1518">
        <v>41.977810016878266</v>
      </c>
      <c r="AZ58" s="1518">
        <v>41.972256853545908</v>
      </c>
      <c r="BA58" s="1518">
        <v>41.965293791181239</v>
      </c>
      <c r="BB58" s="1518">
        <v>41.957490577923643</v>
      </c>
      <c r="BC58" s="1518">
        <v>41.948734417111986</v>
      </c>
      <c r="BD58" s="1518">
        <v>41.938359064850715</v>
      </c>
      <c r="BE58" s="1518">
        <v>41.92672722711206</v>
      </c>
      <c r="BF58" s="1518">
        <v>41.913891806375979</v>
      </c>
      <c r="BG58" s="1518">
        <v>41.900202042325574</v>
      </c>
      <c r="BH58" s="1518">
        <v>41.886432759471788</v>
      </c>
      <c r="BI58" s="1518">
        <v>41.873107904860461</v>
      </c>
      <c r="BJ58" s="1518">
        <v>41.85998290319607</v>
      </c>
      <c r="BK58" s="1518">
        <v>41.847239960968651</v>
      </c>
      <c r="BL58" s="1518">
        <v>41.834837188743862</v>
      </c>
      <c r="BM58" s="1518">
        <v>41.822652776099012</v>
      </c>
      <c r="BN58" s="1518">
        <v>41.810730241638453</v>
      </c>
      <c r="BO58" s="1518">
        <v>41.799172196151773</v>
      </c>
      <c r="BP58" s="1518">
        <v>41.788234322319269</v>
      </c>
      <c r="BQ58" s="1518">
        <v>41.777746539889264</v>
      </c>
      <c r="BR58" s="1518">
        <v>41.767781375657094</v>
      </c>
      <c r="BS58" s="1518">
        <v>41.757679330043764</v>
      </c>
      <c r="BT58" s="1518">
        <v>41.747194597092957</v>
      </c>
      <c r="BU58" s="1518">
        <v>41.734033049009483</v>
      </c>
      <c r="BV58" s="1518">
        <v>41.717716171147735</v>
      </c>
      <c r="BW58" s="1518">
        <v>41.700705533421782</v>
      </c>
      <c r="BX58" s="1518">
        <v>41.683146046532535</v>
      </c>
      <c r="BY58" s="1518">
        <v>41.665479538703316</v>
      </c>
      <c r="BZ58" s="1519"/>
      <c r="CA58" s="1519"/>
      <c r="CB58" s="1519"/>
      <c r="CC58" s="1519"/>
      <c r="CD58" s="1519"/>
      <c r="CE58" s="1519"/>
      <c r="CF58" s="1519"/>
      <c r="CG58" s="1519"/>
      <c r="CH58" s="1519"/>
      <c r="CI58" s="1519"/>
      <c r="CJ58" s="1519"/>
      <c r="CK58" s="1519"/>
      <c r="CL58" s="1519"/>
      <c r="CM58" s="1519"/>
      <c r="CN58" s="1520"/>
      <c r="CO58" s="1530"/>
    </row>
    <row r="59" spans="2:93" ht="30.75" thickBot="1" x14ac:dyDescent="0.25">
      <c r="B59" s="120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9" s="1504" t="s">
        <v>911</v>
      </c>
      <c r="D59" s="1203" t="s">
        <v>910</v>
      </c>
      <c r="E59" s="1203" t="s">
        <v>912</v>
      </c>
      <c r="F59" s="1556" t="str">
        <f>VLOOKUP(TBL5_OptBen[[#This Row],[Option Type (defined list)]],'Option Typs_Grps'!B$2:C$47, 2, FALSE)</f>
        <v>Customer Options</v>
      </c>
      <c r="G59" s="1207" t="s">
        <v>854</v>
      </c>
      <c r="H59" s="1207" t="s">
        <v>1263</v>
      </c>
      <c r="I59" s="1207" t="s">
        <v>92</v>
      </c>
      <c r="J59" s="1208" t="s">
        <v>231</v>
      </c>
      <c r="K59" s="1512">
        <v>2</v>
      </c>
      <c r="L59" s="1517"/>
      <c r="M59" s="1517"/>
      <c r="N59" s="1517">
        <v>0</v>
      </c>
      <c r="O59" s="1517">
        <v>0</v>
      </c>
      <c r="P59" s="1517">
        <v>0</v>
      </c>
      <c r="Q59" s="1517">
        <v>0</v>
      </c>
      <c r="R59" s="1519">
        <v>0.39619561147989923</v>
      </c>
      <c r="S59" s="1519">
        <v>0.8074913790660031</v>
      </c>
      <c r="T59" s="1519">
        <v>1.2229687459114356</v>
      </c>
      <c r="U59" s="1519">
        <v>1.6387625393321881</v>
      </c>
      <c r="V59" s="1519">
        <v>2.0510026562148118</v>
      </c>
      <c r="W59" s="1519">
        <v>2.4702614970545005</v>
      </c>
      <c r="X59" s="1519">
        <v>2.898332123473419</v>
      </c>
      <c r="Y59" s="1519">
        <v>3.3233841577136087</v>
      </c>
      <c r="Z59" s="1519">
        <v>3.7457506162240124</v>
      </c>
      <c r="AA59" s="1519">
        <v>4.165106772158274</v>
      </c>
      <c r="AB59" s="1519">
        <v>4.5558631842553616</v>
      </c>
      <c r="AC59" s="1519">
        <v>4.9191546469798286</v>
      </c>
      <c r="AD59" s="1519">
        <v>5.2808410582830581</v>
      </c>
      <c r="AE59" s="1519">
        <v>5.6404489803734918</v>
      </c>
      <c r="AF59" s="1519">
        <v>5.998226746466254</v>
      </c>
      <c r="AG59" s="1519">
        <v>6.4880965532295063</v>
      </c>
      <c r="AH59" s="1519">
        <v>6.9773868812375834</v>
      </c>
      <c r="AI59" s="1519">
        <v>7.4662700234483239</v>
      </c>
      <c r="AJ59" s="1519">
        <v>7.9545356281018975</v>
      </c>
      <c r="AK59" s="1519">
        <v>8.4423661413364322</v>
      </c>
      <c r="AL59" s="1519">
        <v>8.9286681506872405</v>
      </c>
      <c r="AM59" s="1519">
        <v>9.4124507319354365</v>
      </c>
      <c r="AN59" s="1519">
        <v>9.8938446353467064</v>
      </c>
      <c r="AO59" s="1519">
        <v>10.372692617219883</v>
      </c>
      <c r="AP59" s="1519">
        <v>10.848871109554977</v>
      </c>
      <c r="AQ59" s="1519">
        <v>10.834234821587408</v>
      </c>
      <c r="AR59" s="1519">
        <v>10.81894004334147</v>
      </c>
      <c r="AS59" s="1519">
        <v>10.802355503818159</v>
      </c>
      <c r="AT59" s="1519">
        <v>10.785905172620399</v>
      </c>
      <c r="AU59" s="1519">
        <v>10.77045333107846</v>
      </c>
      <c r="AV59" s="1519">
        <v>10.765516278352671</v>
      </c>
      <c r="AW59" s="1519">
        <v>10.770633854220318</v>
      </c>
      <c r="AX59" s="1519">
        <v>10.775782435985295</v>
      </c>
      <c r="AY59" s="1519">
        <v>10.781038983121737</v>
      </c>
      <c r="AZ59" s="1519">
        <v>10.786592146454097</v>
      </c>
      <c r="BA59" s="1519">
        <v>10.793555208818768</v>
      </c>
      <c r="BB59" s="1519">
        <v>10.801358422076369</v>
      </c>
      <c r="BC59" s="1519">
        <v>10.810114582888035</v>
      </c>
      <c r="BD59" s="1519">
        <v>10.820489935149299</v>
      </c>
      <c r="BE59" s="1519">
        <v>10.83212177288795</v>
      </c>
      <c r="BF59" s="1519">
        <v>10.844957193624039</v>
      </c>
      <c r="BG59" s="1519">
        <v>10.85864695767444</v>
      </c>
      <c r="BH59" s="1519">
        <v>10.872416240528221</v>
      </c>
      <c r="BI59" s="1519">
        <v>10.885741095139545</v>
      </c>
      <c r="BJ59" s="1519">
        <v>10.898866096803948</v>
      </c>
      <c r="BK59" s="1519">
        <v>10.91160903903136</v>
      </c>
      <c r="BL59" s="1519">
        <v>10.924011811256152</v>
      </c>
      <c r="BM59" s="1519">
        <v>10.936196223901002</v>
      </c>
      <c r="BN59" s="1519">
        <v>10.948118758361565</v>
      </c>
      <c r="BO59" s="1519">
        <v>10.95967680384824</v>
      </c>
      <c r="BP59" s="1519">
        <v>10.970614677680745</v>
      </c>
      <c r="BQ59" s="1519">
        <v>10.981102460110748</v>
      </c>
      <c r="BR59" s="1519">
        <v>10.991067624342927</v>
      </c>
      <c r="BS59" s="1519">
        <v>11.001169669956242</v>
      </c>
      <c r="BT59" s="1519">
        <v>11.011654402907052</v>
      </c>
      <c r="BU59" s="1519">
        <v>11.024815950990538</v>
      </c>
      <c r="BV59" s="1519">
        <v>11.04113282885227</v>
      </c>
      <c r="BW59" s="1519">
        <v>11.05814346657823</v>
      </c>
      <c r="BX59" s="1519">
        <v>11.075702953467472</v>
      </c>
      <c r="BY59" s="1519">
        <v>11.093369461296696</v>
      </c>
      <c r="BZ59" s="1519"/>
      <c r="CA59" s="1519"/>
      <c r="CB59" s="1519"/>
      <c r="CC59" s="1519"/>
      <c r="CD59" s="1519"/>
      <c r="CE59" s="1519"/>
      <c r="CF59" s="1519"/>
      <c r="CG59" s="1519"/>
      <c r="CH59" s="1519"/>
      <c r="CI59" s="1519"/>
      <c r="CJ59" s="1519"/>
      <c r="CK59" s="1519"/>
      <c r="CL59" s="1519"/>
      <c r="CM59" s="1519"/>
      <c r="CN59" s="1520"/>
      <c r="CO59" s="1530"/>
    </row>
    <row r="60" spans="2:93" ht="30.75" thickBot="1" x14ac:dyDescent="0.25">
      <c r="B60" s="120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0" s="1504" t="s">
        <v>916</v>
      </c>
      <c r="D60" s="1203" t="s">
        <v>1258</v>
      </c>
      <c r="E60" s="1203" t="s">
        <v>882</v>
      </c>
      <c r="F60" s="1556" t="str">
        <f>VLOOKUP(TBL5_OptBen[[#This Row],[Option Type (defined list)]],'Option Typs_Grps'!B$2:C$47, 2, FALSE)</f>
        <v>Customer Options</v>
      </c>
      <c r="G60" s="1207" t="s">
        <v>854</v>
      </c>
      <c r="H60" s="1207" t="s">
        <v>1263</v>
      </c>
      <c r="I60" s="1207" t="s">
        <v>92</v>
      </c>
      <c r="J60" s="1208" t="s">
        <v>231</v>
      </c>
      <c r="K60" s="1512">
        <v>2</v>
      </c>
      <c r="L60" s="1517"/>
      <c r="M60" s="1517"/>
      <c r="N60" s="1517">
        <v>0</v>
      </c>
      <c r="O60" s="1517">
        <v>0</v>
      </c>
      <c r="P60" s="1517">
        <v>0</v>
      </c>
      <c r="Q60" s="1517">
        <v>0</v>
      </c>
      <c r="R60" s="1519">
        <v>0.75783740481006134</v>
      </c>
      <c r="S60" s="1519">
        <v>1.5156748096189858</v>
      </c>
      <c r="T60" s="1519">
        <v>2.2735122144290472</v>
      </c>
      <c r="U60" s="1519">
        <v>3.0313496192389948</v>
      </c>
      <c r="V60" s="1519">
        <v>3.7891870240490562</v>
      </c>
      <c r="W60" s="1519">
        <v>4.8430909727510425</v>
      </c>
      <c r="X60" s="1519">
        <v>5.8969949214539383</v>
      </c>
      <c r="Y60" s="1519">
        <v>6.9508988701560384</v>
      </c>
      <c r="Z60" s="1519">
        <v>8.0048028188580247</v>
      </c>
      <c r="AA60" s="1519">
        <v>9.0587067675610342</v>
      </c>
      <c r="AB60" s="1519">
        <v>10.343152093280082</v>
      </c>
      <c r="AC60" s="1519">
        <v>11.62759741900004</v>
      </c>
      <c r="AD60" s="1519">
        <v>12.912042744719997</v>
      </c>
      <c r="AE60" s="1519">
        <v>12.912042744719997</v>
      </c>
      <c r="AF60" s="1519">
        <v>12.912042744719997</v>
      </c>
      <c r="AG60" s="1519">
        <v>12.912042744719997</v>
      </c>
      <c r="AH60" s="1519">
        <v>12.912042744719997</v>
      </c>
      <c r="AI60" s="1519">
        <v>12.912042744719997</v>
      </c>
      <c r="AJ60" s="1519">
        <v>12.912042744719997</v>
      </c>
      <c r="AK60" s="1519">
        <v>12.912042744719088</v>
      </c>
      <c r="AL60" s="1519">
        <v>12.912042744719997</v>
      </c>
      <c r="AM60" s="1519">
        <v>12.912042744719997</v>
      </c>
      <c r="AN60" s="1519">
        <v>12.912042744719997</v>
      </c>
      <c r="AO60" s="1519">
        <v>12.912042744719997</v>
      </c>
      <c r="AP60" s="1519">
        <v>12.912042744719997</v>
      </c>
      <c r="AQ60" s="1519">
        <v>12.912042744719997</v>
      </c>
      <c r="AR60" s="1519">
        <v>12.912042744719997</v>
      </c>
      <c r="AS60" s="1519">
        <v>12.912042744719997</v>
      </c>
      <c r="AT60" s="1519">
        <v>12.912042744718974</v>
      </c>
      <c r="AU60" s="1519">
        <v>12.912042744719997</v>
      </c>
      <c r="AV60" s="1519">
        <v>12.912042744719997</v>
      </c>
      <c r="AW60" s="1519">
        <v>12.912042744719997</v>
      </c>
      <c r="AX60" s="1519">
        <v>12.912042744719997</v>
      </c>
      <c r="AY60" s="1519">
        <v>12.912042744719088</v>
      </c>
      <c r="AZ60" s="1519">
        <v>12.912042744719997</v>
      </c>
      <c r="BA60" s="1519">
        <v>12.912042744719997</v>
      </c>
      <c r="BB60" s="1519">
        <v>12.912042744719997</v>
      </c>
      <c r="BC60" s="1519">
        <v>12.912042744719997</v>
      </c>
      <c r="BD60" s="1519">
        <v>12.912042744719997</v>
      </c>
      <c r="BE60" s="1519">
        <v>12.912042744720111</v>
      </c>
      <c r="BF60" s="1519">
        <v>12.912042744719997</v>
      </c>
      <c r="BG60" s="1519">
        <v>12.912042744719997</v>
      </c>
      <c r="BH60" s="1519">
        <v>12.912042744719997</v>
      </c>
      <c r="BI60" s="1519">
        <v>12.912042744719997</v>
      </c>
      <c r="BJ60" s="1519">
        <v>12.912042744719997</v>
      </c>
      <c r="BK60" s="1519">
        <v>12.912042744719997</v>
      </c>
      <c r="BL60" s="1519">
        <v>12.912042744719997</v>
      </c>
      <c r="BM60" s="1519">
        <v>12.912042744718974</v>
      </c>
      <c r="BN60" s="1519">
        <v>12.912042744719997</v>
      </c>
      <c r="BO60" s="1519">
        <v>12.912042744719997</v>
      </c>
      <c r="BP60" s="1519">
        <v>12.912042744719997</v>
      </c>
      <c r="BQ60" s="1519">
        <v>12.912042744719997</v>
      </c>
      <c r="BR60" s="1519">
        <v>12.912042744719997</v>
      </c>
      <c r="BS60" s="1519">
        <v>12.912042744719997</v>
      </c>
      <c r="BT60" s="1519">
        <v>12.912042744719997</v>
      </c>
      <c r="BU60" s="1519">
        <v>12.912042744719997</v>
      </c>
      <c r="BV60" s="1519">
        <v>12.912042744719997</v>
      </c>
      <c r="BW60" s="1519">
        <v>12.912042744719997</v>
      </c>
      <c r="BX60" s="1519">
        <v>12.912042744719997</v>
      </c>
      <c r="BY60" s="1519">
        <v>12.912042744719997</v>
      </c>
      <c r="BZ60" s="1519"/>
      <c r="CA60" s="1519"/>
      <c r="CB60" s="1519"/>
      <c r="CC60" s="1519"/>
      <c r="CD60" s="1519"/>
      <c r="CE60" s="1519"/>
      <c r="CF60" s="1519"/>
      <c r="CG60" s="1519"/>
      <c r="CH60" s="1519"/>
      <c r="CI60" s="1519"/>
      <c r="CJ60" s="1519"/>
      <c r="CK60" s="1519"/>
      <c r="CL60" s="1519"/>
      <c r="CM60" s="1519"/>
      <c r="CN60" s="1520"/>
      <c r="CO60" s="1530"/>
    </row>
    <row r="61" spans="2:93" ht="30.75" thickBot="1" x14ac:dyDescent="0.25">
      <c r="B61" s="120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1" s="1504" t="s">
        <v>881</v>
      </c>
      <c r="D61" s="1203" t="s">
        <v>880</v>
      </c>
      <c r="E61" s="1203" t="s">
        <v>882</v>
      </c>
      <c r="F61" s="1556" t="str">
        <f>VLOOKUP(TBL5_OptBen[[#This Row],[Option Type (defined list)]],'Option Typs_Grps'!B$2:C$47, 2, FALSE)</f>
        <v>Customer Options</v>
      </c>
      <c r="G61" s="1207" t="s">
        <v>854</v>
      </c>
      <c r="H61" s="1207" t="s">
        <v>1263</v>
      </c>
      <c r="I61" s="1207" t="s">
        <v>92</v>
      </c>
      <c r="J61" s="1208" t="s">
        <v>231</v>
      </c>
      <c r="K61" s="1512">
        <v>2</v>
      </c>
      <c r="L61" s="1517"/>
      <c r="M61" s="1517"/>
      <c r="N61" s="1517">
        <v>0</v>
      </c>
      <c r="O61" s="1517">
        <v>0</v>
      </c>
      <c r="P61" s="1517">
        <v>0</v>
      </c>
      <c r="Q61" s="1517">
        <v>0</v>
      </c>
      <c r="R61" s="1519">
        <v>0</v>
      </c>
      <c r="S61" s="1519">
        <v>6.1446170961860389</v>
      </c>
      <c r="T61" s="1519">
        <v>6.9631920019940026</v>
      </c>
      <c r="U61" s="1519">
        <v>7.7752931078380243</v>
      </c>
      <c r="V61" s="1519">
        <v>8.5828596129930474</v>
      </c>
      <c r="W61" s="1519">
        <v>9.3836941667379961</v>
      </c>
      <c r="X61" s="1519">
        <v>10.183356280836961</v>
      </c>
      <c r="Y61" s="1519">
        <v>10.98925904928808</v>
      </c>
      <c r="Z61" s="1519">
        <v>12.700152181433054</v>
      </c>
      <c r="AA61" s="1519">
        <v>14.404104016595966</v>
      </c>
      <c r="AB61" s="1519">
        <v>16.102364455658062</v>
      </c>
      <c r="AC61" s="1519">
        <v>17.791476949398998</v>
      </c>
      <c r="AD61" s="1519">
        <v>19.474602008335978</v>
      </c>
      <c r="AE61" s="1519">
        <v>21.13908201575191</v>
      </c>
      <c r="AF61" s="1519">
        <v>22.798019807320998</v>
      </c>
      <c r="AG61" s="1519">
        <v>24.451810071067939</v>
      </c>
      <c r="AH61" s="1519">
        <v>26.096889009715028</v>
      </c>
      <c r="AI61" s="1519">
        <v>27.729331080783027</v>
      </c>
      <c r="AJ61" s="1519">
        <v>28.232383285930041</v>
      </c>
      <c r="AK61" s="1519">
        <v>28.743651977665991</v>
      </c>
      <c r="AL61" s="1519">
        <v>29.254871518304071</v>
      </c>
      <c r="AM61" s="1519">
        <v>29.760874838465952</v>
      </c>
      <c r="AN61" s="1519">
        <v>30.265887078516016</v>
      </c>
      <c r="AO61" s="1519">
        <v>30.776664758912943</v>
      </c>
      <c r="AP61" s="1519">
        <v>31.285554155261025</v>
      </c>
      <c r="AQ61" s="1519">
        <v>31.796048446323994</v>
      </c>
      <c r="AR61" s="1519">
        <v>31.760672613496013</v>
      </c>
      <c r="AS61" s="1519">
        <v>31.731424262606993</v>
      </c>
      <c r="AT61" s="1519">
        <v>31.69917723453591</v>
      </c>
      <c r="AU61" s="1519">
        <v>31.662770126378973</v>
      </c>
      <c r="AV61" s="1519">
        <v>31.628598747328965</v>
      </c>
      <c r="AW61" s="1519">
        <v>31.602295077285021</v>
      </c>
      <c r="AX61" s="1519">
        <v>31.578178969019064</v>
      </c>
      <c r="AY61" s="1519">
        <v>31.556813494320068</v>
      </c>
      <c r="AZ61" s="1519">
        <v>31.535165212000948</v>
      </c>
      <c r="BA61" s="1519">
        <v>31.508904308073966</v>
      </c>
      <c r="BB61" s="1519">
        <v>31.480838823477939</v>
      </c>
      <c r="BC61" s="1519">
        <v>31.451771093364982</v>
      </c>
      <c r="BD61" s="1519">
        <v>31.416227376357028</v>
      </c>
      <c r="BE61" s="1519">
        <v>31.37480963571511</v>
      </c>
      <c r="BF61" s="1519">
        <v>31.328816014139989</v>
      </c>
      <c r="BG61" s="1519">
        <v>31.281069882168936</v>
      </c>
      <c r="BH61" s="1519">
        <v>31.235459027423076</v>
      </c>
      <c r="BI61" s="1519">
        <v>31.192667313560037</v>
      </c>
      <c r="BJ61" s="1519">
        <v>31.15238091441006</v>
      </c>
      <c r="BK61" s="1519">
        <v>31.113256195416056</v>
      </c>
      <c r="BL61" s="1519">
        <v>31.075613657119902</v>
      </c>
      <c r="BM61" s="1519">
        <v>31.038302606296952</v>
      </c>
      <c r="BN61" s="1519">
        <v>31.002449268958912</v>
      </c>
      <c r="BO61" s="1519">
        <v>30.968928107490001</v>
      </c>
      <c r="BP61" s="1519">
        <v>30.93788805579095</v>
      </c>
      <c r="BQ61" s="1519">
        <v>30.908001603236926</v>
      </c>
      <c r="BR61" s="1519">
        <v>30.880977767017953</v>
      </c>
      <c r="BS61" s="1519">
        <v>30.854242791130105</v>
      </c>
      <c r="BT61" s="1519">
        <v>30.825951638709967</v>
      </c>
      <c r="BU61" s="1519">
        <v>30.799011345438089</v>
      </c>
      <c r="BV61" s="1519">
        <v>30.769273381254948</v>
      </c>
      <c r="BW61" s="1519">
        <v>30.738836794307076</v>
      </c>
      <c r="BX61" s="1519">
        <v>30.705257465230034</v>
      </c>
      <c r="BY61" s="1519">
        <v>30.67157640803498</v>
      </c>
      <c r="BZ61" s="1519"/>
      <c r="CA61" s="1519"/>
      <c r="CB61" s="1519"/>
      <c r="CC61" s="1519"/>
      <c r="CD61" s="1519"/>
      <c r="CE61" s="1519"/>
      <c r="CF61" s="1519"/>
      <c r="CG61" s="1519"/>
      <c r="CH61" s="1519"/>
      <c r="CI61" s="1519"/>
      <c r="CJ61" s="1519"/>
      <c r="CK61" s="1519"/>
      <c r="CL61" s="1519"/>
      <c r="CM61" s="1519"/>
      <c r="CN61" s="1520"/>
      <c r="CO61" s="1530"/>
    </row>
    <row r="62" spans="2:93" ht="30.75" thickBot="1" x14ac:dyDescent="0.25">
      <c r="B62"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 s="1203" t="s">
        <v>850</v>
      </c>
      <c r="D62" s="64" t="s">
        <v>849</v>
      </c>
      <c r="E62" s="1204" t="s">
        <v>851</v>
      </c>
      <c r="F62" s="1556" t="str">
        <f>VLOOKUP(TBL5_OptBen[[#This Row],[Option Type (defined list)]],'Option Typs_Grps'!B$2:C$47, 2, FALSE)</f>
        <v>Customer Options</v>
      </c>
      <c r="G62" s="1504" t="s">
        <v>854</v>
      </c>
      <c r="H62" s="1504" t="s">
        <v>1253</v>
      </c>
      <c r="I62" s="1504" t="s">
        <v>88</v>
      </c>
      <c r="J62" s="1208" t="s">
        <v>231</v>
      </c>
      <c r="K62" s="1512">
        <v>2</v>
      </c>
      <c r="L62" s="1517"/>
      <c r="M62" s="1517"/>
      <c r="N62" s="1517">
        <v>0.34</v>
      </c>
      <c r="O62" s="1517">
        <v>0.34</v>
      </c>
      <c r="P62" s="1517">
        <v>0.34</v>
      </c>
      <c r="Q62" s="1517">
        <v>0.34</v>
      </c>
      <c r="R62" s="1518">
        <v>0.34</v>
      </c>
      <c r="S62" s="1518">
        <v>0.34</v>
      </c>
      <c r="T62" s="1518">
        <v>0.34</v>
      </c>
      <c r="U62" s="1518">
        <v>0.34</v>
      </c>
      <c r="V62" s="1518">
        <v>0.34</v>
      </c>
      <c r="W62" s="1518">
        <v>0.34</v>
      </c>
      <c r="X62" s="1518">
        <v>0.34</v>
      </c>
      <c r="Y62" s="1518">
        <v>0.34</v>
      </c>
      <c r="Z62" s="1518">
        <v>0.34</v>
      </c>
      <c r="AA62" s="1518">
        <v>0.34</v>
      </c>
      <c r="AB62" s="1518">
        <v>0.34</v>
      </c>
      <c r="AC62" s="1518">
        <v>0.34</v>
      </c>
      <c r="AD62" s="1518">
        <v>0.34</v>
      </c>
      <c r="AE62" s="1518">
        <v>0.34</v>
      </c>
      <c r="AF62" s="1518">
        <v>0.34</v>
      </c>
      <c r="AG62" s="1518">
        <v>0.34</v>
      </c>
      <c r="AH62" s="1518">
        <v>0.34</v>
      </c>
      <c r="AI62" s="1518">
        <v>0.34</v>
      </c>
      <c r="AJ62" s="1518">
        <v>0.34</v>
      </c>
      <c r="AK62" s="1518">
        <v>0.34</v>
      </c>
      <c r="AL62" s="1518">
        <v>0.34</v>
      </c>
      <c r="AM62" s="1518">
        <v>0.34</v>
      </c>
      <c r="AN62" s="1518">
        <v>0.34</v>
      </c>
      <c r="AO62" s="1518">
        <v>0.34</v>
      </c>
      <c r="AP62" s="1518">
        <v>0.34</v>
      </c>
      <c r="AQ62" s="1518">
        <v>0.34</v>
      </c>
      <c r="AR62" s="1518">
        <v>0.34</v>
      </c>
      <c r="AS62" s="1518">
        <v>0.34</v>
      </c>
      <c r="AT62" s="1518">
        <v>0.34</v>
      </c>
      <c r="AU62" s="1518">
        <v>0.34</v>
      </c>
      <c r="AV62" s="1518">
        <v>0.34</v>
      </c>
      <c r="AW62" s="1518">
        <v>0.34</v>
      </c>
      <c r="AX62" s="1518">
        <v>0.34</v>
      </c>
      <c r="AY62" s="1518">
        <v>0.34</v>
      </c>
      <c r="AZ62" s="1518">
        <v>0.34</v>
      </c>
      <c r="BA62" s="1518">
        <v>0.34</v>
      </c>
      <c r="BB62" s="1518">
        <v>0.34</v>
      </c>
      <c r="BC62" s="1518">
        <v>0.34</v>
      </c>
      <c r="BD62" s="1518">
        <v>0.34</v>
      </c>
      <c r="BE62" s="1518">
        <v>0.34</v>
      </c>
      <c r="BF62" s="1518">
        <v>0.34</v>
      </c>
      <c r="BG62" s="1518">
        <v>0.34</v>
      </c>
      <c r="BH62" s="1518">
        <v>0.34</v>
      </c>
      <c r="BI62" s="1518">
        <v>0.34</v>
      </c>
      <c r="BJ62" s="1518">
        <v>0.34</v>
      </c>
      <c r="BK62" s="1518">
        <v>0.34</v>
      </c>
      <c r="BL62" s="1518">
        <v>0.34</v>
      </c>
      <c r="BM62" s="1518">
        <v>0.34</v>
      </c>
      <c r="BN62" s="1518">
        <v>0.34</v>
      </c>
      <c r="BO62" s="1518">
        <v>0.34</v>
      </c>
      <c r="BP62" s="1518">
        <v>0.34</v>
      </c>
      <c r="BQ62" s="1518">
        <v>0.34</v>
      </c>
      <c r="BR62" s="1518">
        <v>0.34</v>
      </c>
      <c r="BS62" s="1518">
        <v>0.34</v>
      </c>
      <c r="BT62" s="1518">
        <v>0.34</v>
      </c>
      <c r="BU62" s="1518">
        <v>0.34</v>
      </c>
      <c r="BV62" s="1518">
        <v>0.34</v>
      </c>
      <c r="BW62" s="1518">
        <v>0.34</v>
      </c>
      <c r="BX62" s="1518">
        <v>0.34</v>
      </c>
      <c r="BY62" s="1518">
        <v>0.34</v>
      </c>
      <c r="BZ62" s="1519"/>
      <c r="CA62" s="1519"/>
      <c r="CB62" s="1519"/>
      <c r="CC62" s="1519"/>
      <c r="CD62" s="1519"/>
      <c r="CE62" s="1519"/>
      <c r="CF62" s="1519"/>
      <c r="CG62" s="1519"/>
      <c r="CH62" s="1519"/>
      <c r="CI62" s="1519"/>
      <c r="CJ62" s="1519"/>
      <c r="CK62" s="1519"/>
      <c r="CL62" s="1519"/>
      <c r="CM62" s="1519"/>
      <c r="CN62" s="1520"/>
      <c r="CO62" s="1530"/>
    </row>
    <row r="63" spans="2:93" ht="30.75" thickBot="1" x14ac:dyDescent="0.25">
      <c r="B63"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3" s="1541" t="s">
        <v>850</v>
      </c>
      <c r="D63" s="64" t="s">
        <v>849</v>
      </c>
      <c r="E63" s="1204" t="s">
        <v>851</v>
      </c>
      <c r="F63" s="1556" t="str">
        <f>VLOOKUP(TBL5_OptBen[[#This Row],[Option Type (defined list)]],'Option Typs_Grps'!B$2:C$47, 2, FALSE)</f>
        <v>Customer Options</v>
      </c>
      <c r="G63" s="1504" t="s">
        <v>854</v>
      </c>
      <c r="H63" s="1504" t="s">
        <v>1253</v>
      </c>
      <c r="I63" s="1504" t="s">
        <v>92</v>
      </c>
      <c r="J63" s="1208" t="s">
        <v>231</v>
      </c>
      <c r="K63" s="1512">
        <v>2</v>
      </c>
      <c r="L63" s="1517"/>
      <c r="M63" s="1517"/>
      <c r="N63" s="1517">
        <v>24</v>
      </c>
      <c r="O63" s="1517">
        <v>24</v>
      </c>
      <c r="P63" s="1517">
        <v>24</v>
      </c>
      <c r="Q63" s="1517">
        <v>24</v>
      </c>
      <c r="R63" s="1518">
        <v>24</v>
      </c>
      <c r="S63" s="1518">
        <v>24</v>
      </c>
      <c r="T63" s="1518">
        <v>24</v>
      </c>
      <c r="U63" s="1518">
        <v>24</v>
      </c>
      <c r="V63" s="1518">
        <v>24</v>
      </c>
      <c r="W63" s="1518">
        <v>24</v>
      </c>
      <c r="X63" s="1518">
        <v>24</v>
      </c>
      <c r="Y63" s="1518">
        <v>24</v>
      </c>
      <c r="Z63" s="1518">
        <v>24</v>
      </c>
      <c r="AA63" s="1518">
        <v>24</v>
      </c>
      <c r="AB63" s="1518">
        <v>24</v>
      </c>
      <c r="AC63" s="1518">
        <v>24</v>
      </c>
      <c r="AD63" s="1518">
        <v>24</v>
      </c>
      <c r="AE63" s="1518">
        <v>24</v>
      </c>
      <c r="AF63" s="1518">
        <v>24</v>
      </c>
      <c r="AG63" s="1518">
        <v>24</v>
      </c>
      <c r="AH63" s="1518">
        <v>24</v>
      </c>
      <c r="AI63" s="1518">
        <v>24</v>
      </c>
      <c r="AJ63" s="1518">
        <v>24</v>
      </c>
      <c r="AK63" s="1518">
        <v>24</v>
      </c>
      <c r="AL63" s="1518">
        <v>24</v>
      </c>
      <c r="AM63" s="1518">
        <v>24</v>
      </c>
      <c r="AN63" s="1518">
        <v>24</v>
      </c>
      <c r="AO63" s="1518">
        <v>24</v>
      </c>
      <c r="AP63" s="1518">
        <v>24</v>
      </c>
      <c r="AQ63" s="1518">
        <v>24</v>
      </c>
      <c r="AR63" s="1518">
        <v>24</v>
      </c>
      <c r="AS63" s="1518">
        <v>24</v>
      </c>
      <c r="AT63" s="1518">
        <v>24</v>
      </c>
      <c r="AU63" s="1518">
        <v>24</v>
      </c>
      <c r="AV63" s="1518">
        <v>24</v>
      </c>
      <c r="AW63" s="1518">
        <v>24</v>
      </c>
      <c r="AX63" s="1518">
        <v>24</v>
      </c>
      <c r="AY63" s="1518">
        <v>24</v>
      </c>
      <c r="AZ63" s="1518">
        <v>24</v>
      </c>
      <c r="BA63" s="1518">
        <v>24</v>
      </c>
      <c r="BB63" s="1518">
        <v>24</v>
      </c>
      <c r="BC63" s="1518">
        <v>24</v>
      </c>
      <c r="BD63" s="1518">
        <v>24</v>
      </c>
      <c r="BE63" s="1518">
        <v>24</v>
      </c>
      <c r="BF63" s="1518">
        <v>24</v>
      </c>
      <c r="BG63" s="1518">
        <v>24</v>
      </c>
      <c r="BH63" s="1518">
        <v>24</v>
      </c>
      <c r="BI63" s="1518">
        <v>24</v>
      </c>
      <c r="BJ63" s="1518">
        <v>24</v>
      </c>
      <c r="BK63" s="1518">
        <v>24</v>
      </c>
      <c r="BL63" s="1518">
        <v>24</v>
      </c>
      <c r="BM63" s="1518">
        <v>24</v>
      </c>
      <c r="BN63" s="1518">
        <v>24</v>
      </c>
      <c r="BO63" s="1518">
        <v>24</v>
      </c>
      <c r="BP63" s="1518">
        <v>24</v>
      </c>
      <c r="BQ63" s="1518">
        <v>24</v>
      </c>
      <c r="BR63" s="1518">
        <v>24</v>
      </c>
      <c r="BS63" s="1518">
        <v>24</v>
      </c>
      <c r="BT63" s="1518">
        <v>24</v>
      </c>
      <c r="BU63" s="1518">
        <v>24</v>
      </c>
      <c r="BV63" s="1518">
        <v>24</v>
      </c>
      <c r="BW63" s="1518">
        <v>24</v>
      </c>
      <c r="BX63" s="1518">
        <v>24</v>
      </c>
      <c r="BY63" s="1518">
        <v>24</v>
      </c>
      <c r="BZ63" s="1519"/>
      <c r="CA63" s="1519"/>
      <c r="CB63" s="1519"/>
      <c r="CC63" s="1519"/>
      <c r="CD63" s="1519"/>
      <c r="CE63" s="1519"/>
      <c r="CF63" s="1519"/>
      <c r="CG63" s="1519"/>
      <c r="CH63" s="1519"/>
      <c r="CI63" s="1519"/>
      <c r="CJ63" s="1519"/>
      <c r="CK63" s="1519"/>
      <c r="CL63" s="1519"/>
      <c r="CM63" s="1519"/>
      <c r="CN63" s="1520"/>
      <c r="CO63" s="1530"/>
    </row>
    <row r="64" spans="2:93" ht="30.75" thickBot="1" x14ac:dyDescent="0.25">
      <c r="B64"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4" s="1541" t="s">
        <v>850</v>
      </c>
      <c r="D64" s="64" t="s">
        <v>849</v>
      </c>
      <c r="E64" s="1204" t="s">
        <v>851</v>
      </c>
      <c r="F64" s="1556" t="str">
        <f>VLOOKUP(TBL5_OptBen[[#This Row],[Option Type (defined list)]],'Option Typs_Grps'!B$2:C$47, 2, FALSE)</f>
        <v>Customer Options</v>
      </c>
      <c r="G64" s="1504" t="s">
        <v>854</v>
      </c>
      <c r="H64" s="1207" t="s">
        <v>1261</v>
      </c>
      <c r="I64" s="1504" t="s">
        <v>88</v>
      </c>
      <c r="J64" s="1208" t="s">
        <v>231</v>
      </c>
      <c r="K64" s="1512">
        <v>2</v>
      </c>
      <c r="L64" s="1517"/>
      <c r="M64" s="1517"/>
      <c r="N64" s="1517">
        <v>0.34</v>
      </c>
      <c r="O64" s="1517">
        <v>0.34</v>
      </c>
      <c r="P64" s="1517">
        <v>0.34</v>
      </c>
      <c r="Q64" s="1517">
        <v>0.34</v>
      </c>
      <c r="R64" s="1518">
        <v>0.34</v>
      </c>
      <c r="S64" s="1518">
        <v>0.34</v>
      </c>
      <c r="T64" s="1518">
        <v>0.34</v>
      </c>
      <c r="U64" s="1518">
        <v>0.34</v>
      </c>
      <c r="V64" s="1518">
        <v>0.34</v>
      </c>
      <c r="W64" s="1518">
        <v>0.34</v>
      </c>
      <c r="X64" s="1518">
        <v>0.34</v>
      </c>
      <c r="Y64" s="1518">
        <v>0.34</v>
      </c>
      <c r="Z64" s="1518">
        <v>0.34</v>
      </c>
      <c r="AA64" s="1518">
        <v>0.34</v>
      </c>
      <c r="AB64" s="1518">
        <v>0.34</v>
      </c>
      <c r="AC64" s="1518">
        <v>0.34</v>
      </c>
      <c r="AD64" s="1518">
        <v>0.34</v>
      </c>
      <c r="AE64" s="1518">
        <v>0.34</v>
      </c>
      <c r="AF64" s="1518">
        <v>0.34</v>
      </c>
      <c r="AG64" s="1518">
        <v>0.34</v>
      </c>
      <c r="AH64" s="1518">
        <v>0.34</v>
      </c>
      <c r="AI64" s="1518">
        <v>0.34</v>
      </c>
      <c r="AJ64" s="1518">
        <v>0.34</v>
      </c>
      <c r="AK64" s="1518">
        <v>0.34</v>
      </c>
      <c r="AL64" s="1518">
        <v>0.34</v>
      </c>
      <c r="AM64" s="1518">
        <v>0.34</v>
      </c>
      <c r="AN64" s="1518">
        <v>0.34</v>
      </c>
      <c r="AO64" s="1518">
        <v>0.34</v>
      </c>
      <c r="AP64" s="1518">
        <v>0.34</v>
      </c>
      <c r="AQ64" s="1518">
        <v>0.34</v>
      </c>
      <c r="AR64" s="1518">
        <v>0.34</v>
      </c>
      <c r="AS64" s="1518">
        <v>0.34</v>
      </c>
      <c r="AT64" s="1518">
        <v>0.34</v>
      </c>
      <c r="AU64" s="1518">
        <v>0.34</v>
      </c>
      <c r="AV64" s="1518">
        <v>0.34</v>
      </c>
      <c r="AW64" s="1518">
        <v>0.34</v>
      </c>
      <c r="AX64" s="1518">
        <v>0.34</v>
      </c>
      <c r="AY64" s="1518">
        <v>0.34</v>
      </c>
      <c r="AZ64" s="1518">
        <v>0.34</v>
      </c>
      <c r="BA64" s="1518">
        <v>0.34</v>
      </c>
      <c r="BB64" s="1518">
        <v>0.34</v>
      </c>
      <c r="BC64" s="1518">
        <v>0.34</v>
      </c>
      <c r="BD64" s="1518">
        <v>0.34</v>
      </c>
      <c r="BE64" s="1518">
        <v>0.34</v>
      </c>
      <c r="BF64" s="1518">
        <v>0.34</v>
      </c>
      <c r="BG64" s="1518">
        <v>0.34</v>
      </c>
      <c r="BH64" s="1518">
        <v>0.34</v>
      </c>
      <c r="BI64" s="1518">
        <v>0.34</v>
      </c>
      <c r="BJ64" s="1518">
        <v>0.34</v>
      </c>
      <c r="BK64" s="1518">
        <v>0.34</v>
      </c>
      <c r="BL64" s="1518">
        <v>0.34</v>
      </c>
      <c r="BM64" s="1518">
        <v>0.34</v>
      </c>
      <c r="BN64" s="1518">
        <v>0.34</v>
      </c>
      <c r="BO64" s="1518">
        <v>0.34</v>
      </c>
      <c r="BP64" s="1518">
        <v>0.34</v>
      </c>
      <c r="BQ64" s="1518">
        <v>0.34</v>
      </c>
      <c r="BR64" s="1518">
        <v>0.34</v>
      </c>
      <c r="BS64" s="1518">
        <v>0.34</v>
      </c>
      <c r="BT64" s="1518">
        <v>0.34</v>
      </c>
      <c r="BU64" s="1518">
        <v>0.34</v>
      </c>
      <c r="BV64" s="1518">
        <v>0.34</v>
      </c>
      <c r="BW64" s="1518">
        <v>0.34</v>
      </c>
      <c r="BX64" s="1518">
        <v>0.34</v>
      </c>
      <c r="BY64" s="1518">
        <v>0.34</v>
      </c>
      <c r="BZ64" s="1519"/>
      <c r="CA64" s="1519"/>
      <c r="CB64" s="1519"/>
      <c r="CC64" s="1519"/>
      <c r="CD64" s="1519"/>
      <c r="CE64" s="1519"/>
      <c r="CF64" s="1519"/>
      <c r="CG64" s="1519"/>
      <c r="CH64" s="1519"/>
      <c r="CI64" s="1519"/>
      <c r="CJ64" s="1519"/>
      <c r="CK64" s="1519"/>
      <c r="CL64" s="1519"/>
      <c r="CM64" s="1519"/>
      <c r="CN64" s="1520"/>
      <c r="CO64" s="1530"/>
    </row>
    <row r="65" spans="2:93" ht="30.75" thickBot="1" x14ac:dyDescent="0.25">
      <c r="B65"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5" s="1541" t="s">
        <v>850</v>
      </c>
      <c r="D65" s="64" t="s">
        <v>849</v>
      </c>
      <c r="E65" s="1204" t="s">
        <v>851</v>
      </c>
      <c r="F65" s="1556" t="str">
        <f>VLOOKUP(TBL5_OptBen[[#This Row],[Option Type (defined list)]],'Option Typs_Grps'!B$2:C$47, 2, FALSE)</f>
        <v>Customer Options</v>
      </c>
      <c r="G65" s="1504" t="s">
        <v>854</v>
      </c>
      <c r="H65" s="1207" t="s">
        <v>1261</v>
      </c>
      <c r="I65" s="1504" t="s">
        <v>92</v>
      </c>
      <c r="J65" s="1208" t="s">
        <v>231</v>
      </c>
      <c r="K65" s="1512">
        <v>2</v>
      </c>
      <c r="L65" s="1517"/>
      <c r="M65" s="1517"/>
      <c r="N65" s="1517">
        <v>24</v>
      </c>
      <c r="O65" s="1517">
        <v>24</v>
      </c>
      <c r="P65" s="1517">
        <v>24</v>
      </c>
      <c r="Q65" s="1517">
        <v>24</v>
      </c>
      <c r="R65" s="1518">
        <v>24</v>
      </c>
      <c r="S65" s="1518">
        <v>24</v>
      </c>
      <c r="T65" s="1518">
        <v>24</v>
      </c>
      <c r="U65" s="1518">
        <v>24</v>
      </c>
      <c r="V65" s="1518">
        <v>24</v>
      </c>
      <c r="W65" s="1518">
        <v>24</v>
      </c>
      <c r="X65" s="1518">
        <v>24</v>
      </c>
      <c r="Y65" s="1518">
        <v>24</v>
      </c>
      <c r="Z65" s="1518">
        <v>24</v>
      </c>
      <c r="AA65" s="1518">
        <v>24</v>
      </c>
      <c r="AB65" s="1518">
        <v>24</v>
      </c>
      <c r="AC65" s="1518">
        <v>24</v>
      </c>
      <c r="AD65" s="1518">
        <v>24</v>
      </c>
      <c r="AE65" s="1518">
        <v>24</v>
      </c>
      <c r="AF65" s="1518">
        <v>24</v>
      </c>
      <c r="AG65" s="1518">
        <v>24</v>
      </c>
      <c r="AH65" s="1518">
        <v>24</v>
      </c>
      <c r="AI65" s="1518">
        <v>24</v>
      </c>
      <c r="AJ65" s="1518">
        <v>24</v>
      </c>
      <c r="AK65" s="1518">
        <v>24</v>
      </c>
      <c r="AL65" s="1518">
        <v>24</v>
      </c>
      <c r="AM65" s="1518">
        <v>24</v>
      </c>
      <c r="AN65" s="1518">
        <v>24</v>
      </c>
      <c r="AO65" s="1518">
        <v>24</v>
      </c>
      <c r="AP65" s="1518">
        <v>24</v>
      </c>
      <c r="AQ65" s="1518">
        <v>24</v>
      </c>
      <c r="AR65" s="1518">
        <v>24</v>
      </c>
      <c r="AS65" s="1518">
        <v>24</v>
      </c>
      <c r="AT65" s="1518">
        <v>24</v>
      </c>
      <c r="AU65" s="1518">
        <v>24</v>
      </c>
      <c r="AV65" s="1518">
        <v>24</v>
      </c>
      <c r="AW65" s="1518">
        <v>24</v>
      </c>
      <c r="AX65" s="1518">
        <v>24</v>
      </c>
      <c r="AY65" s="1518">
        <v>24</v>
      </c>
      <c r="AZ65" s="1518">
        <v>24</v>
      </c>
      <c r="BA65" s="1518">
        <v>24</v>
      </c>
      <c r="BB65" s="1518">
        <v>24</v>
      </c>
      <c r="BC65" s="1518">
        <v>24</v>
      </c>
      <c r="BD65" s="1518">
        <v>24</v>
      </c>
      <c r="BE65" s="1518">
        <v>24</v>
      </c>
      <c r="BF65" s="1518">
        <v>24</v>
      </c>
      <c r="BG65" s="1518">
        <v>24</v>
      </c>
      <c r="BH65" s="1518">
        <v>24</v>
      </c>
      <c r="BI65" s="1518">
        <v>24</v>
      </c>
      <c r="BJ65" s="1518">
        <v>24</v>
      </c>
      <c r="BK65" s="1518">
        <v>24</v>
      </c>
      <c r="BL65" s="1518">
        <v>24</v>
      </c>
      <c r="BM65" s="1518">
        <v>24</v>
      </c>
      <c r="BN65" s="1518">
        <v>24</v>
      </c>
      <c r="BO65" s="1518">
        <v>24</v>
      </c>
      <c r="BP65" s="1518">
        <v>24</v>
      </c>
      <c r="BQ65" s="1518">
        <v>24</v>
      </c>
      <c r="BR65" s="1518">
        <v>24</v>
      </c>
      <c r="BS65" s="1518">
        <v>24</v>
      </c>
      <c r="BT65" s="1518">
        <v>24</v>
      </c>
      <c r="BU65" s="1518">
        <v>24</v>
      </c>
      <c r="BV65" s="1518">
        <v>24</v>
      </c>
      <c r="BW65" s="1518">
        <v>24</v>
      </c>
      <c r="BX65" s="1518">
        <v>24</v>
      </c>
      <c r="BY65" s="1518">
        <v>24</v>
      </c>
      <c r="BZ65" s="1519"/>
      <c r="CA65" s="1519"/>
      <c r="CB65" s="1519"/>
      <c r="CC65" s="1519"/>
      <c r="CD65" s="1519"/>
      <c r="CE65" s="1519"/>
      <c r="CF65" s="1519"/>
      <c r="CG65" s="1519"/>
      <c r="CH65" s="1519"/>
      <c r="CI65" s="1519"/>
      <c r="CJ65" s="1519"/>
      <c r="CK65" s="1519"/>
      <c r="CL65" s="1519"/>
      <c r="CM65" s="1519"/>
      <c r="CN65" s="1520"/>
      <c r="CO65" s="1530"/>
    </row>
    <row r="66" spans="2:93" ht="30.75" thickBot="1" x14ac:dyDescent="0.25">
      <c r="B66"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6" s="1541" t="s">
        <v>850</v>
      </c>
      <c r="D66" s="64" t="s">
        <v>849</v>
      </c>
      <c r="E66" s="1204" t="s">
        <v>851</v>
      </c>
      <c r="F66" s="1556" t="str">
        <f>VLOOKUP(TBL5_OptBen[[#This Row],[Option Type (defined list)]],'Option Typs_Grps'!B$2:C$47, 2, FALSE)</f>
        <v>Customer Options</v>
      </c>
      <c r="G66" s="1504" t="s">
        <v>854</v>
      </c>
      <c r="H66" s="1207" t="s">
        <v>1263</v>
      </c>
      <c r="I66" s="1504" t="s">
        <v>88</v>
      </c>
      <c r="J66" s="1208" t="s">
        <v>231</v>
      </c>
      <c r="K66" s="1512">
        <v>2</v>
      </c>
      <c r="L66" s="1517"/>
      <c r="M66" s="1517"/>
      <c r="N66" s="1517">
        <v>0.34</v>
      </c>
      <c r="O66" s="1517">
        <v>0.34</v>
      </c>
      <c r="P66" s="1517">
        <v>0.34</v>
      </c>
      <c r="Q66" s="1517">
        <v>0.34</v>
      </c>
      <c r="R66" s="1518">
        <v>0.34</v>
      </c>
      <c r="S66" s="1518">
        <v>0.34</v>
      </c>
      <c r="T66" s="1518">
        <v>0.34</v>
      </c>
      <c r="U66" s="1518">
        <v>0.34</v>
      </c>
      <c r="V66" s="1518">
        <v>0.34</v>
      </c>
      <c r="W66" s="1518">
        <v>0.34</v>
      </c>
      <c r="X66" s="1518">
        <v>0.34</v>
      </c>
      <c r="Y66" s="1518">
        <v>0.34</v>
      </c>
      <c r="Z66" s="1518">
        <v>0.34</v>
      </c>
      <c r="AA66" s="1518">
        <v>0.34</v>
      </c>
      <c r="AB66" s="1518">
        <v>0.34</v>
      </c>
      <c r="AC66" s="1518">
        <v>0.34</v>
      </c>
      <c r="AD66" s="1518">
        <v>0.34</v>
      </c>
      <c r="AE66" s="1518">
        <v>0.34</v>
      </c>
      <c r="AF66" s="1518">
        <v>0.34</v>
      </c>
      <c r="AG66" s="1518">
        <v>0.34</v>
      </c>
      <c r="AH66" s="1518">
        <v>0.34</v>
      </c>
      <c r="AI66" s="1518">
        <v>0.34</v>
      </c>
      <c r="AJ66" s="1518">
        <v>0.34</v>
      </c>
      <c r="AK66" s="1518">
        <v>0.34</v>
      </c>
      <c r="AL66" s="1518">
        <v>0.34</v>
      </c>
      <c r="AM66" s="1518">
        <v>0.34</v>
      </c>
      <c r="AN66" s="1518">
        <v>0.34</v>
      </c>
      <c r="AO66" s="1518">
        <v>0.34</v>
      </c>
      <c r="AP66" s="1518">
        <v>0.34</v>
      </c>
      <c r="AQ66" s="1518">
        <v>0.34</v>
      </c>
      <c r="AR66" s="1518">
        <v>0.34</v>
      </c>
      <c r="AS66" s="1518">
        <v>0.34</v>
      </c>
      <c r="AT66" s="1518">
        <v>0.34</v>
      </c>
      <c r="AU66" s="1518">
        <v>0.34</v>
      </c>
      <c r="AV66" s="1518">
        <v>0.34</v>
      </c>
      <c r="AW66" s="1518">
        <v>0.34</v>
      </c>
      <c r="AX66" s="1518">
        <v>0.34</v>
      </c>
      <c r="AY66" s="1518">
        <v>0.34</v>
      </c>
      <c r="AZ66" s="1518">
        <v>0.34</v>
      </c>
      <c r="BA66" s="1518">
        <v>0.34</v>
      </c>
      <c r="BB66" s="1518">
        <v>0.34</v>
      </c>
      <c r="BC66" s="1518">
        <v>0.34</v>
      </c>
      <c r="BD66" s="1518">
        <v>0.34</v>
      </c>
      <c r="BE66" s="1518">
        <v>0.34</v>
      </c>
      <c r="BF66" s="1518">
        <v>0.34</v>
      </c>
      <c r="BG66" s="1518">
        <v>0.34</v>
      </c>
      <c r="BH66" s="1518">
        <v>0.34</v>
      </c>
      <c r="BI66" s="1518">
        <v>0.34</v>
      </c>
      <c r="BJ66" s="1518">
        <v>0.34</v>
      </c>
      <c r="BK66" s="1518">
        <v>0.34</v>
      </c>
      <c r="BL66" s="1518">
        <v>0.34</v>
      </c>
      <c r="BM66" s="1518">
        <v>0.34</v>
      </c>
      <c r="BN66" s="1518">
        <v>0.34</v>
      </c>
      <c r="BO66" s="1518">
        <v>0.34</v>
      </c>
      <c r="BP66" s="1518">
        <v>0.34</v>
      </c>
      <c r="BQ66" s="1518">
        <v>0.34</v>
      </c>
      <c r="BR66" s="1518">
        <v>0.34</v>
      </c>
      <c r="BS66" s="1518">
        <v>0.34</v>
      </c>
      <c r="BT66" s="1518">
        <v>0.34</v>
      </c>
      <c r="BU66" s="1518">
        <v>0.34</v>
      </c>
      <c r="BV66" s="1518">
        <v>0.34</v>
      </c>
      <c r="BW66" s="1518">
        <v>0.34</v>
      </c>
      <c r="BX66" s="1518">
        <v>0.34</v>
      </c>
      <c r="BY66" s="1518">
        <v>0.34</v>
      </c>
      <c r="BZ66" s="1519"/>
      <c r="CA66" s="1519"/>
      <c r="CB66" s="1519"/>
      <c r="CC66" s="1519"/>
      <c r="CD66" s="1519"/>
      <c r="CE66" s="1519"/>
      <c r="CF66" s="1519"/>
      <c r="CG66" s="1519"/>
      <c r="CH66" s="1519"/>
      <c r="CI66" s="1519"/>
      <c r="CJ66" s="1519"/>
      <c r="CK66" s="1519"/>
      <c r="CL66" s="1519"/>
      <c r="CM66" s="1519"/>
      <c r="CN66" s="1520"/>
      <c r="CO66" s="1530"/>
    </row>
    <row r="67" spans="2:93" ht="30.75" thickBot="1" x14ac:dyDescent="0.25">
      <c r="B67"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7" s="1541" t="s">
        <v>850</v>
      </c>
      <c r="D67" s="64" t="s">
        <v>849</v>
      </c>
      <c r="E67" s="1204" t="s">
        <v>851</v>
      </c>
      <c r="F67" s="1556" t="str">
        <f>VLOOKUP(TBL5_OptBen[[#This Row],[Option Type (defined list)]],'Option Typs_Grps'!B$2:C$47, 2, FALSE)</f>
        <v>Customer Options</v>
      </c>
      <c r="G67" s="1504" t="s">
        <v>854</v>
      </c>
      <c r="H67" s="1207" t="s">
        <v>1263</v>
      </c>
      <c r="I67" s="1504" t="s">
        <v>92</v>
      </c>
      <c r="J67" s="1208" t="s">
        <v>231</v>
      </c>
      <c r="K67" s="1512">
        <v>2</v>
      </c>
      <c r="L67" s="1517"/>
      <c r="M67" s="1517"/>
      <c r="N67" s="1517">
        <v>24</v>
      </c>
      <c r="O67" s="1517">
        <v>24</v>
      </c>
      <c r="P67" s="1517">
        <v>24</v>
      </c>
      <c r="Q67" s="1517">
        <v>24</v>
      </c>
      <c r="R67" s="1518">
        <v>24</v>
      </c>
      <c r="S67" s="1518">
        <v>24</v>
      </c>
      <c r="T67" s="1518">
        <v>24</v>
      </c>
      <c r="U67" s="1518">
        <v>24</v>
      </c>
      <c r="V67" s="1518">
        <v>24</v>
      </c>
      <c r="W67" s="1518">
        <v>24</v>
      </c>
      <c r="X67" s="1518">
        <v>24</v>
      </c>
      <c r="Y67" s="1518">
        <v>24</v>
      </c>
      <c r="Z67" s="1518">
        <v>24</v>
      </c>
      <c r="AA67" s="1518">
        <v>24</v>
      </c>
      <c r="AB67" s="1518">
        <v>24</v>
      </c>
      <c r="AC67" s="1518">
        <v>24</v>
      </c>
      <c r="AD67" s="1518">
        <v>24</v>
      </c>
      <c r="AE67" s="1518">
        <v>24</v>
      </c>
      <c r="AF67" s="1518">
        <v>24</v>
      </c>
      <c r="AG67" s="1518">
        <v>24</v>
      </c>
      <c r="AH67" s="1518">
        <v>24</v>
      </c>
      <c r="AI67" s="1518">
        <v>24</v>
      </c>
      <c r="AJ67" s="1518">
        <v>24</v>
      </c>
      <c r="AK67" s="1518">
        <v>24</v>
      </c>
      <c r="AL67" s="1518">
        <v>24</v>
      </c>
      <c r="AM67" s="1518">
        <v>24</v>
      </c>
      <c r="AN67" s="1518">
        <v>24</v>
      </c>
      <c r="AO67" s="1518">
        <v>24</v>
      </c>
      <c r="AP67" s="1518">
        <v>24</v>
      </c>
      <c r="AQ67" s="1518">
        <v>24</v>
      </c>
      <c r="AR67" s="1518">
        <v>24</v>
      </c>
      <c r="AS67" s="1518">
        <v>24</v>
      </c>
      <c r="AT67" s="1518">
        <v>24</v>
      </c>
      <c r="AU67" s="1518">
        <v>24</v>
      </c>
      <c r="AV67" s="1518">
        <v>24</v>
      </c>
      <c r="AW67" s="1518">
        <v>24</v>
      </c>
      <c r="AX67" s="1518">
        <v>24</v>
      </c>
      <c r="AY67" s="1518">
        <v>24</v>
      </c>
      <c r="AZ67" s="1518">
        <v>24</v>
      </c>
      <c r="BA67" s="1518">
        <v>24</v>
      </c>
      <c r="BB67" s="1518">
        <v>24</v>
      </c>
      <c r="BC67" s="1518">
        <v>24</v>
      </c>
      <c r="BD67" s="1518">
        <v>24</v>
      </c>
      <c r="BE67" s="1518">
        <v>24</v>
      </c>
      <c r="BF67" s="1518">
        <v>24</v>
      </c>
      <c r="BG67" s="1518">
        <v>24</v>
      </c>
      <c r="BH67" s="1518">
        <v>24</v>
      </c>
      <c r="BI67" s="1518">
        <v>24</v>
      </c>
      <c r="BJ67" s="1518">
        <v>24</v>
      </c>
      <c r="BK67" s="1518">
        <v>24</v>
      </c>
      <c r="BL67" s="1518">
        <v>24</v>
      </c>
      <c r="BM67" s="1518">
        <v>24</v>
      </c>
      <c r="BN67" s="1518">
        <v>24</v>
      </c>
      <c r="BO67" s="1518">
        <v>24</v>
      </c>
      <c r="BP67" s="1518">
        <v>24</v>
      </c>
      <c r="BQ67" s="1518">
        <v>24</v>
      </c>
      <c r="BR67" s="1518">
        <v>24</v>
      </c>
      <c r="BS67" s="1518">
        <v>24</v>
      </c>
      <c r="BT67" s="1518">
        <v>24</v>
      </c>
      <c r="BU67" s="1518">
        <v>24</v>
      </c>
      <c r="BV67" s="1518">
        <v>24</v>
      </c>
      <c r="BW67" s="1518">
        <v>24</v>
      </c>
      <c r="BX67" s="1518">
        <v>24</v>
      </c>
      <c r="BY67" s="1518">
        <v>24</v>
      </c>
      <c r="BZ67" s="1519"/>
      <c r="CA67" s="1519"/>
      <c r="CB67" s="1519"/>
      <c r="CC67" s="1519"/>
      <c r="CD67" s="1519"/>
      <c r="CE67" s="1519"/>
      <c r="CF67" s="1519"/>
      <c r="CG67" s="1519"/>
      <c r="CH67" s="1519"/>
      <c r="CI67" s="1519"/>
      <c r="CJ67" s="1519"/>
      <c r="CK67" s="1519"/>
      <c r="CL67" s="1519"/>
      <c r="CM67" s="1519"/>
      <c r="CN67" s="1520"/>
      <c r="CO67" s="1530"/>
    </row>
    <row r="68" spans="2:93" ht="30.75" thickBot="1" x14ac:dyDescent="0.25">
      <c r="B68"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8" s="1521" t="s">
        <v>1264</v>
      </c>
      <c r="D68" s="1521" t="s">
        <v>1265</v>
      </c>
      <c r="E68" s="1552" t="s">
        <v>1266</v>
      </c>
      <c r="F68" s="1556" t="str">
        <f>VLOOKUP(TBL5_OptBen[[#This Row],[Option Type (defined list)]],'Option Typs_Grps'!B$2:C$47, 2, FALSE)</f>
        <v>Resource Options</v>
      </c>
      <c r="G68" s="1521" t="s">
        <v>854</v>
      </c>
      <c r="H68" s="1521" t="s">
        <v>1253</v>
      </c>
      <c r="I68" s="1521" t="s">
        <v>92</v>
      </c>
      <c r="J68" s="1553" t="s">
        <v>231</v>
      </c>
      <c r="K68" s="1554">
        <v>2</v>
      </c>
      <c r="L68" s="1555"/>
      <c r="M68" s="1555"/>
      <c r="N68" s="1555">
        <v>0</v>
      </c>
      <c r="O68" s="1555">
        <v>0</v>
      </c>
      <c r="P68" s="1555">
        <v>0</v>
      </c>
      <c r="Q68" s="1555">
        <v>0</v>
      </c>
      <c r="R68" s="1555">
        <v>0</v>
      </c>
      <c r="S68" s="1555">
        <v>0</v>
      </c>
      <c r="T68" s="1555">
        <v>0</v>
      </c>
      <c r="U68" s="1555">
        <v>0</v>
      </c>
      <c r="V68" s="1555">
        <v>0</v>
      </c>
      <c r="W68" s="1555">
        <v>0</v>
      </c>
      <c r="X68" s="1555">
        <v>0</v>
      </c>
      <c r="Y68" s="1555">
        <v>0</v>
      </c>
      <c r="Z68" s="1555">
        <v>0</v>
      </c>
      <c r="AA68" s="1555">
        <v>0</v>
      </c>
      <c r="AB68" s="1555">
        <v>0</v>
      </c>
      <c r="AC68" s="1555">
        <v>0</v>
      </c>
      <c r="AD68" s="1555">
        <v>0</v>
      </c>
      <c r="AE68" s="1555">
        <v>0</v>
      </c>
      <c r="AF68" s="1555">
        <v>0</v>
      </c>
      <c r="AG68" s="1555">
        <v>-140</v>
      </c>
      <c r="AH68" s="1555">
        <v>-140</v>
      </c>
      <c r="AI68" s="1555">
        <v>-140</v>
      </c>
      <c r="AJ68" s="1555">
        <v>-140</v>
      </c>
      <c r="AK68" s="1555">
        <v>-140</v>
      </c>
      <c r="AL68" s="1555">
        <v>-140</v>
      </c>
      <c r="AM68" s="1555">
        <v>-140</v>
      </c>
      <c r="AN68" s="1555">
        <v>-140</v>
      </c>
      <c r="AO68" s="1555">
        <v>-140</v>
      </c>
      <c r="AP68" s="1555">
        <v>-140</v>
      </c>
      <c r="AQ68" s="1555">
        <v>-140</v>
      </c>
      <c r="AR68" s="1555">
        <v>-140</v>
      </c>
      <c r="AS68" s="1555">
        <v>-140</v>
      </c>
      <c r="AT68" s="1555">
        <v>-140</v>
      </c>
      <c r="AU68" s="1555">
        <v>-140</v>
      </c>
      <c r="AV68" s="1555">
        <v>-140</v>
      </c>
      <c r="AW68" s="1555">
        <v>-140</v>
      </c>
      <c r="AX68" s="1555">
        <v>-140</v>
      </c>
      <c r="AY68" s="1555">
        <v>-140</v>
      </c>
      <c r="AZ68" s="1555">
        <v>-140</v>
      </c>
      <c r="BA68" s="1555">
        <v>-140</v>
      </c>
      <c r="BB68" s="1555">
        <v>-140</v>
      </c>
      <c r="BC68" s="1555">
        <v>-140</v>
      </c>
      <c r="BD68" s="1555">
        <v>-140</v>
      </c>
      <c r="BE68" s="1555">
        <v>-140</v>
      </c>
      <c r="BF68" s="1555">
        <v>-140</v>
      </c>
      <c r="BG68" s="1555">
        <v>-140</v>
      </c>
      <c r="BH68" s="1555">
        <v>-140</v>
      </c>
      <c r="BI68" s="1555">
        <v>-140</v>
      </c>
      <c r="BJ68" s="1555">
        <v>-140</v>
      </c>
      <c r="BK68" s="1555">
        <v>-140</v>
      </c>
      <c r="BL68" s="1555">
        <v>-140</v>
      </c>
      <c r="BM68" s="1555">
        <v>-140</v>
      </c>
      <c r="BN68" s="1555">
        <v>-140</v>
      </c>
      <c r="BO68" s="1555">
        <v>-140</v>
      </c>
      <c r="BP68" s="1555">
        <v>-140</v>
      </c>
      <c r="BQ68" s="1555">
        <v>-140</v>
      </c>
      <c r="BR68" s="1555">
        <v>-140</v>
      </c>
      <c r="BS68" s="1555">
        <v>-140</v>
      </c>
      <c r="BT68" s="1555">
        <v>-140</v>
      </c>
      <c r="BU68" s="1555">
        <v>-140</v>
      </c>
      <c r="BV68" s="1555">
        <v>-140</v>
      </c>
      <c r="BW68" s="1555">
        <v>-140</v>
      </c>
      <c r="BX68" s="1555">
        <v>-140</v>
      </c>
      <c r="BY68" s="1555">
        <v>-140</v>
      </c>
      <c r="BZ68" s="1519"/>
      <c r="CA68" s="1519"/>
      <c r="CB68" s="1519"/>
      <c r="CC68" s="1519"/>
      <c r="CD68" s="1519"/>
      <c r="CE68" s="1519"/>
      <c r="CF68" s="1519"/>
      <c r="CG68" s="1519"/>
      <c r="CH68" s="1519"/>
      <c r="CI68" s="1519"/>
      <c r="CJ68" s="1519"/>
      <c r="CK68" s="1519"/>
      <c r="CL68" s="1519"/>
      <c r="CM68" s="1519"/>
      <c r="CN68" s="1520"/>
      <c r="CO68" s="1530"/>
    </row>
    <row r="69" spans="2:93" ht="15" thickBot="1" x14ac:dyDescent="0.25">
      <c r="B69"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69" s="1504"/>
      <c r="D69" s="1504"/>
      <c r="E69" s="1504"/>
      <c r="F69" s="1504"/>
      <c r="G69" s="1504"/>
      <c r="H69" s="1504"/>
      <c r="I69" s="1504"/>
      <c r="J69" s="1208"/>
      <c r="K69" s="1512"/>
      <c r="L69" s="1517"/>
      <c r="M69" s="1517"/>
      <c r="N69" s="1517"/>
      <c r="O69" s="1517"/>
      <c r="P69" s="1517"/>
      <c r="Q69" s="1517"/>
      <c r="R69" s="1518"/>
      <c r="S69" s="1518"/>
      <c r="T69" s="1518"/>
      <c r="U69" s="1518"/>
      <c r="V69" s="1518"/>
      <c r="W69" s="1518"/>
      <c r="X69" s="1518"/>
      <c r="Y69" s="1518"/>
      <c r="Z69" s="1518"/>
      <c r="AA69" s="1518"/>
      <c r="AB69" s="1518"/>
      <c r="AC69" s="1518"/>
      <c r="AD69" s="1518"/>
      <c r="AE69" s="1518"/>
      <c r="AF69" s="1518"/>
      <c r="AG69" s="1518"/>
      <c r="AH69" s="1518"/>
      <c r="AI69" s="1518"/>
      <c r="AJ69" s="1518"/>
      <c r="AK69" s="1518"/>
      <c r="AL69" s="1518"/>
      <c r="AM69" s="1518"/>
      <c r="AN69" s="1518"/>
      <c r="AO69" s="1518"/>
      <c r="AP69" s="1518"/>
      <c r="AQ69" s="1518"/>
      <c r="AR69" s="1518"/>
      <c r="AS69" s="1518"/>
      <c r="AT69" s="1518"/>
      <c r="AU69" s="1518"/>
      <c r="AV69" s="1518"/>
      <c r="AW69" s="1518"/>
      <c r="AX69" s="1518"/>
      <c r="AY69" s="1518"/>
      <c r="AZ69" s="1518"/>
      <c r="BA69" s="1518"/>
      <c r="BB69" s="1518"/>
      <c r="BC69" s="1518"/>
      <c r="BD69" s="1518"/>
      <c r="BE69" s="1518"/>
      <c r="BF69" s="1518"/>
      <c r="BG69" s="1518"/>
      <c r="BH69" s="1518"/>
      <c r="BI69" s="1518"/>
      <c r="BJ69" s="1518"/>
      <c r="BK69" s="1518"/>
      <c r="BL69" s="1518"/>
      <c r="BM69" s="1518"/>
      <c r="BN69" s="1518"/>
      <c r="BO69" s="1518"/>
      <c r="BP69" s="1518"/>
      <c r="BQ69" s="1518"/>
      <c r="BR69" s="1518"/>
      <c r="BS69" s="1518"/>
      <c r="BT69" s="1518"/>
      <c r="BU69" s="1518"/>
      <c r="BV69" s="1518"/>
      <c r="BW69" s="1518"/>
      <c r="BX69" s="1518"/>
      <c r="BY69" s="1518"/>
      <c r="BZ69" s="1519"/>
      <c r="CA69" s="1519"/>
      <c r="CB69" s="1519"/>
      <c r="CC69" s="1519"/>
      <c r="CD69" s="1519"/>
      <c r="CE69" s="1519"/>
      <c r="CF69" s="1519"/>
      <c r="CG69" s="1519"/>
      <c r="CH69" s="1519"/>
      <c r="CI69" s="1519"/>
      <c r="CJ69" s="1519"/>
      <c r="CK69" s="1519"/>
      <c r="CL69" s="1519"/>
      <c r="CM69" s="1519"/>
      <c r="CN69" s="1520"/>
      <c r="CO69" s="1530"/>
    </row>
    <row r="70" spans="2:93" ht="15" thickBot="1" x14ac:dyDescent="0.25">
      <c r="B70"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70" s="1504"/>
      <c r="D70" s="1504"/>
      <c r="E70" s="1504"/>
      <c r="F70" s="1504"/>
      <c r="G70" s="1504"/>
      <c r="H70" s="1504"/>
      <c r="I70" s="1504"/>
      <c r="J70" s="1208"/>
      <c r="K70" s="1512"/>
      <c r="L70" s="1517"/>
      <c r="M70" s="1517"/>
      <c r="N70" s="1517"/>
      <c r="O70" s="1517"/>
      <c r="P70" s="1517"/>
      <c r="Q70" s="1517"/>
      <c r="R70" s="1518"/>
      <c r="S70" s="1518"/>
      <c r="T70" s="1518"/>
      <c r="U70" s="1518"/>
      <c r="V70" s="1518"/>
      <c r="W70" s="1518"/>
      <c r="X70" s="1518"/>
      <c r="Y70" s="1518"/>
      <c r="Z70" s="1518"/>
      <c r="AA70" s="1518"/>
      <c r="AB70" s="1518"/>
      <c r="AC70" s="1518"/>
      <c r="AD70" s="1518"/>
      <c r="AE70" s="1518"/>
      <c r="AF70" s="1518"/>
      <c r="AG70" s="1518"/>
      <c r="AH70" s="1518"/>
      <c r="AI70" s="1518"/>
      <c r="AJ70" s="1518"/>
      <c r="AK70" s="1518"/>
      <c r="AL70" s="1518"/>
      <c r="AM70" s="1518"/>
      <c r="AN70" s="1518"/>
      <c r="AO70" s="1518"/>
      <c r="AP70" s="1518"/>
      <c r="AQ70" s="1518"/>
      <c r="AR70" s="1518"/>
      <c r="AS70" s="1518"/>
      <c r="AT70" s="1518"/>
      <c r="AU70" s="1518"/>
      <c r="AV70" s="1518"/>
      <c r="AW70" s="1518"/>
      <c r="AX70" s="1518"/>
      <c r="AY70" s="1518"/>
      <c r="AZ70" s="1518"/>
      <c r="BA70" s="1518"/>
      <c r="BB70" s="1518"/>
      <c r="BC70" s="1518"/>
      <c r="BD70" s="1518"/>
      <c r="BE70" s="1518"/>
      <c r="BF70" s="1518"/>
      <c r="BG70" s="1518"/>
      <c r="BH70" s="1518"/>
      <c r="BI70" s="1518"/>
      <c r="BJ70" s="1518"/>
      <c r="BK70" s="1518"/>
      <c r="BL70" s="1518"/>
      <c r="BM70" s="1518"/>
      <c r="BN70" s="1518"/>
      <c r="BO70" s="1518"/>
      <c r="BP70" s="1518"/>
      <c r="BQ70" s="1518"/>
      <c r="BR70" s="1518"/>
      <c r="BS70" s="1518"/>
      <c r="BT70" s="1518"/>
      <c r="BU70" s="1518"/>
      <c r="BV70" s="1518"/>
      <c r="BW70" s="1518"/>
      <c r="BX70" s="1518"/>
      <c r="BY70" s="1518"/>
      <c r="BZ70" s="1519"/>
      <c r="CA70" s="1519"/>
      <c r="CB70" s="1519"/>
      <c r="CC70" s="1519"/>
      <c r="CD70" s="1519"/>
      <c r="CE70" s="1519"/>
      <c r="CF70" s="1519"/>
      <c r="CG70" s="1519"/>
      <c r="CH70" s="1519"/>
      <c r="CI70" s="1519"/>
      <c r="CJ70" s="1519"/>
      <c r="CK70" s="1519"/>
      <c r="CL70" s="1519"/>
      <c r="CM70" s="1519"/>
      <c r="CN70" s="1520"/>
      <c r="CO70" s="1530"/>
    </row>
    <row r="71" spans="2:93" ht="15" thickBot="1" x14ac:dyDescent="0.25">
      <c r="B71"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71" s="1504"/>
      <c r="D71" s="1504"/>
      <c r="E71" s="1504"/>
      <c r="F71" s="1504"/>
      <c r="G71" s="1504"/>
      <c r="H71" s="1504"/>
      <c r="I71" s="1504"/>
      <c r="J71" s="1208"/>
      <c r="K71" s="1512"/>
      <c r="L71" s="1517"/>
      <c r="M71" s="1517"/>
      <c r="N71" s="1517"/>
      <c r="O71" s="1517"/>
      <c r="P71" s="1517"/>
      <c r="Q71" s="1517"/>
      <c r="R71" s="1519"/>
      <c r="S71" s="1519"/>
      <c r="T71" s="1519"/>
      <c r="U71" s="1519"/>
      <c r="V71" s="1519"/>
      <c r="W71" s="1519"/>
      <c r="X71" s="1519"/>
      <c r="Y71" s="1519"/>
      <c r="Z71" s="1519"/>
      <c r="AA71" s="1519"/>
      <c r="AB71" s="1519"/>
      <c r="AC71" s="1519"/>
      <c r="AD71" s="1519"/>
      <c r="AE71" s="1519"/>
      <c r="AF71" s="1519"/>
      <c r="AG71" s="1519"/>
      <c r="AH71" s="1519"/>
      <c r="AI71" s="1519"/>
      <c r="AJ71" s="1519"/>
      <c r="AK71" s="1519"/>
      <c r="AL71" s="1519"/>
      <c r="AM71" s="1519"/>
      <c r="AN71" s="1519"/>
      <c r="AO71" s="1519"/>
      <c r="AP71" s="1519"/>
      <c r="AQ71" s="1519"/>
      <c r="AR71" s="1519"/>
      <c r="AS71" s="1519"/>
      <c r="AT71" s="1519"/>
      <c r="AU71" s="1519"/>
      <c r="AV71" s="1519"/>
      <c r="AW71" s="1519"/>
      <c r="AX71" s="1519"/>
      <c r="AY71" s="1519"/>
      <c r="AZ71" s="1519"/>
      <c r="BA71" s="1519"/>
      <c r="BB71" s="1519"/>
      <c r="BC71" s="1519"/>
      <c r="BD71" s="1519"/>
      <c r="BE71" s="1519"/>
      <c r="BF71" s="1519"/>
      <c r="BG71" s="1519"/>
      <c r="BH71" s="1519"/>
      <c r="BI71" s="1519"/>
      <c r="BJ71" s="1519"/>
      <c r="BK71" s="1519"/>
      <c r="BL71" s="1519"/>
      <c r="BM71" s="1519"/>
      <c r="BN71" s="1519"/>
      <c r="BO71" s="1519"/>
      <c r="BP71" s="1519"/>
      <c r="BQ71" s="1519"/>
      <c r="BR71" s="1519"/>
      <c r="BS71" s="1519"/>
      <c r="BT71" s="1519"/>
      <c r="BU71" s="1519"/>
      <c r="BV71" s="1519"/>
      <c r="BW71" s="1519"/>
      <c r="BX71" s="1519"/>
      <c r="BY71" s="1519"/>
      <c r="BZ71" s="1519"/>
      <c r="CA71" s="1519"/>
      <c r="CB71" s="1519"/>
      <c r="CC71" s="1519"/>
      <c r="CD71" s="1519"/>
      <c r="CE71" s="1519"/>
      <c r="CF71" s="1519"/>
      <c r="CG71" s="1519"/>
      <c r="CH71" s="1519"/>
      <c r="CI71" s="1519"/>
      <c r="CJ71" s="1519"/>
      <c r="CK71" s="1519"/>
      <c r="CL71" s="1519"/>
      <c r="CM71" s="1519"/>
      <c r="CN71" s="1520"/>
      <c r="CO71" s="1530"/>
    </row>
    <row r="72" spans="2:93" ht="15" thickBot="1" x14ac:dyDescent="0.25">
      <c r="B72"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72" s="1504"/>
      <c r="D72" s="1504"/>
      <c r="E72" s="1504"/>
      <c r="F72" s="1504"/>
      <c r="G72" s="1504"/>
      <c r="H72" s="1504"/>
      <c r="I72" s="1504"/>
      <c r="J72" s="1208"/>
      <c r="K72" s="1512"/>
      <c r="L72" s="1517"/>
      <c r="M72" s="1517"/>
      <c r="N72" s="1517"/>
      <c r="O72" s="1517"/>
      <c r="P72" s="1517"/>
      <c r="Q72" s="1517"/>
      <c r="R72" s="1519"/>
      <c r="S72" s="1519"/>
      <c r="T72" s="1519"/>
      <c r="U72" s="1519"/>
      <c r="V72" s="1519"/>
      <c r="W72" s="1519"/>
      <c r="X72" s="1519"/>
      <c r="Y72" s="1519"/>
      <c r="Z72" s="1519"/>
      <c r="AA72" s="1519"/>
      <c r="AB72" s="1519"/>
      <c r="AC72" s="1519"/>
      <c r="AD72" s="1519"/>
      <c r="AE72" s="1519"/>
      <c r="AF72" s="1519"/>
      <c r="AG72" s="1519"/>
      <c r="AH72" s="1519"/>
      <c r="AI72" s="1519"/>
      <c r="AJ72" s="1519"/>
      <c r="AK72" s="1519"/>
      <c r="AL72" s="1519"/>
      <c r="AM72" s="1519"/>
      <c r="AN72" s="1519"/>
      <c r="AO72" s="1519"/>
      <c r="AP72" s="1519"/>
      <c r="AQ72" s="1519"/>
      <c r="AR72" s="1519"/>
      <c r="AS72" s="1519"/>
      <c r="AT72" s="1519"/>
      <c r="AU72" s="1519"/>
      <c r="AV72" s="1519"/>
      <c r="AW72" s="1519"/>
      <c r="AX72" s="1519"/>
      <c r="AY72" s="1519"/>
      <c r="AZ72" s="1519"/>
      <c r="BA72" s="1519"/>
      <c r="BB72" s="1519"/>
      <c r="BC72" s="1519"/>
      <c r="BD72" s="1519"/>
      <c r="BE72" s="1519"/>
      <c r="BF72" s="1519"/>
      <c r="BG72" s="1519"/>
      <c r="BH72" s="1519"/>
      <c r="BI72" s="1519"/>
      <c r="BJ72" s="1519"/>
      <c r="BK72" s="1519"/>
      <c r="BL72" s="1519"/>
      <c r="BM72" s="1519"/>
      <c r="BN72" s="1519"/>
      <c r="BO72" s="1519"/>
      <c r="BP72" s="1519"/>
      <c r="BQ72" s="1519"/>
      <c r="BR72" s="1519"/>
      <c r="BS72" s="1519"/>
      <c r="BT72" s="1519"/>
      <c r="BU72" s="1519"/>
      <c r="BV72" s="1519"/>
      <c r="BW72" s="1519"/>
      <c r="BX72" s="1519"/>
      <c r="BY72" s="1519"/>
      <c r="BZ72" s="1519"/>
      <c r="CA72" s="1519"/>
      <c r="CB72" s="1519"/>
      <c r="CC72" s="1519"/>
      <c r="CD72" s="1519"/>
      <c r="CE72" s="1519"/>
      <c r="CF72" s="1519"/>
      <c r="CG72" s="1519"/>
      <c r="CH72" s="1519"/>
      <c r="CI72" s="1519"/>
      <c r="CJ72" s="1519"/>
      <c r="CK72" s="1519"/>
      <c r="CL72" s="1519"/>
      <c r="CM72" s="1519"/>
      <c r="CN72" s="1520"/>
      <c r="CO72" s="1530"/>
    </row>
    <row r="73" spans="2:93" ht="15" thickBot="1" x14ac:dyDescent="0.25">
      <c r="B73"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73" s="1504"/>
      <c r="D73" s="1504"/>
      <c r="E73" s="1504"/>
      <c r="F73" s="1504"/>
      <c r="G73" s="1504"/>
      <c r="H73" s="1504"/>
      <c r="I73" s="1504"/>
      <c r="J73" s="1208"/>
      <c r="K73" s="1512"/>
      <c r="L73" s="1517"/>
      <c r="M73" s="1517"/>
      <c r="N73" s="1517"/>
      <c r="O73" s="1517"/>
      <c r="P73" s="1517"/>
      <c r="Q73" s="1517"/>
      <c r="R73" s="1519"/>
      <c r="S73" s="1519"/>
      <c r="T73" s="1519"/>
      <c r="U73" s="1519"/>
      <c r="V73" s="1519"/>
      <c r="W73" s="1519"/>
      <c r="X73" s="1519"/>
      <c r="Y73" s="1519"/>
      <c r="Z73" s="1519"/>
      <c r="AA73" s="1519"/>
      <c r="AB73" s="1519"/>
      <c r="AC73" s="1519"/>
      <c r="AD73" s="1519"/>
      <c r="AE73" s="1519"/>
      <c r="AF73" s="1519"/>
      <c r="AG73" s="1519"/>
      <c r="AH73" s="1519"/>
      <c r="AI73" s="1519"/>
      <c r="AJ73" s="1519"/>
      <c r="AK73" s="1519"/>
      <c r="AL73" s="1519"/>
      <c r="AM73" s="1519"/>
      <c r="AN73" s="1519"/>
      <c r="AO73" s="1519"/>
      <c r="AP73" s="1519"/>
      <c r="AQ73" s="1519"/>
      <c r="AR73" s="1519"/>
      <c r="AS73" s="1519"/>
      <c r="AT73" s="1519"/>
      <c r="AU73" s="1519"/>
      <c r="AV73" s="1519"/>
      <c r="AW73" s="1519"/>
      <c r="AX73" s="1519"/>
      <c r="AY73" s="1519"/>
      <c r="AZ73" s="1519"/>
      <c r="BA73" s="1519"/>
      <c r="BB73" s="1519"/>
      <c r="BC73" s="1519"/>
      <c r="BD73" s="1519"/>
      <c r="BE73" s="1519"/>
      <c r="BF73" s="1519"/>
      <c r="BG73" s="1519"/>
      <c r="BH73" s="1519"/>
      <c r="BI73" s="1519"/>
      <c r="BJ73" s="1519"/>
      <c r="BK73" s="1519"/>
      <c r="BL73" s="1519"/>
      <c r="BM73" s="1519"/>
      <c r="BN73" s="1519"/>
      <c r="BO73" s="1519"/>
      <c r="BP73" s="1519"/>
      <c r="BQ73" s="1519"/>
      <c r="BR73" s="1519"/>
      <c r="BS73" s="1519"/>
      <c r="BT73" s="1519"/>
      <c r="BU73" s="1519"/>
      <c r="BV73" s="1519"/>
      <c r="BW73" s="1519"/>
      <c r="BX73" s="1519"/>
      <c r="BY73" s="1519"/>
      <c r="BZ73" s="1519"/>
      <c r="CA73" s="1519"/>
      <c r="CB73" s="1519"/>
      <c r="CC73" s="1519"/>
      <c r="CD73" s="1519"/>
      <c r="CE73" s="1519"/>
      <c r="CF73" s="1519"/>
      <c r="CG73" s="1519"/>
      <c r="CH73" s="1519"/>
      <c r="CI73" s="1519"/>
      <c r="CJ73" s="1519"/>
      <c r="CK73" s="1519"/>
      <c r="CL73" s="1519"/>
      <c r="CM73" s="1519"/>
      <c r="CN73" s="1520"/>
      <c r="CO73" s="1530"/>
    </row>
    <row r="74" spans="2:93" ht="15" thickBot="1" x14ac:dyDescent="0.25">
      <c r="B74"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74" s="1504"/>
      <c r="D74" s="1504"/>
      <c r="E74" s="1504"/>
      <c r="F74" s="1504"/>
      <c r="G74" s="1504"/>
      <c r="H74" s="1504"/>
      <c r="I74" s="1504"/>
      <c r="J74" s="1208"/>
      <c r="K74" s="1512"/>
      <c r="L74" s="1517"/>
      <c r="M74" s="1517"/>
      <c r="N74" s="1517"/>
      <c r="O74" s="1517"/>
      <c r="P74" s="1517"/>
      <c r="Q74" s="1517"/>
      <c r="R74" s="1518"/>
      <c r="S74" s="1518"/>
      <c r="T74" s="1518"/>
      <c r="U74" s="1518"/>
      <c r="V74" s="1518"/>
      <c r="W74" s="1518"/>
      <c r="X74" s="1518"/>
      <c r="Y74" s="1518"/>
      <c r="Z74" s="1518"/>
      <c r="AA74" s="1518"/>
      <c r="AB74" s="1518"/>
      <c r="AC74" s="1518"/>
      <c r="AD74" s="1518"/>
      <c r="AE74" s="1518"/>
      <c r="AF74" s="1518"/>
      <c r="AG74" s="1518"/>
      <c r="AH74" s="1518"/>
      <c r="AI74" s="1518"/>
      <c r="AJ74" s="1518"/>
      <c r="AK74" s="1518"/>
      <c r="AL74" s="1518"/>
      <c r="AM74" s="1518"/>
      <c r="AN74" s="1518"/>
      <c r="AO74" s="1518"/>
      <c r="AP74" s="1518"/>
      <c r="AQ74" s="1518"/>
      <c r="AR74" s="1518"/>
      <c r="AS74" s="1518"/>
      <c r="AT74" s="1518"/>
      <c r="AU74" s="1518"/>
      <c r="AV74" s="1518"/>
      <c r="AW74" s="1518"/>
      <c r="AX74" s="1518"/>
      <c r="AY74" s="1518"/>
      <c r="AZ74" s="1518"/>
      <c r="BA74" s="1518"/>
      <c r="BB74" s="1518"/>
      <c r="BC74" s="1518"/>
      <c r="BD74" s="1518"/>
      <c r="BE74" s="1518"/>
      <c r="BF74" s="1518"/>
      <c r="BG74" s="1518"/>
      <c r="BH74" s="1518"/>
      <c r="BI74" s="1518"/>
      <c r="BJ74" s="1518"/>
      <c r="BK74" s="1518"/>
      <c r="BL74" s="1518"/>
      <c r="BM74" s="1518"/>
      <c r="BN74" s="1518"/>
      <c r="BO74" s="1518"/>
      <c r="BP74" s="1518"/>
      <c r="BQ74" s="1518"/>
      <c r="BR74" s="1518"/>
      <c r="BS74" s="1518"/>
      <c r="BT74" s="1518"/>
      <c r="BU74" s="1518"/>
      <c r="BV74" s="1518"/>
      <c r="BW74" s="1518"/>
      <c r="BX74" s="1518"/>
      <c r="BY74" s="1518"/>
      <c r="BZ74" s="1519"/>
      <c r="CA74" s="1519"/>
      <c r="CB74" s="1519"/>
      <c r="CC74" s="1519"/>
      <c r="CD74" s="1519"/>
      <c r="CE74" s="1519"/>
      <c r="CF74" s="1519"/>
      <c r="CG74" s="1519"/>
      <c r="CH74" s="1519"/>
      <c r="CI74" s="1519"/>
      <c r="CJ74" s="1519"/>
      <c r="CK74" s="1519"/>
      <c r="CL74" s="1519"/>
      <c r="CM74" s="1519"/>
      <c r="CN74" s="1520"/>
      <c r="CO74" s="1530"/>
    </row>
    <row r="75" spans="2:93" ht="15" thickBot="1" x14ac:dyDescent="0.25">
      <c r="B75"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75" s="1504"/>
      <c r="D75" s="1504"/>
      <c r="E75" s="1504"/>
      <c r="F75" s="1504"/>
      <c r="G75" s="1504"/>
      <c r="H75" s="1504"/>
      <c r="I75" s="1504"/>
      <c r="J75" s="1208"/>
      <c r="K75" s="1512"/>
      <c r="L75" s="1517"/>
      <c r="M75" s="1517"/>
      <c r="N75" s="1517"/>
      <c r="O75" s="1517"/>
      <c r="P75" s="1517"/>
      <c r="Q75" s="1517"/>
      <c r="R75" s="1518"/>
      <c r="S75" s="1518"/>
      <c r="T75" s="1518"/>
      <c r="U75" s="1518"/>
      <c r="V75" s="1518"/>
      <c r="W75" s="1518"/>
      <c r="X75" s="1518"/>
      <c r="Y75" s="1518"/>
      <c r="Z75" s="1518"/>
      <c r="AA75" s="1518"/>
      <c r="AB75" s="1518"/>
      <c r="AC75" s="1518"/>
      <c r="AD75" s="1518"/>
      <c r="AE75" s="1518"/>
      <c r="AF75" s="1518"/>
      <c r="AG75" s="1518"/>
      <c r="AH75" s="1518"/>
      <c r="AI75" s="1518"/>
      <c r="AJ75" s="1518"/>
      <c r="AK75" s="1518"/>
      <c r="AL75" s="1518"/>
      <c r="AM75" s="1518"/>
      <c r="AN75" s="1518"/>
      <c r="AO75" s="1518"/>
      <c r="AP75" s="1518"/>
      <c r="AQ75" s="1518"/>
      <c r="AR75" s="1518"/>
      <c r="AS75" s="1518"/>
      <c r="AT75" s="1518"/>
      <c r="AU75" s="1518"/>
      <c r="AV75" s="1518"/>
      <c r="AW75" s="1518"/>
      <c r="AX75" s="1518"/>
      <c r="AY75" s="1518"/>
      <c r="AZ75" s="1518"/>
      <c r="BA75" s="1518"/>
      <c r="BB75" s="1518"/>
      <c r="BC75" s="1518"/>
      <c r="BD75" s="1518"/>
      <c r="BE75" s="1518"/>
      <c r="BF75" s="1518"/>
      <c r="BG75" s="1518"/>
      <c r="BH75" s="1518"/>
      <c r="BI75" s="1518"/>
      <c r="BJ75" s="1518"/>
      <c r="BK75" s="1518"/>
      <c r="BL75" s="1518"/>
      <c r="BM75" s="1518"/>
      <c r="BN75" s="1518"/>
      <c r="BO75" s="1518"/>
      <c r="BP75" s="1518"/>
      <c r="BQ75" s="1518"/>
      <c r="BR75" s="1518"/>
      <c r="BS75" s="1518"/>
      <c r="BT75" s="1518"/>
      <c r="BU75" s="1518"/>
      <c r="BV75" s="1518"/>
      <c r="BW75" s="1518"/>
      <c r="BX75" s="1518"/>
      <c r="BY75" s="1518"/>
      <c r="BZ75" s="1519"/>
      <c r="CA75" s="1519"/>
      <c r="CB75" s="1519"/>
      <c r="CC75" s="1519"/>
      <c r="CD75" s="1519"/>
      <c r="CE75" s="1519"/>
      <c r="CF75" s="1519"/>
      <c r="CG75" s="1519"/>
      <c r="CH75" s="1519"/>
      <c r="CI75" s="1519"/>
      <c r="CJ75" s="1519"/>
      <c r="CK75" s="1519"/>
      <c r="CL75" s="1519"/>
      <c r="CM75" s="1519"/>
      <c r="CN75" s="1520"/>
      <c r="CO75" s="1530"/>
    </row>
    <row r="76" spans="2:93" ht="15" thickBot="1" x14ac:dyDescent="0.25">
      <c r="B76"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76" s="1504"/>
      <c r="D76" s="1504"/>
      <c r="E76" s="1504"/>
      <c r="F76" s="1504"/>
      <c r="G76" s="1504"/>
      <c r="H76" s="1504"/>
      <c r="I76" s="1504"/>
      <c r="J76" s="1208"/>
      <c r="K76" s="1512"/>
      <c r="L76" s="1517"/>
      <c r="M76" s="1517"/>
      <c r="N76" s="1517"/>
      <c r="O76" s="1517"/>
      <c r="P76" s="1517"/>
      <c r="Q76" s="1517"/>
      <c r="R76" s="1518"/>
      <c r="S76" s="1518"/>
      <c r="T76" s="1518"/>
      <c r="U76" s="1518"/>
      <c r="V76" s="1518"/>
      <c r="W76" s="1518"/>
      <c r="X76" s="1518"/>
      <c r="Y76" s="1518"/>
      <c r="Z76" s="1518"/>
      <c r="AA76" s="1518"/>
      <c r="AB76" s="1518"/>
      <c r="AC76" s="1518"/>
      <c r="AD76" s="1518"/>
      <c r="AE76" s="1518"/>
      <c r="AF76" s="1518"/>
      <c r="AG76" s="1518"/>
      <c r="AH76" s="1518"/>
      <c r="AI76" s="1518"/>
      <c r="AJ76" s="1518"/>
      <c r="AK76" s="1518"/>
      <c r="AL76" s="1518"/>
      <c r="AM76" s="1518"/>
      <c r="AN76" s="1518"/>
      <c r="AO76" s="1518"/>
      <c r="AP76" s="1518"/>
      <c r="AQ76" s="1518"/>
      <c r="AR76" s="1518"/>
      <c r="AS76" s="1518"/>
      <c r="AT76" s="1518"/>
      <c r="AU76" s="1518"/>
      <c r="AV76" s="1518"/>
      <c r="AW76" s="1518"/>
      <c r="AX76" s="1518"/>
      <c r="AY76" s="1518"/>
      <c r="AZ76" s="1518"/>
      <c r="BA76" s="1518"/>
      <c r="BB76" s="1518"/>
      <c r="BC76" s="1518"/>
      <c r="BD76" s="1518"/>
      <c r="BE76" s="1518"/>
      <c r="BF76" s="1518"/>
      <c r="BG76" s="1518"/>
      <c r="BH76" s="1518"/>
      <c r="BI76" s="1518"/>
      <c r="BJ76" s="1518"/>
      <c r="BK76" s="1518"/>
      <c r="BL76" s="1518"/>
      <c r="BM76" s="1518"/>
      <c r="BN76" s="1518"/>
      <c r="BO76" s="1518"/>
      <c r="BP76" s="1518"/>
      <c r="BQ76" s="1518"/>
      <c r="BR76" s="1518"/>
      <c r="BS76" s="1518"/>
      <c r="BT76" s="1518"/>
      <c r="BU76" s="1518"/>
      <c r="BV76" s="1518"/>
      <c r="BW76" s="1518"/>
      <c r="BX76" s="1518"/>
      <c r="BY76" s="1518"/>
      <c r="BZ76" s="1519"/>
      <c r="CA76" s="1519"/>
      <c r="CB76" s="1519"/>
      <c r="CC76" s="1519"/>
      <c r="CD76" s="1519"/>
      <c r="CE76" s="1519"/>
      <c r="CF76" s="1519"/>
      <c r="CG76" s="1519"/>
      <c r="CH76" s="1519"/>
      <c r="CI76" s="1519"/>
      <c r="CJ76" s="1519"/>
      <c r="CK76" s="1519"/>
      <c r="CL76" s="1519"/>
      <c r="CM76" s="1519"/>
      <c r="CN76" s="1520"/>
      <c r="CO76" s="1530"/>
    </row>
    <row r="77" spans="2:93" ht="15" thickBot="1" x14ac:dyDescent="0.25">
      <c r="B77"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77" s="1504"/>
      <c r="D77" s="1504"/>
      <c r="E77" s="1504"/>
      <c r="F77" s="1504"/>
      <c r="G77" s="1504"/>
      <c r="H77" s="1504"/>
      <c r="I77" s="1504"/>
      <c r="J77" s="1208"/>
      <c r="K77" s="1512"/>
      <c r="L77" s="1517"/>
      <c r="M77" s="1517"/>
      <c r="N77" s="1517"/>
      <c r="O77" s="1517"/>
      <c r="P77" s="1517"/>
      <c r="Q77" s="1517"/>
      <c r="R77" s="1518"/>
      <c r="S77" s="1518"/>
      <c r="T77" s="1518"/>
      <c r="U77" s="1518"/>
      <c r="V77" s="1518"/>
      <c r="W77" s="1518"/>
      <c r="X77" s="1518"/>
      <c r="Y77" s="1518"/>
      <c r="Z77" s="1518"/>
      <c r="AA77" s="1518"/>
      <c r="AB77" s="1518"/>
      <c r="AC77" s="1518"/>
      <c r="AD77" s="1518"/>
      <c r="AE77" s="1518"/>
      <c r="AF77" s="1518"/>
      <c r="AG77" s="1518"/>
      <c r="AH77" s="1518"/>
      <c r="AI77" s="1518"/>
      <c r="AJ77" s="1518"/>
      <c r="AK77" s="1518"/>
      <c r="AL77" s="1518"/>
      <c r="AM77" s="1518"/>
      <c r="AN77" s="1518"/>
      <c r="AO77" s="1518"/>
      <c r="AP77" s="1518"/>
      <c r="AQ77" s="1518"/>
      <c r="AR77" s="1518"/>
      <c r="AS77" s="1518"/>
      <c r="AT77" s="1518"/>
      <c r="AU77" s="1518"/>
      <c r="AV77" s="1518"/>
      <c r="AW77" s="1518"/>
      <c r="AX77" s="1518"/>
      <c r="AY77" s="1518"/>
      <c r="AZ77" s="1518"/>
      <c r="BA77" s="1518"/>
      <c r="BB77" s="1518"/>
      <c r="BC77" s="1518"/>
      <c r="BD77" s="1518"/>
      <c r="BE77" s="1518"/>
      <c r="BF77" s="1518"/>
      <c r="BG77" s="1518"/>
      <c r="BH77" s="1518"/>
      <c r="BI77" s="1518"/>
      <c r="BJ77" s="1518"/>
      <c r="BK77" s="1518"/>
      <c r="BL77" s="1518"/>
      <c r="BM77" s="1518"/>
      <c r="BN77" s="1518"/>
      <c r="BO77" s="1518"/>
      <c r="BP77" s="1518"/>
      <c r="BQ77" s="1518"/>
      <c r="BR77" s="1518"/>
      <c r="BS77" s="1518"/>
      <c r="BT77" s="1518"/>
      <c r="BU77" s="1518"/>
      <c r="BV77" s="1518"/>
      <c r="BW77" s="1518"/>
      <c r="BX77" s="1518"/>
      <c r="BY77" s="1518"/>
      <c r="BZ77" s="1519"/>
      <c r="CA77" s="1519"/>
      <c r="CB77" s="1519"/>
      <c r="CC77" s="1519"/>
      <c r="CD77" s="1519"/>
      <c r="CE77" s="1519"/>
      <c r="CF77" s="1519"/>
      <c r="CG77" s="1519"/>
      <c r="CH77" s="1519"/>
      <c r="CI77" s="1519"/>
      <c r="CJ77" s="1519"/>
      <c r="CK77" s="1519"/>
      <c r="CL77" s="1519"/>
      <c r="CM77" s="1519"/>
      <c r="CN77" s="1520"/>
      <c r="CO77" s="1530"/>
    </row>
    <row r="78" spans="2:93" ht="15" thickBot="1" x14ac:dyDescent="0.25">
      <c r="B78"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78" s="1504"/>
      <c r="D78" s="1504"/>
      <c r="E78" s="1504"/>
      <c r="F78" s="1504"/>
      <c r="G78" s="1504"/>
      <c r="H78" s="1504"/>
      <c r="I78" s="1504"/>
      <c r="J78" s="1208"/>
      <c r="K78" s="1512"/>
      <c r="L78" s="1517"/>
      <c r="M78" s="1517"/>
      <c r="N78" s="1517"/>
      <c r="O78" s="1517"/>
      <c r="P78" s="1517"/>
      <c r="Q78" s="1517"/>
      <c r="R78" s="1518"/>
      <c r="S78" s="1518"/>
      <c r="T78" s="1518"/>
      <c r="U78" s="1518"/>
      <c r="V78" s="1518"/>
      <c r="W78" s="1518"/>
      <c r="X78" s="1518"/>
      <c r="Y78" s="1518"/>
      <c r="Z78" s="1518"/>
      <c r="AA78" s="1518"/>
      <c r="AB78" s="1518"/>
      <c r="AC78" s="1518"/>
      <c r="AD78" s="1518"/>
      <c r="AE78" s="1518"/>
      <c r="AF78" s="1518"/>
      <c r="AG78" s="1518"/>
      <c r="AH78" s="1518"/>
      <c r="AI78" s="1518"/>
      <c r="AJ78" s="1518"/>
      <c r="AK78" s="1518"/>
      <c r="AL78" s="1518"/>
      <c r="AM78" s="1518"/>
      <c r="AN78" s="1518"/>
      <c r="AO78" s="1518"/>
      <c r="AP78" s="1518"/>
      <c r="AQ78" s="1518"/>
      <c r="AR78" s="1518"/>
      <c r="AS78" s="1518"/>
      <c r="AT78" s="1518"/>
      <c r="AU78" s="1518"/>
      <c r="AV78" s="1518"/>
      <c r="AW78" s="1518"/>
      <c r="AX78" s="1518"/>
      <c r="AY78" s="1518"/>
      <c r="AZ78" s="1518"/>
      <c r="BA78" s="1518"/>
      <c r="BB78" s="1518"/>
      <c r="BC78" s="1518"/>
      <c r="BD78" s="1518"/>
      <c r="BE78" s="1518"/>
      <c r="BF78" s="1518"/>
      <c r="BG78" s="1518"/>
      <c r="BH78" s="1518"/>
      <c r="BI78" s="1518"/>
      <c r="BJ78" s="1518"/>
      <c r="BK78" s="1518"/>
      <c r="BL78" s="1518"/>
      <c r="BM78" s="1518"/>
      <c r="BN78" s="1518"/>
      <c r="BO78" s="1518"/>
      <c r="BP78" s="1518"/>
      <c r="BQ78" s="1518"/>
      <c r="BR78" s="1518"/>
      <c r="BS78" s="1518"/>
      <c r="BT78" s="1518"/>
      <c r="BU78" s="1518"/>
      <c r="BV78" s="1518"/>
      <c r="BW78" s="1518"/>
      <c r="BX78" s="1518"/>
      <c r="BY78" s="1518"/>
      <c r="BZ78" s="1519"/>
      <c r="CA78" s="1519"/>
      <c r="CB78" s="1519"/>
      <c r="CC78" s="1519"/>
      <c r="CD78" s="1519"/>
      <c r="CE78" s="1519"/>
      <c r="CF78" s="1519"/>
      <c r="CG78" s="1519"/>
      <c r="CH78" s="1519"/>
      <c r="CI78" s="1519"/>
      <c r="CJ78" s="1519"/>
      <c r="CK78" s="1519"/>
      <c r="CL78" s="1519"/>
      <c r="CM78" s="1519"/>
      <c r="CN78" s="1520"/>
      <c r="CO78" s="1530"/>
    </row>
    <row r="79" spans="2:93" ht="15" thickBot="1" x14ac:dyDescent="0.25">
      <c r="B79"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79" s="1504"/>
      <c r="D79" s="1504"/>
      <c r="E79" s="1504"/>
      <c r="F79" s="1504"/>
      <c r="G79" s="1504"/>
      <c r="H79" s="1504"/>
      <c r="I79" s="1504"/>
      <c r="J79" s="1208"/>
      <c r="K79" s="1512"/>
      <c r="L79" s="1517"/>
      <c r="M79" s="1517"/>
      <c r="N79" s="1517"/>
      <c r="O79" s="1517"/>
      <c r="P79" s="1517"/>
      <c r="Q79" s="1517"/>
      <c r="R79" s="1518"/>
      <c r="S79" s="1518"/>
      <c r="T79" s="1518"/>
      <c r="U79" s="1518"/>
      <c r="V79" s="1518"/>
      <c r="W79" s="1518"/>
      <c r="X79" s="1518"/>
      <c r="Y79" s="1518"/>
      <c r="Z79" s="1518"/>
      <c r="AA79" s="1518"/>
      <c r="AB79" s="1518"/>
      <c r="AC79" s="1518"/>
      <c r="AD79" s="1518"/>
      <c r="AE79" s="1518"/>
      <c r="AF79" s="1518"/>
      <c r="AG79" s="1518"/>
      <c r="AH79" s="1518"/>
      <c r="AI79" s="1518"/>
      <c r="AJ79" s="1518"/>
      <c r="AK79" s="1518"/>
      <c r="AL79" s="1518"/>
      <c r="AM79" s="1518"/>
      <c r="AN79" s="1518"/>
      <c r="AO79" s="1518"/>
      <c r="AP79" s="1518"/>
      <c r="AQ79" s="1518"/>
      <c r="AR79" s="1518"/>
      <c r="AS79" s="1518"/>
      <c r="AT79" s="1518"/>
      <c r="AU79" s="1518"/>
      <c r="AV79" s="1518"/>
      <c r="AW79" s="1518"/>
      <c r="AX79" s="1518"/>
      <c r="AY79" s="1518"/>
      <c r="AZ79" s="1518"/>
      <c r="BA79" s="1518"/>
      <c r="BB79" s="1518"/>
      <c r="BC79" s="1518"/>
      <c r="BD79" s="1518"/>
      <c r="BE79" s="1518"/>
      <c r="BF79" s="1518"/>
      <c r="BG79" s="1518"/>
      <c r="BH79" s="1518"/>
      <c r="BI79" s="1518"/>
      <c r="BJ79" s="1518"/>
      <c r="BK79" s="1518"/>
      <c r="BL79" s="1518"/>
      <c r="BM79" s="1518"/>
      <c r="BN79" s="1518"/>
      <c r="BO79" s="1518"/>
      <c r="BP79" s="1518"/>
      <c r="BQ79" s="1518"/>
      <c r="BR79" s="1518"/>
      <c r="BS79" s="1518"/>
      <c r="BT79" s="1518"/>
      <c r="BU79" s="1518"/>
      <c r="BV79" s="1518"/>
      <c r="BW79" s="1518"/>
      <c r="BX79" s="1518"/>
      <c r="BY79" s="1518"/>
      <c r="BZ79" s="1519"/>
      <c r="CA79" s="1519"/>
      <c r="CB79" s="1519"/>
      <c r="CC79" s="1519"/>
      <c r="CD79" s="1519"/>
      <c r="CE79" s="1519"/>
      <c r="CF79" s="1519"/>
      <c r="CG79" s="1519"/>
      <c r="CH79" s="1519"/>
      <c r="CI79" s="1519"/>
      <c r="CJ79" s="1519"/>
      <c r="CK79" s="1519"/>
      <c r="CL79" s="1519"/>
      <c r="CM79" s="1519"/>
      <c r="CN79" s="1520"/>
      <c r="CO79" s="1530"/>
    </row>
    <row r="80" spans="2:93" ht="15" thickBot="1" x14ac:dyDescent="0.25">
      <c r="B80"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80" s="1504"/>
      <c r="D80" s="1504"/>
      <c r="E80" s="1504"/>
      <c r="F80" s="1504"/>
      <c r="G80" s="1504"/>
      <c r="H80" s="1504"/>
      <c r="I80" s="1504"/>
      <c r="J80" s="1208"/>
      <c r="K80" s="1512"/>
      <c r="L80" s="1517"/>
      <c r="M80" s="1517"/>
      <c r="N80" s="1517"/>
      <c r="O80" s="1517"/>
      <c r="P80" s="1517"/>
      <c r="Q80" s="1517"/>
      <c r="R80" s="1518"/>
      <c r="S80" s="1518"/>
      <c r="T80" s="1518"/>
      <c r="U80" s="1518"/>
      <c r="V80" s="1518"/>
      <c r="W80" s="1518"/>
      <c r="X80" s="1518"/>
      <c r="Y80" s="1518"/>
      <c r="Z80" s="1518"/>
      <c r="AA80" s="1518"/>
      <c r="AB80" s="1518"/>
      <c r="AC80" s="1518"/>
      <c r="AD80" s="1518"/>
      <c r="AE80" s="1518"/>
      <c r="AF80" s="1518"/>
      <c r="AG80" s="1518"/>
      <c r="AH80" s="1518"/>
      <c r="AI80" s="1518"/>
      <c r="AJ80" s="1518"/>
      <c r="AK80" s="1518"/>
      <c r="AL80" s="1518"/>
      <c r="AM80" s="1518"/>
      <c r="AN80" s="1518"/>
      <c r="AO80" s="1518"/>
      <c r="AP80" s="1518"/>
      <c r="AQ80" s="1518"/>
      <c r="AR80" s="1518"/>
      <c r="AS80" s="1518"/>
      <c r="AT80" s="1518"/>
      <c r="AU80" s="1518"/>
      <c r="AV80" s="1518"/>
      <c r="AW80" s="1518"/>
      <c r="AX80" s="1518"/>
      <c r="AY80" s="1518"/>
      <c r="AZ80" s="1518"/>
      <c r="BA80" s="1518"/>
      <c r="BB80" s="1518"/>
      <c r="BC80" s="1518"/>
      <c r="BD80" s="1518"/>
      <c r="BE80" s="1518"/>
      <c r="BF80" s="1518"/>
      <c r="BG80" s="1518"/>
      <c r="BH80" s="1518"/>
      <c r="BI80" s="1518"/>
      <c r="BJ80" s="1518"/>
      <c r="BK80" s="1518"/>
      <c r="BL80" s="1518"/>
      <c r="BM80" s="1518"/>
      <c r="BN80" s="1518"/>
      <c r="BO80" s="1518"/>
      <c r="BP80" s="1518"/>
      <c r="BQ80" s="1518"/>
      <c r="BR80" s="1518"/>
      <c r="BS80" s="1518"/>
      <c r="BT80" s="1518"/>
      <c r="BU80" s="1518"/>
      <c r="BV80" s="1518"/>
      <c r="BW80" s="1518"/>
      <c r="BX80" s="1518"/>
      <c r="BY80" s="1518"/>
      <c r="BZ80" s="1519"/>
      <c r="CA80" s="1519"/>
      <c r="CB80" s="1519"/>
      <c r="CC80" s="1519"/>
      <c r="CD80" s="1519"/>
      <c r="CE80" s="1519"/>
      <c r="CF80" s="1519"/>
      <c r="CG80" s="1519"/>
      <c r="CH80" s="1519"/>
      <c r="CI80" s="1519"/>
      <c r="CJ80" s="1519"/>
      <c r="CK80" s="1519"/>
      <c r="CL80" s="1519"/>
      <c r="CM80" s="1519"/>
      <c r="CN80" s="1520"/>
      <c r="CO80" s="1530"/>
    </row>
    <row r="81" spans="2:93" ht="15" thickBot="1" x14ac:dyDescent="0.25">
      <c r="B81"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81" s="1504"/>
      <c r="D81" s="1504"/>
      <c r="E81" s="1504"/>
      <c r="F81" s="1504"/>
      <c r="G81" s="1504"/>
      <c r="H81" s="1504"/>
      <c r="I81" s="1504"/>
      <c r="J81" s="1208"/>
      <c r="K81" s="1512"/>
      <c r="L81" s="1517"/>
      <c r="M81" s="1517"/>
      <c r="N81" s="1517"/>
      <c r="O81" s="1517"/>
      <c r="P81" s="1517"/>
      <c r="Q81" s="1517"/>
      <c r="R81" s="1518"/>
      <c r="S81" s="1518"/>
      <c r="T81" s="1518"/>
      <c r="U81" s="1518"/>
      <c r="V81" s="1518"/>
      <c r="W81" s="1518"/>
      <c r="X81" s="1518"/>
      <c r="Y81" s="1518"/>
      <c r="Z81" s="1518"/>
      <c r="AA81" s="1518"/>
      <c r="AB81" s="1518"/>
      <c r="AC81" s="1518"/>
      <c r="AD81" s="1518"/>
      <c r="AE81" s="1518"/>
      <c r="AF81" s="1518"/>
      <c r="AG81" s="1518"/>
      <c r="AH81" s="1518"/>
      <c r="AI81" s="1518"/>
      <c r="AJ81" s="1518"/>
      <c r="AK81" s="1518"/>
      <c r="AL81" s="1518"/>
      <c r="AM81" s="1518"/>
      <c r="AN81" s="1518"/>
      <c r="AO81" s="1518"/>
      <c r="AP81" s="1518"/>
      <c r="AQ81" s="1518"/>
      <c r="AR81" s="1518"/>
      <c r="AS81" s="1518"/>
      <c r="AT81" s="1518"/>
      <c r="AU81" s="1518"/>
      <c r="AV81" s="1518"/>
      <c r="AW81" s="1518"/>
      <c r="AX81" s="1518"/>
      <c r="AY81" s="1518"/>
      <c r="AZ81" s="1518"/>
      <c r="BA81" s="1518"/>
      <c r="BB81" s="1518"/>
      <c r="BC81" s="1518"/>
      <c r="BD81" s="1518"/>
      <c r="BE81" s="1518"/>
      <c r="BF81" s="1518"/>
      <c r="BG81" s="1518"/>
      <c r="BH81" s="1518"/>
      <c r="BI81" s="1518"/>
      <c r="BJ81" s="1518"/>
      <c r="BK81" s="1518"/>
      <c r="BL81" s="1518"/>
      <c r="BM81" s="1518"/>
      <c r="BN81" s="1518"/>
      <c r="BO81" s="1518"/>
      <c r="BP81" s="1518"/>
      <c r="BQ81" s="1518"/>
      <c r="BR81" s="1518"/>
      <c r="BS81" s="1518"/>
      <c r="BT81" s="1518"/>
      <c r="BU81" s="1518"/>
      <c r="BV81" s="1518"/>
      <c r="BW81" s="1518"/>
      <c r="BX81" s="1518"/>
      <c r="BY81" s="1518"/>
      <c r="BZ81" s="1519"/>
      <c r="CA81" s="1519"/>
      <c r="CB81" s="1519"/>
      <c r="CC81" s="1519"/>
      <c r="CD81" s="1519"/>
      <c r="CE81" s="1519"/>
      <c r="CF81" s="1519"/>
      <c r="CG81" s="1519"/>
      <c r="CH81" s="1519"/>
      <c r="CI81" s="1519"/>
      <c r="CJ81" s="1519"/>
      <c r="CK81" s="1519"/>
      <c r="CL81" s="1519"/>
      <c r="CM81" s="1519"/>
      <c r="CN81" s="1520"/>
      <c r="CO81" s="1530"/>
    </row>
    <row r="82" spans="2:93" ht="15" thickBot="1" x14ac:dyDescent="0.25">
      <c r="B82"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82" s="1504"/>
      <c r="D82" s="1504"/>
      <c r="E82" s="1504"/>
      <c r="F82" s="1504"/>
      <c r="G82" s="1504"/>
      <c r="H82" s="1504"/>
      <c r="I82" s="1504"/>
      <c r="J82" s="1208"/>
      <c r="K82" s="1512"/>
      <c r="L82" s="1517"/>
      <c r="M82" s="1517"/>
      <c r="N82" s="1517"/>
      <c r="O82" s="1517"/>
      <c r="P82" s="1517"/>
      <c r="Q82" s="1517"/>
      <c r="R82" s="1518"/>
      <c r="S82" s="1518"/>
      <c r="T82" s="1518"/>
      <c r="U82" s="1518"/>
      <c r="V82" s="1518"/>
      <c r="W82" s="1518"/>
      <c r="X82" s="1518"/>
      <c r="Y82" s="1518"/>
      <c r="Z82" s="1518"/>
      <c r="AA82" s="1518"/>
      <c r="AB82" s="1518"/>
      <c r="AC82" s="1518"/>
      <c r="AD82" s="1518"/>
      <c r="AE82" s="1518"/>
      <c r="AF82" s="1518"/>
      <c r="AG82" s="1518"/>
      <c r="AH82" s="1518"/>
      <c r="AI82" s="1518"/>
      <c r="AJ82" s="1518"/>
      <c r="AK82" s="1518"/>
      <c r="AL82" s="1518"/>
      <c r="AM82" s="1518"/>
      <c r="AN82" s="1518"/>
      <c r="AO82" s="1518"/>
      <c r="AP82" s="1518"/>
      <c r="AQ82" s="1518"/>
      <c r="AR82" s="1518"/>
      <c r="AS82" s="1518"/>
      <c r="AT82" s="1518"/>
      <c r="AU82" s="1518"/>
      <c r="AV82" s="1518"/>
      <c r="AW82" s="1518"/>
      <c r="AX82" s="1518"/>
      <c r="AY82" s="1518"/>
      <c r="AZ82" s="1518"/>
      <c r="BA82" s="1518"/>
      <c r="BB82" s="1518"/>
      <c r="BC82" s="1518"/>
      <c r="BD82" s="1518"/>
      <c r="BE82" s="1518"/>
      <c r="BF82" s="1518"/>
      <c r="BG82" s="1518"/>
      <c r="BH82" s="1518"/>
      <c r="BI82" s="1518"/>
      <c r="BJ82" s="1518"/>
      <c r="BK82" s="1518"/>
      <c r="BL82" s="1518"/>
      <c r="BM82" s="1518"/>
      <c r="BN82" s="1518"/>
      <c r="BO82" s="1518"/>
      <c r="BP82" s="1518"/>
      <c r="BQ82" s="1518"/>
      <c r="BR82" s="1518"/>
      <c r="BS82" s="1518"/>
      <c r="BT82" s="1518"/>
      <c r="BU82" s="1518"/>
      <c r="BV82" s="1518"/>
      <c r="BW82" s="1518"/>
      <c r="BX82" s="1518"/>
      <c r="BY82" s="1518"/>
      <c r="BZ82" s="1519"/>
      <c r="CA82" s="1519"/>
      <c r="CB82" s="1519"/>
      <c r="CC82" s="1519"/>
      <c r="CD82" s="1519"/>
      <c r="CE82" s="1519"/>
      <c r="CF82" s="1519"/>
      <c r="CG82" s="1519"/>
      <c r="CH82" s="1519"/>
      <c r="CI82" s="1519"/>
      <c r="CJ82" s="1519"/>
      <c r="CK82" s="1519"/>
      <c r="CL82" s="1519"/>
      <c r="CM82" s="1519"/>
      <c r="CN82" s="1520"/>
      <c r="CO82" s="1530"/>
    </row>
    <row r="83" spans="2:93" ht="15" thickBot="1" x14ac:dyDescent="0.25">
      <c r="B83"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83" s="1504"/>
      <c r="D83" s="1504"/>
      <c r="E83" s="1504"/>
      <c r="F83" s="1504"/>
      <c r="G83" s="1504"/>
      <c r="H83" s="1504"/>
      <c r="I83" s="1504"/>
      <c r="J83" s="1208"/>
      <c r="K83" s="1512"/>
      <c r="L83" s="1517"/>
      <c r="M83" s="1517"/>
      <c r="N83" s="1517"/>
      <c r="O83" s="1517"/>
      <c r="P83" s="1517"/>
      <c r="Q83" s="1517"/>
      <c r="R83" s="1519"/>
      <c r="S83" s="1519"/>
      <c r="T83" s="1519"/>
      <c r="U83" s="1519"/>
      <c r="V83" s="1519"/>
      <c r="W83" s="1519"/>
      <c r="X83" s="1519"/>
      <c r="Y83" s="1519"/>
      <c r="Z83" s="1519"/>
      <c r="AA83" s="1519"/>
      <c r="AB83" s="1519"/>
      <c r="AC83" s="1519"/>
      <c r="AD83" s="1519"/>
      <c r="AE83" s="1519"/>
      <c r="AF83" s="1519"/>
      <c r="AG83" s="1519"/>
      <c r="AH83" s="1519"/>
      <c r="AI83" s="1519"/>
      <c r="AJ83" s="1519"/>
      <c r="AK83" s="1519"/>
      <c r="AL83" s="1519"/>
      <c r="AM83" s="1519"/>
      <c r="AN83" s="1519"/>
      <c r="AO83" s="1519"/>
      <c r="AP83" s="1519"/>
      <c r="AQ83" s="1519"/>
      <c r="AR83" s="1519"/>
      <c r="AS83" s="1519"/>
      <c r="AT83" s="1519"/>
      <c r="AU83" s="1519"/>
      <c r="AV83" s="1519"/>
      <c r="AW83" s="1519"/>
      <c r="AX83" s="1519"/>
      <c r="AY83" s="1519"/>
      <c r="AZ83" s="1519"/>
      <c r="BA83" s="1519"/>
      <c r="BB83" s="1519"/>
      <c r="BC83" s="1519"/>
      <c r="BD83" s="1519"/>
      <c r="BE83" s="1519"/>
      <c r="BF83" s="1519"/>
      <c r="BG83" s="1519"/>
      <c r="BH83" s="1519"/>
      <c r="BI83" s="1519"/>
      <c r="BJ83" s="1519"/>
      <c r="BK83" s="1519"/>
      <c r="BL83" s="1519"/>
      <c r="BM83" s="1519"/>
      <c r="BN83" s="1519"/>
      <c r="BO83" s="1519"/>
      <c r="BP83" s="1519"/>
      <c r="BQ83" s="1519"/>
      <c r="BR83" s="1519"/>
      <c r="BS83" s="1519"/>
      <c r="BT83" s="1519"/>
      <c r="BU83" s="1519"/>
      <c r="BV83" s="1519"/>
      <c r="BW83" s="1519"/>
      <c r="BX83" s="1519"/>
      <c r="BY83" s="1519"/>
      <c r="BZ83" s="1519"/>
      <c r="CA83" s="1519"/>
      <c r="CB83" s="1519"/>
      <c r="CC83" s="1519"/>
      <c r="CD83" s="1519"/>
      <c r="CE83" s="1519"/>
      <c r="CF83" s="1519"/>
      <c r="CG83" s="1519"/>
      <c r="CH83" s="1519"/>
      <c r="CI83" s="1519"/>
      <c r="CJ83" s="1519"/>
      <c r="CK83" s="1519"/>
      <c r="CL83" s="1519"/>
      <c r="CM83" s="1519"/>
      <c r="CN83" s="1520"/>
      <c r="CO83" s="1530"/>
    </row>
    <row r="84" spans="2:93" ht="15" thickBot="1" x14ac:dyDescent="0.25">
      <c r="B84"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84" s="1504"/>
      <c r="D84" s="1504"/>
      <c r="E84" s="1504"/>
      <c r="F84" s="1504"/>
      <c r="G84" s="1504"/>
      <c r="H84" s="1504"/>
      <c r="I84" s="1504"/>
      <c r="J84" s="1208"/>
      <c r="K84" s="1512"/>
      <c r="L84" s="1517"/>
      <c r="M84" s="1517"/>
      <c r="N84" s="1517"/>
      <c r="O84" s="1517"/>
      <c r="P84" s="1517"/>
      <c r="Q84" s="1517"/>
      <c r="R84" s="1519"/>
      <c r="S84" s="1519"/>
      <c r="T84" s="1519"/>
      <c r="U84" s="1519"/>
      <c r="V84" s="1519"/>
      <c r="W84" s="1519"/>
      <c r="X84" s="1519"/>
      <c r="Y84" s="1519"/>
      <c r="Z84" s="1519"/>
      <c r="AA84" s="1519"/>
      <c r="AB84" s="1519"/>
      <c r="AC84" s="1519"/>
      <c r="AD84" s="1519"/>
      <c r="AE84" s="1519"/>
      <c r="AF84" s="1519"/>
      <c r="AG84" s="1519"/>
      <c r="AH84" s="1519"/>
      <c r="AI84" s="1519"/>
      <c r="AJ84" s="1519"/>
      <c r="AK84" s="1519"/>
      <c r="AL84" s="1519"/>
      <c r="AM84" s="1519"/>
      <c r="AN84" s="1519"/>
      <c r="AO84" s="1519"/>
      <c r="AP84" s="1519"/>
      <c r="AQ84" s="1519"/>
      <c r="AR84" s="1519"/>
      <c r="AS84" s="1519"/>
      <c r="AT84" s="1519"/>
      <c r="AU84" s="1519"/>
      <c r="AV84" s="1519"/>
      <c r="AW84" s="1519"/>
      <c r="AX84" s="1519"/>
      <c r="AY84" s="1519"/>
      <c r="AZ84" s="1519"/>
      <c r="BA84" s="1519"/>
      <c r="BB84" s="1519"/>
      <c r="BC84" s="1519"/>
      <c r="BD84" s="1519"/>
      <c r="BE84" s="1519"/>
      <c r="BF84" s="1519"/>
      <c r="BG84" s="1519"/>
      <c r="BH84" s="1519"/>
      <c r="BI84" s="1519"/>
      <c r="BJ84" s="1519"/>
      <c r="BK84" s="1519"/>
      <c r="BL84" s="1519"/>
      <c r="BM84" s="1519"/>
      <c r="BN84" s="1519"/>
      <c r="BO84" s="1519"/>
      <c r="BP84" s="1519"/>
      <c r="BQ84" s="1519"/>
      <c r="BR84" s="1519"/>
      <c r="BS84" s="1519"/>
      <c r="BT84" s="1519"/>
      <c r="BU84" s="1519"/>
      <c r="BV84" s="1519"/>
      <c r="BW84" s="1519"/>
      <c r="BX84" s="1519"/>
      <c r="BY84" s="1519"/>
      <c r="BZ84" s="1519"/>
      <c r="CA84" s="1519"/>
      <c r="CB84" s="1519"/>
      <c r="CC84" s="1519"/>
      <c r="CD84" s="1519"/>
      <c r="CE84" s="1519"/>
      <c r="CF84" s="1519"/>
      <c r="CG84" s="1519"/>
      <c r="CH84" s="1519"/>
      <c r="CI84" s="1519"/>
      <c r="CJ84" s="1519"/>
      <c r="CK84" s="1519"/>
      <c r="CL84" s="1519"/>
      <c r="CM84" s="1519"/>
      <c r="CN84" s="1520"/>
      <c r="CO84" s="1530"/>
    </row>
    <row r="85" spans="2:93" ht="15" thickBot="1" x14ac:dyDescent="0.25">
      <c r="B85"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85" s="1504"/>
      <c r="D85" s="1504"/>
      <c r="E85" s="1504"/>
      <c r="F85" s="1504"/>
      <c r="G85" s="1504"/>
      <c r="H85" s="1504"/>
      <c r="I85" s="1504"/>
      <c r="J85" s="1208"/>
      <c r="K85" s="1512"/>
      <c r="L85" s="1517"/>
      <c r="M85" s="1517"/>
      <c r="N85" s="1517"/>
      <c r="O85" s="1517"/>
      <c r="P85" s="1517"/>
      <c r="Q85" s="1517"/>
      <c r="R85" s="1519"/>
      <c r="S85" s="1519"/>
      <c r="T85" s="1519"/>
      <c r="U85" s="1519"/>
      <c r="V85" s="1519"/>
      <c r="W85" s="1519"/>
      <c r="X85" s="1519"/>
      <c r="Y85" s="1519"/>
      <c r="Z85" s="1519"/>
      <c r="AA85" s="1519"/>
      <c r="AB85" s="1519"/>
      <c r="AC85" s="1519"/>
      <c r="AD85" s="1519"/>
      <c r="AE85" s="1519"/>
      <c r="AF85" s="1519"/>
      <c r="AG85" s="1519"/>
      <c r="AH85" s="1519"/>
      <c r="AI85" s="1519"/>
      <c r="AJ85" s="1519"/>
      <c r="AK85" s="1519"/>
      <c r="AL85" s="1519"/>
      <c r="AM85" s="1519"/>
      <c r="AN85" s="1519"/>
      <c r="AO85" s="1519"/>
      <c r="AP85" s="1519"/>
      <c r="AQ85" s="1519"/>
      <c r="AR85" s="1519"/>
      <c r="AS85" s="1519"/>
      <c r="AT85" s="1519"/>
      <c r="AU85" s="1519"/>
      <c r="AV85" s="1519"/>
      <c r="AW85" s="1519"/>
      <c r="AX85" s="1519"/>
      <c r="AY85" s="1519"/>
      <c r="AZ85" s="1519"/>
      <c r="BA85" s="1519"/>
      <c r="BB85" s="1519"/>
      <c r="BC85" s="1519"/>
      <c r="BD85" s="1519"/>
      <c r="BE85" s="1519"/>
      <c r="BF85" s="1519"/>
      <c r="BG85" s="1519"/>
      <c r="BH85" s="1519"/>
      <c r="BI85" s="1519"/>
      <c r="BJ85" s="1519"/>
      <c r="BK85" s="1519"/>
      <c r="BL85" s="1519"/>
      <c r="BM85" s="1519"/>
      <c r="BN85" s="1519"/>
      <c r="BO85" s="1519"/>
      <c r="BP85" s="1519"/>
      <c r="BQ85" s="1519"/>
      <c r="BR85" s="1519"/>
      <c r="BS85" s="1519"/>
      <c r="BT85" s="1519"/>
      <c r="BU85" s="1519"/>
      <c r="BV85" s="1519"/>
      <c r="BW85" s="1519"/>
      <c r="BX85" s="1519"/>
      <c r="BY85" s="1519"/>
      <c r="BZ85" s="1519"/>
      <c r="CA85" s="1519"/>
      <c r="CB85" s="1519"/>
      <c r="CC85" s="1519"/>
      <c r="CD85" s="1519"/>
      <c r="CE85" s="1519"/>
      <c r="CF85" s="1519"/>
      <c r="CG85" s="1519"/>
      <c r="CH85" s="1519"/>
      <c r="CI85" s="1519"/>
      <c r="CJ85" s="1519"/>
      <c r="CK85" s="1519"/>
      <c r="CL85" s="1519"/>
      <c r="CM85" s="1519"/>
      <c r="CN85" s="1520"/>
      <c r="CO85" s="1530"/>
    </row>
    <row r="86" spans="2:93" ht="15" thickBot="1" x14ac:dyDescent="0.25">
      <c r="B86"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86" s="1504"/>
      <c r="D86" s="1504"/>
      <c r="E86" s="1504"/>
      <c r="F86" s="1504"/>
      <c r="G86" s="1504"/>
      <c r="H86" s="1504"/>
      <c r="I86" s="1504"/>
      <c r="J86" s="1208"/>
      <c r="K86" s="1512"/>
      <c r="L86" s="1517"/>
      <c r="M86" s="1517"/>
      <c r="N86" s="1517"/>
      <c r="O86" s="1517"/>
      <c r="P86" s="1517"/>
      <c r="Q86" s="1517"/>
      <c r="R86" s="1518"/>
      <c r="S86" s="1518"/>
      <c r="T86" s="1518"/>
      <c r="U86" s="1518"/>
      <c r="V86" s="1518"/>
      <c r="W86" s="1518"/>
      <c r="X86" s="1518"/>
      <c r="Y86" s="1518"/>
      <c r="Z86" s="1518"/>
      <c r="AA86" s="1518"/>
      <c r="AB86" s="1518"/>
      <c r="AC86" s="1518"/>
      <c r="AD86" s="1518"/>
      <c r="AE86" s="1518"/>
      <c r="AF86" s="1518"/>
      <c r="AG86" s="1518"/>
      <c r="AH86" s="1518"/>
      <c r="AI86" s="1518"/>
      <c r="AJ86" s="1518"/>
      <c r="AK86" s="1518"/>
      <c r="AL86" s="1518"/>
      <c r="AM86" s="1518"/>
      <c r="AN86" s="1518"/>
      <c r="AO86" s="1518"/>
      <c r="AP86" s="1518"/>
      <c r="AQ86" s="1518"/>
      <c r="AR86" s="1518"/>
      <c r="AS86" s="1518"/>
      <c r="AT86" s="1518"/>
      <c r="AU86" s="1518"/>
      <c r="AV86" s="1518"/>
      <c r="AW86" s="1518"/>
      <c r="AX86" s="1518"/>
      <c r="AY86" s="1518"/>
      <c r="AZ86" s="1518"/>
      <c r="BA86" s="1518"/>
      <c r="BB86" s="1518"/>
      <c r="BC86" s="1518"/>
      <c r="BD86" s="1518"/>
      <c r="BE86" s="1518"/>
      <c r="BF86" s="1518"/>
      <c r="BG86" s="1518"/>
      <c r="BH86" s="1518"/>
      <c r="BI86" s="1518"/>
      <c r="BJ86" s="1518"/>
      <c r="BK86" s="1518"/>
      <c r="BL86" s="1518"/>
      <c r="BM86" s="1518"/>
      <c r="BN86" s="1518"/>
      <c r="BO86" s="1518"/>
      <c r="BP86" s="1518"/>
      <c r="BQ86" s="1518"/>
      <c r="BR86" s="1518"/>
      <c r="BS86" s="1518"/>
      <c r="BT86" s="1518"/>
      <c r="BU86" s="1518"/>
      <c r="BV86" s="1518"/>
      <c r="BW86" s="1518"/>
      <c r="BX86" s="1518"/>
      <c r="BY86" s="1518"/>
      <c r="BZ86" s="1519"/>
      <c r="CA86" s="1519"/>
      <c r="CB86" s="1519"/>
      <c r="CC86" s="1519"/>
      <c r="CD86" s="1519"/>
      <c r="CE86" s="1519"/>
      <c r="CF86" s="1519"/>
      <c r="CG86" s="1519"/>
      <c r="CH86" s="1519"/>
      <c r="CI86" s="1519"/>
      <c r="CJ86" s="1519"/>
      <c r="CK86" s="1519"/>
      <c r="CL86" s="1519"/>
      <c r="CM86" s="1519"/>
      <c r="CN86" s="1520"/>
      <c r="CO86" s="1530"/>
    </row>
    <row r="87" spans="2:93" ht="15" thickBot="1" x14ac:dyDescent="0.25">
      <c r="B87"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87" s="1504"/>
      <c r="D87" s="1504"/>
      <c r="E87" s="1504"/>
      <c r="F87" s="1504"/>
      <c r="G87" s="1504"/>
      <c r="H87" s="1504"/>
      <c r="I87" s="1504"/>
      <c r="J87" s="1208"/>
      <c r="K87" s="1512"/>
      <c r="L87" s="1517"/>
      <c r="M87" s="1517"/>
      <c r="N87" s="1517"/>
      <c r="O87" s="1517"/>
      <c r="P87" s="1517"/>
      <c r="Q87" s="1517"/>
      <c r="R87" s="1518"/>
      <c r="S87" s="1518"/>
      <c r="T87" s="1518"/>
      <c r="U87" s="1518"/>
      <c r="V87" s="1518"/>
      <c r="W87" s="1518"/>
      <c r="X87" s="1518"/>
      <c r="Y87" s="1518"/>
      <c r="Z87" s="1518"/>
      <c r="AA87" s="1518"/>
      <c r="AB87" s="1518"/>
      <c r="AC87" s="1518"/>
      <c r="AD87" s="1518"/>
      <c r="AE87" s="1518"/>
      <c r="AF87" s="1518"/>
      <c r="AG87" s="1518"/>
      <c r="AH87" s="1518"/>
      <c r="AI87" s="1518"/>
      <c r="AJ87" s="1518"/>
      <c r="AK87" s="1518"/>
      <c r="AL87" s="1518"/>
      <c r="AM87" s="1518"/>
      <c r="AN87" s="1518"/>
      <c r="AO87" s="1518"/>
      <c r="AP87" s="1518"/>
      <c r="AQ87" s="1518"/>
      <c r="AR87" s="1518"/>
      <c r="AS87" s="1518"/>
      <c r="AT87" s="1518"/>
      <c r="AU87" s="1518"/>
      <c r="AV87" s="1518"/>
      <c r="AW87" s="1518"/>
      <c r="AX87" s="1518"/>
      <c r="AY87" s="1518"/>
      <c r="AZ87" s="1518"/>
      <c r="BA87" s="1518"/>
      <c r="BB87" s="1518"/>
      <c r="BC87" s="1518"/>
      <c r="BD87" s="1518"/>
      <c r="BE87" s="1518"/>
      <c r="BF87" s="1518"/>
      <c r="BG87" s="1518"/>
      <c r="BH87" s="1518"/>
      <c r="BI87" s="1518"/>
      <c r="BJ87" s="1518"/>
      <c r="BK87" s="1518"/>
      <c r="BL87" s="1518"/>
      <c r="BM87" s="1518"/>
      <c r="BN87" s="1518"/>
      <c r="BO87" s="1518"/>
      <c r="BP87" s="1518"/>
      <c r="BQ87" s="1518"/>
      <c r="BR87" s="1518"/>
      <c r="BS87" s="1518"/>
      <c r="BT87" s="1518"/>
      <c r="BU87" s="1518"/>
      <c r="BV87" s="1518"/>
      <c r="BW87" s="1518"/>
      <c r="BX87" s="1518"/>
      <c r="BY87" s="1518"/>
      <c r="BZ87" s="1519"/>
      <c r="CA87" s="1519"/>
      <c r="CB87" s="1519"/>
      <c r="CC87" s="1519"/>
      <c r="CD87" s="1519"/>
      <c r="CE87" s="1519"/>
      <c r="CF87" s="1519"/>
      <c r="CG87" s="1519"/>
      <c r="CH87" s="1519"/>
      <c r="CI87" s="1519"/>
      <c r="CJ87" s="1519"/>
      <c r="CK87" s="1519"/>
      <c r="CL87" s="1519"/>
      <c r="CM87" s="1519"/>
      <c r="CN87" s="1520"/>
      <c r="CO87" s="1530"/>
    </row>
    <row r="88" spans="2:93" ht="15" thickBot="1" x14ac:dyDescent="0.25">
      <c r="B88"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88" s="1504"/>
      <c r="D88" s="1504"/>
      <c r="E88" s="1504"/>
      <c r="F88" s="1504"/>
      <c r="G88" s="1504"/>
      <c r="H88" s="1504"/>
      <c r="I88" s="1504"/>
      <c r="J88" s="1208"/>
      <c r="K88" s="1512"/>
      <c r="L88" s="1517"/>
      <c r="M88" s="1517"/>
      <c r="N88" s="1517"/>
      <c r="O88" s="1517"/>
      <c r="P88" s="1517"/>
      <c r="Q88" s="1517"/>
      <c r="R88" s="1518"/>
      <c r="S88" s="1518"/>
      <c r="T88" s="1518"/>
      <c r="U88" s="1518"/>
      <c r="V88" s="1518"/>
      <c r="W88" s="1518"/>
      <c r="X88" s="1518"/>
      <c r="Y88" s="1518"/>
      <c r="Z88" s="1518"/>
      <c r="AA88" s="1518"/>
      <c r="AB88" s="1518"/>
      <c r="AC88" s="1518"/>
      <c r="AD88" s="1518"/>
      <c r="AE88" s="1518"/>
      <c r="AF88" s="1518"/>
      <c r="AG88" s="1518"/>
      <c r="AH88" s="1518"/>
      <c r="AI88" s="1518"/>
      <c r="AJ88" s="1518"/>
      <c r="AK88" s="1518"/>
      <c r="AL88" s="1518"/>
      <c r="AM88" s="1518"/>
      <c r="AN88" s="1518"/>
      <c r="AO88" s="1518"/>
      <c r="AP88" s="1518"/>
      <c r="AQ88" s="1518"/>
      <c r="AR88" s="1518"/>
      <c r="AS88" s="1518"/>
      <c r="AT88" s="1518"/>
      <c r="AU88" s="1518"/>
      <c r="AV88" s="1518"/>
      <c r="AW88" s="1518"/>
      <c r="AX88" s="1518"/>
      <c r="AY88" s="1518"/>
      <c r="AZ88" s="1518"/>
      <c r="BA88" s="1518"/>
      <c r="BB88" s="1518"/>
      <c r="BC88" s="1518"/>
      <c r="BD88" s="1518"/>
      <c r="BE88" s="1518"/>
      <c r="BF88" s="1518"/>
      <c r="BG88" s="1518"/>
      <c r="BH88" s="1518"/>
      <c r="BI88" s="1518"/>
      <c r="BJ88" s="1518"/>
      <c r="BK88" s="1518"/>
      <c r="BL88" s="1518"/>
      <c r="BM88" s="1518"/>
      <c r="BN88" s="1518"/>
      <c r="BO88" s="1518"/>
      <c r="BP88" s="1518"/>
      <c r="BQ88" s="1518"/>
      <c r="BR88" s="1518"/>
      <c r="BS88" s="1518"/>
      <c r="BT88" s="1518"/>
      <c r="BU88" s="1518"/>
      <c r="BV88" s="1518"/>
      <c r="BW88" s="1518"/>
      <c r="BX88" s="1518"/>
      <c r="BY88" s="1518"/>
      <c r="BZ88" s="1519"/>
      <c r="CA88" s="1519"/>
      <c r="CB88" s="1519"/>
      <c r="CC88" s="1519"/>
      <c r="CD88" s="1519"/>
      <c r="CE88" s="1519"/>
      <c r="CF88" s="1519"/>
      <c r="CG88" s="1519"/>
      <c r="CH88" s="1519"/>
      <c r="CI88" s="1519"/>
      <c r="CJ88" s="1519"/>
      <c r="CK88" s="1519"/>
      <c r="CL88" s="1519"/>
      <c r="CM88" s="1519"/>
      <c r="CN88" s="1520"/>
      <c r="CO88" s="1530"/>
    </row>
    <row r="89" spans="2:93" ht="15" thickBot="1" x14ac:dyDescent="0.25">
      <c r="B89"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89" s="1504"/>
      <c r="D89" s="1504"/>
      <c r="E89" s="1504"/>
      <c r="F89" s="1504"/>
      <c r="G89" s="1504"/>
      <c r="H89" s="1504"/>
      <c r="I89" s="1504"/>
      <c r="J89" s="1208"/>
      <c r="K89" s="1512"/>
      <c r="L89" s="1517"/>
      <c r="M89" s="1517"/>
      <c r="N89" s="1517"/>
      <c r="O89" s="1517"/>
      <c r="P89" s="1517"/>
      <c r="Q89" s="1517"/>
      <c r="R89" s="1518"/>
      <c r="S89" s="1518"/>
      <c r="T89" s="1518"/>
      <c r="U89" s="1518"/>
      <c r="V89" s="1518"/>
      <c r="W89" s="1518"/>
      <c r="X89" s="1518"/>
      <c r="Y89" s="1518"/>
      <c r="Z89" s="1518"/>
      <c r="AA89" s="1518"/>
      <c r="AB89" s="1518"/>
      <c r="AC89" s="1518"/>
      <c r="AD89" s="1518"/>
      <c r="AE89" s="1518"/>
      <c r="AF89" s="1518"/>
      <c r="AG89" s="1518"/>
      <c r="AH89" s="1518"/>
      <c r="AI89" s="1518"/>
      <c r="AJ89" s="1518"/>
      <c r="AK89" s="1518"/>
      <c r="AL89" s="1518"/>
      <c r="AM89" s="1518"/>
      <c r="AN89" s="1518"/>
      <c r="AO89" s="1518"/>
      <c r="AP89" s="1518"/>
      <c r="AQ89" s="1518"/>
      <c r="AR89" s="1518"/>
      <c r="AS89" s="1518"/>
      <c r="AT89" s="1518"/>
      <c r="AU89" s="1518"/>
      <c r="AV89" s="1518"/>
      <c r="AW89" s="1518"/>
      <c r="AX89" s="1518"/>
      <c r="AY89" s="1518"/>
      <c r="AZ89" s="1518"/>
      <c r="BA89" s="1518"/>
      <c r="BB89" s="1518"/>
      <c r="BC89" s="1518"/>
      <c r="BD89" s="1518"/>
      <c r="BE89" s="1518"/>
      <c r="BF89" s="1518"/>
      <c r="BG89" s="1518"/>
      <c r="BH89" s="1518"/>
      <c r="BI89" s="1518"/>
      <c r="BJ89" s="1518"/>
      <c r="BK89" s="1518"/>
      <c r="BL89" s="1518"/>
      <c r="BM89" s="1518"/>
      <c r="BN89" s="1518"/>
      <c r="BO89" s="1518"/>
      <c r="BP89" s="1518"/>
      <c r="BQ89" s="1518"/>
      <c r="BR89" s="1518"/>
      <c r="BS89" s="1518"/>
      <c r="BT89" s="1518"/>
      <c r="BU89" s="1518"/>
      <c r="BV89" s="1518"/>
      <c r="BW89" s="1518"/>
      <c r="BX89" s="1518"/>
      <c r="BY89" s="1518"/>
      <c r="BZ89" s="1519"/>
      <c r="CA89" s="1519"/>
      <c r="CB89" s="1519"/>
      <c r="CC89" s="1519"/>
      <c r="CD89" s="1519"/>
      <c r="CE89" s="1519"/>
      <c r="CF89" s="1519"/>
      <c r="CG89" s="1519"/>
      <c r="CH89" s="1519"/>
      <c r="CI89" s="1519"/>
      <c r="CJ89" s="1519"/>
      <c r="CK89" s="1519"/>
      <c r="CL89" s="1519"/>
      <c r="CM89" s="1519"/>
      <c r="CN89" s="1520"/>
      <c r="CO89" s="1530"/>
    </row>
    <row r="90" spans="2:93" ht="15" thickBot="1" x14ac:dyDescent="0.25">
      <c r="B90"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90" s="1504"/>
      <c r="D90" s="1504"/>
      <c r="E90" s="1504"/>
      <c r="F90" s="1504"/>
      <c r="G90" s="1504"/>
      <c r="H90" s="1504"/>
      <c r="I90" s="1504"/>
      <c r="J90" s="1208"/>
      <c r="K90" s="1512"/>
      <c r="L90" s="1517"/>
      <c r="M90" s="1517"/>
      <c r="N90" s="1517"/>
      <c r="O90" s="1517"/>
      <c r="P90" s="1517"/>
      <c r="Q90" s="1517"/>
      <c r="R90" s="1518"/>
      <c r="S90" s="1518"/>
      <c r="T90" s="1518"/>
      <c r="U90" s="1518"/>
      <c r="V90" s="1518"/>
      <c r="W90" s="1518"/>
      <c r="X90" s="1518"/>
      <c r="Y90" s="1518"/>
      <c r="Z90" s="1518"/>
      <c r="AA90" s="1518"/>
      <c r="AB90" s="1518"/>
      <c r="AC90" s="1518"/>
      <c r="AD90" s="1518"/>
      <c r="AE90" s="1518"/>
      <c r="AF90" s="1518"/>
      <c r="AG90" s="1518"/>
      <c r="AH90" s="1518"/>
      <c r="AI90" s="1518"/>
      <c r="AJ90" s="1518"/>
      <c r="AK90" s="1518"/>
      <c r="AL90" s="1518"/>
      <c r="AM90" s="1518"/>
      <c r="AN90" s="1518"/>
      <c r="AO90" s="1518"/>
      <c r="AP90" s="1518"/>
      <c r="AQ90" s="1518"/>
      <c r="AR90" s="1518"/>
      <c r="AS90" s="1518"/>
      <c r="AT90" s="1518"/>
      <c r="AU90" s="1518"/>
      <c r="AV90" s="1518"/>
      <c r="AW90" s="1518"/>
      <c r="AX90" s="1518"/>
      <c r="AY90" s="1518"/>
      <c r="AZ90" s="1518"/>
      <c r="BA90" s="1518"/>
      <c r="BB90" s="1518"/>
      <c r="BC90" s="1518"/>
      <c r="BD90" s="1518"/>
      <c r="BE90" s="1518"/>
      <c r="BF90" s="1518"/>
      <c r="BG90" s="1518"/>
      <c r="BH90" s="1518"/>
      <c r="BI90" s="1518"/>
      <c r="BJ90" s="1518"/>
      <c r="BK90" s="1518"/>
      <c r="BL90" s="1518"/>
      <c r="BM90" s="1518"/>
      <c r="BN90" s="1518"/>
      <c r="BO90" s="1518"/>
      <c r="BP90" s="1518"/>
      <c r="BQ90" s="1518"/>
      <c r="BR90" s="1518"/>
      <c r="BS90" s="1518"/>
      <c r="BT90" s="1518"/>
      <c r="BU90" s="1518"/>
      <c r="BV90" s="1518"/>
      <c r="BW90" s="1518"/>
      <c r="BX90" s="1518"/>
      <c r="BY90" s="1518"/>
      <c r="BZ90" s="1519"/>
      <c r="CA90" s="1519"/>
      <c r="CB90" s="1519"/>
      <c r="CC90" s="1519"/>
      <c r="CD90" s="1519"/>
      <c r="CE90" s="1519"/>
      <c r="CF90" s="1519"/>
      <c r="CG90" s="1519"/>
      <c r="CH90" s="1519"/>
      <c r="CI90" s="1519"/>
      <c r="CJ90" s="1519"/>
      <c r="CK90" s="1519"/>
      <c r="CL90" s="1519"/>
      <c r="CM90" s="1519"/>
      <c r="CN90" s="1520"/>
      <c r="CO90" s="1530"/>
    </row>
    <row r="91" spans="2:93" ht="15" thickBot="1" x14ac:dyDescent="0.25">
      <c r="B91"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91" s="1203"/>
      <c r="D91" s="1203"/>
      <c r="E91" s="1203"/>
      <c r="F91" s="1203"/>
      <c r="G91" s="1203"/>
      <c r="H91" s="1504"/>
      <c r="I91" s="1203"/>
      <c r="J91" s="1208"/>
      <c r="K91" s="1512"/>
      <c r="L91" s="1517"/>
      <c r="M91" s="1517"/>
      <c r="N91" s="1517"/>
      <c r="O91" s="1517"/>
      <c r="P91" s="1517"/>
      <c r="Q91" s="1517"/>
      <c r="R91" s="1518"/>
      <c r="S91" s="1518"/>
      <c r="T91" s="1518"/>
      <c r="U91" s="1518"/>
      <c r="V91" s="1518"/>
      <c r="W91" s="1518"/>
      <c r="X91" s="1518"/>
      <c r="Y91" s="1518"/>
      <c r="Z91" s="1518"/>
      <c r="AA91" s="1518"/>
      <c r="AB91" s="1518"/>
      <c r="AC91" s="1518"/>
      <c r="AD91" s="1518"/>
      <c r="AE91" s="1518"/>
      <c r="AF91" s="1518"/>
      <c r="AG91" s="1518"/>
      <c r="AH91" s="1518"/>
      <c r="AI91" s="1518"/>
      <c r="AJ91" s="1518"/>
      <c r="AK91" s="1518"/>
      <c r="AL91" s="1518"/>
      <c r="AM91" s="1518"/>
      <c r="AN91" s="1518"/>
      <c r="AO91" s="1518"/>
      <c r="AP91" s="1518"/>
      <c r="AQ91" s="1518"/>
      <c r="AR91" s="1518"/>
      <c r="AS91" s="1518"/>
      <c r="AT91" s="1518"/>
      <c r="AU91" s="1518"/>
      <c r="AV91" s="1518"/>
      <c r="AW91" s="1518"/>
      <c r="AX91" s="1518"/>
      <c r="AY91" s="1518"/>
      <c r="AZ91" s="1518"/>
      <c r="BA91" s="1518"/>
      <c r="BB91" s="1518"/>
      <c r="BC91" s="1518"/>
      <c r="BD91" s="1518"/>
      <c r="BE91" s="1518"/>
      <c r="BF91" s="1518"/>
      <c r="BG91" s="1518"/>
      <c r="BH91" s="1518"/>
      <c r="BI91" s="1518"/>
      <c r="BJ91" s="1518"/>
      <c r="BK91" s="1518"/>
      <c r="BL91" s="1518"/>
      <c r="BM91" s="1518"/>
      <c r="BN91" s="1518"/>
      <c r="BO91" s="1518"/>
      <c r="BP91" s="1518"/>
      <c r="BQ91" s="1518"/>
      <c r="BR91" s="1518"/>
      <c r="BS91" s="1518"/>
      <c r="BT91" s="1518"/>
      <c r="BU91" s="1518"/>
      <c r="BV91" s="1518"/>
      <c r="BW91" s="1518"/>
      <c r="BX91" s="1518"/>
      <c r="BY91" s="1518"/>
      <c r="BZ91" s="1519"/>
      <c r="CA91" s="1519"/>
      <c r="CB91" s="1519"/>
      <c r="CC91" s="1519"/>
      <c r="CD91" s="1519"/>
      <c r="CE91" s="1519"/>
      <c r="CF91" s="1519"/>
      <c r="CG91" s="1519"/>
      <c r="CH91" s="1519"/>
      <c r="CI91" s="1519"/>
      <c r="CJ91" s="1519"/>
      <c r="CK91" s="1519"/>
      <c r="CL91" s="1519"/>
      <c r="CM91" s="1519"/>
      <c r="CN91" s="1520"/>
      <c r="CO91" s="1530"/>
    </row>
    <row r="92" spans="2:93" ht="15" thickBot="1" x14ac:dyDescent="0.25">
      <c r="B92"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92" s="1504"/>
      <c r="D92" s="1504"/>
      <c r="E92" s="1504"/>
      <c r="F92" s="1504"/>
      <c r="G92" s="1504"/>
      <c r="H92" s="1504"/>
      <c r="I92" s="1504"/>
      <c r="J92" s="1208"/>
      <c r="K92" s="1512"/>
      <c r="L92" s="1517"/>
      <c r="M92" s="1517"/>
      <c r="N92" s="1517"/>
      <c r="O92" s="1517"/>
      <c r="P92" s="1517"/>
      <c r="Q92" s="1517"/>
      <c r="R92" s="1518"/>
      <c r="S92" s="1518"/>
      <c r="T92" s="1518"/>
      <c r="U92" s="1518"/>
      <c r="V92" s="1518"/>
      <c r="W92" s="1518"/>
      <c r="X92" s="1518"/>
      <c r="Y92" s="1518"/>
      <c r="Z92" s="1518"/>
      <c r="AA92" s="1518"/>
      <c r="AB92" s="1518"/>
      <c r="AC92" s="1518"/>
      <c r="AD92" s="1518"/>
      <c r="AE92" s="1518"/>
      <c r="AF92" s="1518"/>
      <c r="AG92" s="1518"/>
      <c r="AH92" s="1518"/>
      <c r="AI92" s="1518"/>
      <c r="AJ92" s="1518"/>
      <c r="AK92" s="1518"/>
      <c r="AL92" s="1518"/>
      <c r="AM92" s="1518"/>
      <c r="AN92" s="1518"/>
      <c r="AO92" s="1518"/>
      <c r="AP92" s="1518"/>
      <c r="AQ92" s="1518"/>
      <c r="AR92" s="1518"/>
      <c r="AS92" s="1518"/>
      <c r="AT92" s="1518"/>
      <c r="AU92" s="1518"/>
      <c r="AV92" s="1518"/>
      <c r="AW92" s="1518"/>
      <c r="AX92" s="1518"/>
      <c r="AY92" s="1518"/>
      <c r="AZ92" s="1518"/>
      <c r="BA92" s="1518"/>
      <c r="BB92" s="1518"/>
      <c r="BC92" s="1518"/>
      <c r="BD92" s="1518"/>
      <c r="BE92" s="1518"/>
      <c r="BF92" s="1518"/>
      <c r="BG92" s="1518"/>
      <c r="BH92" s="1518"/>
      <c r="BI92" s="1518"/>
      <c r="BJ92" s="1518"/>
      <c r="BK92" s="1518"/>
      <c r="BL92" s="1518"/>
      <c r="BM92" s="1518"/>
      <c r="BN92" s="1518"/>
      <c r="BO92" s="1518"/>
      <c r="BP92" s="1518"/>
      <c r="BQ92" s="1518"/>
      <c r="BR92" s="1518"/>
      <c r="BS92" s="1518"/>
      <c r="BT92" s="1518"/>
      <c r="BU92" s="1518"/>
      <c r="BV92" s="1518"/>
      <c r="BW92" s="1518"/>
      <c r="BX92" s="1518"/>
      <c r="BY92" s="1518"/>
      <c r="BZ92" s="1519"/>
      <c r="CA92" s="1519"/>
      <c r="CB92" s="1519"/>
      <c r="CC92" s="1519"/>
      <c r="CD92" s="1519"/>
      <c r="CE92" s="1519"/>
      <c r="CF92" s="1519"/>
      <c r="CG92" s="1519"/>
      <c r="CH92" s="1519"/>
      <c r="CI92" s="1519"/>
      <c r="CJ92" s="1519"/>
      <c r="CK92" s="1519"/>
      <c r="CL92" s="1519"/>
      <c r="CM92" s="1519"/>
      <c r="CN92" s="1520"/>
      <c r="CO92" s="1530"/>
    </row>
    <row r="93" spans="2:93" ht="15" thickBot="1" x14ac:dyDescent="0.25">
      <c r="B93"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93" s="1504"/>
      <c r="D93" s="1504"/>
      <c r="E93" s="1504"/>
      <c r="F93" s="1504"/>
      <c r="G93" s="1504"/>
      <c r="H93" s="1504"/>
      <c r="I93" s="1504"/>
      <c r="J93" s="1208"/>
      <c r="K93" s="1512"/>
      <c r="L93" s="1517"/>
      <c r="M93" s="1517"/>
      <c r="N93" s="1517"/>
      <c r="O93" s="1517"/>
      <c r="P93" s="1517"/>
      <c r="Q93" s="1517"/>
      <c r="R93" s="1518"/>
      <c r="S93" s="1518"/>
      <c r="T93" s="1518"/>
      <c r="U93" s="1518"/>
      <c r="V93" s="1518"/>
      <c r="W93" s="1518"/>
      <c r="X93" s="1518"/>
      <c r="Y93" s="1518"/>
      <c r="Z93" s="1518"/>
      <c r="AA93" s="1518"/>
      <c r="AB93" s="1518"/>
      <c r="AC93" s="1518"/>
      <c r="AD93" s="1518"/>
      <c r="AE93" s="1518"/>
      <c r="AF93" s="1518"/>
      <c r="AG93" s="1518"/>
      <c r="AH93" s="1518"/>
      <c r="AI93" s="1518"/>
      <c r="AJ93" s="1518"/>
      <c r="AK93" s="1518"/>
      <c r="AL93" s="1518"/>
      <c r="AM93" s="1518"/>
      <c r="AN93" s="1518"/>
      <c r="AO93" s="1518"/>
      <c r="AP93" s="1518"/>
      <c r="AQ93" s="1518"/>
      <c r="AR93" s="1518"/>
      <c r="AS93" s="1518"/>
      <c r="AT93" s="1518"/>
      <c r="AU93" s="1518"/>
      <c r="AV93" s="1518"/>
      <c r="AW93" s="1518"/>
      <c r="AX93" s="1518"/>
      <c r="AY93" s="1518"/>
      <c r="AZ93" s="1518"/>
      <c r="BA93" s="1518"/>
      <c r="BB93" s="1518"/>
      <c r="BC93" s="1518"/>
      <c r="BD93" s="1518"/>
      <c r="BE93" s="1518"/>
      <c r="BF93" s="1518"/>
      <c r="BG93" s="1518"/>
      <c r="BH93" s="1518"/>
      <c r="BI93" s="1518"/>
      <c r="BJ93" s="1518"/>
      <c r="BK93" s="1518"/>
      <c r="BL93" s="1518"/>
      <c r="BM93" s="1518"/>
      <c r="BN93" s="1518"/>
      <c r="BO93" s="1518"/>
      <c r="BP93" s="1518"/>
      <c r="BQ93" s="1518"/>
      <c r="BR93" s="1518"/>
      <c r="BS93" s="1518"/>
      <c r="BT93" s="1518"/>
      <c r="BU93" s="1518"/>
      <c r="BV93" s="1518"/>
      <c r="BW93" s="1518"/>
      <c r="BX93" s="1518"/>
      <c r="BY93" s="1518"/>
      <c r="BZ93" s="1519"/>
      <c r="CA93" s="1519"/>
      <c r="CB93" s="1519"/>
      <c r="CC93" s="1519"/>
      <c r="CD93" s="1519"/>
      <c r="CE93" s="1519"/>
      <c r="CF93" s="1519"/>
      <c r="CG93" s="1519"/>
      <c r="CH93" s="1519"/>
      <c r="CI93" s="1519"/>
      <c r="CJ93" s="1519"/>
      <c r="CK93" s="1519"/>
      <c r="CL93" s="1519"/>
      <c r="CM93" s="1519"/>
      <c r="CN93" s="1520"/>
      <c r="CO93" s="1530"/>
    </row>
    <row r="94" spans="2:93" ht="15" thickBot="1" x14ac:dyDescent="0.25">
      <c r="B94"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94" s="1504"/>
      <c r="D94" s="1504"/>
      <c r="E94" s="1504"/>
      <c r="F94" s="1504"/>
      <c r="G94" s="1504"/>
      <c r="H94" s="1504"/>
      <c r="I94" s="1504"/>
      <c r="J94" s="1208"/>
      <c r="K94" s="1512"/>
      <c r="L94" s="1517"/>
      <c r="M94" s="1517"/>
      <c r="N94" s="1517"/>
      <c r="O94" s="1517"/>
      <c r="P94" s="1517"/>
      <c r="Q94" s="1517"/>
      <c r="R94" s="1518"/>
      <c r="S94" s="1518"/>
      <c r="T94" s="1518"/>
      <c r="U94" s="1518"/>
      <c r="V94" s="1518"/>
      <c r="W94" s="1518"/>
      <c r="X94" s="1518"/>
      <c r="Y94" s="1518"/>
      <c r="Z94" s="1518"/>
      <c r="AA94" s="1518"/>
      <c r="AB94" s="1518"/>
      <c r="AC94" s="1518"/>
      <c r="AD94" s="1518"/>
      <c r="AE94" s="1518"/>
      <c r="AF94" s="1518"/>
      <c r="AG94" s="1518"/>
      <c r="AH94" s="1518"/>
      <c r="AI94" s="1518"/>
      <c r="AJ94" s="1518"/>
      <c r="AK94" s="1518"/>
      <c r="AL94" s="1518"/>
      <c r="AM94" s="1518"/>
      <c r="AN94" s="1518"/>
      <c r="AO94" s="1518"/>
      <c r="AP94" s="1518"/>
      <c r="AQ94" s="1518"/>
      <c r="AR94" s="1518"/>
      <c r="AS94" s="1518"/>
      <c r="AT94" s="1518"/>
      <c r="AU94" s="1518"/>
      <c r="AV94" s="1518"/>
      <c r="AW94" s="1518"/>
      <c r="AX94" s="1518"/>
      <c r="AY94" s="1518"/>
      <c r="AZ94" s="1518"/>
      <c r="BA94" s="1518"/>
      <c r="BB94" s="1518"/>
      <c r="BC94" s="1518"/>
      <c r="BD94" s="1518"/>
      <c r="BE94" s="1518"/>
      <c r="BF94" s="1518"/>
      <c r="BG94" s="1518"/>
      <c r="BH94" s="1518"/>
      <c r="BI94" s="1518"/>
      <c r="BJ94" s="1518"/>
      <c r="BK94" s="1518"/>
      <c r="BL94" s="1518"/>
      <c r="BM94" s="1518"/>
      <c r="BN94" s="1518"/>
      <c r="BO94" s="1518"/>
      <c r="BP94" s="1518"/>
      <c r="BQ94" s="1518"/>
      <c r="BR94" s="1518"/>
      <c r="BS94" s="1518"/>
      <c r="BT94" s="1518"/>
      <c r="BU94" s="1518"/>
      <c r="BV94" s="1518"/>
      <c r="BW94" s="1518"/>
      <c r="BX94" s="1518"/>
      <c r="BY94" s="1518"/>
      <c r="BZ94" s="1519"/>
      <c r="CA94" s="1519"/>
      <c r="CB94" s="1519"/>
      <c r="CC94" s="1519"/>
      <c r="CD94" s="1519"/>
      <c r="CE94" s="1519"/>
      <c r="CF94" s="1519"/>
      <c r="CG94" s="1519"/>
      <c r="CH94" s="1519"/>
      <c r="CI94" s="1519"/>
      <c r="CJ94" s="1519"/>
      <c r="CK94" s="1519"/>
      <c r="CL94" s="1519"/>
      <c r="CM94" s="1519"/>
      <c r="CN94" s="1520"/>
      <c r="CO94" s="1530"/>
    </row>
    <row r="95" spans="2:93" ht="15" thickBot="1" x14ac:dyDescent="0.25">
      <c r="B95"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95" s="1504"/>
      <c r="D95" s="1504"/>
      <c r="E95" s="1504"/>
      <c r="F95" s="1504"/>
      <c r="G95" s="1504"/>
      <c r="H95" s="1504"/>
      <c r="I95" s="1504"/>
      <c r="J95" s="1208"/>
      <c r="K95" s="1512"/>
      <c r="L95" s="1517"/>
      <c r="M95" s="1517"/>
      <c r="N95" s="1517"/>
      <c r="O95" s="1517"/>
      <c r="P95" s="1517"/>
      <c r="Q95" s="1517"/>
      <c r="R95" s="1519"/>
      <c r="S95" s="1519"/>
      <c r="T95" s="1519"/>
      <c r="U95" s="1519"/>
      <c r="V95" s="1519"/>
      <c r="W95" s="1519"/>
      <c r="X95" s="1519"/>
      <c r="Y95" s="1519"/>
      <c r="Z95" s="1519"/>
      <c r="AA95" s="1519"/>
      <c r="AB95" s="1519"/>
      <c r="AC95" s="1519"/>
      <c r="AD95" s="1519"/>
      <c r="AE95" s="1519"/>
      <c r="AF95" s="1519"/>
      <c r="AG95" s="1519"/>
      <c r="AH95" s="1519"/>
      <c r="AI95" s="1519"/>
      <c r="AJ95" s="1519"/>
      <c r="AK95" s="1519"/>
      <c r="AL95" s="1519"/>
      <c r="AM95" s="1519"/>
      <c r="AN95" s="1519"/>
      <c r="AO95" s="1519"/>
      <c r="AP95" s="1519"/>
      <c r="AQ95" s="1519"/>
      <c r="AR95" s="1519"/>
      <c r="AS95" s="1519"/>
      <c r="AT95" s="1519"/>
      <c r="AU95" s="1519"/>
      <c r="AV95" s="1519"/>
      <c r="AW95" s="1519"/>
      <c r="AX95" s="1519"/>
      <c r="AY95" s="1519"/>
      <c r="AZ95" s="1519"/>
      <c r="BA95" s="1519"/>
      <c r="BB95" s="1519"/>
      <c r="BC95" s="1519"/>
      <c r="BD95" s="1519"/>
      <c r="BE95" s="1519"/>
      <c r="BF95" s="1519"/>
      <c r="BG95" s="1519"/>
      <c r="BH95" s="1519"/>
      <c r="BI95" s="1519"/>
      <c r="BJ95" s="1519"/>
      <c r="BK95" s="1519"/>
      <c r="BL95" s="1519"/>
      <c r="BM95" s="1519"/>
      <c r="BN95" s="1519"/>
      <c r="BO95" s="1519"/>
      <c r="BP95" s="1519"/>
      <c r="BQ95" s="1519"/>
      <c r="BR95" s="1519"/>
      <c r="BS95" s="1519"/>
      <c r="BT95" s="1519"/>
      <c r="BU95" s="1519"/>
      <c r="BV95" s="1519"/>
      <c r="BW95" s="1519"/>
      <c r="BX95" s="1519"/>
      <c r="BY95" s="1519"/>
      <c r="BZ95" s="1519"/>
      <c r="CA95" s="1519"/>
      <c r="CB95" s="1519"/>
      <c r="CC95" s="1519"/>
      <c r="CD95" s="1519"/>
      <c r="CE95" s="1519"/>
      <c r="CF95" s="1519"/>
      <c r="CG95" s="1519"/>
      <c r="CH95" s="1519"/>
      <c r="CI95" s="1519"/>
      <c r="CJ95" s="1519"/>
      <c r="CK95" s="1519"/>
      <c r="CL95" s="1519"/>
      <c r="CM95" s="1519"/>
      <c r="CN95" s="1520"/>
      <c r="CO95" s="1530"/>
    </row>
    <row r="96" spans="2:93" ht="15" thickBot="1" x14ac:dyDescent="0.25">
      <c r="B96"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96" s="1504"/>
      <c r="D96" s="1504"/>
      <c r="E96" s="1504"/>
      <c r="F96" s="1504"/>
      <c r="G96" s="1504"/>
      <c r="H96" s="1504"/>
      <c r="I96" s="1504"/>
      <c r="J96" s="1208"/>
      <c r="K96" s="1512"/>
      <c r="L96" s="1517"/>
      <c r="M96" s="1517"/>
      <c r="N96" s="1517"/>
      <c r="O96" s="1517"/>
      <c r="P96" s="1517"/>
      <c r="Q96" s="1517"/>
      <c r="R96" s="1519"/>
      <c r="S96" s="1519"/>
      <c r="T96" s="1519"/>
      <c r="U96" s="1519"/>
      <c r="V96" s="1519"/>
      <c r="W96" s="1519"/>
      <c r="X96" s="1519"/>
      <c r="Y96" s="1519"/>
      <c r="Z96" s="1519"/>
      <c r="AA96" s="1519"/>
      <c r="AB96" s="1519"/>
      <c r="AC96" s="1519"/>
      <c r="AD96" s="1519"/>
      <c r="AE96" s="1519"/>
      <c r="AF96" s="1519"/>
      <c r="AG96" s="1519"/>
      <c r="AH96" s="1519"/>
      <c r="AI96" s="1519"/>
      <c r="AJ96" s="1519"/>
      <c r="AK96" s="1519"/>
      <c r="AL96" s="1519"/>
      <c r="AM96" s="1519"/>
      <c r="AN96" s="1519"/>
      <c r="AO96" s="1519"/>
      <c r="AP96" s="1519"/>
      <c r="AQ96" s="1519"/>
      <c r="AR96" s="1519"/>
      <c r="AS96" s="1519"/>
      <c r="AT96" s="1519"/>
      <c r="AU96" s="1519"/>
      <c r="AV96" s="1519"/>
      <c r="AW96" s="1519"/>
      <c r="AX96" s="1519"/>
      <c r="AY96" s="1519"/>
      <c r="AZ96" s="1519"/>
      <c r="BA96" s="1519"/>
      <c r="BB96" s="1519"/>
      <c r="BC96" s="1519"/>
      <c r="BD96" s="1519"/>
      <c r="BE96" s="1519"/>
      <c r="BF96" s="1519"/>
      <c r="BG96" s="1519"/>
      <c r="BH96" s="1519"/>
      <c r="BI96" s="1519"/>
      <c r="BJ96" s="1519"/>
      <c r="BK96" s="1519"/>
      <c r="BL96" s="1519"/>
      <c r="BM96" s="1519"/>
      <c r="BN96" s="1519"/>
      <c r="BO96" s="1519"/>
      <c r="BP96" s="1519"/>
      <c r="BQ96" s="1519"/>
      <c r="BR96" s="1519"/>
      <c r="BS96" s="1519"/>
      <c r="BT96" s="1519"/>
      <c r="BU96" s="1519"/>
      <c r="BV96" s="1519"/>
      <c r="BW96" s="1519"/>
      <c r="BX96" s="1519"/>
      <c r="BY96" s="1519"/>
      <c r="BZ96" s="1519"/>
      <c r="CA96" s="1519"/>
      <c r="CB96" s="1519"/>
      <c r="CC96" s="1519"/>
      <c r="CD96" s="1519"/>
      <c r="CE96" s="1519"/>
      <c r="CF96" s="1519"/>
      <c r="CG96" s="1519"/>
      <c r="CH96" s="1519"/>
      <c r="CI96" s="1519"/>
      <c r="CJ96" s="1519"/>
      <c r="CK96" s="1519"/>
      <c r="CL96" s="1519"/>
      <c r="CM96" s="1519"/>
      <c r="CN96" s="1520"/>
      <c r="CO96" s="1530"/>
    </row>
    <row r="97" spans="2:93" x14ac:dyDescent="0.2">
      <c r="B97" s="151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ERRORA</v>
      </c>
      <c r="C97" s="1504"/>
      <c r="D97" s="1504"/>
      <c r="E97" s="1504"/>
      <c r="F97" s="1504"/>
      <c r="G97" s="1504"/>
      <c r="H97" s="1504"/>
      <c r="I97" s="1504"/>
      <c r="J97" s="1208"/>
      <c r="K97" s="1512"/>
      <c r="L97" s="1517"/>
      <c r="M97" s="1517"/>
      <c r="N97" s="1517"/>
      <c r="O97" s="1517"/>
      <c r="P97" s="1517"/>
      <c r="Q97" s="1517"/>
      <c r="R97" s="1519"/>
      <c r="S97" s="1519"/>
      <c r="T97" s="1519"/>
      <c r="U97" s="1519"/>
      <c r="V97" s="1519"/>
      <c r="W97" s="1519"/>
      <c r="X97" s="1519"/>
      <c r="Y97" s="1519"/>
      <c r="Z97" s="1519"/>
      <c r="AA97" s="1519"/>
      <c r="AB97" s="1519"/>
      <c r="AC97" s="1519"/>
      <c r="AD97" s="1519"/>
      <c r="AE97" s="1519"/>
      <c r="AF97" s="1519"/>
      <c r="AG97" s="1519"/>
      <c r="AH97" s="1519"/>
      <c r="AI97" s="1519"/>
      <c r="AJ97" s="1519"/>
      <c r="AK97" s="1519"/>
      <c r="AL97" s="1519"/>
      <c r="AM97" s="1519"/>
      <c r="AN97" s="1519"/>
      <c r="AO97" s="1519"/>
      <c r="AP97" s="1519"/>
      <c r="AQ97" s="1519"/>
      <c r="AR97" s="1519"/>
      <c r="AS97" s="1519"/>
      <c r="AT97" s="1519"/>
      <c r="AU97" s="1519"/>
      <c r="AV97" s="1519"/>
      <c r="AW97" s="1519"/>
      <c r="AX97" s="1519"/>
      <c r="AY97" s="1519"/>
      <c r="AZ97" s="1519"/>
      <c r="BA97" s="1519"/>
      <c r="BB97" s="1519"/>
      <c r="BC97" s="1519"/>
      <c r="BD97" s="1519"/>
      <c r="BE97" s="1519"/>
      <c r="BF97" s="1519"/>
      <c r="BG97" s="1519"/>
      <c r="BH97" s="1519"/>
      <c r="BI97" s="1519"/>
      <c r="BJ97" s="1519"/>
      <c r="BK97" s="1519"/>
      <c r="BL97" s="1519"/>
      <c r="BM97" s="1519"/>
      <c r="BN97" s="1519"/>
      <c r="BO97" s="1519"/>
      <c r="BP97" s="1519"/>
      <c r="BQ97" s="1519"/>
      <c r="BR97" s="1519"/>
      <c r="BS97" s="1519"/>
      <c r="BT97" s="1519"/>
      <c r="BU97" s="1519"/>
      <c r="BV97" s="1519"/>
      <c r="BW97" s="1519"/>
      <c r="BX97" s="1519"/>
      <c r="BY97" s="1519"/>
      <c r="BZ97" s="1519"/>
      <c r="CA97" s="1519"/>
      <c r="CB97" s="1519"/>
      <c r="CC97" s="1519"/>
      <c r="CD97" s="1519"/>
      <c r="CE97" s="1519"/>
      <c r="CF97" s="1519"/>
      <c r="CG97" s="1519"/>
      <c r="CH97" s="1519"/>
      <c r="CI97" s="1519"/>
      <c r="CJ97" s="1519"/>
      <c r="CK97" s="1519"/>
      <c r="CL97" s="1519"/>
      <c r="CM97" s="1519"/>
      <c r="CN97" s="1520"/>
      <c r="CO97" s="1530"/>
    </row>
    <row r="99" spans="2:93" x14ac:dyDescent="0.2">
      <c r="N99" s="1472"/>
      <c r="O99" s="1472"/>
      <c r="P99" s="1472"/>
      <c r="Q99" s="1472"/>
      <c r="R99" s="1472"/>
      <c r="S99" s="1472"/>
      <c r="T99" s="1472"/>
      <c r="U99" s="1472"/>
      <c r="V99" s="1472"/>
      <c r="W99" s="1472"/>
      <c r="X99" s="1472"/>
      <c r="Y99" s="1472"/>
      <c r="Z99" s="1472"/>
      <c r="AA99" s="1472"/>
      <c r="AB99" s="1472"/>
      <c r="AC99" s="1472"/>
      <c r="AD99" s="1472"/>
      <c r="AE99" s="1472"/>
      <c r="AF99" s="1472"/>
      <c r="AG99" s="1472"/>
      <c r="AH99" s="1472"/>
      <c r="AI99" s="1472"/>
      <c r="AJ99" s="1472"/>
      <c r="AK99" s="1472"/>
      <c r="AL99" s="1472"/>
      <c r="AM99" s="1472"/>
      <c r="AN99" s="1472"/>
      <c r="AO99" s="1472"/>
      <c r="AP99" s="1472"/>
      <c r="AQ99" s="1472"/>
      <c r="AR99" s="1472"/>
      <c r="AS99" s="1472"/>
      <c r="AT99" s="1472"/>
      <c r="AU99" s="1472"/>
      <c r="AV99" s="1472"/>
      <c r="AW99" s="1472"/>
      <c r="AX99" s="1472"/>
      <c r="AY99" s="1472"/>
      <c r="AZ99" s="1472"/>
      <c r="BA99" s="1472"/>
      <c r="BB99" s="1472"/>
      <c r="BC99" s="1472"/>
      <c r="BD99" s="1472"/>
      <c r="BE99" s="1472"/>
      <c r="BF99" s="1472"/>
      <c r="BG99" s="1472"/>
      <c r="BH99" s="1472"/>
      <c r="BI99" s="1472"/>
      <c r="BJ99" s="1472"/>
      <c r="BK99" s="1472"/>
      <c r="BL99" s="1472"/>
      <c r="BM99" s="1472"/>
      <c r="BN99" s="1472"/>
      <c r="BO99" s="1472"/>
    </row>
    <row r="100" spans="2:93" x14ac:dyDescent="0.2">
      <c r="N100" s="1472"/>
      <c r="O100" s="1472"/>
      <c r="P100" s="1472"/>
      <c r="Q100" s="1472"/>
      <c r="R100" s="1472"/>
      <c r="S100" s="1472"/>
      <c r="T100" s="1472"/>
      <c r="U100" s="1472"/>
      <c r="V100" s="1472"/>
      <c r="W100" s="1472"/>
      <c r="X100" s="1472"/>
      <c r="Y100" s="1472"/>
      <c r="Z100" s="1472"/>
      <c r="AA100" s="1472"/>
      <c r="AB100" s="1472"/>
      <c r="AC100" s="1472"/>
      <c r="AD100" s="1472"/>
      <c r="AE100" s="1472"/>
      <c r="AF100" s="1472"/>
      <c r="AG100" s="1472"/>
      <c r="AH100" s="1472"/>
      <c r="AI100" s="1472"/>
      <c r="AJ100" s="1472"/>
      <c r="AK100" s="1472"/>
      <c r="AL100" s="1472"/>
      <c r="AM100" s="1472"/>
      <c r="AN100" s="1472"/>
      <c r="AO100" s="1472"/>
      <c r="AP100" s="1472"/>
      <c r="AQ100" s="1472"/>
      <c r="AR100" s="1472"/>
      <c r="AS100" s="1472"/>
      <c r="AT100" s="1472"/>
      <c r="AU100" s="1472"/>
      <c r="AV100" s="1472"/>
      <c r="AW100" s="1472"/>
      <c r="AX100" s="1472"/>
      <c r="AY100" s="1472"/>
      <c r="AZ100" s="1472"/>
      <c r="BA100" s="1472"/>
      <c r="BB100" s="1472"/>
      <c r="BC100" s="1472"/>
      <c r="BD100" s="1472"/>
      <c r="BE100" s="1472"/>
      <c r="BF100" s="1472"/>
      <c r="BG100" s="1472"/>
      <c r="BH100" s="1472"/>
      <c r="BI100" s="1472"/>
      <c r="BJ100" s="1472"/>
      <c r="BK100" s="1472"/>
      <c r="BL100" s="1472"/>
      <c r="BM100" s="1472"/>
      <c r="BN100" s="1472"/>
      <c r="BO100" s="1472"/>
    </row>
    <row r="101" spans="2:93" x14ac:dyDescent="0.2">
      <c r="N101" s="1472"/>
      <c r="O101" s="1472"/>
      <c r="P101" s="1472"/>
      <c r="Q101" s="1472"/>
      <c r="R101" s="1472"/>
      <c r="S101" s="1472"/>
      <c r="T101" s="1472"/>
      <c r="U101" s="1472"/>
      <c r="V101" s="1472"/>
      <c r="W101" s="1472"/>
      <c r="X101" s="1472"/>
      <c r="Y101" s="1472"/>
      <c r="Z101" s="1472"/>
      <c r="AA101" s="1472"/>
      <c r="AB101" s="1472"/>
      <c r="AC101" s="1472"/>
      <c r="AD101" s="1472"/>
      <c r="AE101" s="1472"/>
      <c r="AF101" s="1472"/>
      <c r="AG101" s="1472"/>
      <c r="AH101" s="1472"/>
      <c r="AI101" s="1472"/>
      <c r="AJ101" s="1472"/>
      <c r="AK101" s="1472"/>
      <c r="AL101" s="1472"/>
      <c r="AM101" s="1472"/>
      <c r="AN101" s="1472"/>
      <c r="AO101" s="1472"/>
      <c r="AP101" s="1472"/>
      <c r="AQ101" s="1472"/>
      <c r="AR101" s="1472"/>
      <c r="AS101" s="1472"/>
      <c r="AT101" s="1472"/>
      <c r="AU101" s="1472"/>
      <c r="AV101" s="1472"/>
      <c r="AW101" s="1472"/>
      <c r="AX101" s="1472"/>
      <c r="AY101" s="1472"/>
      <c r="AZ101" s="1472"/>
      <c r="BA101" s="1472"/>
      <c r="BB101" s="1472"/>
      <c r="BC101" s="1472"/>
      <c r="BD101" s="1472"/>
      <c r="BE101" s="1472"/>
      <c r="BF101" s="1472"/>
      <c r="BG101" s="1472"/>
      <c r="BH101" s="1472"/>
      <c r="BI101" s="1472"/>
      <c r="BJ101" s="1472"/>
      <c r="BK101" s="1472"/>
      <c r="BL101" s="1472"/>
      <c r="BM101" s="1472"/>
      <c r="BN101" s="1472"/>
      <c r="BO101" s="1472"/>
    </row>
    <row r="102" spans="2:93" x14ac:dyDescent="0.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1472"/>
      <c r="AL102" s="1472"/>
      <c r="AM102" s="1472"/>
      <c r="AN102" s="1472"/>
      <c r="AO102" s="1472"/>
      <c r="AP102" s="1472"/>
      <c r="AQ102" s="1472"/>
      <c r="AR102" s="1472"/>
      <c r="AS102" s="1472"/>
      <c r="AT102" s="1472"/>
      <c r="AU102" s="1472"/>
      <c r="AV102" s="1472"/>
      <c r="AW102" s="1472"/>
    </row>
    <row r="103" spans="2:93" x14ac:dyDescent="0.2">
      <c r="N103" s="1472"/>
      <c r="O103" s="1472"/>
      <c r="P103" s="1472"/>
      <c r="Q103" s="1472"/>
      <c r="R103" s="1472"/>
      <c r="S103" s="1472"/>
      <c r="T103" s="1472"/>
      <c r="U103" s="1472"/>
      <c r="V103" s="1472"/>
      <c r="W103" s="1472"/>
      <c r="X103" s="1472"/>
      <c r="Y103" s="1472"/>
    </row>
    <row r="104" spans="2:93" x14ac:dyDescent="0.2">
      <c r="N104" s="1472"/>
      <c r="O104" s="1472"/>
      <c r="P104" s="1472"/>
      <c r="Q104" s="1472"/>
      <c r="R104" s="1472"/>
      <c r="S104" s="1472"/>
      <c r="T104" s="1472"/>
      <c r="U104" s="1472"/>
      <c r="V104" s="1472"/>
      <c r="W104" s="1472"/>
      <c r="X104" s="1472"/>
      <c r="Y104" s="1472"/>
    </row>
    <row r="105" spans="2:93" x14ac:dyDescent="0.2">
      <c r="N105" s="1472"/>
      <c r="O105" s="1472"/>
      <c r="P105" s="1472"/>
      <c r="Q105" s="1472"/>
      <c r="R105" s="1472"/>
      <c r="S105" s="1472"/>
      <c r="T105" s="1472"/>
      <c r="U105" s="1472"/>
      <c r="V105" s="1472"/>
    </row>
  </sheetData>
  <mergeCells count="1">
    <mergeCell ref="L4:CN4"/>
  </mergeCells>
  <phoneticPr fontId="37" type="noConversion"/>
  <pageMargins left="0.7" right="0.7" top="0.75" bottom="0.75" header="0.3" footer="0.3"/>
  <pageSetup paperSize="9" orientation="portrait"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9" id="{B3A7CB53-1AD8-4AFD-A493-2C9A934727B5}">
            <xm:f>NOT(IFERROR(MATCH($E7,'Option Typs_Grps'!$B$3:$B$132,0)&gt;0,FALSE))</xm:f>
            <x14:dxf>
              <font>
                <b/>
                <i val="0"/>
                <color theme="0"/>
              </font>
              <fill>
                <patternFill>
                  <bgColor rgb="FFFF0000"/>
                </patternFill>
              </fill>
            </x14:dxf>
          </x14:cfRule>
          <xm:sqref>E7:E12</xm:sqref>
        </x14:conditionalFormatting>
        <x14:conditionalFormatting xmlns:xm="http://schemas.microsoft.com/office/excel/2006/main">
          <x14:cfRule type="expression" priority="18" id="{BCC97BFE-7D23-406E-B574-101EEB655534}">
            <xm:f>NOT(IFERROR(MATCH($E14,'Option Typs_Grps'!$B$3:$B$132,0)&gt;0,FALSE))</xm:f>
            <x14:dxf>
              <font>
                <b/>
                <i val="0"/>
                <color theme="0"/>
              </font>
              <fill>
                <patternFill>
                  <bgColor rgb="FFFF0000"/>
                </patternFill>
              </fill>
            </x14:dxf>
          </x14:cfRule>
          <xm:sqref>E14 E16:E19</xm:sqref>
        </x14:conditionalFormatting>
        <x14:conditionalFormatting xmlns:xm="http://schemas.microsoft.com/office/excel/2006/main">
          <x14:cfRule type="expression" priority="7" id="{0FEC8447-647B-4260-8290-CF651507FF3A}">
            <xm:f>NOT(IFERROR(MATCH($E15,'Option Typs_Grps'!$B$3:$B$132,0)&gt;0,FALSE))</xm:f>
            <x14:dxf>
              <font>
                <b/>
                <i val="0"/>
                <color theme="0"/>
              </font>
              <fill>
                <patternFill>
                  <bgColor rgb="FFFF0000"/>
                </patternFill>
              </fill>
            </x14:dxf>
          </x14:cfRule>
          <xm:sqref>E15</xm:sqref>
        </x14:conditionalFormatting>
        <x14:conditionalFormatting xmlns:xm="http://schemas.microsoft.com/office/excel/2006/main">
          <x14:cfRule type="expression" priority="6" id="{11033A6C-CBBD-4B96-B27B-ED9B8490DFFD}">
            <xm:f>NOT(IFERROR(MATCH($E35,'Option Typs_Grps'!$B$3:$B$132,0)&gt;0,FALSE))</xm:f>
            <x14:dxf>
              <font>
                <b/>
                <i val="0"/>
                <color theme="0"/>
              </font>
              <fill>
                <patternFill>
                  <bgColor rgb="FFFF0000"/>
                </patternFill>
              </fill>
            </x14:dxf>
          </x14:cfRule>
          <xm:sqref>E35:E40</xm:sqref>
        </x14:conditionalFormatting>
        <x14:conditionalFormatting xmlns:xm="http://schemas.microsoft.com/office/excel/2006/main">
          <x14:cfRule type="expression" priority="5" id="{DFBAF6DC-255C-4478-9A79-234BD88C0881}">
            <xm:f>NOT(IFERROR(MATCH($E42,'Option Typs_Grps'!$B$3:$B$132,0)&gt;0,FALSE))</xm:f>
            <x14:dxf>
              <font>
                <b/>
                <i val="0"/>
                <color theme="0"/>
              </font>
              <fill>
                <patternFill>
                  <bgColor rgb="FFFF0000"/>
                </patternFill>
              </fill>
            </x14:dxf>
          </x14:cfRule>
          <xm:sqref>E42 E44:E47</xm:sqref>
        </x14:conditionalFormatting>
        <x14:conditionalFormatting xmlns:xm="http://schemas.microsoft.com/office/excel/2006/main">
          <x14:cfRule type="expression" priority="4" id="{B06D52CB-F9B6-4680-B8B9-38CE15A09B19}">
            <xm:f>NOT(IFERROR(MATCH($E43,'Option Typs_Grps'!$B$3:$B$132,0)&gt;0,FALSE))</xm:f>
            <x14:dxf>
              <font>
                <b/>
                <i val="0"/>
                <color theme="0"/>
              </font>
              <fill>
                <patternFill>
                  <bgColor rgb="FFFF0000"/>
                </patternFill>
              </fill>
            </x14:dxf>
          </x14:cfRule>
          <xm:sqref>E43</xm:sqref>
        </x14:conditionalFormatting>
        <x14:conditionalFormatting xmlns:xm="http://schemas.microsoft.com/office/excel/2006/main">
          <x14:cfRule type="expression" priority="3" id="{31DFF42E-2E65-4059-9280-A6070EF2C83F}">
            <xm:f>NOT(IFERROR(MATCH($E49,'Option Typs_Grps'!$B$3:$B$132,0)&gt;0,FALSE))</xm:f>
            <x14:dxf>
              <font>
                <b/>
                <i val="0"/>
                <color theme="0"/>
              </font>
              <fill>
                <patternFill>
                  <bgColor rgb="FFFF0000"/>
                </patternFill>
              </fill>
            </x14:dxf>
          </x14:cfRule>
          <xm:sqref>E49:E54</xm:sqref>
        </x14:conditionalFormatting>
        <x14:conditionalFormatting xmlns:xm="http://schemas.microsoft.com/office/excel/2006/main">
          <x14:cfRule type="expression" priority="2" id="{D2C56738-20E1-4E36-AD03-76F14B86D828}">
            <xm:f>NOT(IFERROR(MATCH($E56,'Option Typs_Grps'!$B$3:$B$132,0)&gt;0,FALSE))</xm:f>
            <x14:dxf>
              <font>
                <b/>
                <i val="0"/>
                <color theme="0"/>
              </font>
              <fill>
                <patternFill>
                  <bgColor rgb="FFFF0000"/>
                </patternFill>
              </fill>
            </x14:dxf>
          </x14:cfRule>
          <xm:sqref>E56 E58:E61</xm:sqref>
        </x14:conditionalFormatting>
        <x14:conditionalFormatting xmlns:xm="http://schemas.microsoft.com/office/excel/2006/main">
          <x14:cfRule type="expression" priority="1" id="{FB55A908-72A9-4492-9367-E3022B6E0681}">
            <xm:f>NOT(IFERROR(MATCH($E57,'Option Typs_Grps'!$B$3:$B$132,0)&gt;0,FALSE))</xm:f>
            <x14:dxf>
              <font>
                <b/>
                <i val="0"/>
                <color theme="0"/>
              </font>
              <fill>
                <patternFill>
                  <bgColor rgb="FFFF0000"/>
                </patternFill>
              </fill>
            </x14:dxf>
          </x14:cfRule>
          <xm:sqref>E57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427458EC-A0BD-4D03-A57B-742961AD12C3}">
          <x14:formula1>
            <xm:f>'Option Typs_Grps'!$B$3:$B$47</xm:f>
          </x14:formula1>
          <xm:sqref>E7:E12 E65 E56:E61 E14:E19 E35:E40 E93:E97 E67:E73 E75:E79 E81:E85 E87:E91 E63 E42:E47 E49:E54</xm:sqref>
        </x14:dataValidation>
        <x14:dataValidation type="list" allowBlank="1" showInputMessage="1" showErrorMessage="1" xr:uid="{51B28669-06CC-4AA1-A4AB-9901A716E44D}">
          <x14:formula1>
            <xm:f>'Option Typs_Grps'!$Q$2:$Q$3</xm:f>
          </x14:formula1>
          <xm:sqref>I6:I97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A8FA4-E7AA-41E5-B4AB-3EF0933DABBB}">
  <sheetPr codeName="Sheet10"/>
  <dimension ref="A1:CP109"/>
  <sheetViews>
    <sheetView topLeftCell="A5" zoomScale="70" zoomScaleNormal="70" workbookViewId="0">
      <pane xSplit="9" topLeftCell="J1" activePane="topRight" state="frozen"/>
      <selection pane="topRight" activeCell="K17" sqref="K17"/>
    </sheetView>
  </sheetViews>
  <sheetFormatPr defaultColWidth="9.21875" defaultRowHeight="14.25" x14ac:dyDescent="0.2"/>
  <cols>
    <col min="1" max="1" width="8.6640625" style="1389" customWidth="1"/>
    <col min="2" max="2" width="19.6640625" style="1210" customWidth="1"/>
    <col min="3" max="5" width="15.5546875" style="1210" customWidth="1"/>
    <col min="6" max="6" width="47.109375" style="1210" customWidth="1"/>
    <col min="7" max="7" width="15.77734375" style="1210" customWidth="1"/>
    <col min="8" max="8" width="17.5546875" style="1210" customWidth="1"/>
    <col min="9" max="9" width="9.109375" style="1210" customWidth="1"/>
    <col min="10" max="11" width="8.33203125" style="1210" customWidth="1"/>
    <col min="12" max="16384" width="9.21875" style="1210"/>
  </cols>
  <sheetData>
    <row r="1" spans="1:94" ht="15" x14ac:dyDescent="0.25">
      <c r="A1" s="1388"/>
      <c r="B1" s="1262" t="s">
        <v>1267</v>
      </c>
    </row>
    <row r="2" spans="1:94" ht="15.75" thickBot="1" x14ac:dyDescent="0.3">
      <c r="A2" s="1388"/>
    </row>
    <row r="3" spans="1:94" ht="47.65" customHeight="1" thickBot="1" x14ac:dyDescent="0.25">
      <c r="B3" s="424" t="s">
        <v>62</v>
      </c>
      <c r="C3" s="422" t="str">
        <f>'TITLE PAGE'!$D$18</f>
        <v>Northumbrian Water</v>
      </c>
      <c r="D3" s="1261" t="s">
        <v>2</v>
      </c>
      <c r="E3" s="1260"/>
      <c r="F3" s="1259"/>
      <c r="G3" s="1191" t="s">
        <v>61</v>
      </c>
      <c r="H3" s="8"/>
      <c r="I3" s="1259"/>
      <c r="J3" s="1258"/>
    </row>
    <row r="4" spans="1:94" ht="15" thickBot="1" x14ac:dyDescent="0.25"/>
    <row r="5" spans="1:94" ht="48.4" customHeight="1" x14ac:dyDescent="0.2">
      <c r="B5" s="1597" t="s">
        <v>1268</v>
      </c>
      <c r="C5" s="1598"/>
      <c r="D5" s="1258"/>
      <c r="E5" s="1258"/>
      <c r="F5" s="1258"/>
      <c r="G5" s="1258"/>
      <c r="H5" s="1258"/>
      <c r="I5" s="1258"/>
      <c r="J5" s="1258"/>
      <c r="K5" s="1258"/>
    </row>
    <row r="6" spans="1:94" ht="114.75" x14ac:dyDescent="0.2">
      <c r="B6" s="1244" t="s">
        <v>1269</v>
      </c>
      <c r="C6" s="1243" t="s">
        <v>799</v>
      </c>
      <c r="D6" s="1242" t="s">
        <v>800</v>
      </c>
      <c r="E6" s="1242" t="s">
        <v>1270</v>
      </c>
      <c r="F6" s="1242" t="s">
        <v>1271</v>
      </c>
      <c r="G6" s="1242" t="s">
        <v>1272</v>
      </c>
      <c r="H6" s="1241" t="s">
        <v>1273</v>
      </c>
      <c r="I6" s="1240" t="s">
        <v>200</v>
      </c>
      <c r="J6" s="1239" t="s">
        <v>201</v>
      </c>
      <c r="K6" s="1239" t="s">
        <v>202</v>
      </c>
      <c r="L6" s="1239" t="s">
        <v>203</v>
      </c>
      <c r="M6" s="1239" t="s">
        <v>204</v>
      </c>
      <c r="N6" s="1239" t="s">
        <v>205</v>
      </c>
      <c r="O6" s="1239" t="s">
        <v>206</v>
      </c>
      <c r="P6" s="1239" t="s">
        <v>207</v>
      </c>
      <c r="Q6" s="1239" t="s">
        <v>208</v>
      </c>
      <c r="R6" s="1239" t="s">
        <v>209</v>
      </c>
      <c r="S6" s="1239" t="s">
        <v>210</v>
      </c>
      <c r="T6" s="1239" t="s">
        <v>242</v>
      </c>
      <c r="U6" s="1239" t="s">
        <v>243</v>
      </c>
      <c r="V6" s="1239" t="s">
        <v>244</v>
      </c>
      <c r="W6" s="1239" t="s">
        <v>245</v>
      </c>
      <c r="X6" s="1239" t="s">
        <v>211</v>
      </c>
      <c r="Y6" s="1239" t="s">
        <v>246</v>
      </c>
      <c r="Z6" s="1239" t="s">
        <v>247</v>
      </c>
      <c r="AA6" s="1239" t="s">
        <v>248</v>
      </c>
      <c r="AB6" s="1239" t="s">
        <v>249</v>
      </c>
      <c r="AC6" s="1239" t="s">
        <v>212</v>
      </c>
      <c r="AD6" s="1239" t="s">
        <v>250</v>
      </c>
      <c r="AE6" s="1239" t="s">
        <v>251</v>
      </c>
      <c r="AF6" s="1239" t="s">
        <v>252</v>
      </c>
      <c r="AG6" s="1239" t="s">
        <v>253</v>
      </c>
      <c r="AH6" s="1239" t="s">
        <v>213</v>
      </c>
      <c r="AI6" s="1239" t="s">
        <v>254</v>
      </c>
      <c r="AJ6" s="1239" t="s">
        <v>255</v>
      </c>
      <c r="AK6" s="1239" t="s">
        <v>256</v>
      </c>
      <c r="AL6" s="1239" t="s">
        <v>257</v>
      </c>
      <c r="AM6" s="1239" t="s">
        <v>214</v>
      </c>
      <c r="AN6" s="1239" t="s">
        <v>258</v>
      </c>
      <c r="AO6" s="1239" t="s">
        <v>259</v>
      </c>
      <c r="AP6" s="1239" t="s">
        <v>260</v>
      </c>
      <c r="AQ6" s="1239" t="s">
        <v>261</v>
      </c>
      <c r="AR6" s="1239" t="s">
        <v>215</v>
      </c>
      <c r="AS6" s="1239" t="s">
        <v>262</v>
      </c>
      <c r="AT6" s="1239" t="s">
        <v>263</v>
      </c>
      <c r="AU6" s="1239" t="s">
        <v>264</v>
      </c>
      <c r="AV6" s="1239" t="s">
        <v>265</v>
      </c>
      <c r="AW6" s="1239" t="s">
        <v>216</v>
      </c>
      <c r="AX6" s="1239" t="s">
        <v>266</v>
      </c>
      <c r="AY6" s="1239" t="s">
        <v>267</v>
      </c>
      <c r="AZ6" s="1239" t="s">
        <v>268</v>
      </c>
      <c r="BA6" s="1239" t="s">
        <v>269</v>
      </c>
      <c r="BB6" s="1239" t="s">
        <v>217</v>
      </c>
      <c r="BC6" s="1239" t="s">
        <v>270</v>
      </c>
      <c r="BD6" s="1239" t="s">
        <v>271</v>
      </c>
      <c r="BE6" s="1239" t="s">
        <v>272</v>
      </c>
      <c r="BF6" s="1239" t="s">
        <v>273</v>
      </c>
      <c r="BG6" s="1239" t="s">
        <v>218</v>
      </c>
      <c r="BH6" s="1239" t="s">
        <v>274</v>
      </c>
      <c r="BI6" s="1239" t="s">
        <v>275</v>
      </c>
      <c r="BJ6" s="1239" t="s">
        <v>276</v>
      </c>
      <c r="BK6" s="1239" t="s">
        <v>277</v>
      </c>
      <c r="BL6" s="1239" t="s">
        <v>219</v>
      </c>
      <c r="BM6" s="1239" t="s">
        <v>278</v>
      </c>
      <c r="BN6" s="1239" t="s">
        <v>279</v>
      </c>
      <c r="BO6" s="1239" t="s">
        <v>280</v>
      </c>
      <c r="BP6" s="1239" t="s">
        <v>281</v>
      </c>
      <c r="BQ6" s="1239" t="s">
        <v>220</v>
      </c>
      <c r="BR6" s="1239" t="s">
        <v>282</v>
      </c>
      <c r="BS6" s="1239" t="s">
        <v>283</v>
      </c>
      <c r="BT6" s="1239" t="s">
        <v>284</v>
      </c>
      <c r="BU6" s="1239" t="s">
        <v>285</v>
      </c>
      <c r="BV6" s="1239" t="s">
        <v>221</v>
      </c>
      <c r="BW6" s="1239" t="s">
        <v>286</v>
      </c>
      <c r="BX6" s="1239" t="s">
        <v>287</v>
      </c>
      <c r="BY6" s="1239" t="s">
        <v>288</v>
      </c>
      <c r="BZ6" s="1239" t="s">
        <v>289</v>
      </c>
      <c r="CA6" s="1239" t="s">
        <v>222</v>
      </c>
      <c r="CB6" s="1239" t="s">
        <v>290</v>
      </c>
      <c r="CC6" s="1239" t="s">
        <v>291</v>
      </c>
      <c r="CD6" s="1239" t="s">
        <v>292</v>
      </c>
      <c r="CE6" s="1239" t="s">
        <v>293</v>
      </c>
      <c r="CF6" s="1239" t="s">
        <v>223</v>
      </c>
      <c r="CG6" s="1239" t="s">
        <v>294</v>
      </c>
      <c r="CH6" s="1239" t="s">
        <v>295</v>
      </c>
      <c r="CI6" s="1239" t="s">
        <v>296</v>
      </c>
      <c r="CJ6" s="1239" t="s">
        <v>297</v>
      </c>
      <c r="CK6" s="1239" t="s">
        <v>224</v>
      </c>
      <c r="CL6" s="1239" t="s">
        <v>298</v>
      </c>
      <c r="CM6" s="1239" t="s">
        <v>1274</v>
      </c>
      <c r="CN6" s="1239" t="s">
        <v>1275</v>
      </c>
      <c r="CO6" s="1239" t="s">
        <v>1276</v>
      </c>
      <c r="CP6" s="1238" t="s">
        <v>1277</v>
      </c>
    </row>
    <row r="7" spans="1:94" ht="106.5" customHeight="1" x14ac:dyDescent="0.25">
      <c r="A7" s="1388"/>
      <c r="B7" s="1599" t="s">
        <v>1278</v>
      </c>
      <c r="C7" s="1257"/>
      <c r="D7" s="1235"/>
      <c r="E7" s="1235" t="s">
        <v>1279</v>
      </c>
      <c r="F7" s="1256"/>
      <c r="G7" s="1256"/>
      <c r="H7" s="1236" t="s">
        <v>131</v>
      </c>
      <c r="I7" s="1232"/>
      <c r="J7" s="1231"/>
      <c r="K7" s="1231"/>
      <c r="L7" s="1231"/>
      <c r="M7" s="1231"/>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1230"/>
      <c r="AM7" s="1230"/>
      <c r="AN7" s="1230"/>
      <c r="AO7" s="1230"/>
      <c r="AP7" s="1230"/>
      <c r="AQ7" s="1230"/>
      <c r="AR7" s="1230"/>
      <c r="AS7" s="1230"/>
      <c r="AT7" s="1230"/>
      <c r="AU7" s="1230"/>
      <c r="AV7" s="1230"/>
      <c r="AW7" s="1230"/>
      <c r="AX7" s="1230"/>
      <c r="AY7" s="1230"/>
      <c r="AZ7" s="1230"/>
      <c r="BA7" s="1230"/>
      <c r="BB7" s="1230"/>
      <c r="BC7" s="1230"/>
      <c r="BD7" s="1230"/>
      <c r="BE7" s="1230"/>
      <c r="BF7" s="1230"/>
      <c r="BG7" s="1230"/>
      <c r="BH7" s="1230"/>
      <c r="BI7" s="1230"/>
      <c r="BJ7" s="1230"/>
      <c r="BK7" s="1230"/>
      <c r="BL7" s="1230"/>
      <c r="BM7" s="1230"/>
      <c r="BN7" s="1230"/>
      <c r="BO7" s="1230"/>
      <c r="BP7" s="1230"/>
      <c r="BQ7" s="1230"/>
      <c r="BR7" s="1230"/>
      <c r="BS7" s="1230"/>
      <c r="BT7" s="1230"/>
      <c r="BU7" s="1230"/>
      <c r="BV7" s="1230"/>
      <c r="BW7" s="1230"/>
      <c r="BX7" s="1230"/>
      <c r="BY7" s="1230"/>
      <c r="BZ7" s="1230"/>
      <c r="CA7" s="1230"/>
      <c r="CB7" s="1230"/>
      <c r="CC7" s="1230"/>
      <c r="CD7" s="1230"/>
      <c r="CE7" s="1230"/>
      <c r="CF7" s="1230"/>
      <c r="CG7" s="1230"/>
      <c r="CH7" s="1230"/>
      <c r="CI7" s="1230"/>
      <c r="CJ7" s="1230"/>
      <c r="CK7" s="1230"/>
      <c r="CL7" s="1230"/>
      <c r="CM7" s="1230"/>
      <c r="CN7" s="1230"/>
      <c r="CO7" s="1230"/>
      <c r="CP7" s="1229"/>
    </row>
    <row r="8" spans="1:94" ht="96" customHeight="1" x14ac:dyDescent="0.25">
      <c r="A8" s="1388"/>
      <c r="B8" s="1620"/>
      <c r="C8" s="1254"/>
      <c r="D8" s="1219"/>
      <c r="E8" s="1219" t="s">
        <v>1280</v>
      </c>
      <c r="F8" s="1255"/>
      <c r="G8" s="1255"/>
      <c r="H8" s="1228" t="s">
        <v>1281</v>
      </c>
      <c r="I8" s="1223"/>
      <c r="J8" s="1218"/>
      <c r="K8" s="1218"/>
      <c r="L8" s="1218"/>
      <c r="M8" s="1218"/>
      <c r="N8" s="1217"/>
      <c r="O8" s="1217"/>
      <c r="P8" s="1217"/>
      <c r="Q8" s="1217"/>
      <c r="R8" s="1217"/>
      <c r="S8" s="1217"/>
      <c r="T8" s="1217"/>
      <c r="U8" s="1217"/>
      <c r="V8" s="1217"/>
      <c r="W8" s="1217"/>
      <c r="X8" s="1217"/>
      <c r="Y8" s="1217"/>
      <c r="Z8" s="1217"/>
      <c r="AA8" s="1217"/>
      <c r="AB8" s="1217"/>
      <c r="AC8" s="1217"/>
      <c r="AD8" s="1217"/>
      <c r="AE8" s="1217"/>
      <c r="AF8" s="1217"/>
      <c r="AG8" s="1217"/>
      <c r="AH8" s="1217"/>
      <c r="AI8" s="1217"/>
      <c r="AJ8" s="1217"/>
      <c r="AK8" s="1217"/>
      <c r="AL8" s="1217"/>
      <c r="AM8" s="1217"/>
      <c r="AN8" s="1217"/>
      <c r="AO8" s="1217"/>
      <c r="AP8" s="1217"/>
      <c r="AQ8" s="1217"/>
      <c r="AR8" s="1217"/>
      <c r="AS8" s="1217"/>
      <c r="AT8" s="1217"/>
      <c r="AU8" s="1217"/>
      <c r="AV8" s="1217"/>
      <c r="AW8" s="1217"/>
      <c r="AX8" s="1217"/>
      <c r="AY8" s="1217"/>
      <c r="AZ8" s="1217"/>
      <c r="BA8" s="1217"/>
      <c r="BB8" s="1217"/>
      <c r="BC8" s="1217"/>
      <c r="BD8" s="1217"/>
      <c r="BE8" s="1217"/>
      <c r="BF8" s="1217"/>
      <c r="BG8" s="1217"/>
      <c r="BH8" s="1217"/>
      <c r="BI8" s="1217"/>
      <c r="BJ8" s="1217"/>
      <c r="BK8" s="1217"/>
      <c r="BL8" s="1217"/>
      <c r="BM8" s="1217"/>
      <c r="BN8" s="1217"/>
      <c r="BO8" s="1217"/>
      <c r="BP8" s="1217"/>
      <c r="BQ8" s="1217"/>
      <c r="BR8" s="1217"/>
      <c r="BS8" s="1217"/>
      <c r="BT8" s="1217"/>
      <c r="BU8" s="1217"/>
      <c r="BV8" s="1217"/>
      <c r="BW8" s="1217"/>
      <c r="BX8" s="1217"/>
      <c r="BY8" s="1217"/>
      <c r="BZ8" s="1217"/>
      <c r="CA8" s="1217"/>
      <c r="CB8" s="1217"/>
      <c r="CC8" s="1217"/>
      <c r="CD8" s="1217"/>
      <c r="CE8" s="1217"/>
      <c r="CF8" s="1217"/>
      <c r="CG8" s="1217"/>
      <c r="CH8" s="1217"/>
      <c r="CI8" s="1217"/>
      <c r="CJ8" s="1217"/>
      <c r="CK8" s="1217"/>
      <c r="CL8" s="1217"/>
      <c r="CM8" s="1217"/>
      <c r="CN8" s="1217"/>
      <c r="CO8" s="1217"/>
      <c r="CP8" s="1216"/>
    </row>
    <row r="9" spans="1:94" ht="118.5" customHeight="1" x14ac:dyDescent="0.25">
      <c r="A9" s="1388"/>
      <c r="B9" s="1620"/>
      <c r="C9" s="1254"/>
      <c r="D9" s="1219"/>
      <c r="E9" s="1219" t="s">
        <v>1282</v>
      </c>
      <c r="F9" s="1255"/>
      <c r="G9" s="1255"/>
      <c r="H9" s="1228" t="s">
        <v>1281</v>
      </c>
      <c r="I9" s="1223"/>
      <c r="J9" s="1218"/>
      <c r="K9" s="1218"/>
      <c r="L9" s="1218"/>
      <c r="M9" s="1218"/>
      <c r="N9" s="1217"/>
      <c r="O9" s="1217"/>
      <c r="P9" s="1217"/>
      <c r="Q9" s="1217"/>
      <c r="R9" s="1217"/>
      <c r="S9" s="1217"/>
      <c r="T9" s="1217"/>
      <c r="U9" s="1217"/>
      <c r="V9" s="1217"/>
      <c r="W9" s="1217"/>
      <c r="X9" s="1217"/>
      <c r="Y9" s="1217"/>
      <c r="Z9" s="1217"/>
      <c r="AA9" s="1217"/>
      <c r="AB9" s="1217"/>
      <c r="AC9" s="1217"/>
      <c r="AD9" s="1217"/>
      <c r="AE9" s="1217"/>
      <c r="AF9" s="1217"/>
      <c r="AG9" s="1217"/>
      <c r="AH9" s="1217"/>
      <c r="AI9" s="1217"/>
      <c r="AJ9" s="1217"/>
      <c r="AK9" s="1217"/>
      <c r="AL9" s="1217"/>
      <c r="AM9" s="1217"/>
      <c r="AN9" s="1217"/>
      <c r="AO9" s="1217"/>
      <c r="AP9" s="1217"/>
      <c r="AQ9" s="1217"/>
      <c r="AR9" s="1217"/>
      <c r="AS9" s="1217"/>
      <c r="AT9" s="1217"/>
      <c r="AU9" s="1217"/>
      <c r="AV9" s="1217"/>
      <c r="AW9" s="1217"/>
      <c r="AX9" s="1217"/>
      <c r="AY9" s="1217"/>
      <c r="AZ9" s="1217"/>
      <c r="BA9" s="1217"/>
      <c r="BB9" s="1217"/>
      <c r="BC9" s="1217"/>
      <c r="BD9" s="1217"/>
      <c r="BE9" s="1217"/>
      <c r="BF9" s="1217"/>
      <c r="BG9" s="1217"/>
      <c r="BH9" s="1217"/>
      <c r="BI9" s="1217"/>
      <c r="BJ9" s="1217"/>
      <c r="BK9" s="1217"/>
      <c r="BL9" s="1217"/>
      <c r="BM9" s="1217"/>
      <c r="BN9" s="1217"/>
      <c r="BO9" s="1217"/>
      <c r="BP9" s="1217"/>
      <c r="BQ9" s="1217"/>
      <c r="BR9" s="1217"/>
      <c r="BS9" s="1217"/>
      <c r="BT9" s="1217"/>
      <c r="BU9" s="1217"/>
      <c r="BV9" s="1217"/>
      <c r="BW9" s="1217"/>
      <c r="BX9" s="1217"/>
      <c r="BY9" s="1217"/>
      <c r="BZ9" s="1217"/>
      <c r="CA9" s="1217"/>
      <c r="CB9" s="1217"/>
      <c r="CC9" s="1217"/>
      <c r="CD9" s="1217"/>
      <c r="CE9" s="1217"/>
      <c r="CF9" s="1217"/>
      <c r="CG9" s="1217"/>
      <c r="CH9" s="1217"/>
      <c r="CI9" s="1217"/>
      <c r="CJ9" s="1217"/>
      <c r="CK9" s="1217"/>
      <c r="CL9" s="1217"/>
      <c r="CM9" s="1217"/>
      <c r="CN9" s="1217"/>
      <c r="CO9" s="1217"/>
      <c r="CP9" s="1216"/>
    </row>
    <row r="10" spans="1:94" ht="108" customHeight="1" x14ac:dyDescent="0.25">
      <c r="A10" s="1388"/>
      <c r="B10" s="1620"/>
      <c r="C10" s="1254"/>
      <c r="D10" s="1219"/>
      <c r="E10" s="1219" t="s">
        <v>1283</v>
      </c>
      <c r="F10" s="1255"/>
      <c r="G10" s="1255"/>
      <c r="H10" s="1228" t="s">
        <v>1281</v>
      </c>
      <c r="I10" s="1223"/>
      <c r="J10" s="1218"/>
      <c r="K10" s="1218"/>
      <c r="L10" s="1218"/>
      <c r="M10" s="1218"/>
      <c r="N10" s="1217"/>
      <c r="O10" s="1217"/>
      <c r="P10" s="1217"/>
      <c r="Q10" s="1217"/>
      <c r="R10" s="1217"/>
      <c r="S10" s="1217"/>
      <c r="T10" s="1217"/>
      <c r="U10" s="1217"/>
      <c r="V10" s="1217"/>
      <c r="W10" s="1217"/>
      <c r="X10" s="1217"/>
      <c r="Y10" s="1217"/>
      <c r="Z10" s="1217"/>
      <c r="AA10" s="1217"/>
      <c r="AB10" s="1217"/>
      <c r="AC10" s="1217"/>
      <c r="AD10" s="1217"/>
      <c r="AE10" s="1217"/>
      <c r="AF10" s="1217"/>
      <c r="AG10" s="1217"/>
      <c r="AH10" s="1217"/>
      <c r="AI10" s="1217"/>
      <c r="AJ10" s="1217"/>
      <c r="AK10" s="1217"/>
      <c r="AL10" s="1217"/>
      <c r="AM10" s="1217"/>
      <c r="AN10" s="1217"/>
      <c r="AO10" s="1217"/>
      <c r="AP10" s="1217"/>
      <c r="AQ10" s="1217"/>
      <c r="AR10" s="1217"/>
      <c r="AS10" s="1217"/>
      <c r="AT10" s="1217"/>
      <c r="AU10" s="1217"/>
      <c r="AV10" s="1217"/>
      <c r="AW10" s="1217"/>
      <c r="AX10" s="1217"/>
      <c r="AY10" s="1217"/>
      <c r="AZ10" s="1217"/>
      <c r="BA10" s="1217"/>
      <c r="BB10" s="1217"/>
      <c r="BC10" s="1217"/>
      <c r="BD10" s="1217"/>
      <c r="BE10" s="1217"/>
      <c r="BF10" s="1217"/>
      <c r="BG10" s="1217"/>
      <c r="BH10" s="1217"/>
      <c r="BI10" s="1217"/>
      <c r="BJ10" s="1217"/>
      <c r="BK10" s="1217"/>
      <c r="BL10" s="1217"/>
      <c r="BM10" s="1217"/>
      <c r="BN10" s="1217"/>
      <c r="BO10" s="1217"/>
      <c r="BP10" s="1217"/>
      <c r="BQ10" s="1217"/>
      <c r="BR10" s="1217"/>
      <c r="BS10" s="1217"/>
      <c r="BT10" s="1217"/>
      <c r="BU10" s="1217"/>
      <c r="BV10" s="1217"/>
      <c r="BW10" s="1217"/>
      <c r="BX10" s="1217"/>
      <c r="BY10" s="1217"/>
      <c r="BZ10" s="1217"/>
      <c r="CA10" s="1217"/>
      <c r="CB10" s="1217"/>
      <c r="CC10" s="1217"/>
      <c r="CD10" s="1217"/>
      <c r="CE10" s="1217"/>
      <c r="CF10" s="1217"/>
      <c r="CG10" s="1217"/>
      <c r="CH10" s="1217"/>
      <c r="CI10" s="1217"/>
      <c r="CJ10" s="1217"/>
      <c r="CK10" s="1217"/>
      <c r="CL10" s="1217"/>
      <c r="CM10" s="1217"/>
      <c r="CN10" s="1217"/>
      <c r="CO10" s="1217"/>
      <c r="CP10" s="1216"/>
    </row>
    <row r="11" spans="1:94" ht="108" customHeight="1" x14ac:dyDescent="0.25">
      <c r="A11" s="1388"/>
      <c r="B11" s="1620"/>
      <c r="C11" s="1254"/>
      <c r="D11" s="1219"/>
      <c r="E11" s="1219" t="s">
        <v>1284</v>
      </c>
      <c r="F11" s="1255"/>
      <c r="G11" s="1255"/>
      <c r="H11" s="1228" t="s">
        <v>1281</v>
      </c>
      <c r="I11" s="1223"/>
      <c r="J11" s="1218"/>
      <c r="K11" s="1218"/>
      <c r="L11" s="1218"/>
      <c r="M11" s="1218"/>
      <c r="N11" s="1217"/>
      <c r="O11" s="1217"/>
      <c r="P11" s="1217"/>
      <c r="Q11" s="1217"/>
      <c r="R11" s="1217"/>
      <c r="S11" s="1217"/>
      <c r="T11" s="1217"/>
      <c r="U11" s="1217"/>
      <c r="V11" s="1217"/>
      <c r="W11" s="1217"/>
      <c r="X11" s="1217"/>
      <c r="Y11" s="1217"/>
      <c r="Z11" s="1217"/>
      <c r="AA11" s="1217"/>
      <c r="AB11" s="1217"/>
      <c r="AC11" s="1217"/>
      <c r="AD11" s="1217"/>
      <c r="AE11" s="1217"/>
      <c r="AF11" s="1217"/>
      <c r="AG11" s="1217"/>
      <c r="AH11" s="1217"/>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217"/>
      <c r="BD11" s="1217"/>
      <c r="BE11" s="1217"/>
      <c r="BF11" s="1217"/>
      <c r="BG11" s="1217"/>
      <c r="BH11" s="1217"/>
      <c r="BI11" s="1217"/>
      <c r="BJ11" s="1217"/>
      <c r="BK11" s="1217"/>
      <c r="BL11" s="1217"/>
      <c r="BM11" s="1217"/>
      <c r="BN11" s="1217"/>
      <c r="BO11" s="1217"/>
      <c r="BP11" s="1217"/>
      <c r="BQ11" s="1217"/>
      <c r="BR11" s="1217"/>
      <c r="BS11" s="1217"/>
      <c r="BT11" s="1217"/>
      <c r="BU11" s="1217"/>
      <c r="BV11" s="1217"/>
      <c r="BW11" s="1217"/>
      <c r="BX11" s="1217"/>
      <c r="BY11" s="1217"/>
      <c r="BZ11" s="1217"/>
      <c r="CA11" s="1217"/>
      <c r="CB11" s="1217"/>
      <c r="CC11" s="1217"/>
      <c r="CD11" s="1217"/>
      <c r="CE11" s="1217"/>
      <c r="CF11" s="1217"/>
      <c r="CG11" s="1217"/>
      <c r="CH11" s="1217"/>
      <c r="CI11" s="1217"/>
      <c r="CJ11" s="1217"/>
      <c r="CK11" s="1217"/>
      <c r="CL11" s="1217"/>
      <c r="CM11" s="1217"/>
      <c r="CN11" s="1217"/>
      <c r="CO11" s="1217"/>
      <c r="CP11" s="1216"/>
    </row>
    <row r="12" spans="1:94" ht="108" customHeight="1" x14ac:dyDescent="0.25">
      <c r="A12" s="1388"/>
      <c r="B12" s="1620"/>
      <c r="C12" s="1254"/>
      <c r="D12" s="1219"/>
      <c r="E12" s="1219" t="s">
        <v>1285</v>
      </c>
      <c r="F12" s="1219" t="s">
        <v>1286</v>
      </c>
      <c r="G12" s="1219"/>
      <c r="H12" s="1219" t="s">
        <v>1287</v>
      </c>
      <c r="I12" s="1223"/>
      <c r="J12" s="1218"/>
      <c r="K12" s="1218"/>
      <c r="L12" s="1218"/>
      <c r="M12" s="1218"/>
      <c r="N12" s="1217"/>
      <c r="O12" s="1217"/>
      <c r="P12" s="1217"/>
      <c r="Q12" s="1217"/>
      <c r="R12" s="1217"/>
      <c r="S12" s="1217"/>
      <c r="T12" s="1217"/>
      <c r="U12" s="1217"/>
      <c r="V12" s="1217"/>
      <c r="W12" s="1217"/>
      <c r="X12" s="1217"/>
      <c r="Y12" s="1217"/>
      <c r="Z12" s="1217"/>
      <c r="AA12" s="1217"/>
      <c r="AB12" s="1217"/>
      <c r="AC12" s="1217"/>
      <c r="AD12" s="1217"/>
      <c r="AE12" s="1217"/>
      <c r="AF12" s="1217"/>
      <c r="AG12" s="1217"/>
      <c r="AH12" s="1217"/>
      <c r="AI12" s="1217"/>
      <c r="AJ12" s="1217"/>
      <c r="AK12" s="1217"/>
      <c r="AL12" s="1217"/>
      <c r="AM12" s="1217"/>
      <c r="AN12" s="1217"/>
      <c r="AO12" s="1217"/>
      <c r="AP12" s="1217"/>
      <c r="AQ12" s="1217"/>
      <c r="AR12" s="1217"/>
      <c r="AS12" s="1217"/>
      <c r="AT12" s="1217"/>
      <c r="AU12" s="1217"/>
      <c r="AV12" s="1217"/>
      <c r="AW12" s="1217"/>
      <c r="AX12" s="1217"/>
      <c r="AY12" s="1217"/>
      <c r="AZ12" s="1217"/>
      <c r="BA12" s="1217"/>
      <c r="BB12" s="1217"/>
      <c r="BC12" s="1217"/>
      <c r="BD12" s="1217"/>
      <c r="BE12" s="1217"/>
      <c r="BF12" s="1217"/>
      <c r="BG12" s="1217"/>
      <c r="BH12" s="1217"/>
      <c r="BI12" s="1217"/>
      <c r="BJ12" s="1217"/>
      <c r="BK12" s="1217"/>
      <c r="BL12" s="1217"/>
      <c r="BM12" s="1217"/>
      <c r="BN12" s="1217"/>
      <c r="BO12" s="1217"/>
      <c r="BP12" s="1217"/>
      <c r="BQ12" s="1217"/>
      <c r="BR12" s="1217"/>
      <c r="BS12" s="1217"/>
      <c r="BT12" s="1217"/>
      <c r="BU12" s="1217"/>
      <c r="BV12" s="1217"/>
      <c r="BW12" s="1217"/>
      <c r="BX12" s="1217"/>
      <c r="BY12" s="1217"/>
      <c r="BZ12" s="1217"/>
      <c r="CA12" s="1217"/>
      <c r="CB12" s="1217"/>
      <c r="CC12" s="1217"/>
      <c r="CD12" s="1217"/>
      <c r="CE12" s="1217"/>
      <c r="CF12" s="1217"/>
      <c r="CG12" s="1217"/>
      <c r="CH12" s="1217"/>
      <c r="CI12" s="1217"/>
      <c r="CJ12" s="1217"/>
      <c r="CK12" s="1217"/>
      <c r="CL12" s="1217"/>
      <c r="CM12" s="1217"/>
      <c r="CN12" s="1217"/>
      <c r="CO12" s="1217"/>
      <c r="CP12" s="1216"/>
    </row>
    <row r="13" spans="1:94" ht="108" customHeight="1" x14ac:dyDescent="0.25">
      <c r="A13" s="1388"/>
      <c r="B13" s="1620"/>
      <c r="C13" s="1254"/>
      <c r="D13" s="1219"/>
      <c r="E13" s="1228" t="s">
        <v>1285</v>
      </c>
      <c r="F13" s="1219" t="s">
        <v>1288</v>
      </c>
      <c r="G13" s="1219"/>
      <c r="H13" s="1253" t="s">
        <v>1287</v>
      </c>
      <c r="I13" s="1252"/>
      <c r="J13" s="1218"/>
      <c r="K13" s="1218"/>
      <c r="L13" s="1218"/>
      <c r="M13" s="1218"/>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c r="AK13" s="1217"/>
      <c r="AL13" s="1217"/>
      <c r="AM13" s="1217"/>
      <c r="AN13" s="1217"/>
      <c r="AO13" s="1217"/>
      <c r="AP13" s="1217"/>
      <c r="AQ13" s="1217"/>
      <c r="AR13" s="1217"/>
      <c r="AS13" s="1217"/>
      <c r="AT13" s="1217"/>
      <c r="AU13" s="1217"/>
      <c r="AV13" s="1217"/>
      <c r="AW13" s="1217"/>
      <c r="AX13" s="1217"/>
      <c r="AY13" s="1217"/>
      <c r="AZ13" s="1217"/>
      <c r="BA13" s="1217"/>
      <c r="BB13" s="1217"/>
      <c r="BC13" s="1217"/>
      <c r="BD13" s="1217"/>
      <c r="BE13" s="1217"/>
      <c r="BF13" s="1217"/>
      <c r="BG13" s="1217"/>
      <c r="BH13" s="1217"/>
      <c r="BI13" s="1217"/>
      <c r="BJ13" s="1217"/>
      <c r="BK13" s="1217"/>
      <c r="BL13" s="1217"/>
      <c r="BM13" s="1217"/>
      <c r="BN13" s="1217"/>
      <c r="BO13" s="1217"/>
      <c r="BP13" s="1217"/>
      <c r="BQ13" s="1217"/>
      <c r="BR13" s="1217"/>
      <c r="BS13" s="1217"/>
      <c r="BT13" s="1217"/>
      <c r="BU13" s="1217"/>
      <c r="BV13" s="1217"/>
      <c r="BW13" s="1217"/>
      <c r="BX13" s="1217"/>
      <c r="BY13" s="1217"/>
      <c r="BZ13" s="1217"/>
      <c r="CA13" s="1217"/>
      <c r="CB13" s="1217"/>
      <c r="CC13" s="1217"/>
      <c r="CD13" s="1217"/>
      <c r="CE13" s="1217"/>
      <c r="CF13" s="1217"/>
      <c r="CG13" s="1217"/>
      <c r="CH13" s="1217"/>
      <c r="CI13" s="1217"/>
      <c r="CJ13" s="1217"/>
      <c r="CK13" s="1217"/>
      <c r="CL13" s="1217"/>
      <c r="CM13" s="1217"/>
      <c r="CN13" s="1217"/>
      <c r="CO13" s="1217"/>
      <c r="CP13" s="1216"/>
    </row>
    <row r="14" spans="1:94" s="1245" customFormat="1" ht="80.25" customHeight="1" x14ac:dyDescent="0.25">
      <c r="A14" s="1388"/>
      <c r="B14" s="1620"/>
      <c r="C14" s="1248"/>
      <c r="D14" s="1246"/>
      <c r="E14" s="1247" t="s">
        <v>1289</v>
      </c>
      <c r="F14" s="1246"/>
      <c r="G14" s="1246"/>
      <c r="H14" s="1246" t="s">
        <v>131</v>
      </c>
      <c r="I14" s="1251"/>
      <c r="J14" s="1250"/>
      <c r="K14" s="1250"/>
      <c r="L14" s="1250"/>
      <c r="M14" s="1250"/>
      <c r="N14" s="1249" t="str">
        <f t="shared" ref="N14:AS14" si="0">IF((N8+N9)*N11&lt;&gt;0,(N8+N9)*N11,"")</f>
        <v/>
      </c>
      <c r="O14" s="1249" t="str">
        <f t="shared" si="0"/>
        <v/>
      </c>
      <c r="P14" s="1249" t="str">
        <f t="shared" si="0"/>
        <v/>
      </c>
      <c r="Q14" s="1249" t="str">
        <f t="shared" si="0"/>
        <v/>
      </c>
      <c r="R14" s="1249" t="str">
        <f t="shared" si="0"/>
        <v/>
      </c>
      <c r="S14" s="1249" t="str">
        <f t="shared" si="0"/>
        <v/>
      </c>
      <c r="T14" s="1249" t="str">
        <f t="shared" si="0"/>
        <v/>
      </c>
      <c r="U14" s="1249" t="str">
        <f t="shared" si="0"/>
        <v/>
      </c>
      <c r="V14" s="1249" t="str">
        <f t="shared" si="0"/>
        <v/>
      </c>
      <c r="W14" s="1249" t="str">
        <f t="shared" si="0"/>
        <v/>
      </c>
      <c r="X14" s="1249" t="str">
        <f t="shared" si="0"/>
        <v/>
      </c>
      <c r="Y14" s="1249" t="str">
        <f t="shared" si="0"/>
        <v/>
      </c>
      <c r="Z14" s="1249" t="str">
        <f t="shared" si="0"/>
        <v/>
      </c>
      <c r="AA14" s="1249" t="str">
        <f t="shared" si="0"/>
        <v/>
      </c>
      <c r="AB14" s="1249" t="str">
        <f t="shared" si="0"/>
        <v/>
      </c>
      <c r="AC14" s="1249" t="str">
        <f t="shared" si="0"/>
        <v/>
      </c>
      <c r="AD14" s="1249" t="str">
        <f t="shared" si="0"/>
        <v/>
      </c>
      <c r="AE14" s="1249" t="str">
        <f t="shared" si="0"/>
        <v/>
      </c>
      <c r="AF14" s="1249" t="str">
        <f t="shared" si="0"/>
        <v/>
      </c>
      <c r="AG14" s="1249" t="str">
        <f t="shared" si="0"/>
        <v/>
      </c>
      <c r="AH14" s="1249" t="str">
        <f t="shared" si="0"/>
        <v/>
      </c>
      <c r="AI14" s="1249" t="str">
        <f t="shared" si="0"/>
        <v/>
      </c>
      <c r="AJ14" s="1249" t="str">
        <f t="shared" si="0"/>
        <v/>
      </c>
      <c r="AK14" s="1249" t="str">
        <f t="shared" si="0"/>
        <v/>
      </c>
      <c r="AL14" s="1249" t="str">
        <f t="shared" si="0"/>
        <v/>
      </c>
      <c r="AM14" s="1249" t="str">
        <f t="shared" si="0"/>
        <v/>
      </c>
      <c r="AN14" s="1249" t="str">
        <f t="shared" si="0"/>
        <v/>
      </c>
      <c r="AO14" s="1249" t="str">
        <f t="shared" si="0"/>
        <v/>
      </c>
      <c r="AP14" s="1249" t="str">
        <f t="shared" si="0"/>
        <v/>
      </c>
      <c r="AQ14" s="1249" t="str">
        <f t="shared" si="0"/>
        <v/>
      </c>
      <c r="AR14" s="1249" t="str">
        <f t="shared" si="0"/>
        <v/>
      </c>
      <c r="AS14" s="1249" t="str">
        <f t="shared" si="0"/>
        <v/>
      </c>
      <c r="AT14" s="1249" t="str">
        <f t="shared" ref="AT14:BY14" si="1">IF((AT8+AT9)*AT11&lt;&gt;0,(AT8+AT9)*AT11,"")</f>
        <v/>
      </c>
      <c r="AU14" s="1249" t="str">
        <f t="shared" si="1"/>
        <v/>
      </c>
      <c r="AV14" s="1249" t="str">
        <f t="shared" si="1"/>
        <v/>
      </c>
      <c r="AW14" s="1249" t="str">
        <f t="shared" si="1"/>
        <v/>
      </c>
      <c r="AX14" s="1249" t="str">
        <f t="shared" si="1"/>
        <v/>
      </c>
      <c r="AY14" s="1249" t="str">
        <f t="shared" si="1"/>
        <v/>
      </c>
      <c r="AZ14" s="1249" t="str">
        <f t="shared" si="1"/>
        <v/>
      </c>
      <c r="BA14" s="1249" t="str">
        <f t="shared" si="1"/>
        <v/>
      </c>
      <c r="BB14" s="1249" t="str">
        <f t="shared" si="1"/>
        <v/>
      </c>
      <c r="BC14" s="1249" t="str">
        <f t="shared" si="1"/>
        <v/>
      </c>
      <c r="BD14" s="1249" t="str">
        <f t="shared" si="1"/>
        <v/>
      </c>
      <c r="BE14" s="1249" t="str">
        <f t="shared" si="1"/>
        <v/>
      </c>
      <c r="BF14" s="1249" t="str">
        <f t="shared" si="1"/>
        <v/>
      </c>
      <c r="BG14" s="1249" t="str">
        <f t="shared" si="1"/>
        <v/>
      </c>
      <c r="BH14" s="1249" t="str">
        <f t="shared" si="1"/>
        <v/>
      </c>
      <c r="BI14" s="1249" t="str">
        <f t="shared" si="1"/>
        <v/>
      </c>
      <c r="BJ14" s="1249" t="str">
        <f t="shared" si="1"/>
        <v/>
      </c>
      <c r="BK14" s="1249" t="str">
        <f t="shared" si="1"/>
        <v/>
      </c>
      <c r="BL14" s="1249" t="str">
        <f t="shared" si="1"/>
        <v/>
      </c>
      <c r="BM14" s="1249" t="str">
        <f t="shared" si="1"/>
        <v/>
      </c>
      <c r="BN14" s="1249" t="str">
        <f t="shared" si="1"/>
        <v/>
      </c>
      <c r="BO14" s="1249" t="str">
        <f t="shared" si="1"/>
        <v/>
      </c>
      <c r="BP14" s="1249" t="str">
        <f t="shared" si="1"/>
        <v/>
      </c>
      <c r="BQ14" s="1249" t="str">
        <f t="shared" si="1"/>
        <v/>
      </c>
      <c r="BR14" s="1249" t="str">
        <f t="shared" si="1"/>
        <v/>
      </c>
      <c r="BS14" s="1249" t="str">
        <f t="shared" si="1"/>
        <v/>
      </c>
      <c r="BT14" s="1249" t="str">
        <f t="shared" si="1"/>
        <v/>
      </c>
      <c r="BU14" s="1249" t="str">
        <f t="shared" si="1"/>
        <v/>
      </c>
      <c r="BV14" s="1249" t="str">
        <f t="shared" si="1"/>
        <v/>
      </c>
      <c r="BW14" s="1249" t="str">
        <f t="shared" si="1"/>
        <v/>
      </c>
      <c r="BX14" s="1249" t="str">
        <f t="shared" si="1"/>
        <v/>
      </c>
      <c r="BY14" s="1249" t="str">
        <f t="shared" si="1"/>
        <v/>
      </c>
      <c r="BZ14" s="1249" t="str">
        <f t="shared" ref="BZ14:CP14" si="2">IF((BZ8+BZ9)*BZ11&lt;&gt;0,(BZ8+BZ9)*BZ11,"")</f>
        <v/>
      </c>
      <c r="CA14" s="1249" t="str">
        <f t="shared" si="2"/>
        <v/>
      </c>
      <c r="CB14" s="1249" t="str">
        <f t="shared" si="2"/>
        <v/>
      </c>
      <c r="CC14" s="1249" t="str">
        <f t="shared" si="2"/>
        <v/>
      </c>
      <c r="CD14" s="1249" t="str">
        <f t="shared" si="2"/>
        <v/>
      </c>
      <c r="CE14" s="1249" t="str">
        <f t="shared" si="2"/>
        <v/>
      </c>
      <c r="CF14" s="1249" t="str">
        <f t="shared" si="2"/>
        <v/>
      </c>
      <c r="CG14" s="1249" t="str">
        <f t="shared" si="2"/>
        <v/>
      </c>
      <c r="CH14" s="1249" t="str">
        <f t="shared" si="2"/>
        <v/>
      </c>
      <c r="CI14" s="1249" t="str">
        <f t="shared" si="2"/>
        <v/>
      </c>
      <c r="CJ14" s="1249" t="str">
        <f t="shared" si="2"/>
        <v/>
      </c>
      <c r="CK14" s="1249" t="str">
        <f t="shared" si="2"/>
        <v/>
      </c>
      <c r="CL14" s="1249" t="str">
        <f t="shared" si="2"/>
        <v/>
      </c>
      <c r="CM14" s="1249" t="str">
        <f t="shared" si="2"/>
        <v/>
      </c>
      <c r="CN14" s="1249" t="str">
        <f t="shared" si="2"/>
        <v/>
      </c>
      <c r="CO14" s="1249" t="str">
        <f t="shared" si="2"/>
        <v/>
      </c>
      <c r="CP14" s="1211" t="str">
        <f t="shared" si="2"/>
        <v/>
      </c>
    </row>
    <row r="15" spans="1:94" s="1245" customFormat="1" ht="80.25" customHeight="1" x14ac:dyDescent="0.25">
      <c r="A15" s="1388"/>
      <c r="B15" s="1621"/>
      <c r="C15" s="1248"/>
      <c r="D15" s="1246"/>
      <c r="E15" s="1247" t="s">
        <v>1290</v>
      </c>
      <c r="F15" s="1246"/>
      <c r="G15" s="1246"/>
      <c r="H15" s="1246" t="s">
        <v>131</v>
      </c>
      <c r="I15" s="1617" t="str">
        <f>IF(SUM($N$14:$CP$14)&lt;&gt;0,SUM($N$14:$CP$14),"")</f>
        <v/>
      </c>
      <c r="J15" s="1618"/>
      <c r="K15" s="1618"/>
      <c r="L15" s="1618"/>
      <c r="M15" s="1619"/>
    </row>
    <row r="16" spans="1:94" s="1245" customFormat="1" ht="35.25" customHeight="1" x14ac:dyDescent="0.2">
      <c r="A16" s="1390"/>
      <c r="B16" s="1313"/>
      <c r="C16" s="1306"/>
      <c r="D16" s="1306"/>
      <c r="E16" s="1307"/>
      <c r="F16" s="1306"/>
      <c r="G16" s="1306"/>
      <c r="H16" s="1306"/>
      <c r="I16" s="1308"/>
      <c r="J16" s="1309"/>
    </row>
    <row r="17" spans="1:94" ht="108" customHeight="1" x14ac:dyDescent="0.2">
      <c r="B17" s="1602" t="s">
        <v>1291</v>
      </c>
      <c r="C17" s="1603"/>
      <c r="D17" s="1310"/>
      <c r="E17" s="1311"/>
      <c r="F17" s="1310"/>
      <c r="G17" s="1310"/>
      <c r="H17" s="1310"/>
      <c r="I17" s="1323"/>
      <c r="J17" s="1324"/>
      <c r="K17" s="1312"/>
      <c r="L17" s="1312"/>
      <c r="M17" s="1312"/>
      <c r="N17" s="1312"/>
      <c r="O17" s="1312"/>
      <c r="P17" s="1312"/>
      <c r="Q17" s="1312"/>
      <c r="R17" s="1312"/>
      <c r="S17" s="1312"/>
      <c r="T17" s="1312"/>
      <c r="U17" s="1312"/>
      <c r="V17" s="1312"/>
      <c r="W17" s="1312"/>
      <c r="X17" s="1312"/>
      <c r="Y17" s="1312"/>
      <c r="Z17" s="1312"/>
      <c r="AA17" s="1312"/>
      <c r="AB17" s="1312"/>
      <c r="AC17" s="1312"/>
      <c r="AD17" s="1312"/>
      <c r="AE17" s="1312"/>
      <c r="AF17" s="1312"/>
      <c r="AG17" s="1312"/>
      <c r="AH17" s="1312"/>
      <c r="AI17" s="1312"/>
      <c r="AJ17" s="1312"/>
      <c r="AK17" s="1312"/>
      <c r="AL17" s="1312"/>
      <c r="AM17" s="1312"/>
      <c r="AN17" s="1312"/>
      <c r="AO17" s="1312"/>
      <c r="AP17" s="1312"/>
      <c r="AQ17" s="1312"/>
      <c r="AR17" s="1312"/>
      <c r="AS17" s="1312"/>
      <c r="AT17" s="1312"/>
      <c r="AU17" s="1312"/>
      <c r="AV17" s="1312"/>
      <c r="AW17" s="1312"/>
      <c r="AX17" s="1312"/>
      <c r="AY17" s="1312"/>
      <c r="AZ17" s="1312"/>
      <c r="BA17" s="1312"/>
      <c r="BB17" s="1312"/>
      <c r="BC17" s="1312"/>
      <c r="BD17" s="1312"/>
      <c r="BE17" s="1312"/>
      <c r="BF17" s="1312"/>
      <c r="BG17" s="1312"/>
      <c r="BH17" s="1312"/>
      <c r="BI17" s="1312"/>
      <c r="BJ17" s="1312"/>
      <c r="BK17" s="1312"/>
      <c r="BL17" s="1312"/>
      <c r="BM17" s="1312"/>
      <c r="BN17" s="1312"/>
      <c r="BO17" s="1312"/>
      <c r="BP17" s="1312"/>
      <c r="BQ17" s="1312"/>
      <c r="BR17" s="1312"/>
      <c r="BS17" s="1312"/>
      <c r="BT17" s="1312"/>
      <c r="BU17" s="1312"/>
      <c r="BV17" s="1312"/>
      <c r="BW17" s="1312"/>
      <c r="BX17" s="1312"/>
      <c r="BY17" s="1312"/>
      <c r="BZ17" s="1312"/>
      <c r="CA17" s="1312"/>
      <c r="CB17" s="1312"/>
      <c r="CC17" s="1312"/>
      <c r="CD17" s="1312"/>
      <c r="CE17" s="1312"/>
      <c r="CF17" s="1312"/>
      <c r="CG17" s="1312"/>
      <c r="CH17" s="1312"/>
      <c r="CI17" s="1312"/>
      <c r="CJ17" s="1312"/>
      <c r="CK17" s="1312"/>
      <c r="CL17" s="1312"/>
      <c r="CM17" s="1312"/>
      <c r="CN17" s="1312"/>
      <c r="CO17" s="1312"/>
      <c r="CP17" s="1312"/>
    </row>
    <row r="18" spans="1:94" ht="114.75" x14ac:dyDescent="0.2">
      <c r="B18" s="1314" t="s">
        <v>1269</v>
      </c>
      <c r="C18" s="1315" t="s">
        <v>799</v>
      </c>
      <c r="D18" s="1304" t="s">
        <v>800</v>
      </c>
      <c r="E18" s="1304" t="s">
        <v>1270</v>
      </c>
      <c r="F18" s="1304" t="s">
        <v>1271</v>
      </c>
      <c r="G18" s="1304" t="s">
        <v>1272</v>
      </c>
      <c r="H18" s="1305"/>
      <c r="I18" s="431" t="s">
        <v>200</v>
      </c>
      <c r="J18" s="432" t="s">
        <v>201</v>
      </c>
      <c r="K18" s="432" t="s">
        <v>202</v>
      </c>
      <c r="L18" s="432" t="s">
        <v>203</v>
      </c>
      <c r="M18" s="432" t="s">
        <v>204</v>
      </c>
      <c r="N18" s="432" t="s">
        <v>205</v>
      </c>
      <c r="O18" s="432" t="s">
        <v>206</v>
      </c>
      <c r="P18" s="432" t="s">
        <v>207</v>
      </c>
      <c r="Q18" s="432" t="s">
        <v>208</v>
      </c>
      <c r="R18" s="432" t="s">
        <v>209</v>
      </c>
      <c r="S18" s="432" t="s">
        <v>210</v>
      </c>
      <c r="T18" s="432" t="s">
        <v>242</v>
      </c>
      <c r="U18" s="432" t="s">
        <v>243</v>
      </c>
      <c r="V18" s="432" t="s">
        <v>244</v>
      </c>
      <c r="W18" s="432" t="s">
        <v>245</v>
      </c>
      <c r="X18" s="432" t="s">
        <v>211</v>
      </c>
      <c r="Y18" s="432" t="s">
        <v>246</v>
      </c>
      <c r="Z18" s="432" t="s">
        <v>247</v>
      </c>
      <c r="AA18" s="432" t="s">
        <v>248</v>
      </c>
      <c r="AB18" s="432" t="s">
        <v>249</v>
      </c>
      <c r="AC18" s="432" t="s">
        <v>212</v>
      </c>
      <c r="AD18" s="432" t="s">
        <v>250</v>
      </c>
      <c r="AE18" s="432" t="s">
        <v>251</v>
      </c>
      <c r="AF18" s="432" t="s">
        <v>252</v>
      </c>
      <c r="AG18" s="432" t="s">
        <v>253</v>
      </c>
      <c r="AH18" s="432" t="s">
        <v>213</v>
      </c>
      <c r="AI18" s="432" t="s">
        <v>254</v>
      </c>
      <c r="AJ18" s="432" t="s">
        <v>255</v>
      </c>
      <c r="AK18" s="432" t="s">
        <v>256</v>
      </c>
      <c r="AL18" s="432" t="s">
        <v>257</v>
      </c>
      <c r="AM18" s="432" t="s">
        <v>214</v>
      </c>
      <c r="AN18" s="432" t="s">
        <v>258</v>
      </c>
      <c r="AO18" s="432" t="s">
        <v>259</v>
      </c>
      <c r="AP18" s="432" t="s">
        <v>260</v>
      </c>
      <c r="AQ18" s="432" t="s">
        <v>261</v>
      </c>
      <c r="AR18" s="432" t="s">
        <v>215</v>
      </c>
      <c r="AS18" s="432" t="s">
        <v>262</v>
      </c>
      <c r="AT18" s="432" t="s">
        <v>263</v>
      </c>
      <c r="AU18" s="432" t="s">
        <v>264</v>
      </c>
      <c r="AV18" s="432" t="s">
        <v>265</v>
      </c>
      <c r="AW18" s="432" t="s">
        <v>216</v>
      </c>
      <c r="AX18" s="432" t="s">
        <v>266</v>
      </c>
      <c r="AY18" s="432" t="s">
        <v>267</v>
      </c>
      <c r="AZ18" s="432" t="s">
        <v>268</v>
      </c>
      <c r="BA18" s="432" t="s">
        <v>269</v>
      </c>
      <c r="BB18" s="432" t="s">
        <v>217</v>
      </c>
      <c r="BC18" s="432" t="s">
        <v>270</v>
      </c>
      <c r="BD18" s="432" t="s">
        <v>271</v>
      </c>
      <c r="BE18" s="432" t="s">
        <v>272</v>
      </c>
      <c r="BF18" s="432" t="s">
        <v>273</v>
      </c>
      <c r="BG18" s="432" t="s">
        <v>218</v>
      </c>
      <c r="BH18" s="432" t="s">
        <v>274</v>
      </c>
      <c r="BI18" s="432" t="s">
        <v>275</v>
      </c>
      <c r="BJ18" s="432" t="s">
        <v>276</v>
      </c>
      <c r="BK18" s="432" t="s">
        <v>277</v>
      </c>
      <c r="BL18" s="432" t="s">
        <v>219</v>
      </c>
      <c r="BM18" s="432" t="s">
        <v>278</v>
      </c>
      <c r="BN18" s="432" t="s">
        <v>279</v>
      </c>
      <c r="BO18" s="432" t="s">
        <v>280</v>
      </c>
      <c r="BP18" s="432" t="s">
        <v>281</v>
      </c>
      <c r="BQ18" s="432" t="s">
        <v>220</v>
      </c>
      <c r="BR18" s="432" t="s">
        <v>282</v>
      </c>
      <c r="BS18" s="432" t="s">
        <v>283</v>
      </c>
      <c r="BT18" s="432" t="s">
        <v>284</v>
      </c>
      <c r="BU18" s="432" t="s">
        <v>285</v>
      </c>
      <c r="BV18" s="432" t="s">
        <v>221</v>
      </c>
      <c r="BW18" s="432" t="s">
        <v>286</v>
      </c>
      <c r="BX18" s="432" t="s">
        <v>287</v>
      </c>
      <c r="BY18" s="432" t="s">
        <v>288</v>
      </c>
      <c r="BZ18" s="432" t="s">
        <v>289</v>
      </c>
      <c r="CA18" s="432" t="s">
        <v>222</v>
      </c>
      <c r="CB18" s="432" t="s">
        <v>290</v>
      </c>
      <c r="CC18" s="432" t="s">
        <v>291</v>
      </c>
      <c r="CD18" s="432" t="s">
        <v>292</v>
      </c>
      <c r="CE18" s="432" t="s">
        <v>293</v>
      </c>
      <c r="CF18" s="432" t="s">
        <v>223</v>
      </c>
      <c r="CG18" s="432" t="s">
        <v>294</v>
      </c>
      <c r="CH18" s="432" t="s">
        <v>295</v>
      </c>
      <c r="CI18" s="432" t="s">
        <v>296</v>
      </c>
      <c r="CJ18" s="432" t="s">
        <v>297</v>
      </c>
      <c r="CK18" s="432" t="s">
        <v>224</v>
      </c>
      <c r="CL18" s="432" t="s">
        <v>298</v>
      </c>
      <c r="CM18" s="432" t="s">
        <v>1274</v>
      </c>
      <c r="CN18" s="432" t="s">
        <v>1275</v>
      </c>
      <c r="CO18" s="432" t="s">
        <v>1276</v>
      </c>
      <c r="CP18" s="433" t="s">
        <v>1277</v>
      </c>
    </row>
    <row r="19" spans="1:94" ht="17.45" customHeight="1" x14ac:dyDescent="0.25">
      <c r="A19" s="1388"/>
      <c r="B19" s="1599" t="s">
        <v>1292</v>
      </c>
      <c r="C19" s="1237"/>
      <c r="D19" s="1235"/>
      <c r="E19" s="1235" t="s">
        <v>1280</v>
      </c>
      <c r="F19" s="1236" t="s">
        <v>1293</v>
      </c>
      <c r="G19" s="1236"/>
      <c r="H19" s="1235" t="s">
        <v>1287</v>
      </c>
      <c r="I19" s="1234"/>
      <c r="J19" s="1233"/>
      <c r="K19" s="1232"/>
      <c r="L19" s="1231"/>
      <c r="M19" s="1231"/>
      <c r="N19" s="1230"/>
      <c r="O19" s="1230"/>
      <c r="P19" s="1230"/>
      <c r="Q19" s="1230"/>
      <c r="R19" s="1230"/>
      <c r="S19" s="1230"/>
      <c r="T19" s="1230"/>
      <c r="U19" s="1230"/>
      <c r="V19" s="1230"/>
      <c r="W19" s="1230"/>
      <c r="X19" s="1230"/>
      <c r="Y19" s="1230"/>
      <c r="Z19" s="1230"/>
      <c r="AA19" s="1230"/>
      <c r="AB19" s="1230"/>
      <c r="AC19" s="1230"/>
      <c r="AD19" s="1230"/>
      <c r="AE19" s="1230"/>
      <c r="AF19" s="1230"/>
      <c r="AG19" s="1230"/>
      <c r="AH19" s="1230"/>
      <c r="AI19" s="1230"/>
      <c r="AJ19" s="1230"/>
      <c r="AK19" s="1230"/>
      <c r="AL19" s="1230"/>
      <c r="AM19" s="1230"/>
      <c r="AN19" s="1230"/>
      <c r="AO19" s="1230"/>
      <c r="AP19" s="1230"/>
      <c r="AQ19" s="1230"/>
      <c r="AR19" s="1230"/>
      <c r="AS19" s="1230"/>
      <c r="AT19" s="1230"/>
      <c r="AU19" s="1230"/>
      <c r="AV19" s="1230"/>
      <c r="AW19" s="1230"/>
      <c r="AX19" s="1230"/>
      <c r="AY19" s="1230"/>
      <c r="AZ19" s="1230"/>
      <c r="BA19" s="1230"/>
      <c r="BB19" s="1230"/>
      <c r="BC19" s="1230"/>
      <c r="BD19" s="1230"/>
      <c r="BE19" s="1230"/>
      <c r="BF19" s="1230"/>
      <c r="BG19" s="1230"/>
      <c r="BH19" s="1230"/>
      <c r="BI19" s="1230"/>
      <c r="BJ19" s="1230"/>
      <c r="BK19" s="1230"/>
      <c r="BL19" s="1230"/>
      <c r="BM19" s="1230"/>
      <c r="BN19" s="1230"/>
      <c r="BO19" s="1230"/>
      <c r="BP19" s="1230"/>
      <c r="BQ19" s="1230"/>
      <c r="BR19" s="1230"/>
      <c r="BS19" s="1230"/>
      <c r="BT19" s="1230"/>
      <c r="BU19" s="1230"/>
      <c r="BV19" s="1230"/>
      <c r="BW19" s="1230"/>
      <c r="BX19" s="1230"/>
      <c r="BY19" s="1230"/>
      <c r="BZ19" s="1230"/>
      <c r="CA19" s="1230"/>
      <c r="CB19" s="1230"/>
      <c r="CC19" s="1230"/>
      <c r="CD19" s="1230"/>
      <c r="CE19" s="1230"/>
      <c r="CF19" s="1230"/>
      <c r="CG19" s="1230"/>
      <c r="CH19" s="1230"/>
      <c r="CI19" s="1230"/>
      <c r="CJ19" s="1230"/>
      <c r="CK19" s="1230"/>
      <c r="CL19" s="1230"/>
      <c r="CM19" s="1230"/>
      <c r="CN19" s="1230"/>
      <c r="CO19" s="1230"/>
      <c r="CP19" s="1229"/>
    </row>
    <row r="20" spans="1:94" ht="17.45" customHeight="1" x14ac:dyDescent="0.25">
      <c r="A20" s="1388"/>
      <c r="B20" s="1600"/>
      <c r="C20" s="1221"/>
      <c r="D20" s="1219"/>
      <c r="E20" s="1219" t="s">
        <v>1280</v>
      </c>
      <c r="F20" s="1228" t="s">
        <v>1293</v>
      </c>
      <c r="G20" s="1228"/>
      <c r="H20" s="1219" t="s">
        <v>1294</v>
      </c>
      <c r="I20" s="1226"/>
      <c r="J20" s="1227"/>
      <c r="K20" s="1223"/>
      <c r="L20" s="1218"/>
      <c r="M20" s="1218"/>
      <c r="N20" s="1217"/>
      <c r="O20" s="1217"/>
      <c r="P20" s="1217"/>
      <c r="Q20" s="1217"/>
      <c r="R20" s="1217"/>
      <c r="S20" s="1217"/>
      <c r="T20" s="1217"/>
      <c r="U20" s="1217"/>
      <c r="V20" s="1217"/>
      <c r="W20" s="1217"/>
      <c r="X20" s="1217"/>
      <c r="Y20" s="1217"/>
      <c r="Z20" s="1217"/>
      <c r="AA20" s="1217"/>
      <c r="AB20" s="1217"/>
      <c r="AC20" s="1217"/>
      <c r="AD20" s="1217"/>
      <c r="AE20" s="1217"/>
      <c r="AF20" s="1217"/>
      <c r="AG20" s="1217"/>
      <c r="AH20" s="1217"/>
      <c r="AI20" s="1217"/>
      <c r="AJ20" s="1217"/>
      <c r="AK20" s="1217"/>
      <c r="AL20" s="1217"/>
      <c r="AM20" s="1217"/>
      <c r="AN20" s="1217"/>
      <c r="AO20" s="1217"/>
      <c r="AP20" s="1217"/>
      <c r="AQ20" s="1217"/>
      <c r="AR20" s="1217"/>
      <c r="AS20" s="1217"/>
      <c r="AT20" s="1217"/>
      <c r="AU20" s="1217"/>
      <c r="AV20" s="1217"/>
      <c r="AW20" s="1217"/>
      <c r="AX20" s="1217"/>
      <c r="AY20" s="1217"/>
      <c r="AZ20" s="1217"/>
      <c r="BA20" s="1217"/>
      <c r="BB20" s="1217"/>
      <c r="BC20" s="1217"/>
      <c r="BD20" s="1217"/>
      <c r="BE20" s="1217"/>
      <c r="BF20" s="1217"/>
      <c r="BG20" s="1217"/>
      <c r="BH20" s="1217"/>
      <c r="BI20" s="1217"/>
      <c r="BJ20" s="1217"/>
      <c r="BK20" s="1217"/>
      <c r="BL20" s="1217"/>
      <c r="BM20" s="1217"/>
      <c r="BN20" s="1217"/>
      <c r="BO20" s="1217"/>
      <c r="BP20" s="1217"/>
      <c r="BQ20" s="1217"/>
      <c r="BR20" s="1217"/>
      <c r="BS20" s="1217"/>
      <c r="BT20" s="1217"/>
      <c r="BU20" s="1217"/>
      <c r="BV20" s="1217"/>
      <c r="BW20" s="1217"/>
      <c r="BX20" s="1217"/>
      <c r="BY20" s="1217"/>
      <c r="BZ20" s="1217"/>
      <c r="CA20" s="1217"/>
      <c r="CB20" s="1217"/>
      <c r="CC20" s="1217"/>
      <c r="CD20" s="1217"/>
      <c r="CE20" s="1217"/>
      <c r="CF20" s="1217"/>
      <c r="CG20" s="1217"/>
      <c r="CH20" s="1217"/>
      <c r="CI20" s="1217"/>
      <c r="CJ20" s="1217"/>
      <c r="CK20" s="1217"/>
      <c r="CL20" s="1217"/>
      <c r="CM20" s="1217"/>
      <c r="CN20" s="1217"/>
      <c r="CO20" s="1217"/>
      <c r="CP20" s="1216"/>
    </row>
    <row r="21" spans="1:94" ht="17.45" customHeight="1" x14ac:dyDescent="0.25">
      <c r="A21" s="1388"/>
      <c r="B21" s="1600"/>
      <c r="C21" s="1221"/>
      <c r="D21" s="1219"/>
      <c r="E21" s="1219" t="s">
        <v>1285</v>
      </c>
      <c r="F21" s="1219" t="s">
        <v>1295</v>
      </c>
      <c r="G21" s="1219"/>
      <c r="H21" s="1219" t="s">
        <v>1287</v>
      </c>
      <c r="I21" s="1225"/>
      <c r="J21" s="1227"/>
      <c r="K21" s="1223"/>
      <c r="L21" s="1218"/>
      <c r="M21" s="1218"/>
      <c r="N21" s="1217"/>
      <c r="O21" s="1217"/>
      <c r="P21" s="1217"/>
      <c r="Q21" s="1217"/>
      <c r="R21" s="1217"/>
      <c r="S21" s="1217"/>
      <c r="T21" s="1217"/>
      <c r="U21" s="1217"/>
      <c r="V21" s="1217"/>
      <c r="W21" s="1217"/>
      <c r="X21" s="1217"/>
      <c r="Y21" s="1217"/>
      <c r="Z21" s="1217"/>
      <c r="AA21" s="1217"/>
      <c r="AB21" s="1217"/>
      <c r="AC21" s="1217"/>
      <c r="AD21" s="1217"/>
      <c r="AE21" s="1217"/>
      <c r="AF21" s="1217"/>
      <c r="AG21" s="1217"/>
      <c r="AH21" s="1217"/>
      <c r="AI21" s="1217"/>
      <c r="AJ21" s="1217"/>
      <c r="AK21" s="1217"/>
      <c r="AL21" s="1217"/>
      <c r="AM21" s="1217"/>
      <c r="AN21" s="1217"/>
      <c r="AO21" s="1217"/>
      <c r="AP21" s="1217"/>
      <c r="AQ21" s="1217"/>
      <c r="AR21" s="1217"/>
      <c r="AS21" s="1217"/>
      <c r="AT21" s="1217"/>
      <c r="AU21" s="1217"/>
      <c r="AV21" s="1217"/>
      <c r="AW21" s="1217"/>
      <c r="AX21" s="1217"/>
      <c r="AY21" s="1217"/>
      <c r="AZ21" s="1217"/>
      <c r="BA21" s="1217"/>
      <c r="BB21" s="1217"/>
      <c r="BC21" s="1217"/>
      <c r="BD21" s="1217"/>
      <c r="BE21" s="1217"/>
      <c r="BF21" s="1217"/>
      <c r="BG21" s="1217"/>
      <c r="BH21" s="1217"/>
      <c r="BI21" s="1217"/>
      <c r="BJ21" s="1217"/>
      <c r="BK21" s="1217"/>
      <c r="BL21" s="1217"/>
      <c r="BM21" s="1217"/>
      <c r="BN21" s="1217"/>
      <c r="BO21" s="1217"/>
      <c r="BP21" s="1217"/>
      <c r="BQ21" s="1217"/>
      <c r="BR21" s="1217"/>
      <c r="BS21" s="1217"/>
      <c r="BT21" s="1217"/>
      <c r="BU21" s="1217"/>
      <c r="BV21" s="1217"/>
      <c r="BW21" s="1217"/>
      <c r="BX21" s="1217"/>
      <c r="BY21" s="1217"/>
      <c r="BZ21" s="1217"/>
      <c r="CA21" s="1217"/>
      <c r="CB21" s="1217"/>
      <c r="CC21" s="1217"/>
      <c r="CD21" s="1217"/>
      <c r="CE21" s="1217"/>
      <c r="CF21" s="1217"/>
      <c r="CG21" s="1217"/>
      <c r="CH21" s="1217"/>
      <c r="CI21" s="1217"/>
      <c r="CJ21" s="1217"/>
      <c r="CK21" s="1217"/>
      <c r="CL21" s="1217"/>
      <c r="CM21" s="1217"/>
      <c r="CN21" s="1217"/>
      <c r="CO21" s="1217"/>
      <c r="CP21" s="1216"/>
    </row>
    <row r="22" spans="1:94" ht="17.45" customHeight="1" x14ac:dyDescent="0.25">
      <c r="A22" s="1388"/>
      <c r="B22" s="1600"/>
      <c r="C22" s="1221"/>
      <c r="D22" s="1219"/>
      <c r="E22" s="1219" t="s">
        <v>1285</v>
      </c>
      <c r="F22" s="1219" t="s">
        <v>1296</v>
      </c>
      <c r="G22" s="1219"/>
      <c r="H22" s="1219" t="s">
        <v>1287</v>
      </c>
      <c r="I22" s="1225"/>
      <c r="J22" s="1227"/>
      <c r="K22" s="1223"/>
      <c r="L22" s="1218"/>
      <c r="M22" s="1218"/>
      <c r="N22" s="1217"/>
      <c r="O22" s="1217"/>
      <c r="P22" s="1217"/>
      <c r="Q22" s="1217"/>
      <c r="R22" s="1217"/>
      <c r="S22" s="1217"/>
      <c r="T22" s="1217"/>
      <c r="U22" s="1217"/>
      <c r="V22" s="1217"/>
      <c r="W22" s="1217"/>
      <c r="X22" s="1217"/>
      <c r="Y22" s="1217"/>
      <c r="Z22" s="1217"/>
      <c r="AA22" s="1217"/>
      <c r="AB22" s="1217"/>
      <c r="AC22" s="1217"/>
      <c r="AD22" s="1217"/>
      <c r="AE22" s="1217"/>
      <c r="AF22" s="1217"/>
      <c r="AG22" s="1217"/>
      <c r="AH22" s="1217"/>
      <c r="AI22" s="1217"/>
      <c r="AJ22" s="1217"/>
      <c r="AK22" s="1217"/>
      <c r="AL22" s="1217"/>
      <c r="AM22" s="1217"/>
      <c r="AN22" s="1217"/>
      <c r="AO22" s="1217"/>
      <c r="AP22" s="1217"/>
      <c r="AQ22" s="1217"/>
      <c r="AR22" s="1217"/>
      <c r="AS22" s="1217"/>
      <c r="AT22" s="1217"/>
      <c r="AU22" s="1217"/>
      <c r="AV22" s="1217"/>
      <c r="AW22" s="1217"/>
      <c r="AX22" s="1217"/>
      <c r="AY22" s="1217"/>
      <c r="AZ22" s="1217"/>
      <c r="BA22" s="1217"/>
      <c r="BB22" s="1217"/>
      <c r="BC22" s="1217"/>
      <c r="BD22" s="1217"/>
      <c r="BE22" s="1217"/>
      <c r="BF22" s="1217"/>
      <c r="BG22" s="1217"/>
      <c r="BH22" s="1217"/>
      <c r="BI22" s="1217"/>
      <c r="BJ22" s="1217"/>
      <c r="BK22" s="1217"/>
      <c r="BL22" s="1217"/>
      <c r="BM22" s="1217"/>
      <c r="BN22" s="1217"/>
      <c r="BO22" s="1217"/>
      <c r="BP22" s="1217"/>
      <c r="BQ22" s="1217"/>
      <c r="BR22" s="1217"/>
      <c r="BS22" s="1217"/>
      <c r="BT22" s="1217"/>
      <c r="BU22" s="1217"/>
      <c r="BV22" s="1217"/>
      <c r="BW22" s="1217"/>
      <c r="BX22" s="1217"/>
      <c r="BY22" s="1217"/>
      <c r="BZ22" s="1217"/>
      <c r="CA22" s="1217"/>
      <c r="CB22" s="1217"/>
      <c r="CC22" s="1217"/>
      <c r="CD22" s="1217"/>
      <c r="CE22" s="1217"/>
      <c r="CF22" s="1217"/>
      <c r="CG22" s="1217"/>
      <c r="CH22" s="1217"/>
      <c r="CI22" s="1217"/>
      <c r="CJ22" s="1217"/>
      <c r="CK22" s="1217"/>
      <c r="CL22" s="1217"/>
      <c r="CM22" s="1217"/>
      <c r="CN22" s="1217"/>
      <c r="CO22" s="1217"/>
      <c r="CP22" s="1216"/>
    </row>
    <row r="23" spans="1:94" ht="17.45" customHeight="1" x14ac:dyDescent="0.25">
      <c r="A23" s="1388"/>
      <c r="B23" s="1600"/>
      <c r="C23" s="1221"/>
      <c r="D23" s="1219"/>
      <c r="E23" s="1219" t="s">
        <v>1285</v>
      </c>
      <c r="F23" s="1219" t="s">
        <v>1297</v>
      </c>
      <c r="G23" s="1219"/>
      <c r="H23" s="1219" t="s">
        <v>1287</v>
      </c>
      <c r="I23" s="1225"/>
      <c r="J23" s="1227"/>
      <c r="K23" s="1223"/>
      <c r="L23" s="1218"/>
      <c r="M23" s="1218"/>
      <c r="N23" s="1217"/>
      <c r="O23" s="1217"/>
      <c r="P23" s="1217"/>
      <c r="Q23" s="1217"/>
      <c r="R23" s="1217"/>
      <c r="S23" s="1217"/>
      <c r="T23" s="1217"/>
      <c r="U23" s="1217"/>
      <c r="V23" s="1217"/>
      <c r="W23" s="1217"/>
      <c r="X23" s="1217"/>
      <c r="Y23" s="1217"/>
      <c r="Z23" s="1217"/>
      <c r="AA23" s="1217"/>
      <c r="AB23" s="1217"/>
      <c r="AC23" s="1217"/>
      <c r="AD23" s="1217"/>
      <c r="AE23" s="1217"/>
      <c r="AF23" s="1217"/>
      <c r="AG23" s="1217"/>
      <c r="AH23" s="1217"/>
      <c r="AI23" s="1217"/>
      <c r="AJ23" s="1217"/>
      <c r="AK23" s="1217"/>
      <c r="AL23" s="1217"/>
      <c r="AM23" s="1217"/>
      <c r="AN23" s="1217"/>
      <c r="AO23" s="1217"/>
      <c r="AP23" s="1217"/>
      <c r="AQ23" s="1217"/>
      <c r="AR23" s="1217"/>
      <c r="AS23" s="1217"/>
      <c r="AT23" s="1217"/>
      <c r="AU23" s="1217"/>
      <c r="AV23" s="1217"/>
      <c r="AW23" s="1217"/>
      <c r="AX23" s="1217"/>
      <c r="AY23" s="1217"/>
      <c r="AZ23" s="1217"/>
      <c r="BA23" s="1217"/>
      <c r="BB23" s="1217"/>
      <c r="BC23" s="1217"/>
      <c r="BD23" s="1217"/>
      <c r="BE23" s="1217"/>
      <c r="BF23" s="1217"/>
      <c r="BG23" s="1217"/>
      <c r="BH23" s="1217"/>
      <c r="BI23" s="1217"/>
      <c r="BJ23" s="1217"/>
      <c r="BK23" s="1217"/>
      <c r="BL23" s="1217"/>
      <c r="BM23" s="1217"/>
      <c r="BN23" s="1217"/>
      <c r="BO23" s="1217"/>
      <c r="BP23" s="1217"/>
      <c r="BQ23" s="1217"/>
      <c r="BR23" s="1217"/>
      <c r="BS23" s="1217"/>
      <c r="BT23" s="1217"/>
      <c r="BU23" s="1217"/>
      <c r="BV23" s="1217"/>
      <c r="BW23" s="1217"/>
      <c r="BX23" s="1217"/>
      <c r="BY23" s="1217"/>
      <c r="BZ23" s="1217"/>
      <c r="CA23" s="1217"/>
      <c r="CB23" s="1217"/>
      <c r="CC23" s="1217"/>
      <c r="CD23" s="1217"/>
      <c r="CE23" s="1217"/>
      <c r="CF23" s="1217"/>
      <c r="CG23" s="1217"/>
      <c r="CH23" s="1217"/>
      <c r="CI23" s="1217"/>
      <c r="CJ23" s="1217"/>
      <c r="CK23" s="1217"/>
      <c r="CL23" s="1217"/>
      <c r="CM23" s="1217"/>
      <c r="CN23" s="1217"/>
      <c r="CO23" s="1217"/>
      <c r="CP23" s="1216"/>
    </row>
    <row r="24" spans="1:94" ht="17.45" customHeight="1" x14ac:dyDescent="0.25">
      <c r="A24" s="1388"/>
      <c r="B24" s="1600"/>
      <c r="C24" s="1221"/>
      <c r="D24" s="1219"/>
      <c r="E24" s="1219" t="s">
        <v>1285</v>
      </c>
      <c r="F24" s="1219" t="s">
        <v>1298</v>
      </c>
      <c r="G24" s="1219"/>
      <c r="H24" s="1219" t="s">
        <v>1287</v>
      </c>
      <c r="I24" s="1226"/>
      <c r="J24" s="1227"/>
      <c r="K24" s="1223"/>
      <c r="L24" s="1218"/>
      <c r="M24" s="1218"/>
      <c r="N24" s="1217"/>
      <c r="O24" s="1217"/>
      <c r="P24" s="1217"/>
      <c r="Q24" s="1217"/>
      <c r="R24" s="1217"/>
      <c r="S24" s="1217"/>
      <c r="T24" s="1217"/>
      <c r="U24" s="1217"/>
      <c r="V24" s="1217"/>
      <c r="W24" s="1217"/>
      <c r="X24" s="1217"/>
      <c r="Y24" s="1217"/>
      <c r="Z24" s="1217"/>
      <c r="AA24" s="1217"/>
      <c r="AB24" s="1217"/>
      <c r="AC24" s="1217"/>
      <c r="AD24" s="1217"/>
      <c r="AE24" s="1217"/>
      <c r="AF24" s="1217"/>
      <c r="AG24" s="1217"/>
      <c r="AH24" s="1217"/>
      <c r="AI24" s="1217"/>
      <c r="AJ24" s="1217"/>
      <c r="AK24" s="1217"/>
      <c r="AL24" s="1217"/>
      <c r="AM24" s="1217"/>
      <c r="AN24" s="1217"/>
      <c r="AO24" s="1217"/>
      <c r="AP24" s="1217"/>
      <c r="AQ24" s="1217"/>
      <c r="AR24" s="1217"/>
      <c r="AS24" s="1217"/>
      <c r="AT24" s="1217"/>
      <c r="AU24" s="1217"/>
      <c r="AV24" s="1217"/>
      <c r="AW24" s="1217"/>
      <c r="AX24" s="1217"/>
      <c r="AY24" s="1217"/>
      <c r="AZ24" s="1217"/>
      <c r="BA24" s="1217"/>
      <c r="BB24" s="1217"/>
      <c r="BC24" s="1217"/>
      <c r="BD24" s="1217"/>
      <c r="BE24" s="1217"/>
      <c r="BF24" s="1217"/>
      <c r="BG24" s="1217"/>
      <c r="BH24" s="1217"/>
      <c r="BI24" s="1217"/>
      <c r="BJ24" s="1217"/>
      <c r="BK24" s="1217"/>
      <c r="BL24" s="1217"/>
      <c r="BM24" s="1217"/>
      <c r="BN24" s="1217"/>
      <c r="BO24" s="1217"/>
      <c r="BP24" s="1217"/>
      <c r="BQ24" s="1217"/>
      <c r="BR24" s="1217"/>
      <c r="BS24" s="1217"/>
      <c r="BT24" s="1217"/>
      <c r="BU24" s="1217"/>
      <c r="BV24" s="1217"/>
      <c r="BW24" s="1217"/>
      <c r="BX24" s="1217"/>
      <c r="BY24" s="1217"/>
      <c r="BZ24" s="1217"/>
      <c r="CA24" s="1217"/>
      <c r="CB24" s="1217"/>
      <c r="CC24" s="1217"/>
      <c r="CD24" s="1217"/>
      <c r="CE24" s="1217"/>
      <c r="CF24" s="1217"/>
      <c r="CG24" s="1217"/>
      <c r="CH24" s="1217"/>
      <c r="CI24" s="1217"/>
      <c r="CJ24" s="1217"/>
      <c r="CK24" s="1217"/>
      <c r="CL24" s="1217"/>
      <c r="CM24" s="1217"/>
      <c r="CN24" s="1217"/>
      <c r="CO24" s="1217"/>
      <c r="CP24" s="1216"/>
    </row>
    <row r="25" spans="1:94" ht="17.45" customHeight="1" x14ac:dyDescent="0.25">
      <c r="A25" s="1388"/>
      <c r="B25" s="1600"/>
      <c r="C25" s="1221"/>
      <c r="D25" s="1219"/>
      <c r="E25" s="1219" t="s">
        <v>1285</v>
      </c>
      <c r="F25" s="1219" t="s">
        <v>1299</v>
      </c>
      <c r="G25" s="1219"/>
      <c r="H25" s="1219" t="s">
        <v>1287</v>
      </c>
      <c r="I25" s="1225"/>
      <c r="J25" s="1227"/>
      <c r="K25" s="1223"/>
      <c r="L25" s="1218"/>
      <c r="M25" s="1218"/>
      <c r="N25" s="1217"/>
      <c r="O25" s="1217"/>
      <c r="P25" s="1217"/>
      <c r="Q25" s="1217"/>
      <c r="R25" s="1217"/>
      <c r="S25" s="1217"/>
      <c r="T25" s="1217"/>
      <c r="U25" s="1217"/>
      <c r="V25" s="1217"/>
      <c r="W25" s="1217"/>
      <c r="X25" s="1217"/>
      <c r="Y25" s="1217"/>
      <c r="Z25" s="1217"/>
      <c r="AA25" s="1217"/>
      <c r="AB25" s="1217"/>
      <c r="AC25" s="1217"/>
      <c r="AD25" s="1217"/>
      <c r="AE25" s="1217"/>
      <c r="AF25" s="1217"/>
      <c r="AG25" s="1217"/>
      <c r="AH25" s="1217"/>
      <c r="AI25" s="1217"/>
      <c r="AJ25" s="1217"/>
      <c r="AK25" s="1217"/>
      <c r="AL25" s="1217"/>
      <c r="AM25" s="1217"/>
      <c r="AN25" s="1217"/>
      <c r="AO25" s="1217"/>
      <c r="AP25" s="1217"/>
      <c r="AQ25" s="1217"/>
      <c r="AR25" s="1217"/>
      <c r="AS25" s="1217"/>
      <c r="AT25" s="1217"/>
      <c r="AU25" s="1217"/>
      <c r="AV25" s="1217"/>
      <c r="AW25" s="1217"/>
      <c r="AX25" s="1217"/>
      <c r="AY25" s="1217"/>
      <c r="AZ25" s="1217"/>
      <c r="BA25" s="1217"/>
      <c r="BB25" s="1217"/>
      <c r="BC25" s="1217"/>
      <c r="BD25" s="1217"/>
      <c r="BE25" s="1217"/>
      <c r="BF25" s="1217"/>
      <c r="BG25" s="1217"/>
      <c r="BH25" s="1217"/>
      <c r="BI25" s="1217"/>
      <c r="BJ25" s="1217"/>
      <c r="BK25" s="1217"/>
      <c r="BL25" s="1217"/>
      <c r="BM25" s="1217"/>
      <c r="BN25" s="1217"/>
      <c r="BO25" s="1217"/>
      <c r="BP25" s="1217"/>
      <c r="BQ25" s="1217"/>
      <c r="BR25" s="1217"/>
      <c r="BS25" s="1217"/>
      <c r="BT25" s="1217"/>
      <c r="BU25" s="1217"/>
      <c r="BV25" s="1217"/>
      <c r="BW25" s="1217"/>
      <c r="BX25" s="1217"/>
      <c r="BY25" s="1217"/>
      <c r="BZ25" s="1217"/>
      <c r="CA25" s="1217"/>
      <c r="CB25" s="1217"/>
      <c r="CC25" s="1217"/>
      <c r="CD25" s="1217"/>
      <c r="CE25" s="1217"/>
      <c r="CF25" s="1217"/>
      <c r="CG25" s="1217"/>
      <c r="CH25" s="1217"/>
      <c r="CI25" s="1217"/>
      <c r="CJ25" s="1217"/>
      <c r="CK25" s="1217"/>
      <c r="CL25" s="1217"/>
      <c r="CM25" s="1217"/>
      <c r="CN25" s="1217"/>
      <c r="CO25" s="1217"/>
      <c r="CP25" s="1216"/>
    </row>
    <row r="26" spans="1:94" ht="17.45" customHeight="1" x14ac:dyDescent="0.25">
      <c r="A26" s="1388"/>
      <c r="B26" s="1600"/>
      <c r="C26" s="1221"/>
      <c r="D26" s="1219"/>
      <c r="E26" s="1219" t="s">
        <v>1285</v>
      </c>
      <c r="F26" s="1219" t="s">
        <v>1300</v>
      </c>
      <c r="G26" s="1219"/>
      <c r="H26" s="1219" t="s">
        <v>1287</v>
      </c>
      <c r="I26" s="1226"/>
      <c r="J26" s="1224"/>
      <c r="K26" s="1223"/>
      <c r="L26" s="1218"/>
      <c r="M26" s="1218"/>
      <c r="N26" s="1217"/>
      <c r="O26" s="1217"/>
      <c r="P26" s="1217"/>
      <c r="Q26" s="1217"/>
      <c r="R26" s="1217"/>
      <c r="S26" s="1217"/>
      <c r="T26" s="1217"/>
      <c r="U26" s="1217"/>
      <c r="V26" s="1217"/>
      <c r="W26" s="1217"/>
      <c r="X26" s="1217"/>
      <c r="Y26" s="1217"/>
      <c r="Z26" s="1217"/>
      <c r="AA26" s="1217"/>
      <c r="AB26" s="1217"/>
      <c r="AC26" s="1217"/>
      <c r="AD26" s="1217"/>
      <c r="AE26" s="1217"/>
      <c r="AF26" s="1217"/>
      <c r="AG26" s="1217"/>
      <c r="AH26" s="1217"/>
      <c r="AI26" s="1217"/>
      <c r="AJ26" s="1217"/>
      <c r="AK26" s="1217"/>
      <c r="AL26" s="1217"/>
      <c r="AM26" s="1217"/>
      <c r="AN26" s="1217"/>
      <c r="AO26" s="1217"/>
      <c r="AP26" s="1217"/>
      <c r="AQ26" s="1217"/>
      <c r="AR26" s="1217"/>
      <c r="AS26" s="1217"/>
      <c r="AT26" s="1217"/>
      <c r="AU26" s="1217"/>
      <c r="AV26" s="1217"/>
      <c r="AW26" s="1217"/>
      <c r="AX26" s="1217"/>
      <c r="AY26" s="1217"/>
      <c r="AZ26" s="1217"/>
      <c r="BA26" s="1217"/>
      <c r="BB26" s="1217"/>
      <c r="BC26" s="1217"/>
      <c r="BD26" s="1217"/>
      <c r="BE26" s="1217"/>
      <c r="BF26" s="1217"/>
      <c r="BG26" s="1217"/>
      <c r="BH26" s="1217"/>
      <c r="BI26" s="1217"/>
      <c r="BJ26" s="1217"/>
      <c r="BK26" s="1217"/>
      <c r="BL26" s="1217"/>
      <c r="BM26" s="1217"/>
      <c r="BN26" s="1217"/>
      <c r="BO26" s="1217"/>
      <c r="BP26" s="1217"/>
      <c r="BQ26" s="1217"/>
      <c r="BR26" s="1217"/>
      <c r="BS26" s="1217"/>
      <c r="BT26" s="1217"/>
      <c r="BU26" s="1217"/>
      <c r="BV26" s="1217"/>
      <c r="BW26" s="1217"/>
      <c r="BX26" s="1217"/>
      <c r="BY26" s="1217"/>
      <c r="BZ26" s="1217"/>
      <c r="CA26" s="1217"/>
      <c r="CB26" s="1217"/>
      <c r="CC26" s="1217"/>
      <c r="CD26" s="1217"/>
      <c r="CE26" s="1217"/>
      <c r="CF26" s="1217"/>
      <c r="CG26" s="1217"/>
      <c r="CH26" s="1217"/>
      <c r="CI26" s="1217"/>
      <c r="CJ26" s="1217"/>
      <c r="CK26" s="1217"/>
      <c r="CL26" s="1217"/>
      <c r="CM26" s="1217"/>
      <c r="CN26" s="1217"/>
      <c r="CO26" s="1217"/>
      <c r="CP26" s="1216"/>
    </row>
    <row r="27" spans="1:94" ht="17.45" customHeight="1" x14ac:dyDescent="0.25">
      <c r="A27" s="1388"/>
      <c r="B27" s="1600"/>
      <c r="C27" s="1221"/>
      <c r="D27" s="1219"/>
      <c r="E27" s="1219" t="s">
        <v>1285</v>
      </c>
      <c r="F27" s="1219" t="s">
        <v>1301</v>
      </c>
      <c r="G27" s="1219"/>
      <c r="H27" s="1219" t="s">
        <v>1287</v>
      </c>
      <c r="I27" s="1225"/>
      <c r="J27" s="1224"/>
      <c r="K27" s="1223"/>
      <c r="L27" s="1218"/>
      <c r="M27" s="1218"/>
      <c r="N27" s="1217"/>
      <c r="O27" s="1217"/>
      <c r="P27" s="1217"/>
      <c r="Q27" s="1217"/>
      <c r="R27" s="1217"/>
      <c r="S27" s="1217"/>
      <c r="T27" s="1217"/>
      <c r="U27" s="1217"/>
      <c r="V27" s="1217"/>
      <c r="W27" s="1217"/>
      <c r="X27" s="1217"/>
      <c r="Y27" s="1217"/>
      <c r="Z27" s="1217"/>
      <c r="AA27" s="1217"/>
      <c r="AB27" s="1217"/>
      <c r="AC27" s="1217"/>
      <c r="AD27" s="1217"/>
      <c r="AE27" s="1217"/>
      <c r="AF27" s="1217"/>
      <c r="AG27" s="1217"/>
      <c r="AH27" s="1217"/>
      <c r="AI27" s="1217"/>
      <c r="AJ27" s="1217"/>
      <c r="AK27" s="1217"/>
      <c r="AL27" s="1217"/>
      <c r="AM27" s="1217"/>
      <c r="AN27" s="1217"/>
      <c r="AO27" s="1217"/>
      <c r="AP27" s="1217"/>
      <c r="AQ27" s="1217"/>
      <c r="AR27" s="1217"/>
      <c r="AS27" s="1217"/>
      <c r="AT27" s="1217"/>
      <c r="AU27" s="1217"/>
      <c r="AV27" s="1217"/>
      <c r="AW27" s="1217"/>
      <c r="AX27" s="1217"/>
      <c r="AY27" s="1217"/>
      <c r="AZ27" s="1217"/>
      <c r="BA27" s="1217"/>
      <c r="BB27" s="1217"/>
      <c r="BC27" s="1217"/>
      <c r="BD27" s="1217"/>
      <c r="BE27" s="1217"/>
      <c r="BF27" s="1217"/>
      <c r="BG27" s="1217"/>
      <c r="BH27" s="1217"/>
      <c r="BI27" s="1217"/>
      <c r="BJ27" s="1217"/>
      <c r="BK27" s="1217"/>
      <c r="BL27" s="1217"/>
      <c r="BM27" s="1217"/>
      <c r="BN27" s="1217"/>
      <c r="BO27" s="1217"/>
      <c r="BP27" s="1217"/>
      <c r="BQ27" s="1217"/>
      <c r="BR27" s="1217"/>
      <c r="BS27" s="1217"/>
      <c r="BT27" s="1217"/>
      <c r="BU27" s="1217"/>
      <c r="BV27" s="1217"/>
      <c r="BW27" s="1217"/>
      <c r="BX27" s="1217"/>
      <c r="BY27" s="1217"/>
      <c r="BZ27" s="1217"/>
      <c r="CA27" s="1217"/>
      <c r="CB27" s="1217"/>
      <c r="CC27" s="1217"/>
      <c r="CD27" s="1217"/>
      <c r="CE27" s="1217"/>
      <c r="CF27" s="1217"/>
      <c r="CG27" s="1217"/>
      <c r="CH27" s="1217"/>
      <c r="CI27" s="1217"/>
      <c r="CJ27" s="1217"/>
      <c r="CK27" s="1217"/>
      <c r="CL27" s="1217"/>
      <c r="CM27" s="1217"/>
      <c r="CN27" s="1217"/>
      <c r="CO27" s="1217"/>
      <c r="CP27" s="1216"/>
    </row>
    <row r="28" spans="1:94" ht="17.45" customHeight="1" x14ac:dyDescent="0.25">
      <c r="A28" s="1388"/>
      <c r="B28" s="1600"/>
      <c r="C28" s="1221"/>
      <c r="D28" s="1219"/>
      <c r="E28" s="1219" t="s">
        <v>1285</v>
      </c>
      <c r="F28" s="1219" t="s">
        <v>1302</v>
      </c>
      <c r="G28" s="1219"/>
      <c r="H28" s="1219" t="s">
        <v>1287</v>
      </c>
      <c r="I28" s="1225"/>
      <c r="J28" s="1224"/>
      <c r="K28" s="1223"/>
      <c r="L28" s="1218"/>
      <c r="M28" s="1218"/>
      <c r="N28" s="1217"/>
      <c r="O28" s="1217"/>
      <c r="P28" s="1217"/>
      <c r="Q28" s="1217"/>
      <c r="R28" s="1217"/>
      <c r="S28" s="1217"/>
      <c r="T28" s="1217"/>
      <c r="U28" s="1217"/>
      <c r="V28" s="1217"/>
      <c r="W28" s="1217"/>
      <c r="X28" s="1217"/>
      <c r="Y28" s="1217"/>
      <c r="Z28" s="1217"/>
      <c r="AA28" s="1217"/>
      <c r="AB28" s="1217"/>
      <c r="AC28" s="1217"/>
      <c r="AD28" s="1217"/>
      <c r="AE28" s="1217"/>
      <c r="AF28" s="1217"/>
      <c r="AG28" s="1217"/>
      <c r="AH28" s="1217"/>
      <c r="AI28" s="1217"/>
      <c r="AJ28" s="1217"/>
      <c r="AK28" s="1217"/>
      <c r="AL28" s="1217"/>
      <c r="AM28" s="1217"/>
      <c r="AN28" s="1217"/>
      <c r="AO28" s="1217"/>
      <c r="AP28" s="1217"/>
      <c r="AQ28" s="1217"/>
      <c r="AR28" s="1217"/>
      <c r="AS28" s="1217"/>
      <c r="AT28" s="1217"/>
      <c r="AU28" s="1217"/>
      <c r="AV28" s="1217"/>
      <c r="AW28" s="1217"/>
      <c r="AX28" s="1217"/>
      <c r="AY28" s="1217"/>
      <c r="AZ28" s="1217"/>
      <c r="BA28" s="1217"/>
      <c r="BB28" s="1217"/>
      <c r="BC28" s="1217"/>
      <c r="BD28" s="1217"/>
      <c r="BE28" s="1217"/>
      <c r="BF28" s="1217"/>
      <c r="BG28" s="1217"/>
      <c r="BH28" s="1217"/>
      <c r="BI28" s="1217"/>
      <c r="BJ28" s="1217"/>
      <c r="BK28" s="1217"/>
      <c r="BL28" s="1217"/>
      <c r="BM28" s="1217"/>
      <c r="BN28" s="1217"/>
      <c r="BO28" s="1217"/>
      <c r="BP28" s="1217"/>
      <c r="BQ28" s="1217"/>
      <c r="BR28" s="1217"/>
      <c r="BS28" s="1217"/>
      <c r="BT28" s="1217"/>
      <c r="BU28" s="1217"/>
      <c r="BV28" s="1217"/>
      <c r="BW28" s="1217"/>
      <c r="BX28" s="1217"/>
      <c r="BY28" s="1217"/>
      <c r="BZ28" s="1217"/>
      <c r="CA28" s="1217"/>
      <c r="CB28" s="1217"/>
      <c r="CC28" s="1217"/>
      <c r="CD28" s="1217"/>
      <c r="CE28" s="1217"/>
      <c r="CF28" s="1217"/>
      <c r="CG28" s="1217"/>
      <c r="CH28" s="1217"/>
      <c r="CI28" s="1217"/>
      <c r="CJ28" s="1217"/>
      <c r="CK28" s="1217"/>
      <c r="CL28" s="1217"/>
      <c r="CM28" s="1217"/>
      <c r="CN28" s="1217"/>
      <c r="CO28" s="1217"/>
      <c r="CP28" s="1216"/>
    </row>
    <row r="29" spans="1:94" ht="17.45" customHeight="1" x14ac:dyDescent="0.25">
      <c r="A29" s="1388"/>
      <c r="B29" s="1600"/>
      <c r="C29" s="1221"/>
      <c r="D29" s="1219"/>
      <c r="E29" s="1219" t="s">
        <v>1285</v>
      </c>
      <c r="F29" s="1219" t="s">
        <v>1303</v>
      </c>
      <c r="G29" s="1219"/>
      <c r="H29" s="1219" t="s">
        <v>1287</v>
      </c>
      <c r="I29" s="1222"/>
      <c r="J29" s="1218"/>
      <c r="K29" s="1218"/>
      <c r="L29" s="1218"/>
      <c r="M29" s="1218"/>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7"/>
      <c r="AJ29" s="1217"/>
      <c r="AK29" s="1217"/>
      <c r="AL29" s="1217"/>
      <c r="AM29" s="1217"/>
      <c r="AN29" s="1217"/>
      <c r="AO29" s="1217"/>
      <c r="AP29" s="1217"/>
      <c r="AQ29" s="1217"/>
      <c r="AR29" s="1217"/>
      <c r="AS29" s="1217"/>
      <c r="AT29" s="1217"/>
      <c r="AU29" s="1217"/>
      <c r="AV29" s="1217"/>
      <c r="AW29" s="1217"/>
      <c r="AX29" s="1217"/>
      <c r="AY29" s="1217"/>
      <c r="AZ29" s="1217"/>
      <c r="BA29" s="1217"/>
      <c r="BB29" s="1217"/>
      <c r="BC29" s="1217"/>
      <c r="BD29" s="1217"/>
      <c r="BE29" s="1217"/>
      <c r="BF29" s="1217"/>
      <c r="BG29" s="1217"/>
      <c r="BH29" s="1217"/>
      <c r="BI29" s="1217"/>
      <c r="BJ29" s="1217"/>
      <c r="BK29" s="1217"/>
      <c r="BL29" s="1217"/>
      <c r="BM29" s="1217"/>
      <c r="BN29" s="1217"/>
      <c r="BO29" s="1217"/>
      <c r="BP29" s="1217"/>
      <c r="BQ29" s="1217"/>
      <c r="BR29" s="1217"/>
      <c r="BS29" s="1217"/>
      <c r="BT29" s="1217"/>
      <c r="BU29" s="1217"/>
      <c r="BV29" s="1217"/>
      <c r="BW29" s="1217"/>
      <c r="BX29" s="1217"/>
      <c r="BY29" s="1217"/>
      <c r="BZ29" s="1217"/>
      <c r="CA29" s="1217"/>
      <c r="CB29" s="1217"/>
      <c r="CC29" s="1217"/>
      <c r="CD29" s="1217"/>
      <c r="CE29" s="1217"/>
      <c r="CF29" s="1217"/>
      <c r="CG29" s="1217"/>
      <c r="CH29" s="1217"/>
      <c r="CI29" s="1217"/>
      <c r="CJ29" s="1217"/>
      <c r="CK29" s="1217"/>
      <c r="CL29" s="1217"/>
      <c r="CM29" s="1217"/>
      <c r="CN29" s="1217"/>
      <c r="CO29" s="1217"/>
      <c r="CP29" s="1216"/>
    </row>
    <row r="30" spans="1:94" ht="17.45" customHeight="1" x14ac:dyDescent="0.25">
      <c r="A30" s="1388"/>
      <c r="B30" s="1600"/>
      <c r="C30" s="1221"/>
      <c r="D30" s="1219"/>
      <c r="E30" s="1219" t="s">
        <v>1285</v>
      </c>
      <c r="F30" s="1219" t="s">
        <v>1304</v>
      </c>
      <c r="G30" s="1219"/>
      <c r="H30" s="1219" t="s">
        <v>1287</v>
      </c>
      <c r="I30" s="1222"/>
      <c r="J30" s="1218"/>
      <c r="K30" s="1218"/>
      <c r="L30" s="1218"/>
      <c r="M30" s="1218"/>
      <c r="N30" s="1217"/>
      <c r="O30" s="1217"/>
      <c r="P30" s="1217"/>
      <c r="Q30" s="1217"/>
      <c r="R30" s="1217"/>
      <c r="S30" s="1217"/>
      <c r="T30" s="1217"/>
      <c r="U30" s="1217"/>
      <c r="V30" s="1217"/>
      <c r="W30" s="1217"/>
      <c r="X30" s="1217"/>
      <c r="Y30" s="1217"/>
      <c r="Z30" s="1217"/>
      <c r="AA30" s="1217"/>
      <c r="AB30" s="1217"/>
      <c r="AC30" s="1217"/>
      <c r="AD30" s="1217"/>
      <c r="AE30" s="1217"/>
      <c r="AF30" s="1217"/>
      <c r="AG30" s="1217"/>
      <c r="AH30" s="1217"/>
      <c r="AI30" s="1217"/>
      <c r="AJ30" s="1217"/>
      <c r="AK30" s="1217"/>
      <c r="AL30" s="1217"/>
      <c r="AM30" s="1217"/>
      <c r="AN30" s="1217"/>
      <c r="AO30" s="1217"/>
      <c r="AP30" s="1217"/>
      <c r="AQ30" s="1217"/>
      <c r="AR30" s="1217"/>
      <c r="AS30" s="1217"/>
      <c r="AT30" s="1217"/>
      <c r="AU30" s="1217"/>
      <c r="AV30" s="1217"/>
      <c r="AW30" s="1217"/>
      <c r="AX30" s="1217"/>
      <c r="AY30" s="1217"/>
      <c r="AZ30" s="1217"/>
      <c r="BA30" s="1217"/>
      <c r="BB30" s="1217"/>
      <c r="BC30" s="1217"/>
      <c r="BD30" s="1217"/>
      <c r="BE30" s="1217"/>
      <c r="BF30" s="1217"/>
      <c r="BG30" s="1217"/>
      <c r="BH30" s="1217"/>
      <c r="BI30" s="1217"/>
      <c r="BJ30" s="1217"/>
      <c r="BK30" s="1217"/>
      <c r="BL30" s="1217"/>
      <c r="BM30" s="1217"/>
      <c r="BN30" s="1217"/>
      <c r="BO30" s="1217"/>
      <c r="BP30" s="1217"/>
      <c r="BQ30" s="1217"/>
      <c r="BR30" s="1217"/>
      <c r="BS30" s="1217"/>
      <c r="BT30" s="1217"/>
      <c r="BU30" s="1217"/>
      <c r="BV30" s="1217"/>
      <c r="BW30" s="1217"/>
      <c r="BX30" s="1217"/>
      <c r="BY30" s="1217"/>
      <c r="BZ30" s="1217"/>
      <c r="CA30" s="1217"/>
      <c r="CB30" s="1217"/>
      <c r="CC30" s="1217"/>
      <c r="CD30" s="1217"/>
      <c r="CE30" s="1217"/>
      <c r="CF30" s="1217"/>
      <c r="CG30" s="1217"/>
      <c r="CH30" s="1217"/>
      <c r="CI30" s="1217"/>
      <c r="CJ30" s="1217"/>
      <c r="CK30" s="1217"/>
      <c r="CL30" s="1217"/>
      <c r="CM30" s="1217"/>
      <c r="CN30" s="1217"/>
      <c r="CO30" s="1217"/>
      <c r="CP30" s="1216"/>
    </row>
    <row r="31" spans="1:94" ht="17.45" customHeight="1" x14ac:dyDescent="0.25">
      <c r="A31" s="1388"/>
      <c r="B31" s="1600"/>
      <c r="C31" s="1221"/>
      <c r="D31" s="1219"/>
      <c r="E31" s="1219" t="s">
        <v>1285</v>
      </c>
      <c r="F31" s="1219" t="s">
        <v>1305</v>
      </c>
      <c r="G31" s="1219"/>
      <c r="H31" s="1219" t="s">
        <v>1287</v>
      </c>
      <c r="I31" s="1222"/>
      <c r="J31" s="1218"/>
      <c r="K31" s="1218"/>
      <c r="L31" s="1218"/>
      <c r="M31" s="1218"/>
      <c r="N31" s="1217"/>
      <c r="O31" s="1217"/>
      <c r="P31" s="1217"/>
      <c r="Q31" s="1217"/>
      <c r="R31" s="1217"/>
      <c r="S31" s="1217"/>
      <c r="T31" s="1217"/>
      <c r="U31" s="1217"/>
      <c r="V31" s="1217"/>
      <c r="W31" s="1217"/>
      <c r="X31" s="1217"/>
      <c r="Y31" s="1217"/>
      <c r="Z31" s="1217"/>
      <c r="AA31" s="1217"/>
      <c r="AB31" s="1217"/>
      <c r="AC31" s="1217"/>
      <c r="AD31" s="1217"/>
      <c r="AE31" s="1217"/>
      <c r="AF31" s="1217"/>
      <c r="AG31" s="1217"/>
      <c r="AH31" s="1217"/>
      <c r="AI31" s="1217"/>
      <c r="AJ31" s="1217"/>
      <c r="AK31" s="1217"/>
      <c r="AL31" s="1217"/>
      <c r="AM31" s="1217"/>
      <c r="AN31" s="1217"/>
      <c r="AO31" s="1217"/>
      <c r="AP31" s="1217"/>
      <c r="AQ31" s="1217"/>
      <c r="AR31" s="1217"/>
      <c r="AS31" s="1217"/>
      <c r="AT31" s="1217"/>
      <c r="AU31" s="1217"/>
      <c r="AV31" s="1217"/>
      <c r="AW31" s="1217"/>
      <c r="AX31" s="1217"/>
      <c r="AY31" s="1217"/>
      <c r="AZ31" s="1217"/>
      <c r="BA31" s="1217"/>
      <c r="BB31" s="1217"/>
      <c r="BC31" s="1217"/>
      <c r="BD31" s="1217"/>
      <c r="BE31" s="1217"/>
      <c r="BF31" s="1217"/>
      <c r="BG31" s="1217"/>
      <c r="BH31" s="1217"/>
      <c r="BI31" s="1217"/>
      <c r="BJ31" s="1217"/>
      <c r="BK31" s="1217"/>
      <c r="BL31" s="1217"/>
      <c r="BM31" s="1217"/>
      <c r="BN31" s="1217"/>
      <c r="BO31" s="1217"/>
      <c r="BP31" s="1217"/>
      <c r="BQ31" s="1217"/>
      <c r="BR31" s="1217"/>
      <c r="BS31" s="1217"/>
      <c r="BT31" s="1217"/>
      <c r="BU31" s="1217"/>
      <c r="BV31" s="1217"/>
      <c r="BW31" s="1217"/>
      <c r="BX31" s="1217"/>
      <c r="BY31" s="1217"/>
      <c r="BZ31" s="1217"/>
      <c r="CA31" s="1217"/>
      <c r="CB31" s="1217"/>
      <c r="CC31" s="1217"/>
      <c r="CD31" s="1217"/>
      <c r="CE31" s="1217"/>
      <c r="CF31" s="1217"/>
      <c r="CG31" s="1217"/>
      <c r="CH31" s="1217"/>
      <c r="CI31" s="1217"/>
      <c r="CJ31" s="1217"/>
      <c r="CK31" s="1217"/>
      <c r="CL31" s="1217"/>
      <c r="CM31" s="1217"/>
      <c r="CN31" s="1217"/>
      <c r="CO31" s="1217"/>
      <c r="CP31" s="1216"/>
    </row>
    <row r="32" spans="1:94" ht="17.45" customHeight="1" x14ac:dyDescent="0.25">
      <c r="A32" s="1388"/>
      <c r="B32" s="1600"/>
      <c r="C32" s="1221"/>
      <c r="D32" s="1219"/>
      <c r="E32" s="1219" t="s">
        <v>1285</v>
      </c>
      <c r="F32" s="1219" t="s">
        <v>1306</v>
      </c>
      <c r="G32" s="1219"/>
      <c r="H32" s="1219" t="s">
        <v>1287</v>
      </c>
      <c r="I32" s="1222"/>
      <c r="J32" s="1218"/>
      <c r="K32" s="1218"/>
      <c r="L32" s="1218"/>
      <c r="M32" s="1218"/>
      <c r="N32" s="1217"/>
      <c r="O32" s="1217"/>
      <c r="P32" s="1217"/>
      <c r="Q32" s="1217"/>
      <c r="R32" s="1217"/>
      <c r="S32" s="1217"/>
      <c r="T32" s="1217"/>
      <c r="U32" s="1217"/>
      <c r="V32" s="1217"/>
      <c r="W32" s="1217"/>
      <c r="X32" s="1217"/>
      <c r="Y32" s="1217"/>
      <c r="Z32" s="1217"/>
      <c r="AA32" s="1217"/>
      <c r="AB32" s="1217"/>
      <c r="AC32" s="1217"/>
      <c r="AD32" s="1217"/>
      <c r="AE32" s="1217"/>
      <c r="AF32" s="1217"/>
      <c r="AG32" s="1217"/>
      <c r="AH32" s="1217"/>
      <c r="AI32" s="1217"/>
      <c r="AJ32" s="1217"/>
      <c r="AK32" s="1217"/>
      <c r="AL32" s="1217"/>
      <c r="AM32" s="1217"/>
      <c r="AN32" s="1217"/>
      <c r="AO32" s="1217"/>
      <c r="AP32" s="1217"/>
      <c r="AQ32" s="1217"/>
      <c r="AR32" s="1217"/>
      <c r="AS32" s="1217"/>
      <c r="AT32" s="1217"/>
      <c r="AU32" s="1217"/>
      <c r="AV32" s="1217"/>
      <c r="AW32" s="1217"/>
      <c r="AX32" s="1217"/>
      <c r="AY32" s="1217"/>
      <c r="AZ32" s="1217"/>
      <c r="BA32" s="1217"/>
      <c r="BB32" s="1217"/>
      <c r="BC32" s="1217"/>
      <c r="BD32" s="1217"/>
      <c r="BE32" s="1217"/>
      <c r="BF32" s="1217"/>
      <c r="BG32" s="1217"/>
      <c r="BH32" s="1217"/>
      <c r="BI32" s="1217"/>
      <c r="BJ32" s="1217"/>
      <c r="BK32" s="1217"/>
      <c r="BL32" s="1217"/>
      <c r="BM32" s="1217"/>
      <c r="BN32" s="1217"/>
      <c r="BO32" s="1217"/>
      <c r="BP32" s="1217"/>
      <c r="BQ32" s="1217"/>
      <c r="BR32" s="1217"/>
      <c r="BS32" s="1217"/>
      <c r="BT32" s="1217"/>
      <c r="BU32" s="1217"/>
      <c r="BV32" s="1217"/>
      <c r="BW32" s="1217"/>
      <c r="BX32" s="1217"/>
      <c r="BY32" s="1217"/>
      <c r="BZ32" s="1217"/>
      <c r="CA32" s="1217"/>
      <c r="CB32" s="1217"/>
      <c r="CC32" s="1217"/>
      <c r="CD32" s="1217"/>
      <c r="CE32" s="1217"/>
      <c r="CF32" s="1217"/>
      <c r="CG32" s="1217"/>
      <c r="CH32" s="1217"/>
      <c r="CI32" s="1217"/>
      <c r="CJ32" s="1217"/>
      <c r="CK32" s="1217"/>
      <c r="CL32" s="1217"/>
      <c r="CM32" s="1217"/>
      <c r="CN32" s="1217"/>
      <c r="CO32" s="1217"/>
      <c r="CP32" s="1216"/>
    </row>
    <row r="33" spans="1:94" ht="33.75" customHeight="1" x14ac:dyDescent="0.25">
      <c r="A33" s="1388"/>
      <c r="B33" s="1600"/>
      <c r="C33" s="1221"/>
      <c r="D33" s="1219"/>
      <c r="E33" s="1219" t="s">
        <v>1285</v>
      </c>
      <c r="F33" s="1219" t="s">
        <v>1307</v>
      </c>
      <c r="G33" s="1219"/>
      <c r="H33" s="1219" t="s">
        <v>1287</v>
      </c>
      <c r="I33" s="1222"/>
      <c r="J33" s="1218"/>
      <c r="K33" s="1218"/>
      <c r="L33" s="1218"/>
      <c r="M33" s="1218"/>
      <c r="N33" s="1217"/>
      <c r="O33" s="1217"/>
      <c r="P33" s="1217"/>
      <c r="Q33" s="1217"/>
      <c r="R33" s="1217"/>
      <c r="S33" s="1217"/>
      <c r="T33" s="1217"/>
      <c r="U33" s="1217"/>
      <c r="V33" s="1217"/>
      <c r="W33" s="1217"/>
      <c r="X33" s="1217"/>
      <c r="Y33" s="1217"/>
      <c r="Z33" s="1217"/>
      <c r="AA33" s="1217"/>
      <c r="AB33" s="1217"/>
      <c r="AC33" s="1217"/>
      <c r="AD33" s="1217"/>
      <c r="AE33" s="1217"/>
      <c r="AF33" s="1217"/>
      <c r="AG33" s="1217"/>
      <c r="AH33" s="1217"/>
      <c r="AI33" s="1217"/>
      <c r="AJ33" s="1217"/>
      <c r="AK33" s="1217"/>
      <c r="AL33" s="1217"/>
      <c r="AM33" s="1217"/>
      <c r="AN33" s="1217"/>
      <c r="AO33" s="1217"/>
      <c r="AP33" s="1217"/>
      <c r="AQ33" s="1217"/>
      <c r="AR33" s="1217"/>
      <c r="AS33" s="1217"/>
      <c r="AT33" s="1217"/>
      <c r="AU33" s="1217"/>
      <c r="AV33" s="1217"/>
      <c r="AW33" s="1217"/>
      <c r="AX33" s="1217"/>
      <c r="AY33" s="1217"/>
      <c r="AZ33" s="1217"/>
      <c r="BA33" s="1217"/>
      <c r="BB33" s="1217"/>
      <c r="BC33" s="1217"/>
      <c r="BD33" s="1217"/>
      <c r="BE33" s="1217"/>
      <c r="BF33" s="1217"/>
      <c r="BG33" s="1217"/>
      <c r="BH33" s="1217"/>
      <c r="BI33" s="1217"/>
      <c r="BJ33" s="1217"/>
      <c r="BK33" s="1217"/>
      <c r="BL33" s="1217"/>
      <c r="BM33" s="1217"/>
      <c r="BN33" s="1217"/>
      <c r="BO33" s="1217"/>
      <c r="BP33" s="1217"/>
      <c r="BQ33" s="1217"/>
      <c r="BR33" s="1217"/>
      <c r="BS33" s="1217"/>
      <c r="BT33" s="1217"/>
      <c r="BU33" s="1217"/>
      <c r="BV33" s="1217"/>
      <c r="BW33" s="1217"/>
      <c r="BX33" s="1217"/>
      <c r="BY33" s="1217"/>
      <c r="BZ33" s="1217"/>
      <c r="CA33" s="1217"/>
      <c r="CB33" s="1217"/>
      <c r="CC33" s="1217"/>
      <c r="CD33" s="1217"/>
      <c r="CE33" s="1217"/>
      <c r="CF33" s="1217"/>
      <c r="CG33" s="1217"/>
      <c r="CH33" s="1217"/>
      <c r="CI33" s="1217"/>
      <c r="CJ33" s="1217"/>
      <c r="CK33" s="1217"/>
      <c r="CL33" s="1217"/>
      <c r="CM33" s="1217"/>
      <c r="CN33" s="1217"/>
      <c r="CO33" s="1217"/>
      <c r="CP33" s="1216"/>
    </row>
    <row r="34" spans="1:94" ht="17.45" customHeight="1" x14ac:dyDescent="0.25">
      <c r="A34" s="1388"/>
      <c r="B34" s="1600"/>
      <c r="C34" s="1221"/>
      <c r="D34" s="1219"/>
      <c r="E34" s="1219" t="s">
        <v>1285</v>
      </c>
      <c r="F34" s="1219" t="s">
        <v>1308</v>
      </c>
      <c r="G34" s="1219"/>
      <c r="H34" s="1219" t="s">
        <v>1287</v>
      </c>
      <c r="I34" s="1222"/>
      <c r="J34" s="1218"/>
      <c r="K34" s="1218"/>
      <c r="L34" s="1218"/>
      <c r="M34" s="1218"/>
      <c r="N34" s="1217"/>
      <c r="O34" s="1217"/>
      <c r="P34" s="1217"/>
      <c r="Q34" s="1217"/>
      <c r="R34" s="1217"/>
      <c r="S34" s="1217"/>
      <c r="T34" s="1217"/>
      <c r="U34" s="1217"/>
      <c r="V34" s="1217"/>
      <c r="W34" s="1217"/>
      <c r="X34" s="1217"/>
      <c r="Y34" s="1217"/>
      <c r="Z34" s="1217"/>
      <c r="AA34" s="1217"/>
      <c r="AB34" s="1217"/>
      <c r="AC34" s="1217"/>
      <c r="AD34" s="1217"/>
      <c r="AE34" s="1217"/>
      <c r="AF34" s="1217"/>
      <c r="AG34" s="1217"/>
      <c r="AH34" s="1217"/>
      <c r="AI34" s="1217"/>
      <c r="AJ34" s="1217"/>
      <c r="AK34" s="1217"/>
      <c r="AL34" s="1217"/>
      <c r="AM34" s="1217"/>
      <c r="AN34" s="1217"/>
      <c r="AO34" s="1217"/>
      <c r="AP34" s="1217"/>
      <c r="AQ34" s="1217"/>
      <c r="AR34" s="1217"/>
      <c r="AS34" s="1217"/>
      <c r="AT34" s="1217"/>
      <c r="AU34" s="1217"/>
      <c r="AV34" s="1217"/>
      <c r="AW34" s="1217"/>
      <c r="AX34" s="1217"/>
      <c r="AY34" s="1217"/>
      <c r="AZ34" s="1217"/>
      <c r="BA34" s="1217"/>
      <c r="BB34" s="1217"/>
      <c r="BC34" s="1217"/>
      <c r="BD34" s="1217"/>
      <c r="BE34" s="1217"/>
      <c r="BF34" s="1217"/>
      <c r="BG34" s="1217"/>
      <c r="BH34" s="1217"/>
      <c r="BI34" s="1217"/>
      <c r="BJ34" s="1217"/>
      <c r="BK34" s="1217"/>
      <c r="BL34" s="1217"/>
      <c r="BM34" s="1217"/>
      <c r="BN34" s="1217"/>
      <c r="BO34" s="1217"/>
      <c r="BP34" s="1217"/>
      <c r="BQ34" s="1217"/>
      <c r="BR34" s="1217"/>
      <c r="BS34" s="1217"/>
      <c r="BT34" s="1217"/>
      <c r="BU34" s="1217"/>
      <c r="BV34" s="1217"/>
      <c r="BW34" s="1217"/>
      <c r="BX34" s="1217"/>
      <c r="BY34" s="1217"/>
      <c r="BZ34" s="1217"/>
      <c r="CA34" s="1217"/>
      <c r="CB34" s="1217"/>
      <c r="CC34" s="1217"/>
      <c r="CD34" s="1217"/>
      <c r="CE34" s="1217"/>
      <c r="CF34" s="1217"/>
      <c r="CG34" s="1217"/>
      <c r="CH34" s="1217"/>
      <c r="CI34" s="1217"/>
      <c r="CJ34" s="1217"/>
      <c r="CK34" s="1217"/>
      <c r="CL34" s="1217"/>
      <c r="CM34" s="1217"/>
      <c r="CN34" s="1217"/>
      <c r="CO34" s="1217"/>
      <c r="CP34" s="1216"/>
    </row>
    <row r="35" spans="1:94" ht="17.45" customHeight="1" x14ac:dyDescent="0.25">
      <c r="A35" s="1388"/>
      <c r="B35" s="1600"/>
      <c r="C35" s="1221"/>
      <c r="D35" s="1219"/>
      <c r="E35" s="1219" t="s">
        <v>1285</v>
      </c>
      <c r="F35" s="1219" t="s">
        <v>1309</v>
      </c>
      <c r="G35" s="1219"/>
      <c r="H35" s="1219" t="s">
        <v>1287</v>
      </c>
      <c r="I35" s="1222"/>
      <c r="J35" s="1218"/>
      <c r="K35" s="1218"/>
      <c r="L35" s="1218"/>
      <c r="M35" s="1218"/>
      <c r="N35" s="1217"/>
      <c r="O35" s="1217"/>
      <c r="P35" s="1217"/>
      <c r="Q35" s="1217"/>
      <c r="R35" s="1217"/>
      <c r="S35" s="1217"/>
      <c r="T35" s="1217"/>
      <c r="U35" s="1217"/>
      <c r="V35" s="1217"/>
      <c r="W35" s="1217"/>
      <c r="X35" s="1217"/>
      <c r="Y35" s="1217"/>
      <c r="Z35" s="1217"/>
      <c r="AA35" s="1217"/>
      <c r="AB35" s="1217"/>
      <c r="AC35" s="1217"/>
      <c r="AD35" s="1217"/>
      <c r="AE35" s="1217"/>
      <c r="AF35" s="1217"/>
      <c r="AG35" s="1217"/>
      <c r="AH35" s="1217"/>
      <c r="AI35" s="1217"/>
      <c r="AJ35" s="1217"/>
      <c r="AK35" s="1217"/>
      <c r="AL35" s="1217"/>
      <c r="AM35" s="1217"/>
      <c r="AN35" s="1217"/>
      <c r="AO35" s="1217"/>
      <c r="AP35" s="1217"/>
      <c r="AQ35" s="1217"/>
      <c r="AR35" s="1217"/>
      <c r="AS35" s="1217"/>
      <c r="AT35" s="1217"/>
      <c r="AU35" s="1217"/>
      <c r="AV35" s="1217"/>
      <c r="AW35" s="1217"/>
      <c r="AX35" s="1217"/>
      <c r="AY35" s="1217"/>
      <c r="AZ35" s="1217"/>
      <c r="BA35" s="1217"/>
      <c r="BB35" s="1217"/>
      <c r="BC35" s="1217"/>
      <c r="BD35" s="1217"/>
      <c r="BE35" s="1217"/>
      <c r="BF35" s="1217"/>
      <c r="BG35" s="1217"/>
      <c r="BH35" s="1217"/>
      <c r="BI35" s="1217"/>
      <c r="BJ35" s="1217"/>
      <c r="BK35" s="1217"/>
      <c r="BL35" s="1217"/>
      <c r="BM35" s="1217"/>
      <c r="BN35" s="1217"/>
      <c r="BO35" s="1217"/>
      <c r="BP35" s="1217"/>
      <c r="BQ35" s="1217"/>
      <c r="BR35" s="1217"/>
      <c r="BS35" s="1217"/>
      <c r="BT35" s="1217"/>
      <c r="BU35" s="1217"/>
      <c r="BV35" s="1217"/>
      <c r="BW35" s="1217"/>
      <c r="BX35" s="1217"/>
      <c r="BY35" s="1217"/>
      <c r="BZ35" s="1217"/>
      <c r="CA35" s="1217"/>
      <c r="CB35" s="1217"/>
      <c r="CC35" s="1217"/>
      <c r="CD35" s="1217"/>
      <c r="CE35" s="1217"/>
      <c r="CF35" s="1217"/>
      <c r="CG35" s="1217"/>
      <c r="CH35" s="1217"/>
      <c r="CI35" s="1217"/>
      <c r="CJ35" s="1217"/>
      <c r="CK35" s="1217"/>
      <c r="CL35" s="1217"/>
      <c r="CM35" s="1217"/>
      <c r="CN35" s="1217"/>
      <c r="CO35" s="1217"/>
      <c r="CP35" s="1216"/>
    </row>
    <row r="36" spans="1:94" ht="17.45" customHeight="1" x14ac:dyDescent="0.25">
      <c r="A36" s="1388"/>
      <c r="B36" s="1600"/>
      <c r="C36" s="1221"/>
      <c r="D36" s="1219"/>
      <c r="E36" s="1219" t="s">
        <v>1285</v>
      </c>
      <c r="F36" s="1219" t="s">
        <v>1310</v>
      </c>
      <c r="G36" s="1219"/>
      <c r="H36" s="1219" t="s">
        <v>1287</v>
      </c>
      <c r="I36" s="1222"/>
      <c r="J36" s="1218"/>
      <c r="K36" s="1218"/>
      <c r="L36" s="1218"/>
      <c r="M36" s="1218"/>
      <c r="N36" s="1217"/>
      <c r="O36" s="1217"/>
      <c r="P36" s="1217"/>
      <c r="Q36" s="1217"/>
      <c r="R36" s="1217"/>
      <c r="S36" s="1217"/>
      <c r="T36" s="1217"/>
      <c r="U36" s="1217"/>
      <c r="V36" s="1217"/>
      <c r="W36" s="1217"/>
      <c r="X36" s="1217"/>
      <c r="Y36" s="1217"/>
      <c r="Z36" s="1217"/>
      <c r="AA36" s="1217"/>
      <c r="AB36" s="1217"/>
      <c r="AC36" s="1217"/>
      <c r="AD36" s="1217"/>
      <c r="AE36" s="1217"/>
      <c r="AF36" s="1217"/>
      <c r="AG36" s="1217"/>
      <c r="AH36" s="1217"/>
      <c r="AI36" s="1217"/>
      <c r="AJ36" s="1217"/>
      <c r="AK36" s="1217"/>
      <c r="AL36" s="1217"/>
      <c r="AM36" s="1217"/>
      <c r="AN36" s="1217"/>
      <c r="AO36" s="1217"/>
      <c r="AP36" s="1217"/>
      <c r="AQ36" s="1217"/>
      <c r="AR36" s="1217"/>
      <c r="AS36" s="1217"/>
      <c r="AT36" s="1217"/>
      <c r="AU36" s="1217"/>
      <c r="AV36" s="1217"/>
      <c r="AW36" s="1217"/>
      <c r="AX36" s="1217"/>
      <c r="AY36" s="1217"/>
      <c r="AZ36" s="1217"/>
      <c r="BA36" s="1217"/>
      <c r="BB36" s="1217"/>
      <c r="BC36" s="1217"/>
      <c r="BD36" s="1217"/>
      <c r="BE36" s="1217"/>
      <c r="BF36" s="1217"/>
      <c r="BG36" s="1217"/>
      <c r="BH36" s="1217"/>
      <c r="BI36" s="1217"/>
      <c r="BJ36" s="1217"/>
      <c r="BK36" s="1217"/>
      <c r="BL36" s="1217"/>
      <c r="BM36" s="1217"/>
      <c r="BN36" s="1217"/>
      <c r="BO36" s="1217"/>
      <c r="BP36" s="1217"/>
      <c r="BQ36" s="1217"/>
      <c r="BR36" s="1217"/>
      <c r="BS36" s="1217"/>
      <c r="BT36" s="1217"/>
      <c r="BU36" s="1217"/>
      <c r="BV36" s="1217"/>
      <c r="BW36" s="1217"/>
      <c r="BX36" s="1217"/>
      <c r="BY36" s="1217"/>
      <c r="BZ36" s="1217"/>
      <c r="CA36" s="1217"/>
      <c r="CB36" s="1217"/>
      <c r="CC36" s="1217"/>
      <c r="CD36" s="1217"/>
      <c r="CE36" s="1217"/>
      <c r="CF36" s="1217"/>
      <c r="CG36" s="1217"/>
      <c r="CH36" s="1217"/>
      <c r="CI36" s="1217"/>
      <c r="CJ36" s="1217"/>
      <c r="CK36" s="1217"/>
      <c r="CL36" s="1217"/>
      <c r="CM36" s="1217"/>
      <c r="CN36" s="1217"/>
      <c r="CO36" s="1217"/>
      <c r="CP36" s="1216"/>
    </row>
    <row r="37" spans="1:94" ht="17.45" customHeight="1" x14ac:dyDescent="0.25">
      <c r="A37" s="1388"/>
      <c r="B37" s="1600"/>
      <c r="C37" s="1221"/>
      <c r="D37" s="1219"/>
      <c r="E37" s="1219" t="s">
        <v>1285</v>
      </c>
      <c r="F37" s="1219" t="s">
        <v>1311</v>
      </c>
      <c r="G37" s="1219"/>
      <c r="H37" s="1219" t="s">
        <v>1287</v>
      </c>
      <c r="I37" s="1222"/>
      <c r="J37" s="1218"/>
      <c r="K37" s="1218"/>
      <c r="L37" s="1218"/>
      <c r="M37" s="1218"/>
      <c r="N37" s="1217"/>
      <c r="O37" s="1217"/>
      <c r="P37" s="1217"/>
      <c r="Q37" s="1217"/>
      <c r="R37" s="1217"/>
      <c r="S37" s="1217"/>
      <c r="T37" s="1217"/>
      <c r="U37" s="1217"/>
      <c r="V37" s="1217"/>
      <c r="W37" s="1217"/>
      <c r="X37" s="1217"/>
      <c r="Y37" s="1217"/>
      <c r="Z37" s="1217"/>
      <c r="AA37" s="1217"/>
      <c r="AB37" s="1217"/>
      <c r="AC37" s="1217"/>
      <c r="AD37" s="1217"/>
      <c r="AE37" s="1217"/>
      <c r="AF37" s="1217"/>
      <c r="AG37" s="1217"/>
      <c r="AH37" s="1217"/>
      <c r="AI37" s="1217"/>
      <c r="AJ37" s="1217"/>
      <c r="AK37" s="1217"/>
      <c r="AL37" s="1217"/>
      <c r="AM37" s="1217"/>
      <c r="AN37" s="1217"/>
      <c r="AO37" s="1217"/>
      <c r="AP37" s="1217"/>
      <c r="AQ37" s="1217"/>
      <c r="AR37" s="1217"/>
      <c r="AS37" s="1217"/>
      <c r="AT37" s="1217"/>
      <c r="AU37" s="1217"/>
      <c r="AV37" s="1217"/>
      <c r="AW37" s="1217"/>
      <c r="AX37" s="1217"/>
      <c r="AY37" s="1217"/>
      <c r="AZ37" s="1217"/>
      <c r="BA37" s="1217"/>
      <c r="BB37" s="1217"/>
      <c r="BC37" s="1217"/>
      <c r="BD37" s="1217"/>
      <c r="BE37" s="1217"/>
      <c r="BF37" s="1217"/>
      <c r="BG37" s="1217"/>
      <c r="BH37" s="1217"/>
      <c r="BI37" s="1217"/>
      <c r="BJ37" s="1217"/>
      <c r="BK37" s="1217"/>
      <c r="BL37" s="1217"/>
      <c r="BM37" s="1217"/>
      <c r="BN37" s="1217"/>
      <c r="BO37" s="1217"/>
      <c r="BP37" s="1217"/>
      <c r="BQ37" s="1217"/>
      <c r="BR37" s="1217"/>
      <c r="BS37" s="1217"/>
      <c r="BT37" s="1217"/>
      <c r="BU37" s="1217"/>
      <c r="BV37" s="1217"/>
      <c r="BW37" s="1217"/>
      <c r="BX37" s="1217"/>
      <c r="BY37" s="1217"/>
      <c r="BZ37" s="1217"/>
      <c r="CA37" s="1217"/>
      <c r="CB37" s="1217"/>
      <c r="CC37" s="1217"/>
      <c r="CD37" s="1217"/>
      <c r="CE37" s="1217"/>
      <c r="CF37" s="1217"/>
      <c r="CG37" s="1217"/>
      <c r="CH37" s="1217"/>
      <c r="CI37" s="1217"/>
      <c r="CJ37" s="1217"/>
      <c r="CK37" s="1217"/>
      <c r="CL37" s="1217"/>
      <c r="CM37" s="1217"/>
      <c r="CN37" s="1217"/>
      <c r="CO37" s="1217"/>
      <c r="CP37" s="1216"/>
    </row>
    <row r="38" spans="1:94" ht="17.45" customHeight="1" x14ac:dyDescent="0.25">
      <c r="A38" s="1388"/>
      <c r="B38" s="1600"/>
      <c r="C38" s="1221"/>
      <c r="D38" s="1219"/>
      <c r="E38" s="1219" t="s">
        <v>1285</v>
      </c>
      <c r="F38" s="1219" t="s">
        <v>1312</v>
      </c>
      <c r="G38" s="1219"/>
      <c r="H38" s="1219" t="s">
        <v>1287</v>
      </c>
      <c r="I38" s="1222"/>
      <c r="J38" s="1218"/>
      <c r="K38" s="1218"/>
      <c r="L38" s="1218"/>
      <c r="M38" s="1218"/>
      <c r="N38" s="1217"/>
      <c r="O38" s="1217"/>
      <c r="P38" s="1217"/>
      <c r="Q38" s="1217"/>
      <c r="R38" s="1217"/>
      <c r="S38" s="1217"/>
      <c r="T38" s="1217"/>
      <c r="U38" s="1217"/>
      <c r="V38" s="1217"/>
      <c r="W38" s="1217"/>
      <c r="X38" s="1217"/>
      <c r="Y38" s="1217"/>
      <c r="Z38" s="1217"/>
      <c r="AA38" s="1217"/>
      <c r="AB38" s="1217"/>
      <c r="AC38" s="1217"/>
      <c r="AD38" s="1217"/>
      <c r="AE38" s="1217"/>
      <c r="AF38" s="1217"/>
      <c r="AG38" s="1217"/>
      <c r="AH38" s="1217"/>
      <c r="AI38" s="1217"/>
      <c r="AJ38" s="1217"/>
      <c r="AK38" s="1217"/>
      <c r="AL38" s="1217"/>
      <c r="AM38" s="1217"/>
      <c r="AN38" s="1217"/>
      <c r="AO38" s="1217"/>
      <c r="AP38" s="1217"/>
      <c r="AQ38" s="1217"/>
      <c r="AR38" s="1217"/>
      <c r="AS38" s="1217"/>
      <c r="AT38" s="1217"/>
      <c r="AU38" s="1217"/>
      <c r="AV38" s="1217"/>
      <c r="AW38" s="1217"/>
      <c r="AX38" s="1217"/>
      <c r="AY38" s="1217"/>
      <c r="AZ38" s="1217"/>
      <c r="BA38" s="1217"/>
      <c r="BB38" s="1217"/>
      <c r="BC38" s="1217"/>
      <c r="BD38" s="1217"/>
      <c r="BE38" s="1217"/>
      <c r="BF38" s="1217"/>
      <c r="BG38" s="1217"/>
      <c r="BH38" s="1217"/>
      <c r="BI38" s="1217"/>
      <c r="BJ38" s="1217"/>
      <c r="BK38" s="1217"/>
      <c r="BL38" s="1217"/>
      <c r="BM38" s="1217"/>
      <c r="BN38" s="1217"/>
      <c r="BO38" s="1217"/>
      <c r="BP38" s="1217"/>
      <c r="BQ38" s="1217"/>
      <c r="BR38" s="1217"/>
      <c r="BS38" s="1217"/>
      <c r="BT38" s="1217"/>
      <c r="BU38" s="1217"/>
      <c r="BV38" s="1217"/>
      <c r="BW38" s="1217"/>
      <c r="BX38" s="1217"/>
      <c r="BY38" s="1217"/>
      <c r="BZ38" s="1217"/>
      <c r="CA38" s="1217"/>
      <c r="CB38" s="1217"/>
      <c r="CC38" s="1217"/>
      <c r="CD38" s="1217"/>
      <c r="CE38" s="1217"/>
      <c r="CF38" s="1217"/>
      <c r="CG38" s="1217"/>
      <c r="CH38" s="1217"/>
      <c r="CI38" s="1217"/>
      <c r="CJ38" s="1217"/>
      <c r="CK38" s="1217"/>
      <c r="CL38" s="1217"/>
      <c r="CM38" s="1217"/>
      <c r="CN38" s="1217"/>
      <c r="CO38" s="1217"/>
      <c r="CP38" s="1216"/>
    </row>
    <row r="39" spans="1:94" ht="17.45" customHeight="1" x14ac:dyDescent="0.25">
      <c r="A39" s="1388"/>
      <c r="B39" s="1600"/>
      <c r="C39" s="1221"/>
      <c r="D39" s="1219"/>
      <c r="E39" s="1219" t="s">
        <v>1285</v>
      </c>
      <c r="F39" s="1219" t="s">
        <v>1313</v>
      </c>
      <c r="G39" s="1219"/>
      <c r="H39" s="1219" t="s">
        <v>1287</v>
      </c>
      <c r="I39" s="1222"/>
      <c r="J39" s="1218"/>
      <c r="K39" s="1218"/>
      <c r="L39" s="1218"/>
      <c r="M39" s="1218"/>
      <c r="N39" s="1217"/>
      <c r="O39" s="1217"/>
      <c r="P39" s="1217"/>
      <c r="Q39" s="1217"/>
      <c r="R39" s="1217"/>
      <c r="S39" s="1217"/>
      <c r="T39" s="1217"/>
      <c r="U39" s="1217"/>
      <c r="V39" s="1217"/>
      <c r="W39" s="1217"/>
      <c r="X39" s="1217"/>
      <c r="Y39" s="1217"/>
      <c r="Z39" s="1217"/>
      <c r="AA39" s="1217"/>
      <c r="AB39" s="1217"/>
      <c r="AC39" s="1217"/>
      <c r="AD39" s="1217"/>
      <c r="AE39" s="1217"/>
      <c r="AF39" s="1217"/>
      <c r="AG39" s="1217"/>
      <c r="AH39" s="1217"/>
      <c r="AI39" s="1217"/>
      <c r="AJ39" s="1217"/>
      <c r="AK39" s="1217"/>
      <c r="AL39" s="1217"/>
      <c r="AM39" s="1217"/>
      <c r="AN39" s="1217"/>
      <c r="AO39" s="1217"/>
      <c r="AP39" s="1217"/>
      <c r="AQ39" s="1217"/>
      <c r="AR39" s="1217"/>
      <c r="AS39" s="1217"/>
      <c r="AT39" s="1217"/>
      <c r="AU39" s="1217"/>
      <c r="AV39" s="1217"/>
      <c r="AW39" s="1217"/>
      <c r="AX39" s="1217"/>
      <c r="AY39" s="1217"/>
      <c r="AZ39" s="1217"/>
      <c r="BA39" s="1217"/>
      <c r="BB39" s="1217"/>
      <c r="BC39" s="1217"/>
      <c r="BD39" s="1217"/>
      <c r="BE39" s="1217"/>
      <c r="BF39" s="1217"/>
      <c r="BG39" s="1217"/>
      <c r="BH39" s="1217"/>
      <c r="BI39" s="1217"/>
      <c r="BJ39" s="1217"/>
      <c r="BK39" s="1217"/>
      <c r="BL39" s="1217"/>
      <c r="BM39" s="1217"/>
      <c r="BN39" s="1217"/>
      <c r="BO39" s="1217"/>
      <c r="BP39" s="1217"/>
      <c r="BQ39" s="1217"/>
      <c r="BR39" s="1217"/>
      <c r="BS39" s="1217"/>
      <c r="BT39" s="1217"/>
      <c r="BU39" s="1217"/>
      <c r="BV39" s="1217"/>
      <c r="BW39" s="1217"/>
      <c r="BX39" s="1217"/>
      <c r="BY39" s="1217"/>
      <c r="BZ39" s="1217"/>
      <c r="CA39" s="1217"/>
      <c r="CB39" s="1217"/>
      <c r="CC39" s="1217"/>
      <c r="CD39" s="1217"/>
      <c r="CE39" s="1217"/>
      <c r="CF39" s="1217"/>
      <c r="CG39" s="1217"/>
      <c r="CH39" s="1217"/>
      <c r="CI39" s="1217"/>
      <c r="CJ39" s="1217"/>
      <c r="CK39" s="1217"/>
      <c r="CL39" s="1217"/>
      <c r="CM39" s="1217"/>
      <c r="CN39" s="1217"/>
      <c r="CO39" s="1217"/>
      <c r="CP39" s="1216"/>
    </row>
    <row r="40" spans="1:94" ht="17.45" customHeight="1" x14ac:dyDescent="0.25">
      <c r="A40" s="1388"/>
      <c r="B40" s="1600"/>
      <c r="C40" s="1221"/>
      <c r="D40" s="1219"/>
      <c r="E40" s="1219" t="s">
        <v>1285</v>
      </c>
      <c r="F40" s="1219" t="s">
        <v>1314</v>
      </c>
      <c r="G40" s="1219"/>
      <c r="H40" s="1219" t="s">
        <v>1287</v>
      </c>
      <c r="I40" s="1222"/>
      <c r="J40" s="1218"/>
      <c r="K40" s="1218"/>
      <c r="L40" s="1218"/>
      <c r="M40" s="1218"/>
      <c r="N40" s="1217"/>
      <c r="O40" s="1217"/>
      <c r="P40" s="1217"/>
      <c r="Q40" s="1217"/>
      <c r="R40" s="1217"/>
      <c r="S40" s="1217"/>
      <c r="T40" s="1217"/>
      <c r="U40" s="1217"/>
      <c r="V40" s="1217"/>
      <c r="W40" s="1217"/>
      <c r="X40" s="1217"/>
      <c r="Y40" s="1217"/>
      <c r="Z40" s="1217"/>
      <c r="AA40" s="1217"/>
      <c r="AB40" s="1217"/>
      <c r="AC40" s="1217"/>
      <c r="AD40" s="1217"/>
      <c r="AE40" s="1217"/>
      <c r="AF40" s="1217"/>
      <c r="AG40" s="1217"/>
      <c r="AH40" s="1217"/>
      <c r="AI40" s="1217"/>
      <c r="AJ40" s="1217"/>
      <c r="AK40" s="1217"/>
      <c r="AL40" s="1217"/>
      <c r="AM40" s="1217"/>
      <c r="AN40" s="1217"/>
      <c r="AO40" s="1217"/>
      <c r="AP40" s="1217"/>
      <c r="AQ40" s="1217"/>
      <c r="AR40" s="1217"/>
      <c r="AS40" s="1217"/>
      <c r="AT40" s="1217"/>
      <c r="AU40" s="1217"/>
      <c r="AV40" s="1217"/>
      <c r="AW40" s="1217"/>
      <c r="AX40" s="1217"/>
      <c r="AY40" s="1217"/>
      <c r="AZ40" s="1217"/>
      <c r="BA40" s="1217"/>
      <c r="BB40" s="1217"/>
      <c r="BC40" s="1217"/>
      <c r="BD40" s="1217"/>
      <c r="BE40" s="1217"/>
      <c r="BF40" s="1217"/>
      <c r="BG40" s="1217"/>
      <c r="BH40" s="1217"/>
      <c r="BI40" s="1217"/>
      <c r="BJ40" s="1217"/>
      <c r="BK40" s="1217"/>
      <c r="BL40" s="1217"/>
      <c r="BM40" s="1217"/>
      <c r="BN40" s="1217"/>
      <c r="BO40" s="1217"/>
      <c r="BP40" s="1217"/>
      <c r="BQ40" s="1217"/>
      <c r="BR40" s="1217"/>
      <c r="BS40" s="1217"/>
      <c r="BT40" s="1217"/>
      <c r="BU40" s="1217"/>
      <c r="BV40" s="1217"/>
      <c r="BW40" s="1217"/>
      <c r="BX40" s="1217"/>
      <c r="BY40" s="1217"/>
      <c r="BZ40" s="1217"/>
      <c r="CA40" s="1217"/>
      <c r="CB40" s="1217"/>
      <c r="CC40" s="1217"/>
      <c r="CD40" s="1217"/>
      <c r="CE40" s="1217"/>
      <c r="CF40" s="1217"/>
      <c r="CG40" s="1217"/>
      <c r="CH40" s="1217"/>
      <c r="CI40" s="1217"/>
      <c r="CJ40" s="1217"/>
      <c r="CK40" s="1217"/>
      <c r="CL40" s="1217"/>
      <c r="CM40" s="1217"/>
      <c r="CN40" s="1217"/>
      <c r="CO40" s="1217"/>
      <c r="CP40" s="1216"/>
    </row>
    <row r="41" spans="1:94" ht="17.45" customHeight="1" x14ac:dyDescent="0.25">
      <c r="A41" s="1388"/>
      <c r="B41" s="1600"/>
      <c r="C41" s="1221"/>
      <c r="D41" s="1219"/>
      <c r="E41" s="1219" t="s">
        <v>1285</v>
      </c>
      <c r="F41" s="1219" t="s">
        <v>1315</v>
      </c>
      <c r="G41" s="1219"/>
      <c r="H41" s="1219" t="s">
        <v>1287</v>
      </c>
      <c r="I41" s="1222"/>
      <c r="J41" s="1218"/>
      <c r="K41" s="1218"/>
      <c r="L41" s="1218"/>
      <c r="M41" s="1218"/>
      <c r="N41" s="1217"/>
      <c r="O41" s="1217"/>
      <c r="P41" s="1217"/>
      <c r="Q41" s="1217"/>
      <c r="R41" s="1217"/>
      <c r="S41" s="1217"/>
      <c r="T41" s="1217"/>
      <c r="U41" s="1217"/>
      <c r="V41" s="1217"/>
      <c r="W41" s="1217"/>
      <c r="X41" s="1217"/>
      <c r="Y41" s="1217"/>
      <c r="Z41" s="1217"/>
      <c r="AA41" s="1217"/>
      <c r="AB41" s="1217"/>
      <c r="AC41" s="1217"/>
      <c r="AD41" s="1217"/>
      <c r="AE41" s="1217"/>
      <c r="AF41" s="1217"/>
      <c r="AG41" s="1217"/>
      <c r="AH41" s="1217"/>
      <c r="AI41" s="1217"/>
      <c r="AJ41" s="1217"/>
      <c r="AK41" s="1217"/>
      <c r="AL41" s="1217"/>
      <c r="AM41" s="1217"/>
      <c r="AN41" s="1217"/>
      <c r="AO41" s="1217"/>
      <c r="AP41" s="1217"/>
      <c r="AQ41" s="1217"/>
      <c r="AR41" s="1217"/>
      <c r="AS41" s="1217"/>
      <c r="AT41" s="1217"/>
      <c r="AU41" s="1217"/>
      <c r="AV41" s="1217"/>
      <c r="AW41" s="1217"/>
      <c r="AX41" s="1217"/>
      <c r="AY41" s="1217"/>
      <c r="AZ41" s="1217"/>
      <c r="BA41" s="1217"/>
      <c r="BB41" s="1217"/>
      <c r="BC41" s="1217"/>
      <c r="BD41" s="1217"/>
      <c r="BE41" s="1217"/>
      <c r="BF41" s="1217"/>
      <c r="BG41" s="1217"/>
      <c r="BH41" s="1217"/>
      <c r="BI41" s="1217"/>
      <c r="BJ41" s="1217"/>
      <c r="BK41" s="1217"/>
      <c r="BL41" s="1217"/>
      <c r="BM41" s="1217"/>
      <c r="BN41" s="1217"/>
      <c r="BO41" s="1217"/>
      <c r="BP41" s="1217"/>
      <c r="BQ41" s="1217"/>
      <c r="BR41" s="1217"/>
      <c r="BS41" s="1217"/>
      <c r="BT41" s="1217"/>
      <c r="BU41" s="1217"/>
      <c r="BV41" s="1217"/>
      <c r="BW41" s="1217"/>
      <c r="BX41" s="1217"/>
      <c r="BY41" s="1217"/>
      <c r="BZ41" s="1217"/>
      <c r="CA41" s="1217"/>
      <c r="CB41" s="1217"/>
      <c r="CC41" s="1217"/>
      <c r="CD41" s="1217"/>
      <c r="CE41" s="1217"/>
      <c r="CF41" s="1217"/>
      <c r="CG41" s="1217"/>
      <c r="CH41" s="1217"/>
      <c r="CI41" s="1217"/>
      <c r="CJ41" s="1217"/>
      <c r="CK41" s="1217"/>
      <c r="CL41" s="1217"/>
      <c r="CM41" s="1217"/>
      <c r="CN41" s="1217"/>
      <c r="CO41" s="1217"/>
      <c r="CP41" s="1216"/>
    </row>
    <row r="42" spans="1:94" ht="17.45" customHeight="1" x14ac:dyDescent="0.25">
      <c r="A42" s="1388"/>
      <c r="B42" s="1600"/>
      <c r="C42" s="1221"/>
      <c r="D42" s="1219"/>
      <c r="E42" s="1219" t="s">
        <v>1285</v>
      </c>
      <c r="F42" s="1219" t="s">
        <v>1316</v>
      </c>
      <c r="G42" s="1219"/>
      <c r="H42" s="1219" t="s">
        <v>1287</v>
      </c>
      <c r="I42" s="1222"/>
      <c r="J42" s="1218"/>
      <c r="K42" s="1218"/>
      <c r="L42" s="1218"/>
      <c r="M42" s="1218"/>
      <c r="N42" s="1217"/>
      <c r="O42" s="1217"/>
      <c r="P42" s="1217"/>
      <c r="Q42" s="1217"/>
      <c r="R42" s="1217"/>
      <c r="S42" s="1217"/>
      <c r="T42" s="1217"/>
      <c r="U42" s="1217"/>
      <c r="V42" s="1217"/>
      <c r="W42" s="1217"/>
      <c r="X42" s="1217"/>
      <c r="Y42" s="1217"/>
      <c r="Z42" s="1217"/>
      <c r="AA42" s="1217"/>
      <c r="AB42" s="1217"/>
      <c r="AC42" s="1217"/>
      <c r="AD42" s="1217"/>
      <c r="AE42" s="1217"/>
      <c r="AF42" s="1217"/>
      <c r="AG42" s="1217"/>
      <c r="AH42" s="1217"/>
      <c r="AI42" s="1217"/>
      <c r="AJ42" s="1217"/>
      <c r="AK42" s="1217"/>
      <c r="AL42" s="1217"/>
      <c r="AM42" s="1217"/>
      <c r="AN42" s="1217"/>
      <c r="AO42" s="1217"/>
      <c r="AP42" s="1217"/>
      <c r="AQ42" s="1217"/>
      <c r="AR42" s="1217"/>
      <c r="AS42" s="1217"/>
      <c r="AT42" s="1217"/>
      <c r="AU42" s="1217"/>
      <c r="AV42" s="1217"/>
      <c r="AW42" s="1217"/>
      <c r="AX42" s="1217"/>
      <c r="AY42" s="1217"/>
      <c r="AZ42" s="1217"/>
      <c r="BA42" s="1217"/>
      <c r="BB42" s="1217"/>
      <c r="BC42" s="1217"/>
      <c r="BD42" s="1217"/>
      <c r="BE42" s="1217"/>
      <c r="BF42" s="1217"/>
      <c r="BG42" s="1217"/>
      <c r="BH42" s="1217"/>
      <c r="BI42" s="1217"/>
      <c r="BJ42" s="1217"/>
      <c r="BK42" s="1217"/>
      <c r="BL42" s="1217"/>
      <c r="BM42" s="1217"/>
      <c r="BN42" s="1217"/>
      <c r="BO42" s="1217"/>
      <c r="BP42" s="1217"/>
      <c r="BQ42" s="1217"/>
      <c r="BR42" s="1217"/>
      <c r="BS42" s="1217"/>
      <c r="BT42" s="1217"/>
      <c r="BU42" s="1217"/>
      <c r="BV42" s="1217"/>
      <c r="BW42" s="1217"/>
      <c r="BX42" s="1217"/>
      <c r="BY42" s="1217"/>
      <c r="BZ42" s="1217"/>
      <c r="CA42" s="1217"/>
      <c r="CB42" s="1217"/>
      <c r="CC42" s="1217"/>
      <c r="CD42" s="1217"/>
      <c r="CE42" s="1217"/>
      <c r="CF42" s="1217"/>
      <c r="CG42" s="1217"/>
      <c r="CH42" s="1217"/>
      <c r="CI42" s="1217"/>
      <c r="CJ42" s="1217"/>
      <c r="CK42" s="1217"/>
      <c r="CL42" s="1217"/>
      <c r="CM42" s="1217"/>
      <c r="CN42" s="1217"/>
      <c r="CO42" s="1217"/>
      <c r="CP42" s="1216"/>
    </row>
    <row r="43" spans="1:94" ht="17.45" customHeight="1" x14ac:dyDescent="0.25">
      <c r="A43" s="1388"/>
      <c r="B43" s="1600"/>
      <c r="C43" s="1221"/>
      <c r="D43" s="1219"/>
      <c r="E43" s="1219" t="s">
        <v>1285</v>
      </c>
      <c r="F43" s="1219" t="s">
        <v>1317</v>
      </c>
      <c r="G43" s="1219"/>
      <c r="H43" s="1219" t="s">
        <v>1287</v>
      </c>
      <c r="I43" s="1222"/>
      <c r="J43" s="1218"/>
      <c r="K43" s="1218"/>
      <c r="L43" s="1218"/>
      <c r="M43" s="1218"/>
      <c r="N43" s="1217"/>
      <c r="O43" s="1217"/>
      <c r="P43" s="1217"/>
      <c r="Q43" s="1217"/>
      <c r="R43" s="1217"/>
      <c r="S43" s="1217"/>
      <c r="T43" s="1217"/>
      <c r="U43" s="1217"/>
      <c r="V43" s="1217"/>
      <c r="W43" s="1217"/>
      <c r="X43" s="1217"/>
      <c r="Y43" s="1217"/>
      <c r="Z43" s="1217"/>
      <c r="AA43" s="1217"/>
      <c r="AB43" s="1217"/>
      <c r="AC43" s="1217"/>
      <c r="AD43" s="1217"/>
      <c r="AE43" s="1217"/>
      <c r="AF43" s="1217"/>
      <c r="AG43" s="1217"/>
      <c r="AH43" s="1217"/>
      <c r="AI43" s="1217"/>
      <c r="AJ43" s="1217"/>
      <c r="AK43" s="1217"/>
      <c r="AL43" s="1217"/>
      <c r="AM43" s="1217"/>
      <c r="AN43" s="1217"/>
      <c r="AO43" s="1217"/>
      <c r="AP43" s="1217"/>
      <c r="AQ43" s="1217"/>
      <c r="AR43" s="1217"/>
      <c r="AS43" s="1217"/>
      <c r="AT43" s="1217"/>
      <c r="AU43" s="1217"/>
      <c r="AV43" s="1217"/>
      <c r="AW43" s="1217"/>
      <c r="AX43" s="1217"/>
      <c r="AY43" s="1217"/>
      <c r="AZ43" s="1217"/>
      <c r="BA43" s="1217"/>
      <c r="BB43" s="1217"/>
      <c r="BC43" s="1217"/>
      <c r="BD43" s="1217"/>
      <c r="BE43" s="1217"/>
      <c r="BF43" s="1217"/>
      <c r="BG43" s="1217"/>
      <c r="BH43" s="1217"/>
      <c r="BI43" s="1217"/>
      <c r="BJ43" s="1217"/>
      <c r="BK43" s="1217"/>
      <c r="BL43" s="1217"/>
      <c r="BM43" s="1217"/>
      <c r="BN43" s="1217"/>
      <c r="BO43" s="1217"/>
      <c r="BP43" s="1217"/>
      <c r="BQ43" s="1217"/>
      <c r="BR43" s="1217"/>
      <c r="BS43" s="1217"/>
      <c r="BT43" s="1217"/>
      <c r="BU43" s="1217"/>
      <c r="BV43" s="1217"/>
      <c r="BW43" s="1217"/>
      <c r="BX43" s="1217"/>
      <c r="BY43" s="1217"/>
      <c r="BZ43" s="1217"/>
      <c r="CA43" s="1217"/>
      <c r="CB43" s="1217"/>
      <c r="CC43" s="1217"/>
      <c r="CD43" s="1217"/>
      <c r="CE43" s="1217"/>
      <c r="CF43" s="1217"/>
      <c r="CG43" s="1217"/>
      <c r="CH43" s="1217"/>
      <c r="CI43" s="1217"/>
      <c r="CJ43" s="1217"/>
      <c r="CK43" s="1217"/>
      <c r="CL43" s="1217"/>
      <c r="CM43" s="1217"/>
      <c r="CN43" s="1217"/>
      <c r="CO43" s="1217"/>
      <c r="CP43" s="1216"/>
    </row>
    <row r="44" spans="1:94" ht="17.45" customHeight="1" x14ac:dyDescent="0.25">
      <c r="A44" s="1388"/>
      <c r="B44" s="1600"/>
      <c r="C44" s="1221"/>
      <c r="D44" s="1219"/>
      <c r="E44" s="1219" t="s">
        <v>1285</v>
      </c>
      <c r="F44" s="1219" t="s">
        <v>1318</v>
      </c>
      <c r="G44" s="1219"/>
      <c r="H44" s="1219" t="s">
        <v>1287</v>
      </c>
      <c r="I44" s="1222"/>
      <c r="J44" s="1218"/>
      <c r="K44" s="1218"/>
      <c r="L44" s="1218"/>
      <c r="M44" s="1218"/>
      <c r="N44" s="1217"/>
      <c r="O44" s="1217"/>
      <c r="P44" s="1217"/>
      <c r="Q44" s="1217"/>
      <c r="R44" s="1217"/>
      <c r="S44" s="1217"/>
      <c r="T44" s="1217"/>
      <c r="U44" s="1217"/>
      <c r="V44" s="1217"/>
      <c r="W44" s="1217"/>
      <c r="X44" s="1217"/>
      <c r="Y44" s="1217"/>
      <c r="Z44" s="1217"/>
      <c r="AA44" s="1217"/>
      <c r="AB44" s="1217"/>
      <c r="AC44" s="1217"/>
      <c r="AD44" s="1217"/>
      <c r="AE44" s="1217"/>
      <c r="AF44" s="1217"/>
      <c r="AG44" s="1217"/>
      <c r="AH44" s="1217"/>
      <c r="AI44" s="1217"/>
      <c r="AJ44" s="1217"/>
      <c r="AK44" s="1217"/>
      <c r="AL44" s="1217"/>
      <c r="AM44" s="1217"/>
      <c r="AN44" s="1217"/>
      <c r="AO44" s="1217"/>
      <c r="AP44" s="1217"/>
      <c r="AQ44" s="1217"/>
      <c r="AR44" s="1217"/>
      <c r="AS44" s="1217"/>
      <c r="AT44" s="1217"/>
      <c r="AU44" s="1217"/>
      <c r="AV44" s="1217"/>
      <c r="AW44" s="1217"/>
      <c r="AX44" s="1217"/>
      <c r="AY44" s="1217"/>
      <c r="AZ44" s="1217"/>
      <c r="BA44" s="1217"/>
      <c r="BB44" s="1217"/>
      <c r="BC44" s="1217"/>
      <c r="BD44" s="1217"/>
      <c r="BE44" s="1217"/>
      <c r="BF44" s="1217"/>
      <c r="BG44" s="1217"/>
      <c r="BH44" s="1217"/>
      <c r="BI44" s="1217"/>
      <c r="BJ44" s="1217"/>
      <c r="BK44" s="1217"/>
      <c r="BL44" s="1217"/>
      <c r="BM44" s="1217"/>
      <c r="BN44" s="1217"/>
      <c r="BO44" s="1217"/>
      <c r="BP44" s="1217"/>
      <c r="BQ44" s="1217"/>
      <c r="BR44" s="1217"/>
      <c r="BS44" s="1217"/>
      <c r="BT44" s="1217"/>
      <c r="BU44" s="1217"/>
      <c r="BV44" s="1217"/>
      <c r="BW44" s="1217"/>
      <c r="BX44" s="1217"/>
      <c r="BY44" s="1217"/>
      <c r="BZ44" s="1217"/>
      <c r="CA44" s="1217"/>
      <c r="CB44" s="1217"/>
      <c r="CC44" s="1217"/>
      <c r="CD44" s="1217"/>
      <c r="CE44" s="1217"/>
      <c r="CF44" s="1217"/>
      <c r="CG44" s="1217"/>
      <c r="CH44" s="1217"/>
      <c r="CI44" s="1217"/>
      <c r="CJ44" s="1217"/>
      <c r="CK44" s="1217"/>
      <c r="CL44" s="1217"/>
      <c r="CM44" s="1217"/>
      <c r="CN44" s="1217"/>
      <c r="CO44" s="1217"/>
      <c r="CP44" s="1216"/>
    </row>
    <row r="45" spans="1:94" ht="17.45" customHeight="1" x14ac:dyDescent="0.25">
      <c r="A45" s="1388"/>
      <c r="B45" s="1600"/>
      <c r="C45" s="1221"/>
      <c r="D45" s="1219"/>
      <c r="E45" s="1219" t="s">
        <v>1285</v>
      </c>
      <c r="F45" s="1219" t="s">
        <v>1319</v>
      </c>
      <c r="G45" s="1219"/>
      <c r="H45" s="1219" t="s">
        <v>1287</v>
      </c>
      <c r="I45" s="1222"/>
      <c r="J45" s="1218"/>
      <c r="K45" s="1218"/>
      <c r="L45" s="1218"/>
      <c r="M45" s="1218"/>
      <c r="N45" s="1217"/>
      <c r="O45" s="1217"/>
      <c r="P45" s="1217"/>
      <c r="Q45" s="1217"/>
      <c r="R45" s="1217"/>
      <c r="S45" s="1217"/>
      <c r="T45" s="1217"/>
      <c r="U45" s="1217"/>
      <c r="V45" s="1217"/>
      <c r="W45" s="1217"/>
      <c r="X45" s="1217"/>
      <c r="Y45" s="1217"/>
      <c r="Z45" s="1217"/>
      <c r="AA45" s="1217"/>
      <c r="AB45" s="1217"/>
      <c r="AC45" s="1217"/>
      <c r="AD45" s="1217"/>
      <c r="AE45" s="1217"/>
      <c r="AF45" s="1217"/>
      <c r="AG45" s="1217"/>
      <c r="AH45" s="1217"/>
      <c r="AI45" s="1217"/>
      <c r="AJ45" s="1217"/>
      <c r="AK45" s="1217"/>
      <c r="AL45" s="1217"/>
      <c r="AM45" s="1217"/>
      <c r="AN45" s="1217"/>
      <c r="AO45" s="1217"/>
      <c r="AP45" s="1217"/>
      <c r="AQ45" s="1217"/>
      <c r="AR45" s="1217"/>
      <c r="AS45" s="1217"/>
      <c r="AT45" s="1217"/>
      <c r="AU45" s="1217"/>
      <c r="AV45" s="1217"/>
      <c r="AW45" s="1217"/>
      <c r="AX45" s="1217"/>
      <c r="AY45" s="1217"/>
      <c r="AZ45" s="1217"/>
      <c r="BA45" s="1217"/>
      <c r="BB45" s="1217"/>
      <c r="BC45" s="1217"/>
      <c r="BD45" s="1217"/>
      <c r="BE45" s="1217"/>
      <c r="BF45" s="1217"/>
      <c r="BG45" s="1217"/>
      <c r="BH45" s="1217"/>
      <c r="BI45" s="1217"/>
      <c r="BJ45" s="1217"/>
      <c r="BK45" s="1217"/>
      <c r="BL45" s="1217"/>
      <c r="BM45" s="1217"/>
      <c r="BN45" s="1217"/>
      <c r="BO45" s="1217"/>
      <c r="BP45" s="1217"/>
      <c r="BQ45" s="1217"/>
      <c r="BR45" s="1217"/>
      <c r="BS45" s="1217"/>
      <c r="BT45" s="1217"/>
      <c r="BU45" s="1217"/>
      <c r="BV45" s="1217"/>
      <c r="BW45" s="1217"/>
      <c r="BX45" s="1217"/>
      <c r="BY45" s="1217"/>
      <c r="BZ45" s="1217"/>
      <c r="CA45" s="1217"/>
      <c r="CB45" s="1217"/>
      <c r="CC45" s="1217"/>
      <c r="CD45" s="1217"/>
      <c r="CE45" s="1217"/>
      <c r="CF45" s="1217"/>
      <c r="CG45" s="1217"/>
      <c r="CH45" s="1217"/>
      <c r="CI45" s="1217"/>
      <c r="CJ45" s="1217"/>
      <c r="CK45" s="1217"/>
      <c r="CL45" s="1217"/>
      <c r="CM45" s="1217"/>
      <c r="CN45" s="1217"/>
      <c r="CO45" s="1217"/>
      <c r="CP45" s="1216"/>
    </row>
    <row r="46" spans="1:94" ht="17.45" customHeight="1" x14ac:dyDescent="0.25">
      <c r="A46" s="1388"/>
      <c r="B46" s="1600"/>
      <c r="C46" s="1221"/>
      <c r="D46" s="1219"/>
      <c r="E46" s="1219" t="s">
        <v>1285</v>
      </c>
      <c r="F46" s="1219" t="s">
        <v>1320</v>
      </c>
      <c r="G46" s="1219"/>
      <c r="H46" s="1219" t="s">
        <v>1287</v>
      </c>
      <c r="I46" s="1222"/>
      <c r="J46" s="1218"/>
      <c r="K46" s="1218"/>
      <c r="L46" s="1218"/>
      <c r="M46" s="1218"/>
      <c r="N46" s="1217"/>
      <c r="O46" s="1217"/>
      <c r="P46" s="1217"/>
      <c r="Q46" s="1217"/>
      <c r="R46" s="1217"/>
      <c r="S46" s="1217"/>
      <c r="T46" s="1217"/>
      <c r="U46" s="1217"/>
      <c r="V46" s="1217"/>
      <c r="W46" s="1217"/>
      <c r="X46" s="1217"/>
      <c r="Y46" s="1217"/>
      <c r="Z46" s="1217"/>
      <c r="AA46" s="1217"/>
      <c r="AB46" s="1217"/>
      <c r="AC46" s="1217"/>
      <c r="AD46" s="1217"/>
      <c r="AE46" s="1217"/>
      <c r="AF46" s="1217"/>
      <c r="AG46" s="1217"/>
      <c r="AH46" s="1217"/>
      <c r="AI46" s="1217"/>
      <c r="AJ46" s="1217"/>
      <c r="AK46" s="1217"/>
      <c r="AL46" s="1217"/>
      <c r="AM46" s="1217"/>
      <c r="AN46" s="1217"/>
      <c r="AO46" s="1217"/>
      <c r="AP46" s="1217"/>
      <c r="AQ46" s="1217"/>
      <c r="AR46" s="1217"/>
      <c r="AS46" s="1217"/>
      <c r="AT46" s="1217"/>
      <c r="AU46" s="1217"/>
      <c r="AV46" s="1217"/>
      <c r="AW46" s="1217"/>
      <c r="AX46" s="1217"/>
      <c r="AY46" s="1217"/>
      <c r="AZ46" s="1217"/>
      <c r="BA46" s="1217"/>
      <c r="BB46" s="1217"/>
      <c r="BC46" s="1217"/>
      <c r="BD46" s="1217"/>
      <c r="BE46" s="1217"/>
      <c r="BF46" s="1217"/>
      <c r="BG46" s="1217"/>
      <c r="BH46" s="1217"/>
      <c r="BI46" s="1217"/>
      <c r="BJ46" s="1217"/>
      <c r="BK46" s="1217"/>
      <c r="BL46" s="1217"/>
      <c r="BM46" s="1217"/>
      <c r="BN46" s="1217"/>
      <c r="BO46" s="1217"/>
      <c r="BP46" s="1217"/>
      <c r="BQ46" s="1217"/>
      <c r="BR46" s="1217"/>
      <c r="BS46" s="1217"/>
      <c r="BT46" s="1217"/>
      <c r="BU46" s="1217"/>
      <c r="BV46" s="1217"/>
      <c r="BW46" s="1217"/>
      <c r="BX46" s="1217"/>
      <c r="BY46" s="1217"/>
      <c r="BZ46" s="1217"/>
      <c r="CA46" s="1217"/>
      <c r="CB46" s="1217"/>
      <c r="CC46" s="1217"/>
      <c r="CD46" s="1217"/>
      <c r="CE46" s="1217"/>
      <c r="CF46" s="1217"/>
      <c r="CG46" s="1217"/>
      <c r="CH46" s="1217"/>
      <c r="CI46" s="1217"/>
      <c r="CJ46" s="1217"/>
      <c r="CK46" s="1217"/>
      <c r="CL46" s="1217"/>
      <c r="CM46" s="1217"/>
      <c r="CN46" s="1217"/>
      <c r="CO46" s="1217"/>
      <c r="CP46" s="1216"/>
    </row>
    <row r="47" spans="1:94" ht="17.45" customHeight="1" x14ac:dyDescent="0.25">
      <c r="A47" s="1388"/>
      <c r="B47" s="1600"/>
      <c r="C47" s="1221"/>
      <c r="D47" s="1219"/>
      <c r="E47" s="1219" t="s">
        <v>1285</v>
      </c>
      <c r="F47" s="1219" t="s">
        <v>1321</v>
      </c>
      <c r="G47" s="1219"/>
      <c r="H47" s="1219" t="s">
        <v>1287</v>
      </c>
      <c r="I47" s="1218"/>
      <c r="J47" s="1218"/>
      <c r="K47" s="1218"/>
      <c r="L47" s="1218"/>
      <c r="M47" s="1218"/>
      <c r="N47" s="1217"/>
      <c r="O47" s="1217"/>
      <c r="P47" s="1217"/>
      <c r="Q47" s="1217"/>
      <c r="R47" s="1217"/>
      <c r="S47" s="1217"/>
      <c r="T47" s="1217"/>
      <c r="U47" s="1217"/>
      <c r="V47" s="1217"/>
      <c r="W47" s="1217"/>
      <c r="X47" s="1217"/>
      <c r="Y47" s="1217"/>
      <c r="Z47" s="1217"/>
      <c r="AA47" s="1217"/>
      <c r="AB47" s="1217"/>
      <c r="AC47" s="1217"/>
      <c r="AD47" s="1217"/>
      <c r="AE47" s="1217"/>
      <c r="AF47" s="1217"/>
      <c r="AG47" s="1217"/>
      <c r="AH47" s="1217"/>
      <c r="AI47" s="1217"/>
      <c r="AJ47" s="1217"/>
      <c r="AK47" s="1217"/>
      <c r="AL47" s="1217"/>
      <c r="AM47" s="1217"/>
      <c r="AN47" s="1217"/>
      <c r="AO47" s="1217"/>
      <c r="AP47" s="1217"/>
      <c r="AQ47" s="1217"/>
      <c r="AR47" s="1217"/>
      <c r="AS47" s="1217"/>
      <c r="AT47" s="1217"/>
      <c r="AU47" s="1217"/>
      <c r="AV47" s="1217"/>
      <c r="AW47" s="1217"/>
      <c r="AX47" s="1217"/>
      <c r="AY47" s="1217"/>
      <c r="AZ47" s="1217"/>
      <c r="BA47" s="1217"/>
      <c r="BB47" s="1217"/>
      <c r="BC47" s="1217"/>
      <c r="BD47" s="1217"/>
      <c r="BE47" s="1217"/>
      <c r="BF47" s="1217"/>
      <c r="BG47" s="1217"/>
      <c r="BH47" s="1217"/>
      <c r="BI47" s="1217"/>
      <c r="BJ47" s="1217"/>
      <c r="BK47" s="1217"/>
      <c r="BL47" s="1217"/>
      <c r="BM47" s="1217"/>
      <c r="BN47" s="1217"/>
      <c r="BO47" s="1217"/>
      <c r="BP47" s="1217"/>
      <c r="BQ47" s="1217"/>
      <c r="BR47" s="1217"/>
      <c r="BS47" s="1217"/>
      <c r="BT47" s="1217"/>
      <c r="BU47" s="1217"/>
      <c r="BV47" s="1217"/>
      <c r="BW47" s="1217"/>
      <c r="BX47" s="1217"/>
      <c r="BY47" s="1217"/>
      <c r="BZ47" s="1217"/>
      <c r="CA47" s="1217"/>
      <c r="CB47" s="1217"/>
      <c r="CC47" s="1217"/>
      <c r="CD47" s="1217"/>
      <c r="CE47" s="1217"/>
      <c r="CF47" s="1217"/>
      <c r="CG47" s="1217"/>
      <c r="CH47" s="1217"/>
      <c r="CI47" s="1217"/>
      <c r="CJ47" s="1217"/>
      <c r="CK47" s="1217"/>
      <c r="CL47" s="1217"/>
      <c r="CM47" s="1217"/>
      <c r="CN47" s="1217"/>
      <c r="CO47" s="1217"/>
      <c r="CP47" s="1216"/>
    </row>
    <row r="48" spans="1:94" ht="17.45" customHeight="1" x14ac:dyDescent="0.25">
      <c r="A48" s="1388"/>
      <c r="B48" s="1600"/>
      <c r="C48" s="1221"/>
      <c r="D48" s="1219"/>
      <c r="E48" s="1219" t="s">
        <v>1285</v>
      </c>
      <c r="F48" s="1219" t="s">
        <v>1322</v>
      </c>
      <c r="G48" s="1219"/>
      <c r="H48" s="1219" t="s">
        <v>1287</v>
      </c>
      <c r="I48" s="1218"/>
      <c r="J48" s="1218"/>
      <c r="K48" s="1218"/>
      <c r="L48" s="1218"/>
      <c r="M48" s="1218"/>
      <c r="N48" s="1217"/>
      <c r="O48" s="1217"/>
      <c r="P48" s="1217"/>
      <c r="Q48" s="1217"/>
      <c r="R48" s="1217"/>
      <c r="S48" s="1217"/>
      <c r="T48" s="1217"/>
      <c r="U48" s="1217"/>
      <c r="V48" s="1217"/>
      <c r="W48" s="1217"/>
      <c r="X48" s="1217"/>
      <c r="Y48" s="1217"/>
      <c r="Z48" s="1217"/>
      <c r="AA48" s="1217"/>
      <c r="AB48" s="1217"/>
      <c r="AC48" s="1217"/>
      <c r="AD48" s="1217"/>
      <c r="AE48" s="1217"/>
      <c r="AF48" s="1217"/>
      <c r="AG48" s="1217"/>
      <c r="AH48" s="1217"/>
      <c r="AI48" s="1217"/>
      <c r="AJ48" s="1217"/>
      <c r="AK48" s="1217"/>
      <c r="AL48" s="1217"/>
      <c r="AM48" s="1217"/>
      <c r="AN48" s="1217"/>
      <c r="AO48" s="1217"/>
      <c r="AP48" s="1217"/>
      <c r="AQ48" s="1217"/>
      <c r="AR48" s="1217"/>
      <c r="AS48" s="1217"/>
      <c r="AT48" s="1217"/>
      <c r="AU48" s="1217"/>
      <c r="AV48" s="1217"/>
      <c r="AW48" s="1217"/>
      <c r="AX48" s="1217"/>
      <c r="AY48" s="1217"/>
      <c r="AZ48" s="1217"/>
      <c r="BA48" s="1217"/>
      <c r="BB48" s="1217"/>
      <c r="BC48" s="1217"/>
      <c r="BD48" s="1217"/>
      <c r="BE48" s="1217"/>
      <c r="BF48" s="1217"/>
      <c r="BG48" s="1217"/>
      <c r="BH48" s="1217"/>
      <c r="BI48" s="1217"/>
      <c r="BJ48" s="1217"/>
      <c r="BK48" s="1217"/>
      <c r="BL48" s="1217"/>
      <c r="BM48" s="1217"/>
      <c r="BN48" s="1217"/>
      <c r="BO48" s="1217"/>
      <c r="BP48" s="1217"/>
      <c r="BQ48" s="1217"/>
      <c r="BR48" s="1217"/>
      <c r="BS48" s="1217"/>
      <c r="BT48" s="1217"/>
      <c r="BU48" s="1217"/>
      <c r="BV48" s="1217"/>
      <c r="BW48" s="1217"/>
      <c r="BX48" s="1217"/>
      <c r="BY48" s="1217"/>
      <c r="BZ48" s="1217"/>
      <c r="CA48" s="1217"/>
      <c r="CB48" s="1217"/>
      <c r="CC48" s="1217"/>
      <c r="CD48" s="1217"/>
      <c r="CE48" s="1217"/>
      <c r="CF48" s="1217"/>
      <c r="CG48" s="1217"/>
      <c r="CH48" s="1217"/>
      <c r="CI48" s="1217"/>
      <c r="CJ48" s="1217"/>
      <c r="CK48" s="1217"/>
      <c r="CL48" s="1217"/>
      <c r="CM48" s="1217"/>
      <c r="CN48" s="1217"/>
      <c r="CO48" s="1217"/>
      <c r="CP48" s="1216"/>
    </row>
    <row r="49" spans="1:94" ht="17.45" customHeight="1" x14ac:dyDescent="0.25">
      <c r="A49" s="1388"/>
      <c r="B49" s="1600"/>
      <c r="C49" s="1221"/>
      <c r="D49" s="1219"/>
      <c r="E49" s="1219" t="s">
        <v>1285</v>
      </c>
      <c r="F49" s="1219" t="s">
        <v>1323</v>
      </c>
      <c r="G49" s="1219"/>
      <c r="H49" s="1219" t="s">
        <v>1287</v>
      </c>
      <c r="I49" s="1218"/>
      <c r="J49" s="1218"/>
      <c r="K49" s="1218"/>
      <c r="L49" s="1218"/>
      <c r="M49" s="1218"/>
      <c r="N49" s="1217"/>
      <c r="O49" s="1217"/>
      <c r="P49" s="1217"/>
      <c r="Q49" s="1217"/>
      <c r="R49" s="1217"/>
      <c r="S49" s="1217"/>
      <c r="T49" s="1217"/>
      <c r="U49" s="1217"/>
      <c r="V49" s="1217"/>
      <c r="W49" s="1217"/>
      <c r="X49" s="1217"/>
      <c r="Y49" s="1217"/>
      <c r="Z49" s="1217"/>
      <c r="AA49" s="1217"/>
      <c r="AB49" s="1217"/>
      <c r="AC49" s="1217"/>
      <c r="AD49" s="1217"/>
      <c r="AE49" s="1217"/>
      <c r="AF49" s="1217"/>
      <c r="AG49" s="1217"/>
      <c r="AH49" s="1217"/>
      <c r="AI49" s="1217"/>
      <c r="AJ49" s="1217"/>
      <c r="AK49" s="1217"/>
      <c r="AL49" s="1217"/>
      <c r="AM49" s="1217"/>
      <c r="AN49" s="1217"/>
      <c r="AO49" s="1217"/>
      <c r="AP49" s="1217"/>
      <c r="AQ49" s="1217"/>
      <c r="AR49" s="1217"/>
      <c r="AS49" s="1217"/>
      <c r="AT49" s="1217"/>
      <c r="AU49" s="1217"/>
      <c r="AV49" s="1217"/>
      <c r="AW49" s="1217"/>
      <c r="AX49" s="1217"/>
      <c r="AY49" s="1217"/>
      <c r="AZ49" s="1217"/>
      <c r="BA49" s="1217"/>
      <c r="BB49" s="1217"/>
      <c r="BC49" s="1217"/>
      <c r="BD49" s="1217"/>
      <c r="BE49" s="1217"/>
      <c r="BF49" s="1217"/>
      <c r="BG49" s="1217"/>
      <c r="BH49" s="1217"/>
      <c r="BI49" s="1217"/>
      <c r="BJ49" s="1217"/>
      <c r="BK49" s="1217"/>
      <c r="BL49" s="1217"/>
      <c r="BM49" s="1217"/>
      <c r="BN49" s="1217"/>
      <c r="BO49" s="1217"/>
      <c r="BP49" s="1217"/>
      <c r="BQ49" s="1217"/>
      <c r="BR49" s="1217"/>
      <c r="BS49" s="1217"/>
      <c r="BT49" s="1217"/>
      <c r="BU49" s="1217"/>
      <c r="BV49" s="1217"/>
      <c r="BW49" s="1217"/>
      <c r="BX49" s="1217"/>
      <c r="BY49" s="1217"/>
      <c r="BZ49" s="1217"/>
      <c r="CA49" s="1217"/>
      <c r="CB49" s="1217"/>
      <c r="CC49" s="1217"/>
      <c r="CD49" s="1217"/>
      <c r="CE49" s="1217"/>
      <c r="CF49" s="1217"/>
      <c r="CG49" s="1217"/>
      <c r="CH49" s="1217"/>
      <c r="CI49" s="1217"/>
      <c r="CJ49" s="1217"/>
      <c r="CK49" s="1217"/>
      <c r="CL49" s="1217"/>
      <c r="CM49" s="1217"/>
      <c r="CN49" s="1217"/>
      <c r="CO49" s="1217"/>
      <c r="CP49" s="1216"/>
    </row>
    <row r="50" spans="1:94" ht="17.45" customHeight="1" x14ac:dyDescent="0.25">
      <c r="A50" s="1388"/>
      <c r="B50" s="1600"/>
      <c r="C50" s="1221"/>
      <c r="D50" s="1219"/>
      <c r="E50" s="1219" t="s">
        <v>1285</v>
      </c>
      <c r="F50" s="1219" t="s">
        <v>1324</v>
      </c>
      <c r="G50" s="1219"/>
      <c r="H50" s="1219" t="s">
        <v>1287</v>
      </c>
      <c r="I50" s="1218"/>
      <c r="J50" s="1218"/>
      <c r="K50" s="1218"/>
      <c r="L50" s="1218"/>
      <c r="M50" s="1218"/>
      <c r="N50" s="1217"/>
      <c r="O50" s="1217"/>
      <c r="P50" s="1217"/>
      <c r="Q50" s="1217"/>
      <c r="R50" s="1217"/>
      <c r="S50" s="1217"/>
      <c r="T50" s="1217"/>
      <c r="U50" s="1217"/>
      <c r="V50" s="1217"/>
      <c r="W50" s="1217"/>
      <c r="X50" s="1217"/>
      <c r="Y50" s="1217"/>
      <c r="Z50" s="1217"/>
      <c r="AA50" s="1217"/>
      <c r="AB50" s="1217"/>
      <c r="AC50" s="1217"/>
      <c r="AD50" s="1217"/>
      <c r="AE50" s="1217"/>
      <c r="AF50" s="1217"/>
      <c r="AG50" s="1217"/>
      <c r="AH50" s="1217"/>
      <c r="AI50" s="1217"/>
      <c r="AJ50" s="1217"/>
      <c r="AK50" s="1217"/>
      <c r="AL50" s="1217"/>
      <c r="AM50" s="1217"/>
      <c r="AN50" s="1217"/>
      <c r="AO50" s="1217"/>
      <c r="AP50" s="1217"/>
      <c r="AQ50" s="1217"/>
      <c r="AR50" s="1217"/>
      <c r="AS50" s="1217"/>
      <c r="AT50" s="1217"/>
      <c r="AU50" s="1217"/>
      <c r="AV50" s="1217"/>
      <c r="AW50" s="1217"/>
      <c r="AX50" s="1217"/>
      <c r="AY50" s="1217"/>
      <c r="AZ50" s="1217"/>
      <c r="BA50" s="1217"/>
      <c r="BB50" s="1217"/>
      <c r="BC50" s="1217"/>
      <c r="BD50" s="1217"/>
      <c r="BE50" s="1217"/>
      <c r="BF50" s="1217"/>
      <c r="BG50" s="1217"/>
      <c r="BH50" s="1217"/>
      <c r="BI50" s="1217"/>
      <c r="BJ50" s="1217"/>
      <c r="BK50" s="1217"/>
      <c r="BL50" s="1217"/>
      <c r="BM50" s="1217"/>
      <c r="BN50" s="1217"/>
      <c r="BO50" s="1217"/>
      <c r="BP50" s="1217"/>
      <c r="BQ50" s="1217"/>
      <c r="BR50" s="1217"/>
      <c r="BS50" s="1217"/>
      <c r="BT50" s="1217"/>
      <c r="BU50" s="1217"/>
      <c r="BV50" s="1217"/>
      <c r="BW50" s="1217"/>
      <c r="BX50" s="1217"/>
      <c r="BY50" s="1217"/>
      <c r="BZ50" s="1217"/>
      <c r="CA50" s="1217"/>
      <c r="CB50" s="1217"/>
      <c r="CC50" s="1217"/>
      <c r="CD50" s="1217"/>
      <c r="CE50" s="1217"/>
      <c r="CF50" s="1217"/>
      <c r="CG50" s="1217"/>
      <c r="CH50" s="1217"/>
      <c r="CI50" s="1217"/>
      <c r="CJ50" s="1217"/>
      <c r="CK50" s="1217"/>
      <c r="CL50" s="1217"/>
      <c r="CM50" s="1217"/>
      <c r="CN50" s="1217"/>
      <c r="CO50" s="1217"/>
      <c r="CP50" s="1216"/>
    </row>
    <row r="51" spans="1:94" ht="17.45" customHeight="1" x14ac:dyDescent="0.25">
      <c r="A51" s="1388"/>
      <c r="B51" s="1600"/>
      <c r="C51" s="1221"/>
      <c r="D51" s="1219"/>
      <c r="E51" s="1219" t="s">
        <v>1285</v>
      </c>
      <c r="F51" s="1219" t="s">
        <v>1325</v>
      </c>
      <c r="G51" s="1219"/>
      <c r="H51" s="1219" t="s">
        <v>1287</v>
      </c>
      <c r="I51" s="1218"/>
      <c r="J51" s="1218"/>
      <c r="K51" s="1218"/>
      <c r="L51" s="1218"/>
      <c r="M51" s="1218"/>
      <c r="N51" s="1217"/>
      <c r="O51" s="1217"/>
      <c r="P51" s="1217"/>
      <c r="Q51" s="1217"/>
      <c r="R51" s="1217"/>
      <c r="S51" s="1217"/>
      <c r="T51" s="1217"/>
      <c r="U51" s="1217"/>
      <c r="V51" s="1217"/>
      <c r="W51" s="1217"/>
      <c r="X51" s="1217"/>
      <c r="Y51" s="1217"/>
      <c r="Z51" s="1217"/>
      <c r="AA51" s="1217"/>
      <c r="AB51" s="1217"/>
      <c r="AC51" s="1217"/>
      <c r="AD51" s="1217"/>
      <c r="AE51" s="1217"/>
      <c r="AF51" s="1217"/>
      <c r="AG51" s="1217"/>
      <c r="AH51" s="1217"/>
      <c r="AI51" s="1217"/>
      <c r="AJ51" s="1217"/>
      <c r="AK51" s="1217"/>
      <c r="AL51" s="1217"/>
      <c r="AM51" s="1217"/>
      <c r="AN51" s="1217"/>
      <c r="AO51" s="1217"/>
      <c r="AP51" s="1217"/>
      <c r="AQ51" s="1217"/>
      <c r="AR51" s="1217"/>
      <c r="AS51" s="1217"/>
      <c r="AT51" s="1217"/>
      <c r="AU51" s="1217"/>
      <c r="AV51" s="1217"/>
      <c r="AW51" s="1217"/>
      <c r="AX51" s="1217"/>
      <c r="AY51" s="1217"/>
      <c r="AZ51" s="1217"/>
      <c r="BA51" s="1217"/>
      <c r="BB51" s="1217"/>
      <c r="BC51" s="1217"/>
      <c r="BD51" s="1217"/>
      <c r="BE51" s="1217"/>
      <c r="BF51" s="1217"/>
      <c r="BG51" s="1217"/>
      <c r="BH51" s="1217"/>
      <c r="BI51" s="1217"/>
      <c r="BJ51" s="1217"/>
      <c r="BK51" s="1217"/>
      <c r="BL51" s="1217"/>
      <c r="BM51" s="1217"/>
      <c r="BN51" s="1217"/>
      <c r="BO51" s="1217"/>
      <c r="BP51" s="1217"/>
      <c r="BQ51" s="1217"/>
      <c r="BR51" s="1217"/>
      <c r="BS51" s="1217"/>
      <c r="BT51" s="1217"/>
      <c r="BU51" s="1217"/>
      <c r="BV51" s="1217"/>
      <c r="BW51" s="1217"/>
      <c r="BX51" s="1217"/>
      <c r="BY51" s="1217"/>
      <c r="BZ51" s="1217"/>
      <c r="CA51" s="1217"/>
      <c r="CB51" s="1217"/>
      <c r="CC51" s="1217"/>
      <c r="CD51" s="1217"/>
      <c r="CE51" s="1217"/>
      <c r="CF51" s="1217"/>
      <c r="CG51" s="1217"/>
      <c r="CH51" s="1217"/>
      <c r="CI51" s="1217"/>
      <c r="CJ51" s="1217"/>
      <c r="CK51" s="1217"/>
      <c r="CL51" s="1217"/>
      <c r="CM51" s="1217"/>
      <c r="CN51" s="1217"/>
      <c r="CO51" s="1217"/>
      <c r="CP51" s="1216"/>
    </row>
    <row r="52" spans="1:94" ht="17.45" customHeight="1" x14ac:dyDescent="0.25">
      <c r="A52" s="1388"/>
      <c r="B52" s="1600"/>
      <c r="C52" s="1221"/>
      <c r="D52" s="1219"/>
      <c r="E52" s="1219" t="s">
        <v>1285</v>
      </c>
      <c r="F52" s="1219" t="s">
        <v>1326</v>
      </c>
      <c r="G52" s="1219"/>
      <c r="H52" s="1219" t="s">
        <v>1287</v>
      </c>
      <c r="I52" s="1218"/>
      <c r="J52" s="1218"/>
      <c r="K52" s="1218"/>
      <c r="L52" s="1218"/>
      <c r="M52" s="1218"/>
      <c r="N52" s="1217"/>
      <c r="O52" s="1217"/>
      <c r="P52" s="1217"/>
      <c r="Q52" s="1217"/>
      <c r="R52" s="1217"/>
      <c r="S52" s="1217"/>
      <c r="T52" s="1217"/>
      <c r="U52" s="1217"/>
      <c r="V52" s="1217"/>
      <c r="W52" s="1217"/>
      <c r="X52" s="1217"/>
      <c r="Y52" s="1217"/>
      <c r="Z52" s="1217"/>
      <c r="AA52" s="1217"/>
      <c r="AB52" s="1217"/>
      <c r="AC52" s="1217"/>
      <c r="AD52" s="1217"/>
      <c r="AE52" s="1217"/>
      <c r="AF52" s="1217"/>
      <c r="AG52" s="1217"/>
      <c r="AH52" s="1217"/>
      <c r="AI52" s="1217"/>
      <c r="AJ52" s="1217"/>
      <c r="AK52" s="1217"/>
      <c r="AL52" s="1217"/>
      <c r="AM52" s="1217"/>
      <c r="AN52" s="1217"/>
      <c r="AO52" s="1217"/>
      <c r="AP52" s="1217"/>
      <c r="AQ52" s="1217"/>
      <c r="AR52" s="1217"/>
      <c r="AS52" s="1217"/>
      <c r="AT52" s="1217"/>
      <c r="AU52" s="1217"/>
      <c r="AV52" s="1217"/>
      <c r="AW52" s="1217"/>
      <c r="AX52" s="1217"/>
      <c r="AY52" s="1217"/>
      <c r="AZ52" s="1217"/>
      <c r="BA52" s="1217"/>
      <c r="BB52" s="1217"/>
      <c r="BC52" s="1217"/>
      <c r="BD52" s="1217"/>
      <c r="BE52" s="1217"/>
      <c r="BF52" s="1217"/>
      <c r="BG52" s="1217"/>
      <c r="BH52" s="1217"/>
      <c r="BI52" s="1217"/>
      <c r="BJ52" s="1217"/>
      <c r="BK52" s="1217"/>
      <c r="BL52" s="1217"/>
      <c r="BM52" s="1217"/>
      <c r="BN52" s="1217"/>
      <c r="BO52" s="1217"/>
      <c r="BP52" s="1217"/>
      <c r="BQ52" s="1217"/>
      <c r="BR52" s="1217"/>
      <c r="BS52" s="1217"/>
      <c r="BT52" s="1217"/>
      <c r="BU52" s="1217"/>
      <c r="BV52" s="1217"/>
      <c r="BW52" s="1217"/>
      <c r="BX52" s="1217"/>
      <c r="BY52" s="1217"/>
      <c r="BZ52" s="1217"/>
      <c r="CA52" s="1217"/>
      <c r="CB52" s="1217"/>
      <c r="CC52" s="1217"/>
      <c r="CD52" s="1217"/>
      <c r="CE52" s="1217"/>
      <c r="CF52" s="1217"/>
      <c r="CG52" s="1217"/>
      <c r="CH52" s="1217"/>
      <c r="CI52" s="1217"/>
      <c r="CJ52" s="1217"/>
      <c r="CK52" s="1217"/>
      <c r="CL52" s="1217"/>
      <c r="CM52" s="1217"/>
      <c r="CN52" s="1217"/>
      <c r="CO52" s="1217"/>
      <c r="CP52" s="1216"/>
    </row>
    <row r="53" spans="1:94" ht="32.450000000000003" customHeight="1" x14ac:dyDescent="0.25">
      <c r="A53" s="1388"/>
      <c r="B53" s="1600"/>
      <c r="C53" s="1221"/>
      <c r="D53" s="1219"/>
      <c r="E53" s="1219" t="s">
        <v>1327</v>
      </c>
      <c r="F53" s="1219"/>
      <c r="G53" s="1219"/>
      <c r="H53" s="1219"/>
      <c r="I53" s="1218"/>
      <c r="J53" s="1218"/>
      <c r="K53" s="1218"/>
      <c r="L53" s="1218"/>
      <c r="M53" s="1218"/>
      <c r="N53" s="1217"/>
      <c r="O53" s="1217"/>
      <c r="P53" s="1217"/>
      <c r="Q53" s="1217"/>
      <c r="R53" s="1217"/>
      <c r="S53" s="1217"/>
      <c r="T53" s="1217"/>
      <c r="U53" s="1217"/>
      <c r="V53" s="1217"/>
      <c r="W53" s="1217"/>
      <c r="X53" s="1217"/>
      <c r="Y53" s="1217"/>
      <c r="Z53" s="1217"/>
      <c r="AA53" s="1217"/>
      <c r="AB53" s="1217"/>
      <c r="AC53" s="1217"/>
      <c r="AD53" s="1217"/>
      <c r="AE53" s="1217"/>
      <c r="AF53" s="1217"/>
      <c r="AG53" s="1217"/>
      <c r="AH53" s="1217"/>
      <c r="AI53" s="1217"/>
      <c r="AJ53" s="1217"/>
      <c r="AK53" s="1217"/>
      <c r="AL53" s="1217"/>
      <c r="AM53" s="1217"/>
      <c r="AN53" s="1217"/>
      <c r="AO53" s="1217"/>
      <c r="AP53" s="1217"/>
      <c r="AQ53" s="1217"/>
      <c r="AR53" s="1217"/>
      <c r="AS53" s="1217"/>
      <c r="AT53" s="1217"/>
      <c r="AU53" s="1217"/>
      <c r="AV53" s="1217"/>
      <c r="AW53" s="1217"/>
      <c r="AX53" s="1217"/>
      <c r="AY53" s="1217"/>
      <c r="AZ53" s="1217"/>
      <c r="BA53" s="1217"/>
      <c r="BB53" s="1217"/>
      <c r="BC53" s="1217"/>
      <c r="BD53" s="1217"/>
      <c r="BE53" s="1217"/>
      <c r="BF53" s="1217"/>
      <c r="BG53" s="1217"/>
      <c r="BH53" s="1217"/>
      <c r="BI53" s="1217"/>
      <c r="BJ53" s="1217"/>
      <c r="BK53" s="1217"/>
      <c r="BL53" s="1217"/>
      <c r="BM53" s="1217"/>
      <c r="BN53" s="1217"/>
      <c r="BO53" s="1217"/>
      <c r="BP53" s="1217"/>
      <c r="BQ53" s="1217"/>
      <c r="BR53" s="1217"/>
      <c r="BS53" s="1217"/>
      <c r="BT53" s="1217"/>
      <c r="BU53" s="1217"/>
      <c r="BV53" s="1217"/>
      <c r="BW53" s="1217"/>
      <c r="BX53" s="1217"/>
      <c r="BY53" s="1217"/>
      <c r="BZ53" s="1217"/>
      <c r="CA53" s="1217"/>
      <c r="CB53" s="1217"/>
      <c r="CC53" s="1217"/>
      <c r="CD53" s="1217"/>
      <c r="CE53" s="1217"/>
      <c r="CF53" s="1217"/>
      <c r="CG53" s="1217"/>
      <c r="CH53" s="1217"/>
      <c r="CI53" s="1217"/>
      <c r="CJ53" s="1217"/>
      <c r="CK53" s="1217"/>
      <c r="CL53" s="1217"/>
      <c r="CM53" s="1217"/>
      <c r="CN53" s="1217"/>
      <c r="CO53" s="1217"/>
      <c r="CP53" s="1216"/>
    </row>
    <row r="54" spans="1:94" ht="28.5" customHeight="1" x14ac:dyDescent="0.25">
      <c r="A54" s="1388"/>
      <c r="B54" s="1600"/>
      <c r="C54" s="1220"/>
      <c r="D54" s="1217"/>
      <c r="E54" s="1219" t="s">
        <v>1328</v>
      </c>
      <c r="F54" s="1219"/>
      <c r="G54" s="1217"/>
      <c r="H54" s="1217"/>
      <c r="I54" s="1218"/>
      <c r="J54" s="1218"/>
      <c r="K54" s="1218"/>
      <c r="L54" s="1218"/>
      <c r="M54" s="1218"/>
      <c r="N54" s="1217"/>
      <c r="O54" s="1217"/>
      <c r="P54" s="1217"/>
      <c r="Q54" s="1217"/>
      <c r="R54" s="1217"/>
      <c r="S54" s="1217"/>
      <c r="T54" s="1217"/>
      <c r="U54" s="1217"/>
      <c r="V54" s="1217"/>
      <c r="W54" s="1217"/>
      <c r="X54" s="1217"/>
      <c r="Y54" s="1217"/>
      <c r="Z54" s="1217"/>
      <c r="AA54" s="1217"/>
      <c r="AB54" s="1217"/>
      <c r="AC54" s="1217"/>
      <c r="AD54" s="1217"/>
      <c r="AE54" s="1217"/>
      <c r="AF54" s="1217"/>
      <c r="AG54" s="1217"/>
      <c r="AH54" s="1217"/>
      <c r="AI54" s="1217"/>
      <c r="AJ54" s="1217"/>
      <c r="AK54" s="1217"/>
      <c r="AL54" s="1217"/>
      <c r="AM54" s="1217"/>
      <c r="AN54" s="1217"/>
      <c r="AO54" s="1217"/>
      <c r="AP54" s="1217"/>
      <c r="AQ54" s="1217"/>
      <c r="AR54" s="1217"/>
      <c r="AS54" s="1217"/>
      <c r="AT54" s="1217"/>
      <c r="AU54" s="1217"/>
      <c r="AV54" s="1217"/>
      <c r="AW54" s="1217"/>
      <c r="AX54" s="1217"/>
      <c r="AY54" s="1217"/>
      <c r="AZ54" s="1217"/>
      <c r="BA54" s="1217"/>
      <c r="BB54" s="1217"/>
      <c r="BC54" s="1217"/>
      <c r="BD54" s="1217"/>
      <c r="BE54" s="1217"/>
      <c r="BF54" s="1217"/>
      <c r="BG54" s="1217"/>
      <c r="BH54" s="1217"/>
      <c r="BI54" s="1217"/>
      <c r="BJ54" s="1217"/>
      <c r="BK54" s="1217"/>
      <c r="BL54" s="1217"/>
      <c r="BM54" s="1217"/>
      <c r="BN54" s="1217"/>
      <c r="BO54" s="1217"/>
      <c r="BP54" s="1217"/>
      <c r="BQ54" s="1217"/>
      <c r="BR54" s="1217"/>
      <c r="BS54" s="1217"/>
      <c r="BT54" s="1217"/>
      <c r="BU54" s="1217"/>
      <c r="BV54" s="1217"/>
      <c r="BW54" s="1217"/>
      <c r="BX54" s="1217"/>
      <c r="BY54" s="1217"/>
      <c r="BZ54" s="1217"/>
      <c r="CA54" s="1217"/>
      <c r="CB54" s="1217"/>
      <c r="CC54" s="1217"/>
      <c r="CD54" s="1217"/>
      <c r="CE54" s="1217"/>
      <c r="CF54" s="1217"/>
      <c r="CG54" s="1217"/>
      <c r="CH54" s="1217"/>
      <c r="CI54" s="1217"/>
      <c r="CJ54" s="1217"/>
      <c r="CK54" s="1217"/>
      <c r="CL54" s="1217"/>
      <c r="CM54" s="1217"/>
      <c r="CN54" s="1217"/>
      <c r="CO54" s="1217"/>
      <c r="CP54" s="1216"/>
    </row>
    <row r="55" spans="1:94" ht="39.6" customHeight="1" x14ac:dyDescent="0.25">
      <c r="A55" s="1388"/>
      <c r="B55" s="1601"/>
      <c r="C55" s="1215"/>
      <c r="D55" s="1212"/>
      <c r="E55" s="1214" t="s">
        <v>1329</v>
      </c>
      <c r="F55" s="1214"/>
      <c r="G55" s="1212"/>
      <c r="H55" s="1212"/>
      <c r="I55" s="1213"/>
      <c r="J55" s="1213"/>
      <c r="K55" s="1213"/>
      <c r="L55" s="1213"/>
      <c r="M55" s="1213"/>
      <c r="N55" s="1212"/>
      <c r="O55" s="1212"/>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1"/>
    </row>
    <row r="56" spans="1:94" ht="14.1" customHeight="1" thickBot="1" x14ac:dyDescent="0.25"/>
    <row r="57" spans="1:94" ht="15" hidden="1" thickBot="1" x14ac:dyDescent="0.25"/>
    <row r="58" spans="1:94" ht="30.6" customHeight="1" thickBot="1" x14ac:dyDescent="0.25">
      <c r="B58" s="421" t="s">
        <v>62</v>
      </c>
      <c r="C58" s="422" t="str">
        <f>'TITLE PAGE'!$D$18</f>
        <v>Northumbrian Water</v>
      </c>
      <c r="D58" s="421" t="s">
        <v>2</v>
      </c>
      <c r="E58" s="423"/>
    </row>
    <row r="59" spans="1:94" ht="15" thickBot="1" x14ac:dyDescent="0.25">
      <c r="B59" s="8"/>
      <c r="C59" s="8"/>
      <c r="D59" s="8"/>
      <c r="E59" s="8"/>
    </row>
    <row r="60" spans="1:94" ht="38.1" customHeight="1" thickBot="1" x14ac:dyDescent="0.25">
      <c r="B60" s="1597" t="s">
        <v>1330</v>
      </c>
      <c r="C60" s="1598"/>
      <c r="D60" s="69" t="s">
        <v>862</v>
      </c>
      <c r="E60" s="69" t="s">
        <v>862</v>
      </c>
      <c r="F60" s="1263"/>
      <c r="G60" s="1263"/>
      <c r="H60" s="1263"/>
      <c r="I60" s="1263"/>
      <c r="J60" s="1263"/>
      <c r="K60" s="1263"/>
      <c r="L60" s="1264"/>
      <c r="M60" s="1263"/>
    </row>
    <row r="61" spans="1:94" x14ac:dyDescent="0.2">
      <c r="B61" s="1277" t="s">
        <v>1331</v>
      </c>
      <c r="C61" s="1278"/>
      <c r="D61" s="1279"/>
      <c r="E61" s="1245"/>
      <c r="F61" s="1263"/>
      <c r="G61" s="1263"/>
      <c r="H61" s="1263"/>
      <c r="I61" s="1263"/>
      <c r="J61" s="1263"/>
      <c r="K61" s="1263"/>
      <c r="L61" s="1264"/>
      <c r="M61" s="1263"/>
    </row>
    <row r="62" spans="1:94" x14ac:dyDescent="0.2">
      <c r="B62" s="1274" t="s">
        <v>1332</v>
      </c>
      <c r="C62" s="1263" t="s">
        <v>1333</v>
      </c>
      <c r="D62" s="1276">
        <f>3.5%</f>
        <v>3.5000000000000003E-2</v>
      </c>
      <c r="E62" s="1245"/>
      <c r="F62" s="1263"/>
      <c r="G62" s="1263"/>
      <c r="H62" s="1263"/>
      <c r="I62" s="1263"/>
      <c r="J62" s="1263"/>
      <c r="K62" s="1263"/>
      <c r="L62" s="1264"/>
      <c r="M62" s="1263"/>
    </row>
    <row r="63" spans="1:94" x14ac:dyDescent="0.2">
      <c r="B63" s="1274" t="s">
        <v>1334</v>
      </c>
      <c r="C63" s="1263" t="s">
        <v>1335</v>
      </c>
      <c r="D63" s="1276">
        <v>2.92E-2</v>
      </c>
      <c r="E63" s="1245"/>
      <c r="F63" s="1263"/>
      <c r="G63" s="1263"/>
      <c r="H63" s="1263"/>
      <c r="I63" s="1263"/>
      <c r="J63" s="1263"/>
      <c r="K63" s="1263"/>
      <c r="L63" s="1264"/>
      <c r="M63" s="1263"/>
    </row>
    <row r="64" spans="1:94" x14ac:dyDescent="0.2">
      <c r="B64" s="1274" t="s">
        <v>1336</v>
      </c>
      <c r="C64" s="1263" t="s">
        <v>1337</v>
      </c>
      <c r="D64" s="1275">
        <v>5</v>
      </c>
      <c r="E64" s="1245"/>
      <c r="F64" s="1263"/>
      <c r="G64" s="1263"/>
      <c r="H64" s="1263"/>
      <c r="I64" s="1263"/>
      <c r="J64" s="1263"/>
      <c r="K64" s="1263"/>
      <c r="L64" s="1264"/>
      <c r="M64" s="1263"/>
    </row>
    <row r="65" spans="2:13" x14ac:dyDescent="0.2">
      <c r="B65" s="1274" t="s">
        <v>1338</v>
      </c>
      <c r="C65" s="1263" t="s">
        <v>1339</v>
      </c>
      <c r="D65" s="1336">
        <v>1000</v>
      </c>
      <c r="E65" s="1245"/>
      <c r="F65" s="1263"/>
      <c r="G65" s="1263"/>
      <c r="H65" s="1263"/>
      <c r="I65" s="1263"/>
      <c r="J65" s="1263"/>
      <c r="K65" s="1263"/>
      <c r="L65" s="1264"/>
      <c r="M65" s="1263"/>
    </row>
    <row r="66" spans="2:13" x14ac:dyDescent="0.2">
      <c r="B66" s="1271" t="s">
        <v>1340</v>
      </c>
      <c r="C66" s="1270" t="s">
        <v>1341</v>
      </c>
      <c r="D66" s="1273">
        <f>1/D64</f>
        <v>0.2</v>
      </c>
      <c r="E66" s="1245"/>
      <c r="F66" s="1263"/>
      <c r="G66" s="1263"/>
      <c r="H66" s="1263"/>
      <c r="I66" s="1263"/>
      <c r="J66" s="1263"/>
      <c r="K66" s="1263"/>
      <c r="L66" s="1264"/>
      <c r="M66" s="1263"/>
    </row>
    <row r="67" spans="2:13" x14ac:dyDescent="0.2">
      <c r="B67" s="1264"/>
      <c r="C67" s="1263"/>
      <c r="D67" s="1263"/>
      <c r="E67" s="1263"/>
      <c r="F67" s="1263"/>
      <c r="G67" s="1263"/>
      <c r="H67" s="1263"/>
      <c r="I67" s="1263"/>
      <c r="J67" s="1263"/>
      <c r="K67" s="1263"/>
      <c r="L67" s="1264"/>
      <c r="M67" s="1263"/>
    </row>
    <row r="68" spans="2:13" ht="15" thickBot="1" x14ac:dyDescent="0.25">
      <c r="B68" s="1264"/>
      <c r="C68" s="1263"/>
      <c r="D68" s="1263"/>
      <c r="E68" s="1272">
        <v>1</v>
      </c>
      <c r="F68" s="1272">
        <v>2</v>
      </c>
      <c r="G68" s="1272">
        <v>3</v>
      </c>
      <c r="H68" s="1272">
        <v>4</v>
      </c>
      <c r="I68" s="1272">
        <v>5</v>
      </c>
      <c r="K68" s="1263"/>
      <c r="L68" s="1264"/>
      <c r="M68" s="1263"/>
    </row>
    <row r="69" spans="2:13" x14ac:dyDescent="0.2">
      <c r="B69" s="1293"/>
      <c r="C69" s="1294"/>
      <c r="D69" s="1294"/>
      <c r="E69" s="1295" t="s">
        <v>1342</v>
      </c>
      <c r="F69" s="1295" t="s">
        <v>1343</v>
      </c>
      <c r="G69" s="1295" t="s">
        <v>1344</v>
      </c>
      <c r="H69" s="1295" t="s">
        <v>1345</v>
      </c>
      <c r="I69" s="1296" t="s">
        <v>1346</v>
      </c>
      <c r="J69" s="1263"/>
      <c r="K69" s="1622" t="s">
        <v>1347</v>
      </c>
      <c r="L69" s="1623"/>
      <c r="M69" s="1263"/>
    </row>
    <row r="70" spans="2:13" ht="15" thickBot="1" x14ac:dyDescent="0.25">
      <c r="B70" s="1297" t="s">
        <v>1348</v>
      </c>
      <c r="C70" s="1290" t="s">
        <v>1284</v>
      </c>
      <c r="D70" s="1290"/>
      <c r="E70" s="1337">
        <f>1/((1+$D$62)^(E68))</f>
        <v>0.96618357487922713</v>
      </c>
      <c r="F70" s="1337">
        <f t="shared" ref="F70:I70" si="3">1/((1+$D$62)^(F68))</f>
        <v>0.93351070036640305</v>
      </c>
      <c r="G70" s="1337">
        <f t="shared" si="3"/>
        <v>0.90194270566802237</v>
      </c>
      <c r="H70" s="1337">
        <f t="shared" si="3"/>
        <v>0.87144222769857238</v>
      </c>
      <c r="I70" s="1337">
        <f t="shared" si="3"/>
        <v>0.84197316685852419</v>
      </c>
      <c r="J70" s="1263"/>
      <c r="K70" s="1624" t="s">
        <v>1349</v>
      </c>
      <c r="L70" s="1625"/>
      <c r="M70" s="1263"/>
    </row>
    <row r="71" spans="2:13" ht="15" thickBot="1" x14ac:dyDescent="0.25">
      <c r="B71" s="1264"/>
      <c r="C71" s="1263"/>
      <c r="D71" s="1263"/>
      <c r="E71" s="1263"/>
      <c r="F71" s="1263"/>
      <c r="G71" s="1263"/>
      <c r="H71" s="1263"/>
      <c r="I71" s="1263"/>
      <c r="J71" s="1263"/>
      <c r="K71" s="1333"/>
      <c r="L71" s="1298"/>
      <c r="M71" s="1263"/>
    </row>
    <row r="72" spans="2:13" x14ac:dyDescent="0.2">
      <c r="B72" s="1334" t="s">
        <v>1350</v>
      </c>
      <c r="C72" s="1280"/>
      <c r="D72" s="1280"/>
      <c r="E72" s="1281"/>
      <c r="F72" s="1281"/>
      <c r="G72" s="1281"/>
      <c r="H72" s="1281"/>
      <c r="I72" s="1282"/>
      <c r="J72" s="1263"/>
      <c r="K72" s="1333"/>
      <c r="L72" s="1298"/>
      <c r="M72" s="1263"/>
    </row>
    <row r="73" spans="2:13" x14ac:dyDescent="0.2">
      <c r="B73" s="1283"/>
      <c r="C73" s="1284"/>
      <c r="D73" s="1269" t="s">
        <v>198</v>
      </c>
      <c r="E73" s="1285" t="s">
        <v>1342</v>
      </c>
      <c r="F73" s="1285" t="s">
        <v>1343</v>
      </c>
      <c r="G73" s="1285" t="s">
        <v>1344</v>
      </c>
      <c r="H73" s="1285" t="s">
        <v>1345</v>
      </c>
      <c r="I73" s="1286" t="s">
        <v>1346</v>
      </c>
      <c r="J73" s="1263"/>
      <c r="K73" s="1333"/>
      <c r="L73" s="1298"/>
      <c r="M73" s="1263"/>
    </row>
    <row r="74" spans="2:13" x14ac:dyDescent="0.2">
      <c r="B74" s="1333" t="s">
        <v>1351</v>
      </c>
      <c r="C74" s="1263" t="s">
        <v>1352</v>
      </c>
      <c r="D74" s="1268" t="s">
        <v>1353</v>
      </c>
      <c r="E74" s="1287">
        <f>D65</f>
        <v>1000</v>
      </c>
      <c r="F74" s="1287">
        <f>E76</f>
        <v>800</v>
      </c>
      <c r="G74" s="1287">
        <f>F76</f>
        <v>600</v>
      </c>
      <c r="H74" s="1287">
        <f>G76</f>
        <v>400</v>
      </c>
      <c r="I74" s="1288">
        <f>H76</f>
        <v>200</v>
      </c>
      <c r="J74" s="1263"/>
      <c r="K74" s="1626" t="s">
        <v>1354</v>
      </c>
      <c r="L74" s="1627"/>
      <c r="M74" s="1263"/>
    </row>
    <row r="75" spans="2:13" x14ac:dyDescent="0.2">
      <c r="B75" s="1333" t="s">
        <v>1355</v>
      </c>
      <c r="C75" s="1263" t="s">
        <v>1356</v>
      </c>
      <c r="D75" s="1268" t="s">
        <v>1353</v>
      </c>
      <c r="E75" s="1287">
        <f>$E$74*$D$66</f>
        <v>200</v>
      </c>
      <c r="F75" s="1287">
        <f>$E$74*$D$66</f>
        <v>200</v>
      </c>
      <c r="G75" s="1287">
        <f>$E$74*$D$66</f>
        <v>200</v>
      </c>
      <c r="H75" s="1287">
        <f>$E$74*$D$66</f>
        <v>200</v>
      </c>
      <c r="I75" s="1288">
        <f>$E$74*$D$66</f>
        <v>200</v>
      </c>
      <c r="J75" s="1263"/>
      <c r="K75" s="1628" t="s">
        <v>1357</v>
      </c>
      <c r="L75" s="1629"/>
      <c r="M75" s="1263"/>
    </row>
    <row r="76" spans="2:13" x14ac:dyDescent="0.2">
      <c r="B76" s="1333" t="s">
        <v>1358</v>
      </c>
      <c r="C76" s="1263" t="s">
        <v>1359</v>
      </c>
      <c r="D76" s="1268" t="s">
        <v>1353</v>
      </c>
      <c r="E76" s="1287">
        <f>E74-E75</f>
        <v>800</v>
      </c>
      <c r="F76" s="1287">
        <f>F74-F75</f>
        <v>600</v>
      </c>
      <c r="G76" s="1287">
        <f>G74-G75</f>
        <v>400</v>
      </c>
      <c r="H76" s="1287">
        <f>H74-H75</f>
        <v>200</v>
      </c>
      <c r="I76" s="1288">
        <f>I74-I75</f>
        <v>0</v>
      </c>
      <c r="J76" s="1263"/>
      <c r="K76" s="1604" t="s">
        <v>1360</v>
      </c>
      <c r="L76" s="1605"/>
      <c r="M76" s="1263"/>
    </row>
    <row r="77" spans="2:13" x14ac:dyDescent="0.2">
      <c r="B77" s="1333" t="s">
        <v>1361</v>
      </c>
      <c r="C77" s="1263" t="s">
        <v>1362</v>
      </c>
      <c r="D77" s="1268" t="s">
        <v>1353</v>
      </c>
      <c r="E77" s="1287">
        <f>AVERAGE(E74,E76)</f>
        <v>900</v>
      </c>
      <c r="F77" s="1287">
        <f>AVERAGE(F74,F76)</f>
        <v>700</v>
      </c>
      <c r="G77" s="1287">
        <f>AVERAGE(G74,G76)</f>
        <v>500</v>
      </c>
      <c r="H77" s="1287">
        <f>AVERAGE(H74,H76)</f>
        <v>300</v>
      </c>
      <c r="I77" s="1288">
        <f>AVERAGE(I74,I76)</f>
        <v>100</v>
      </c>
      <c r="J77" s="1263"/>
      <c r="K77" s="1604" t="s">
        <v>1363</v>
      </c>
      <c r="L77" s="1605"/>
      <c r="M77" s="1263"/>
    </row>
    <row r="78" spans="2:13" x14ac:dyDescent="0.2">
      <c r="B78" s="1333" t="s">
        <v>1364</v>
      </c>
      <c r="C78" s="1263" t="s">
        <v>1282</v>
      </c>
      <c r="D78" s="1268" t="s">
        <v>1353</v>
      </c>
      <c r="E78" s="1287">
        <f>(E77*($D$63))+E75</f>
        <v>226.28</v>
      </c>
      <c r="F78" s="1287">
        <f>(F77*($D$63))+F75</f>
        <v>220.44</v>
      </c>
      <c r="G78" s="1287">
        <f>(G77*($D$63))+G75</f>
        <v>214.6</v>
      </c>
      <c r="H78" s="1287">
        <f>(H77*($D$63))+H75</f>
        <v>208.76</v>
      </c>
      <c r="I78" s="1288">
        <f>(I77*($D$63))+I75</f>
        <v>202.92</v>
      </c>
      <c r="J78" s="1263"/>
      <c r="K78" s="1606" t="s">
        <v>1365</v>
      </c>
      <c r="L78" s="1607"/>
      <c r="M78" s="1263"/>
    </row>
    <row r="79" spans="2:13" x14ac:dyDescent="0.2">
      <c r="B79" s="1333" t="s">
        <v>1366</v>
      </c>
      <c r="C79" s="1263" t="s">
        <v>1367</v>
      </c>
      <c r="D79" s="1268" t="s">
        <v>1353</v>
      </c>
      <c r="E79" s="1287">
        <f>E78*E70</f>
        <v>218.62801932367151</v>
      </c>
      <c r="F79" s="1287">
        <f>F78*F70</f>
        <v>205.78309878876988</v>
      </c>
      <c r="G79" s="1287">
        <f>G78*G70</f>
        <v>193.55690463635759</v>
      </c>
      <c r="H79" s="1287">
        <f>H78*H70</f>
        <v>181.92227945435397</v>
      </c>
      <c r="I79" s="1288">
        <f>I78*I70</f>
        <v>170.85319501893173</v>
      </c>
      <c r="J79" s="1263"/>
      <c r="K79" s="1606" t="s">
        <v>1368</v>
      </c>
      <c r="L79" s="1607"/>
      <c r="M79" s="1263"/>
    </row>
    <row r="80" spans="2:13" x14ac:dyDescent="0.2">
      <c r="B80" s="1333"/>
      <c r="C80" s="1263"/>
      <c r="D80" s="1268"/>
      <c r="E80" s="1287"/>
      <c r="F80" s="1287"/>
      <c r="G80" s="1287"/>
      <c r="H80" s="1287"/>
      <c r="I80" s="1288"/>
      <c r="J80" s="1263"/>
      <c r="K80" s="1333"/>
      <c r="L80" s="1298"/>
      <c r="M80" s="1263"/>
    </row>
    <row r="81" spans="2:13" x14ac:dyDescent="0.2">
      <c r="B81" s="1333" t="s">
        <v>1369</v>
      </c>
      <c r="C81" s="1267" t="s">
        <v>1370</v>
      </c>
      <c r="D81" s="1266" t="s">
        <v>1353</v>
      </c>
      <c r="E81" s="1265">
        <f>SUM(E79:I79)</f>
        <v>970.74349722208467</v>
      </c>
      <c r="F81" s="1287"/>
      <c r="G81" s="1287"/>
      <c r="H81" s="1287"/>
      <c r="I81" s="1288"/>
      <c r="J81" s="1263"/>
      <c r="K81" s="1606" t="s">
        <v>1371</v>
      </c>
      <c r="L81" s="1607"/>
      <c r="M81" s="1263"/>
    </row>
    <row r="82" spans="2:13" ht="15" thickBot="1" x14ac:dyDescent="0.25">
      <c r="B82" s="1289"/>
      <c r="C82" s="1290"/>
      <c r="D82" s="1291"/>
      <c r="E82" s="1290"/>
      <c r="F82" s="1290"/>
      <c r="G82" s="1290"/>
      <c r="H82" s="1290"/>
      <c r="I82" s="1292"/>
      <c r="J82" s="1263"/>
      <c r="K82" s="1297"/>
      <c r="L82" s="1292"/>
      <c r="M82" s="1263"/>
    </row>
    <row r="83" spans="2:13" x14ac:dyDescent="0.2">
      <c r="B83" s="1264"/>
      <c r="C83" s="1263"/>
      <c r="D83" s="1263"/>
      <c r="E83" s="1263"/>
      <c r="F83" s="1263"/>
      <c r="G83" s="1263"/>
      <c r="H83" s="1263"/>
      <c r="I83" s="1263"/>
      <c r="J83" s="1263"/>
      <c r="K83" s="1264"/>
      <c r="L83" s="1263"/>
      <c r="M83" s="1263"/>
    </row>
    <row r="84" spans="2:13" ht="15" thickBot="1" x14ac:dyDescent="0.25">
      <c r="B84" s="1264"/>
      <c r="C84" s="1263"/>
      <c r="D84" s="1263"/>
      <c r="E84" s="1263"/>
      <c r="F84" s="1263"/>
      <c r="G84" s="1263"/>
      <c r="H84" s="1263"/>
      <c r="I84" s="1263"/>
      <c r="J84" s="1263"/>
      <c r="K84" s="1264"/>
      <c r="L84" s="1263"/>
      <c r="M84" s="1263"/>
    </row>
    <row r="85" spans="2:13" ht="14.1" customHeight="1" x14ac:dyDescent="0.2">
      <c r="B85" s="1608" t="s">
        <v>1372</v>
      </c>
      <c r="C85" s="1609"/>
      <c r="D85" s="1609"/>
      <c r="E85" s="1609"/>
      <c r="F85" s="1609"/>
      <c r="G85" s="1609"/>
      <c r="H85" s="1609"/>
      <c r="I85" s="1610"/>
      <c r="J85" s="1263"/>
      <c r="K85" s="1264"/>
      <c r="L85" s="1263"/>
      <c r="M85" s="1263"/>
    </row>
    <row r="86" spans="2:13" x14ac:dyDescent="0.2">
      <c r="B86" s="1611"/>
      <c r="C86" s="1612"/>
      <c r="D86" s="1612"/>
      <c r="E86" s="1612"/>
      <c r="F86" s="1612"/>
      <c r="G86" s="1612"/>
      <c r="H86" s="1612"/>
      <c r="I86" s="1613"/>
      <c r="K86" s="1263"/>
      <c r="L86" s="1264"/>
      <c r="M86" s="1263"/>
    </row>
    <row r="87" spans="2:13" x14ac:dyDescent="0.2">
      <c r="B87" s="1611"/>
      <c r="C87" s="1612"/>
      <c r="D87" s="1612"/>
      <c r="E87" s="1612"/>
      <c r="F87" s="1612"/>
      <c r="G87" s="1612"/>
      <c r="H87" s="1612"/>
      <c r="I87" s="1613"/>
    </row>
    <row r="88" spans="2:13" x14ac:dyDescent="0.2">
      <c r="B88" s="1611"/>
      <c r="C88" s="1612"/>
      <c r="D88" s="1612"/>
      <c r="E88" s="1612"/>
      <c r="F88" s="1612"/>
      <c r="G88" s="1612"/>
      <c r="H88" s="1612"/>
      <c r="I88" s="1613"/>
    </row>
    <row r="89" spans="2:13" x14ac:dyDescent="0.2">
      <c r="B89" s="1611"/>
      <c r="C89" s="1612"/>
      <c r="D89" s="1612"/>
      <c r="E89" s="1612"/>
      <c r="F89" s="1612"/>
      <c r="G89" s="1612"/>
      <c r="H89" s="1612"/>
      <c r="I89" s="1613"/>
    </row>
    <row r="90" spans="2:13" x14ac:dyDescent="0.2">
      <c r="B90" s="1611"/>
      <c r="C90" s="1612"/>
      <c r="D90" s="1612"/>
      <c r="E90" s="1612"/>
      <c r="F90" s="1612"/>
      <c r="G90" s="1612"/>
      <c r="H90" s="1612"/>
      <c r="I90" s="1613"/>
    </row>
    <row r="91" spans="2:13" x14ac:dyDescent="0.2">
      <c r="B91" s="1611"/>
      <c r="C91" s="1612"/>
      <c r="D91" s="1612"/>
      <c r="E91" s="1612"/>
      <c r="F91" s="1612"/>
      <c r="G91" s="1612"/>
      <c r="H91" s="1612"/>
      <c r="I91" s="1613"/>
    </row>
    <row r="92" spans="2:13" x14ac:dyDescent="0.2">
      <c r="B92" s="1611"/>
      <c r="C92" s="1612"/>
      <c r="D92" s="1612"/>
      <c r="E92" s="1612"/>
      <c r="F92" s="1612"/>
      <c r="G92" s="1612"/>
      <c r="H92" s="1612"/>
      <c r="I92" s="1613"/>
    </row>
    <row r="93" spans="2:13" x14ac:dyDescent="0.2">
      <c r="B93" s="1611"/>
      <c r="C93" s="1612"/>
      <c r="D93" s="1612"/>
      <c r="E93" s="1612"/>
      <c r="F93" s="1612"/>
      <c r="G93" s="1612"/>
      <c r="H93" s="1612"/>
      <c r="I93" s="1613"/>
    </row>
    <row r="94" spans="2:13" x14ac:dyDescent="0.2">
      <c r="B94" s="1611"/>
      <c r="C94" s="1612"/>
      <c r="D94" s="1612"/>
      <c r="E94" s="1612"/>
      <c r="F94" s="1612"/>
      <c r="G94" s="1612"/>
      <c r="H94" s="1612"/>
      <c r="I94" s="1613"/>
    </row>
    <row r="95" spans="2:13" x14ac:dyDescent="0.2">
      <c r="B95" s="1611"/>
      <c r="C95" s="1612"/>
      <c r="D95" s="1612"/>
      <c r="E95" s="1612"/>
      <c r="F95" s="1612"/>
      <c r="G95" s="1612"/>
      <c r="H95" s="1612"/>
      <c r="I95" s="1613"/>
    </row>
    <row r="96" spans="2:13" x14ac:dyDescent="0.2">
      <c r="B96" s="1611"/>
      <c r="C96" s="1612"/>
      <c r="D96" s="1612"/>
      <c r="E96" s="1612"/>
      <c r="F96" s="1612"/>
      <c r="G96" s="1612"/>
      <c r="H96" s="1612"/>
      <c r="I96" s="1613"/>
    </row>
    <row r="97" spans="2:9" x14ac:dyDescent="0.2">
      <c r="B97" s="1611"/>
      <c r="C97" s="1612"/>
      <c r="D97" s="1612"/>
      <c r="E97" s="1612"/>
      <c r="F97" s="1612"/>
      <c r="G97" s="1612"/>
      <c r="H97" s="1612"/>
      <c r="I97" s="1613"/>
    </row>
    <row r="98" spans="2:9" x14ac:dyDescent="0.2">
      <c r="B98" s="1611"/>
      <c r="C98" s="1612"/>
      <c r="D98" s="1612"/>
      <c r="E98" s="1612"/>
      <c r="F98" s="1612"/>
      <c r="G98" s="1612"/>
      <c r="H98" s="1612"/>
      <c r="I98" s="1613"/>
    </row>
    <row r="99" spans="2:9" x14ac:dyDescent="0.2">
      <c r="B99" s="1611"/>
      <c r="C99" s="1612"/>
      <c r="D99" s="1612"/>
      <c r="E99" s="1612"/>
      <c r="F99" s="1612"/>
      <c r="G99" s="1612"/>
      <c r="H99" s="1612"/>
      <c r="I99" s="1613"/>
    </row>
    <row r="100" spans="2:9" x14ac:dyDescent="0.2">
      <c r="B100" s="1611"/>
      <c r="C100" s="1612"/>
      <c r="D100" s="1612"/>
      <c r="E100" s="1612"/>
      <c r="F100" s="1612"/>
      <c r="G100" s="1612"/>
      <c r="H100" s="1612"/>
      <c r="I100" s="1613"/>
    </row>
    <row r="101" spans="2:9" x14ac:dyDescent="0.2">
      <c r="B101" s="1611"/>
      <c r="C101" s="1612"/>
      <c r="D101" s="1612"/>
      <c r="E101" s="1612"/>
      <c r="F101" s="1612"/>
      <c r="G101" s="1612"/>
      <c r="H101" s="1612"/>
      <c r="I101" s="1613"/>
    </row>
    <row r="102" spans="2:9" x14ac:dyDescent="0.2">
      <c r="B102" s="1611"/>
      <c r="C102" s="1612"/>
      <c r="D102" s="1612"/>
      <c r="E102" s="1612"/>
      <c r="F102" s="1612"/>
      <c r="G102" s="1612"/>
      <c r="H102" s="1612"/>
      <c r="I102" s="1613"/>
    </row>
    <row r="103" spans="2:9" x14ac:dyDescent="0.2">
      <c r="B103" s="1611"/>
      <c r="C103" s="1612"/>
      <c r="D103" s="1612"/>
      <c r="E103" s="1612"/>
      <c r="F103" s="1612"/>
      <c r="G103" s="1612"/>
      <c r="H103" s="1612"/>
      <c r="I103" s="1613"/>
    </row>
    <row r="104" spans="2:9" x14ac:dyDescent="0.2">
      <c r="B104" s="1611"/>
      <c r="C104" s="1612"/>
      <c r="D104" s="1612"/>
      <c r="E104" s="1612"/>
      <c r="F104" s="1612"/>
      <c r="G104" s="1612"/>
      <c r="H104" s="1612"/>
      <c r="I104" s="1613"/>
    </row>
    <row r="105" spans="2:9" x14ac:dyDescent="0.2">
      <c r="B105" s="1611"/>
      <c r="C105" s="1612"/>
      <c r="D105" s="1612"/>
      <c r="E105" s="1612"/>
      <c r="F105" s="1612"/>
      <c r="G105" s="1612"/>
      <c r="H105" s="1612"/>
      <c r="I105" s="1613"/>
    </row>
    <row r="106" spans="2:9" x14ac:dyDescent="0.2">
      <c r="B106" s="1611"/>
      <c r="C106" s="1612"/>
      <c r="D106" s="1612"/>
      <c r="E106" s="1612"/>
      <c r="F106" s="1612"/>
      <c r="G106" s="1612"/>
      <c r="H106" s="1612"/>
      <c r="I106" s="1613"/>
    </row>
    <row r="107" spans="2:9" x14ac:dyDescent="0.2">
      <c r="B107" s="1611"/>
      <c r="C107" s="1612"/>
      <c r="D107" s="1612"/>
      <c r="E107" s="1612"/>
      <c r="F107" s="1612"/>
      <c r="G107" s="1612"/>
      <c r="H107" s="1612"/>
      <c r="I107" s="1613"/>
    </row>
    <row r="108" spans="2:9" x14ac:dyDescent="0.2">
      <c r="B108" s="1611"/>
      <c r="C108" s="1612"/>
      <c r="D108" s="1612"/>
      <c r="E108" s="1612"/>
      <c r="F108" s="1612"/>
      <c r="G108" s="1612"/>
      <c r="H108" s="1612"/>
      <c r="I108" s="1613"/>
    </row>
    <row r="109" spans="2:9" ht="15" thickBot="1" x14ac:dyDescent="0.25">
      <c r="B109" s="1614"/>
      <c r="C109" s="1615"/>
      <c r="D109" s="1615"/>
      <c r="E109" s="1615"/>
      <c r="F109" s="1615"/>
      <c r="G109" s="1615"/>
      <c r="H109" s="1615"/>
      <c r="I109" s="1616"/>
    </row>
  </sheetData>
  <mergeCells count="16">
    <mergeCell ref="B85:I109"/>
    <mergeCell ref="I15:M15"/>
    <mergeCell ref="B7:B15"/>
    <mergeCell ref="K79:L79"/>
    <mergeCell ref="K81:L81"/>
    <mergeCell ref="K69:L69"/>
    <mergeCell ref="K70:L70"/>
    <mergeCell ref="K74:L74"/>
    <mergeCell ref="K75:L75"/>
    <mergeCell ref="K76:L76"/>
    <mergeCell ref="B5:C5"/>
    <mergeCell ref="B19:B55"/>
    <mergeCell ref="B17:C17"/>
    <mergeCell ref="K77:L77"/>
    <mergeCell ref="K78:L78"/>
    <mergeCell ref="B60:C60"/>
  </mergeCells>
  <dataValidations count="4">
    <dataValidation type="list" allowBlank="1" showInputMessage="1" showErrorMessage="1" sqref="F53:F55 E19:E55 E12:E13 E16:E17" xr:uid="{D9E63875-CE11-48B1-8F8C-18F1E63DF469}">
      <formula1>Variables</formula1>
    </dataValidation>
    <dataValidation type="list" allowBlank="1" showInputMessage="1" showErrorMessage="1" sqref="H19:H53 H12:H13 H16:H17" xr:uid="{C2387620-7A91-44C0-91EF-46044B699B14}">
      <formula1>"Fixed,Variable"</formula1>
    </dataValidation>
    <dataValidation type="list" allowBlank="1" showInputMessage="1" showErrorMessage="1" sqref="F21:G35" xr:uid="{732B769D-6B05-4A11-9DE2-FBF312B650C5}">
      <formula1>INDIRECT(IFERROR(RIGHT($C21,LEN($C21)-FIND(" ",$C21)),$C21)&amp;"Subs")</formula1>
    </dataValidation>
    <dataValidation type="list" allowBlank="1" showInputMessage="1" showErrorMessage="1" sqref="F19:G20" xr:uid="{4F6ECD81-E4BB-448E-81DD-07E12837B546}">
      <formula1>INDIRECT(IFERROR(RIGHT(#REF!,LEN(#REF!)-FIND(" ",#REF!)),#REF!)&amp;"Subs")</formula1>
    </dataValidation>
  </dataValidations>
  <hyperlinks>
    <hyperlink ref="G3" location="'TITLE PAGE'!A1" display="Back to title page" xr:uid="{6E64DE24-7CAE-4098-B58B-63343B924E6E}"/>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AK65"/>
  <sheetViews>
    <sheetView zoomScale="85" zoomScaleNormal="85" workbookViewId="0">
      <selection activeCell="K25" sqref="K25"/>
    </sheetView>
  </sheetViews>
  <sheetFormatPr defaultColWidth="8.77734375" defaultRowHeight="14.25" x14ac:dyDescent="0.2"/>
  <cols>
    <col min="1" max="1" width="15.88671875" style="355" customWidth="1"/>
    <col min="2" max="2" width="16.77734375" style="8" bestFit="1" customWidth="1"/>
    <col min="3" max="3" width="27" style="8" customWidth="1"/>
    <col min="4" max="4" width="16.5546875" style="8" customWidth="1"/>
    <col min="5" max="5" width="8.77734375" style="8"/>
    <col min="6" max="6" width="17.5546875" style="8" customWidth="1"/>
    <col min="7" max="7" width="11" style="8" customWidth="1"/>
    <col min="8" max="8" width="11.6640625" style="8" customWidth="1"/>
    <col min="9" max="9" width="8.77734375" style="8"/>
    <col min="10" max="10" width="8.33203125" style="8" customWidth="1"/>
    <col min="11" max="11" width="7.5546875" style="8" customWidth="1"/>
    <col min="12" max="12" width="7.21875" style="8" customWidth="1"/>
    <col min="13" max="13" width="7.44140625" style="8" customWidth="1"/>
    <col min="14" max="15" width="8.6640625" style="8" customWidth="1"/>
    <col min="16" max="16384" width="8.77734375" style="8"/>
  </cols>
  <sheetData>
    <row r="1" spans="2:37" ht="15" thickBot="1" x14ac:dyDescent="0.25"/>
    <row r="2" spans="2:37" ht="15" customHeight="1" thickBot="1" x14ac:dyDescent="0.25">
      <c r="B2" s="1366" t="s">
        <v>88</v>
      </c>
      <c r="C2" s="1367" t="s">
        <v>92</v>
      </c>
    </row>
    <row r="3" spans="2:37" ht="15" customHeight="1" x14ac:dyDescent="0.2"/>
    <row r="7" spans="2:37" ht="15" thickBot="1" x14ac:dyDescent="0.25"/>
    <row r="8" spans="2:37" ht="15" thickBot="1" x14ac:dyDescent="0.25">
      <c r="B8" s="421" t="s">
        <v>62</v>
      </c>
      <c r="C8" s="422" t="str">
        <f>'TITLE PAGE'!$D$18</f>
        <v>Northumbrian Water</v>
      </c>
      <c r="D8" s="427" t="s">
        <v>2</v>
      </c>
    </row>
    <row r="9" spans="2:37" ht="15" thickBot="1" x14ac:dyDescent="0.25">
      <c r="B9" s="71" t="s">
        <v>439</v>
      </c>
      <c r="C9" s="58" t="s">
        <v>88</v>
      </c>
      <c r="D9" s="72">
        <f>'TITLE PAGE'!D21</f>
        <v>6</v>
      </c>
      <c r="F9" s="61"/>
      <c r="G9" s="61"/>
    </row>
    <row r="10" spans="2:37" ht="15" thickBot="1" x14ac:dyDescent="0.25">
      <c r="B10" s="73"/>
      <c r="C10" s="73"/>
      <c r="D10" s="1"/>
      <c r="E10" s="1"/>
      <c r="F10" s="1"/>
      <c r="G10" s="61"/>
      <c r="H10" s="61"/>
    </row>
    <row r="11" spans="2:37" ht="30.75" thickBot="1" x14ac:dyDescent="0.25">
      <c r="B11" s="194" t="s">
        <v>1373</v>
      </c>
      <c r="C11" s="1365" t="s">
        <v>196</v>
      </c>
      <c r="D11" s="67"/>
      <c r="E11" s="67"/>
      <c r="F11" s="67"/>
      <c r="G11" s="61"/>
      <c r="H11" s="61"/>
      <c r="I11" s="61"/>
      <c r="J11" s="1630" t="s">
        <v>1374</v>
      </c>
      <c r="K11" s="1631"/>
      <c r="L11" s="1631"/>
      <c r="M11" s="1631"/>
      <c r="N11" s="1631"/>
      <c r="O11" s="1631"/>
      <c r="P11" s="1631"/>
      <c r="Q11" s="1630" t="s">
        <v>1375</v>
      </c>
      <c r="R11" s="1631"/>
      <c r="S11" s="1631"/>
      <c r="T11" s="1631"/>
      <c r="U11" s="1631"/>
      <c r="V11" s="1631"/>
      <c r="W11" s="1631"/>
      <c r="X11" s="1630" t="s">
        <v>1376</v>
      </c>
      <c r="Y11" s="1631"/>
      <c r="Z11" s="1631"/>
      <c r="AA11" s="1631"/>
      <c r="AB11" s="1631"/>
      <c r="AC11" s="1631"/>
      <c r="AD11" s="1631"/>
      <c r="AE11" s="1630" t="s">
        <v>1377</v>
      </c>
      <c r="AF11" s="1631"/>
      <c r="AG11" s="1631"/>
      <c r="AH11" s="1631"/>
      <c r="AI11" s="1631"/>
      <c r="AJ11" s="1631"/>
      <c r="AK11" s="1632"/>
    </row>
    <row r="12" spans="2:37" ht="60.75" thickBot="1" x14ac:dyDescent="0.25">
      <c r="B12" s="75" t="s">
        <v>1378</v>
      </c>
      <c r="C12" s="76" t="s">
        <v>1379</v>
      </c>
      <c r="D12" s="76" t="s">
        <v>1380</v>
      </c>
      <c r="E12" s="76" t="s">
        <v>1381</v>
      </c>
      <c r="F12" s="76" t="s">
        <v>1382</v>
      </c>
      <c r="G12" s="76" t="s">
        <v>1383</v>
      </c>
      <c r="H12" s="76" t="s">
        <v>198</v>
      </c>
      <c r="I12" s="90" t="s">
        <v>199</v>
      </c>
      <c r="J12" s="204" t="s">
        <v>1384</v>
      </c>
      <c r="K12" s="198" t="s">
        <v>205</v>
      </c>
      <c r="L12" s="251" t="s">
        <v>210</v>
      </c>
      <c r="M12" s="198" t="s">
        <v>211</v>
      </c>
      <c r="N12" s="198" t="s">
        <v>212</v>
      </c>
      <c r="O12" s="202" t="s">
        <v>213</v>
      </c>
      <c r="P12" s="414" t="s">
        <v>214</v>
      </c>
      <c r="Q12" s="79" t="s">
        <v>1385</v>
      </c>
      <c r="R12" s="77" t="s">
        <v>205</v>
      </c>
      <c r="S12" s="77" t="s">
        <v>210</v>
      </c>
      <c r="T12" s="77" t="s">
        <v>211</v>
      </c>
      <c r="U12" s="77" t="s">
        <v>212</v>
      </c>
      <c r="V12" s="78" t="s">
        <v>213</v>
      </c>
      <c r="W12" s="391" t="s">
        <v>214</v>
      </c>
      <c r="X12" s="79" t="s">
        <v>1385</v>
      </c>
      <c r="Y12" s="77" t="s">
        <v>205</v>
      </c>
      <c r="Z12" s="77" t="s">
        <v>210</v>
      </c>
      <c r="AA12" s="77" t="s">
        <v>211</v>
      </c>
      <c r="AB12" s="77" t="s">
        <v>212</v>
      </c>
      <c r="AC12" s="78" t="s">
        <v>213</v>
      </c>
      <c r="AD12" s="391" t="s">
        <v>214</v>
      </c>
      <c r="AE12" s="79" t="s">
        <v>1386</v>
      </c>
      <c r="AF12" s="77" t="s">
        <v>205</v>
      </c>
      <c r="AG12" s="77" t="s">
        <v>210</v>
      </c>
      <c r="AH12" s="77" t="s">
        <v>211</v>
      </c>
      <c r="AI12" s="77" t="s">
        <v>212</v>
      </c>
      <c r="AJ12" s="78" t="s">
        <v>213</v>
      </c>
      <c r="AK12" s="392" t="s">
        <v>214</v>
      </c>
    </row>
    <row r="13" spans="2:37" ht="42.75" x14ac:dyDescent="0.2">
      <c r="B13" s="80" t="s">
        <v>1387</v>
      </c>
      <c r="C13" s="81" t="s">
        <v>1388</v>
      </c>
      <c r="D13" s="81" t="s">
        <v>1389</v>
      </c>
      <c r="E13" s="82" t="s">
        <v>1390</v>
      </c>
      <c r="F13" s="81" t="s">
        <v>1391</v>
      </c>
      <c r="G13" s="81" t="s">
        <v>856</v>
      </c>
      <c r="H13" s="82" t="s">
        <v>231</v>
      </c>
      <c r="I13" s="272">
        <v>2</v>
      </c>
      <c r="J13" s="1409">
        <v>0.17</v>
      </c>
      <c r="K13" s="413">
        <v>0.17</v>
      </c>
      <c r="L13" s="413">
        <v>0.17</v>
      </c>
      <c r="M13" s="413">
        <v>0.17</v>
      </c>
      <c r="N13" s="413">
        <v>0.17</v>
      </c>
      <c r="O13" s="413">
        <v>0.17</v>
      </c>
      <c r="P13" s="413">
        <v>0.17</v>
      </c>
      <c r="Q13" s="403"/>
      <c r="R13" s="324"/>
      <c r="S13" s="324"/>
      <c r="T13" s="324"/>
      <c r="U13" s="324"/>
      <c r="V13" s="325"/>
      <c r="W13" s="325"/>
      <c r="X13" s="403"/>
      <c r="Y13" s="324"/>
      <c r="Z13" s="324"/>
      <c r="AA13" s="324"/>
      <c r="AB13" s="324"/>
      <c r="AC13" s="325"/>
      <c r="AD13" s="325"/>
      <c r="AE13" s="323"/>
      <c r="AF13" s="324"/>
      <c r="AG13" s="324"/>
      <c r="AH13" s="324"/>
      <c r="AI13" s="324"/>
      <c r="AJ13" s="325"/>
      <c r="AK13" s="220"/>
    </row>
    <row r="14" spans="2:37" ht="42.75" x14ac:dyDescent="0.2">
      <c r="B14" s="83" t="s">
        <v>1392</v>
      </c>
      <c r="C14" s="81" t="s">
        <v>1393</v>
      </c>
      <c r="D14" s="81" t="s">
        <v>1394</v>
      </c>
      <c r="E14" s="82" t="s">
        <v>1395</v>
      </c>
      <c r="F14" s="81" t="s">
        <v>1391</v>
      </c>
      <c r="G14" s="81"/>
      <c r="H14" s="82" t="s">
        <v>231</v>
      </c>
      <c r="I14" s="272">
        <v>2</v>
      </c>
      <c r="J14" s="1408"/>
      <c r="K14" s="321"/>
      <c r="L14" s="321"/>
      <c r="M14" s="321"/>
      <c r="N14" s="321"/>
      <c r="O14" s="321"/>
      <c r="P14" s="322"/>
      <c r="Q14" s="404"/>
      <c r="R14" s="321"/>
      <c r="S14" s="321"/>
      <c r="T14" s="321"/>
      <c r="U14" s="321"/>
      <c r="V14" s="322"/>
      <c r="W14" s="322"/>
      <c r="X14" s="404"/>
      <c r="Y14" s="321"/>
      <c r="Z14" s="321"/>
      <c r="AA14" s="321"/>
      <c r="AB14" s="321"/>
      <c r="AC14" s="322"/>
      <c r="AD14" s="322"/>
      <c r="AE14" s="320"/>
      <c r="AF14" s="321"/>
      <c r="AG14" s="321"/>
      <c r="AH14" s="321"/>
      <c r="AI14" s="321"/>
      <c r="AJ14" s="322"/>
      <c r="AK14" s="221"/>
    </row>
    <row r="15" spans="2:37" ht="42.75" x14ac:dyDescent="0.2">
      <c r="B15" s="84" t="s">
        <v>1396</v>
      </c>
      <c r="C15" s="81" t="s">
        <v>1397</v>
      </c>
      <c r="D15" s="81" t="s">
        <v>1398</v>
      </c>
      <c r="E15" s="82"/>
      <c r="F15" s="81" t="s">
        <v>1391</v>
      </c>
      <c r="G15" s="81"/>
      <c r="H15" s="82"/>
      <c r="I15" s="272">
        <v>2</v>
      </c>
      <c r="J15" s="404"/>
      <c r="K15" s="321"/>
      <c r="L15" s="321"/>
      <c r="M15" s="321"/>
      <c r="N15" s="321"/>
      <c r="O15" s="321"/>
      <c r="P15" s="322"/>
      <c r="Q15" s="404"/>
      <c r="R15" s="321"/>
      <c r="S15" s="321"/>
      <c r="T15" s="321"/>
      <c r="U15" s="321"/>
      <c r="V15" s="322"/>
      <c r="W15" s="322"/>
      <c r="X15" s="404"/>
      <c r="Y15" s="321"/>
      <c r="Z15" s="321"/>
      <c r="AA15" s="321"/>
      <c r="AB15" s="321"/>
      <c r="AC15" s="322"/>
      <c r="AD15" s="322"/>
      <c r="AE15" s="320"/>
      <c r="AF15" s="321"/>
      <c r="AG15" s="321"/>
      <c r="AH15" s="321"/>
      <c r="AI15" s="321"/>
      <c r="AJ15" s="322"/>
      <c r="AK15" s="221"/>
    </row>
    <row r="16" spans="2:37" ht="57" x14ac:dyDescent="0.2">
      <c r="B16" s="83" t="s">
        <v>1399</v>
      </c>
      <c r="C16" s="81" t="s">
        <v>1400</v>
      </c>
      <c r="D16" s="81" t="s">
        <v>1401</v>
      </c>
      <c r="E16" s="82" t="s">
        <v>1390</v>
      </c>
      <c r="F16" s="81" t="s">
        <v>1391</v>
      </c>
      <c r="G16" s="81" t="s">
        <v>856</v>
      </c>
      <c r="H16" s="82" t="s">
        <v>231</v>
      </c>
      <c r="I16" s="272">
        <v>2</v>
      </c>
      <c r="J16" s="404">
        <v>0.12</v>
      </c>
      <c r="K16" s="321">
        <v>0.12</v>
      </c>
      <c r="L16" s="321">
        <v>0.12</v>
      </c>
      <c r="M16" s="321">
        <v>0.12</v>
      </c>
      <c r="N16" s="321">
        <v>0.12</v>
      </c>
      <c r="O16" s="321">
        <v>0.12</v>
      </c>
      <c r="P16" s="321">
        <v>0.12</v>
      </c>
      <c r="Q16" s="404"/>
      <c r="R16" s="321"/>
      <c r="S16" s="321"/>
      <c r="T16" s="321"/>
      <c r="U16" s="321"/>
      <c r="V16" s="322"/>
      <c r="W16" s="322"/>
      <c r="X16" s="404"/>
      <c r="Y16" s="321"/>
      <c r="Z16" s="321"/>
      <c r="AA16" s="321"/>
      <c r="AB16" s="321"/>
      <c r="AC16" s="322"/>
      <c r="AD16" s="322"/>
      <c r="AE16" s="320"/>
      <c r="AF16" s="321"/>
      <c r="AG16" s="321"/>
      <c r="AH16" s="321"/>
      <c r="AI16" s="321"/>
      <c r="AJ16" s="322"/>
      <c r="AK16" s="221"/>
    </row>
    <row r="17" spans="2:37" ht="85.5" x14ac:dyDescent="0.2">
      <c r="B17" s="83" t="s">
        <v>1402</v>
      </c>
      <c r="C17" s="81" t="s">
        <v>1403</v>
      </c>
      <c r="D17" s="81" t="s">
        <v>1404</v>
      </c>
      <c r="E17" s="82" t="s">
        <v>1395</v>
      </c>
      <c r="F17" s="81" t="s">
        <v>1391</v>
      </c>
      <c r="G17" s="81"/>
      <c r="H17" s="82" t="s">
        <v>231</v>
      </c>
      <c r="I17" s="272">
        <v>2</v>
      </c>
      <c r="J17" s="404"/>
      <c r="K17" s="321"/>
      <c r="L17" s="321"/>
      <c r="M17" s="321"/>
      <c r="N17" s="321"/>
      <c r="O17" s="321"/>
      <c r="P17" s="322"/>
      <c r="Q17" s="404"/>
      <c r="R17" s="321"/>
      <c r="S17" s="321"/>
      <c r="T17" s="321"/>
      <c r="U17" s="321"/>
      <c r="V17" s="322"/>
      <c r="W17" s="322"/>
      <c r="X17" s="404"/>
      <c r="Y17" s="321"/>
      <c r="Z17" s="321"/>
      <c r="AA17" s="321"/>
      <c r="AB17" s="321"/>
      <c r="AC17" s="322"/>
      <c r="AD17" s="322"/>
      <c r="AE17" s="320"/>
      <c r="AF17" s="321"/>
      <c r="AG17" s="321"/>
      <c r="AH17" s="321"/>
      <c r="AI17" s="321"/>
      <c r="AJ17" s="322"/>
      <c r="AK17" s="221"/>
    </row>
    <row r="18" spans="2:37" ht="42.75" x14ac:dyDescent="0.2">
      <c r="B18" s="83" t="s">
        <v>1405</v>
      </c>
      <c r="C18" s="81" t="s">
        <v>1406</v>
      </c>
      <c r="D18" s="81" t="s">
        <v>1407</v>
      </c>
      <c r="E18" s="82"/>
      <c r="F18" s="81" t="s">
        <v>1391</v>
      </c>
      <c r="G18" s="81"/>
      <c r="H18" s="82"/>
      <c r="I18" s="272">
        <v>2</v>
      </c>
      <c r="J18" s="404"/>
      <c r="K18" s="321"/>
      <c r="L18" s="321"/>
      <c r="M18" s="321"/>
      <c r="N18" s="321"/>
      <c r="O18" s="321"/>
      <c r="P18" s="322"/>
      <c r="Q18" s="404"/>
      <c r="R18" s="321"/>
      <c r="S18" s="321"/>
      <c r="T18" s="321"/>
      <c r="U18" s="321"/>
      <c r="V18" s="322"/>
      <c r="W18" s="322"/>
      <c r="X18" s="404"/>
      <c r="Y18" s="321"/>
      <c r="Z18" s="321"/>
      <c r="AA18" s="321"/>
      <c r="AB18" s="321"/>
      <c r="AC18" s="322"/>
      <c r="AD18" s="322"/>
      <c r="AE18" s="320"/>
      <c r="AF18" s="321"/>
      <c r="AG18" s="321"/>
      <c r="AH18" s="321"/>
      <c r="AI18" s="321"/>
      <c r="AJ18" s="322"/>
      <c r="AK18" s="221"/>
    </row>
    <row r="19" spans="2:37" ht="57" x14ac:dyDescent="0.2">
      <c r="B19" s="83" t="s">
        <v>1408</v>
      </c>
      <c r="C19" s="81" t="s">
        <v>1409</v>
      </c>
      <c r="D19" s="81" t="s">
        <v>1410</v>
      </c>
      <c r="E19" s="82" t="s">
        <v>1390</v>
      </c>
      <c r="F19" s="81" t="s">
        <v>1391</v>
      </c>
      <c r="G19" s="81" t="s">
        <v>856</v>
      </c>
      <c r="H19" s="82" t="s">
        <v>231</v>
      </c>
      <c r="I19" s="272">
        <v>2</v>
      </c>
      <c r="J19" s="404">
        <v>0.05</v>
      </c>
      <c r="K19" s="321">
        <v>0.05</v>
      </c>
      <c r="L19" s="321">
        <v>0.05</v>
      </c>
      <c r="M19" s="321">
        <v>0.05</v>
      </c>
      <c r="N19" s="321">
        <v>0.05</v>
      </c>
      <c r="O19" s="321">
        <v>0.05</v>
      </c>
      <c r="P19" s="321">
        <v>0.05</v>
      </c>
      <c r="Q19" s="404"/>
      <c r="R19" s="321"/>
      <c r="S19" s="321"/>
      <c r="T19" s="321"/>
      <c r="U19" s="321"/>
      <c r="V19" s="322"/>
      <c r="W19" s="322"/>
      <c r="X19" s="404"/>
      <c r="Y19" s="321"/>
      <c r="Z19" s="321"/>
      <c r="AA19" s="321"/>
      <c r="AB19" s="321"/>
      <c r="AC19" s="322"/>
      <c r="AD19" s="322"/>
      <c r="AE19" s="320"/>
      <c r="AF19" s="321"/>
      <c r="AG19" s="321"/>
      <c r="AH19" s="321"/>
      <c r="AI19" s="321"/>
      <c r="AJ19" s="322"/>
      <c r="AK19" s="221"/>
    </row>
    <row r="20" spans="2:37" ht="85.5" x14ac:dyDescent="0.2">
      <c r="B20" s="83" t="s">
        <v>1411</v>
      </c>
      <c r="C20" s="81" t="s">
        <v>1412</v>
      </c>
      <c r="D20" s="81" t="s">
        <v>1413</v>
      </c>
      <c r="E20" s="82" t="s">
        <v>1395</v>
      </c>
      <c r="F20" s="81" t="s">
        <v>1391</v>
      </c>
      <c r="G20" s="81"/>
      <c r="H20" s="82" t="s">
        <v>231</v>
      </c>
      <c r="I20" s="272">
        <v>2</v>
      </c>
      <c r="J20" s="405"/>
      <c r="K20" s="321"/>
      <c r="L20" s="321"/>
      <c r="M20" s="321"/>
      <c r="N20" s="321"/>
      <c r="O20" s="321"/>
      <c r="P20" s="322"/>
      <c r="Q20" s="404"/>
      <c r="R20" s="321"/>
      <c r="S20" s="321"/>
      <c r="T20" s="321"/>
      <c r="U20" s="321"/>
      <c r="V20" s="322"/>
      <c r="W20" s="322"/>
      <c r="X20" s="404"/>
      <c r="Y20" s="321"/>
      <c r="Z20" s="321"/>
      <c r="AA20" s="321"/>
      <c r="AB20" s="321"/>
      <c r="AC20" s="322"/>
      <c r="AD20" s="322"/>
      <c r="AE20" s="320"/>
      <c r="AF20" s="321"/>
      <c r="AG20" s="321"/>
      <c r="AH20" s="321"/>
      <c r="AI20" s="321"/>
      <c r="AJ20" s="322"/>
      <c r="AK20" s="221"/>
    </row>
    <row r="21" spans="2:37" ht="42.75" x14ac:dyDescent="0.2">
      <c r="B21" s="83" t="s">
        <v>1414</v>
      </c>
      <c r="C21" s="81" t="s">
        <v>1415</v>
      </c>
      <c r="D21" s="81" t="s">
        <v>1416</v>
      </c>
      <c r="E21" s="82"/>
      <c r="F21" s="81" t="s">
        <v>1391</v>
      </c>
      <c r="G21" s="81"/>
      <c r="H21" s="82"/>
      <c r="I21" s="272">
        <v>2</v>
      </c>
      <c r="J21" s="404"/>
      <c r="K21" s="321"/>
      <c r="L21" s="321"/>
      <c r="M21" s="321"/>
      <c r="N21" s="321"/>
      <c r="O21" s="321"/>
      <c r="P21" s="322"/>
      <c r="Q21" s="404"/>
      <c r="R21" s="321"/>
      <c r="S21" s="321"/>
      <c r="T21" s="321"/>
      <c r="U21" s="321"/>
      <c r="V21" s="322"/>
      <c r="W21" s="322"/>
      <c r="X21" s="404"/>
      <c r="Y21" s="321"/>
      <c r="Z21" s="321"/>
      <c r="AA21" s="321"/>
      <c r="AB21" s="321"/>
      <c r="AC21" s="322"/>
      <c r="AD21" s="322"/>
      <c r="AE21" s="320"/>
      <c r="AF21" s="321"/>
      <c r="AG21" s="321"/>
      <c r="AH21" s="321"/>
      <c r="AI21" s="321"/>
      <c r="AJ21" s="322"/>
      <c r="AK21" s="221"/>
    </row>
    <row r="22" spans="2:37" ht="72" thickBot="1" x14ac:dyDescent="0.25">
      <c r="B22" s="85" t="s">
        <v>1417</v>
      </c>
      <c r="C22" s="86" t="s">
        <v>1418</v>
      </c>
      <c r="D22" s="87" t="s">
        <v>1419</v>
      </c>
      <c r="E22" s="88"/>
      <c r="F22" s="89"/>
      <c r="G22" s="89"/>
      <c r="H22" s="89" t="s">
        <v>231</v>
      </c>
      <c r="I22" s="273">
        <v>2</v>
      </c>
      <c r="J22" s="326">
        <f>SUM($J13:$J21)</f>
        <v>0.34</v>
      </c>
      <c r="K22" s="327">
        <f>SUM($K13:$K21)</f>
        <v>0.34</v>
      </c>
      <c r="L22" s="327">
        <f>SUM($L13:$L21)</f>
        <v>0.34</v>
      </c>
      <c r="M22" s="327">
        <f>SUM($M13:$M21)</f>
        <v>0.34</v>
      </c>
      <c r="N22" s="327">
        <f>SUM($N13:$N21)</f>
        <v>0.34</v>
      </c>
      <c r="O22" s="327">
        <f>SUM($O13:$O21)</f>
        <v>0.34</v>
      </c>
      <c r="P22" s="328">
        <f>SUM($P13:$P21)</f>
        <v>0.34</v>
      </c>
      <c r="Q22" s="329">
        <f>SUM($Q13:$Q21)</f>
        <v>0</v>
      </c>
      <c r="R22" s="330">
        <f>SUM($R13:$R21)</f>
        <v>0</v>
      </c>
      <c r="S22" s="330">
        <f>SUM($S13:$S21)</f>
        <v>0</v>
      </c>
      <c r="T22" s="330">
        <f>SUM($T13:$T21)</f>
        <v>0</v>
      </c>
      <c r="U22" s="330">
        <f>SUM($U13:$U21)</f>
        <v>0</v>
      </c>
      <c r="V22" s="331">
        <f>SUM($V13:$V21)</f>
        <v>0</v>
      </c>
      <c r="W22" s="330">
        <f>SUM($W13:$W21)</f>
        <v>0</v>
      </c>
      <c r="X22" s="332">
        <f>SUM($X13:$X21)</f>
        <v>0</v>
      </c>
      <c r="Y22" s="330">
        <f>SUM($Y13:$Y21)</f>
        <v>0</v>
      </c>
      <c r="Z22" s="330">
        <f>SUM($Z13:$Z21)</f>
        <v>0</v>
      </c>
      <c r="AA22" s="330">
        <f>SUM($AA13:$AA21)</f>
        <v>0</v>
      </c>
      <c r="AB22" s="330">
        <f>SUM($AB13:$AB21)</f>
        <v>0</v>
      </c>
      <c r="AC22" s="331">
        <f>SUM($AC13:$AC21)</f>
        <v>0</v>
      </c>
      <c r="AD22" s="331">
        <f>SUM($AD13:$AD21)</f>
        <v>0</v>
      </c>
      <c r="AE22" s="332">
        <f>SUM($AE13:$AE21)</f>
        <v>0</v>
      </c>
      <c r="AF22" s="330">
        <f>SUM($AF13:$AF21)</f>
        <v>0</v>
      </c>
      <c r="AG22" s="330">
        <f>SUM($AG13:$AG21)</f>
        <v>0</v>
      </c>
      <c r="AH22" s="330">
        <f>SUM($AH13:$AH21)</f>
        <v>0</v>
      </c>
      <c r="AI22" s="330">
        <f>SUM($AI13:$AI21)</f>
        <v>0</v>
      </c>
      <c r="AJ22" s="331">
        <f>SUM($AJ13:$AJ21)</f>
        <v>0</v>
      </c>
      <c r="AK22" s="222">
        <f>SUM($AK13:$AK21)</f>
        <v>0</v>
      </c>
    </row>
    <row r="23" spans="2:37" ht="30.75" thickBot="1" x14ac:dyDescent="0.25">
      <c r="B23" s="75" t="s">
        <v>1378</v>
      </c>
      <c r="C23" s="76" t="s">
        <v>197</v>
      </c>
      <c r="D23" s="90" t="s">
        <v>70</v>
      </c>
      <c r="E23" s="90" t="s">
        <v>862</v>
      </c>
      <c r="F23" s="90" t="s">
        <v>862</v>
      </c>
      <c r="G23" s="199"/>
      <c r="H23" s="76" t="s">
        <v>198</v>
      </c>
      <c r="I23" s="90" t="s">
        <v>199</v>
      </c>
      <c r="J23" s="1155" t="s">
        <v>1385</v>
      </c>
      <c r="K23" s="198" t="s">
        <v>205</v>
      </c>
      <c r="L23" s="198" t="s">
        <v>210</v>
      </c>
      <c r="M23" s="198" t="s">
        <v>211</v>
      </c>
      <c r="N23" s="198" t="s">
        <v>212</v>
      </c>
      <c r="O23" s="1156" t="s">
        <v>213</v>
      </c>
      <c r="P23" s="202" t="s">
        <v>214</v>
      </c>
      <c r="Q23" s="250" t="s">
        <v>1385</v>
      </c>
      <c r="R23" s="76" t="s">
        <v>205</v>
      </c>
      <c r="S23" s="76" t="s">
        <v>210</v>
      </c>
      <c r="T23" s="76" t="s">
        <v>211</v>
      </c>
      <c r="U23" s="76" t="s">
        <v>212</v>
      </c>
      <c r="V23" s="202" t="s">
        <v>213</v>
      </c>
      <c r="W23" s="202" t="s">
        <v>214</v>
      </c>
      <c r="X23" s="204" t="s">
        <v>1385</v>
      </c>
      <c r="Y23" s="76" t="s">
        <v>205</v>
      </c>
      <c r="Z23" s="76" t="s">
        <v>210</v>
      </c>
      <c r="AA23" s="76" t="s">
        <v>211</v>
      </c>
      <c r="AB23" s="76" t="s">
        <v>212</v>
      </c>
      <c r="AC23" s="409" t="s">
        <v>213</v>
      </c>
      <c r="AD23" s="202" t="s">
        <v>214</v>
      </c>
      <c r="AE23" s="204" t="s">
        <v>1385</v>
      </c>
      <c r="AF23" s="198" t="s">
        <v>205</v>
      </c>
      <c r="AG23" s="198" t="s">
        <v>210</v>
      </c>
      <c r="AH23" s="198" t="s">
        <v>211</v>
      </c>
      <c r="AI23" s="198" t="s">
        <v>212</v>
      </c>
      <c r="AJ23" s="203" t="s">
        <v>213</v>
      </c>
      <c r="AK23" s="412" t="s">
        <v>214</v>
      </c>
    </row>
    <row r="24" spans="2:37" x14ac:dyDescent="0.2">
      <c r="B24" s="91" t="s">
        <v>1420</v>
      </c>
      <c r="C24" s="92" t="s">
        <v>1421</v>
      </c>
      <c r="D24" s="1132" t="s">
        <v>1422</v>
      </c>
      <c r="E24" s="93"/>
      <c r="F24" s="93"/>
      <c r="G24" s="410"/>
      <c r="H24" s="94" t="s">
        <v>231</v>
      </c>
      <c r="I24" s="274">
        <v>2</v>
      </c>
      <c r="J24" s="1140" t="s">
        <v>862</v>
      </c>
      <c r="K24" s="1141">
        <v>0</v>
      </c>
      <c r="L24" s="1142">
        <v>0</v>
      </c>
      <c r="M24" s="1142">
        <v>0</v>
      </c>
      <c r="N24" s="1142">
        <v>0</v>
      </c>
      <c r="O24" s="1142">
        <v>0</v>
      </c>
      <c r="P24" s="1143">
        <v>0</v>
      </c>
      <c r="Q24" s="1153" t="s">
        <v>862</v>
      </c>
      <c r="R24" s="216">
        <v>0</v>
      </c>
      <c r="S24" s="217">
        <v>0</v>
      </c>
      <c r="T24" s="217">
        <v>0</v>
      </c>
      <c r="U24" s="218">
        <v>0</v>
      </c>
      <c r="V24" s="407">
        <v>0</v>
      </c>
      <c r="W24" s="418">
        <v>0</v>
      </c>
      <c r="X24" s="415" t="s">
        <v>862</v>
      </c>
      <c r="Y24" s="216">
        <v>0</v>
      </c>
      <c r="Z24" s="217">
        <v>0</v>
      </c>
      <c r="AA24" s="217">
        <v>0</v>
      </c>
      <c r="AB24" s="218">
        <v>0</v>
      </c>
      <c r="AC24" s="249">
        <v>0</v>
      </c>
      <c r="AD24" s="408">
        <v>0</v>
      </c>
      <c r="AE24" s="411" t="s">
        <v>862</v>
      </c>
      <c r="AF24" s="407">
        <v>0</v>
      </c>
      <c r="AG24" s="407">
        <v>0</v>
      </c>
      <c r="AH24" s="407">
        <v>0</v>
      </c>
      <c r="AI24" s="407">
        <v>0</v>
      </c>
      <c r="AJ24" s="407">
        <v>0</v>
      </c>
      <c r="AK24" s="408">
        <v>0</v>
      </c>
    </row>
    <row r="25" spans="2:37" x14ac:dyDescent="0.2">
      <c r="B25" s="95" t="s">
        <v>1423</v>
      </c>
      <c r="C25" s="96" t="s">
        <v>1424</v>
      </c>
      <c r="D25" s="97" t="s">
        <v>1425</v>
      </c>
      <c r="E25" s="97"/>
      <c r="F25" s="97"/>
      <c r="G25" s="200"/>
      <c r="H25" s="94" t="s">
        <v>231</v>
      </c>
      <c r="I25" s="275">
        <v>2</v>
      </c>
      <c r="J25" s="1144"/>
      <c r="K25" s="205">
        <f>NWLBWF!$L$175+$K24</f>
        <v>7.2711956918513518</v>
      </c>
      <c r="L25" s="206">
        <f>NWLBWF!$Q$175+$L24</f>
        <v>7.0802235868160253</v>
      </c>
      <c r="M25" s="206">
        <f>NWLBWF!$V$175+$M24</f>
        <v>6.8339496003318896</v>
      </c>
      <c r="N25" s="206">
        <f>NWLBWF!$AA$175+$N24</f>
        <v>6.5849444486127826</v>
      </c>
      <c r="O25" s="206">
        <f>NWLBWF!$AF$175+$O24</f>
        <v>6.3100258561715927</v>
      </c>
      <c r="P25" s="1145">
        <f>NWLBWF!$AK$175+$P24</f>
        <v>6.1362078040833028</v>
      </c>
      <c r="Q25" s="419" t="s">
        <v>862</v>
      </c>
      <c r="R25" s="216">
        <v>0</v>
      </c>
      <c r="S25" s="217">
        <v>0</v>
      </c>
      <c r="T25" s="217">
        <v>0</v>
      </c>
      <c r="U25" s="218">
        <v>0</v>
      </c>
      <c r="V25" s="214">
        <v>0</v>
      </c>
      <c r="W25" s="215">
        <v>0</v>
      </c>
      <c r="X25" s="416" t="s">
        <v>862</v>
      </c>
      <c r="Y25" s="216">
        <v>0</v>
      </c>
      <c r="Z25" s="217">
        <v>0</v>
      </c>
      <c r="AA25" s="217">
        <v>0</v>
      </c>
      <c r="AB25" s="218">
        <v>0</v>
      </c>
      <c r="AC25" s="214">
        <v>0</v>
      </c>
      <c r="AD25" s="215">
        <v>0</v>
      </c>
      <c r="AE25" s="219" t="s">
        <v>862</v>
      </c>
      <c r="AF25" s="214">
        <v>0</v>
      </c>
      <c r="AG25" s="214">
        <v>0</v>
      </c>
      <c r="AH25" s="214">
        <v>0</v>
      </c>
      <c r="AI25" s="214">
        <v>0</v>
      </c>
      <c r="AJ25" s="214">
        <v>0</v>
      </c>
      <c r="AK25" s="223">
        <v>0</v>
      </c>
    </row>
    <row r="26" spans="2:37" ht="28.5" x14ac:dyDescent="0.2">
      <c r="B26" s="95" t="s">
        <v>1426</v>
      </c>
      <c r="C26" s="94" t="s">
        <v>382</v>
      </c>
      <c r="D26" s="97" t="s">
        <v>1427</v>
      </c>
      <c r="E26" s="97"/>
      <c r="F26" s="97"/>
      <c r="G26" s="200"/>
      <c r="H26" s="94" t="s">
        <v>231</v>
      </c>
      <c r="I26" s="275">
        <v>2</v>
      </c>
      <c r="J26" s="1146" t="s">
        <v>862</v>
      </c>
      <c r="K26" s="1135">
        <f>NWLBWF!$L$131-(NWLBWF!$L$102+NWLBWF!$L$103)+$K22</f>
        <v>10.185558692954107</v>
      </c>
      <c r="L26" s="1135">
        <f>NWLBWF!$Q$131-(NWLBWF!$Q$102+NWLBWF!$Q$103)+$L22</f>
        <v>9.2069041929387829</v>
      </c>
      <c r="M26" s="1135">
        <f>NWLBWF!$V$131-(NWLBWF!$V$102+NWLBWF!$V$103)+$M22</f>
        <v>9.2039679127637584</v>
      </c>
      <c r="N26" s="1135">
        <f>NWLBWF!$AA$131-(NWLBWF!$AA$102+NWLBWF!$AA$103)+$N22</f>
        <v>9.2007286673506865</v>
      </c>
      <c r="O26" s="1135">
        <f>NWLBWF!$AF$131-(NWLBWF!$AF$102+NWLBWF!$AF$103)+$O22</f>
        <v>9.199324392846977</v>
      </c>
      <c r="P26" s="1427">
        <f>NWLBWF!$AK$131-(NWLBWF!$AK$102+NWLBWF!$AK$103)+$P22</f>
        <v>9.1983496701522682</v>
      </c>
      <c r="Q26" s="419" t="s">
        <v>862</v>
      </c>
      <c r="R26" s="216">
        <v>0</v>
      </c>
      <c r="S26" s="217">
        <v>0</v>
      </c>
      <c r="T26" s="217">
        <v>0</v>
      </c>
      <c r="U26" s="218">
        <v>0</v>
      </c>
      <c r="V26" s="214">
        <v>0</v>
      </c>
      <c r="W26" s="215">
        <v>0</v>
      </c>
      <c r="X26" s="416" t="s">
        <v>862</v>
      </c>
      <c r="Y26" s="216">
        <v>0</v>
      </c>
      <c r="Z26" s="217">
        <v>0</v>
      </c>
      <c r="AA26" s="217">
        <v>0</v>
      </c>
      <c r="AB26" s="218">
        <v>0</v>
      </c>
      <c r="AC26" s="214">
        <v>0</v>
      </c>
      <c r="AD26" s="215">
        <v>0</v>
      </c>
      <c r="AE26" s="219" t="s">
        <v>862</v>
      </c>
      <c r="AF26" s="214">
        <v>0</v>
      </c>
      <c r="AG26" s="214">
        <v>0</v>
      </c>
      <c r="AH26" s="214">
        <v>0</v>
      </c>
      <c r="AI26" s="214">
        <v>0</v>
      </c>
      <c r="AJ26" s="214">
        <v>0</v>
      </c>
      <c r="AK26" s="223">
        <v>0</v>
      </c>
    </row>
    <row r="27" spans="2:37" ht="28.5" x14ac:dyDescent="0.2">
      <c r="B27" s="91" t="s">
        <v>1428</v>
      </c>
      <c r="C27" s="98" t="s">
        <v>1429</v>
      </c>
      <c r="D27" s="1132" t="s">
        <v>1430</v>
      </c>
      <c r="E27" s="93"/>
      <c r="F27" s="93"/>
      <c r="G27" s="200"/>
      <c r="H27" s="98" t="s">
        <v>231</v>
      </c>
      <c r="I27" s="276">
        <v>2</v>
      </c>
      <c r="J27" s="1146" t="s">
        <v>862</v>
      </c>
      <c r="K27" s="1134">
        <v>0</v>
      </c>
      <c r="L27" s="1134">
        <v>0</v>
      </c>
      <c r="M27" s="1134">
        <v>0</v>
      </c>
      <c r="N27" s="1134">
        <v>0</v>
      </c>
      <c r="O27" s="1134">
        <v>0</v>
      </c>
      <c r="P27" s="1147">
        <v>0</v>
      </c>
      <c r="Q27" s="419" t="s">
        <v>862</v>
      </c>
      <c r="R27" s="216">
        <v>0</v>
      </c>
      <c r="S27" s="217">
        <v>0</v>
      </c>
      <c r="T27" s="217">
        <v>0</v>
      </c>
      <c r="U27" s="218">
        <v>0</v>
      </c>
      <c r="V27" s="214">
        <v>0</v>
      </c>
      <c r="W27" s="420">
        <v>0</v>
      </c>
      <c r="X27" s="419" t="s">
        <v>862</v>
      </c>
      <c r="Y27" s="216">
        <v>0</v>
      </c>
      <c r="Z27" s="217">
        <v>0</v>
      </c>
      <c r="AA27" s="217">
        <v>0</v>
      </c>
      <c r="AB27" s="218">
        <v>0</v>
      </c>
      <c r="AC27" s="214">
        <v>0</v>
      </c>
      <c r="AD27" s="215">
        <v>0</v>
      </c>
      <c r="AE27" s="219" t="s">
        <v>862</v>
      </c>
      <c r="AF27" s="214">
        <v>0</v>
      </c>
      <c r="AG27" s="214">
        <v>0</v>
      </c>
      <c r="AH27" s="214">
        <v>0</v>
      </c>
      <c r="AI27" s="214">
        <v>0</v>
      </c>
      <c r="AJ27" s="214">
        <v>0</v>
      </c>
      <c r="AK27" s="223">
        <v>0</v>
      </c>
    </row>
    <row r="28" spans="2:37" ht="42.75" x14ac:dyDescent="0.2">
      <c r="B28" s="95" t="s">
        <v>1431</v>
      </c>
      <c r="C28" s="96" t="s">
        <v>385</v>
      </c>
      <c r="D28" s="97" t="s">
        <v>1432</v>
      </c>
      <c r="E28" s="97"/>
      <c r="F28" s="97"/>
      <c r="G28" s="200"/>
      <c r="H28" s="94" t="s">
        <v>231</v>
      </c>
      <c r="I28" s="275">
        <v>2</v>
      </c>
      <c r="J28" s="1146" t="s">
        <v>862</v>
      </c>
      <c r="K28" s="1135">
        <f>K26+SUM(NWLBWF!$L$124:$L$127)+K27</f>
        <v>10.185558692954107</v>
      </c>
      <c r="L28" s="1135">
        <f>L26+SUM(NWLBWF!$Q$124:$Q$127)+L27</f>
        <v>9.2069041929387829</v>
      </c>
      <c r="M28" s="1135">
        <f>M26+SUM(NWLBWF!$V$124:$V$127)+M27</f>
        <v>9.2039679127637584</v>
      </c>
      <c r="N28" s="1135">
        <f>N26+SUM(NWLBWF!$AA$124:$AA$127)+N27</f>
        <v>9.2007286673506865</v>
      </c>
      <c r="O28" s="1135">
        <f>O26+SUM(NWLBWF!$AF$124:$AF$127)+O27</f>
        <v>9.199324392846977</v>
      </c>
      <c r="P28" s="1148">
        <f>P26+SUM(NWLBWF!$AK$124:$AK$127)+P27</f>
        <v>9.1983496701522682</v>
      </c>
      <c r="Q28" s="419" t="s">
        <v>862</v>
      </c>
      <c r="R28" s="216">
        <v>0</v>
      </c>
      <c r="S28" s="217">
        <v>0</v>
      </c>
      <c r="T28" s="217">
        <v>0</v>
      </c>
      <c r="U28" s="218">
        <v>0</v>
      </c>
      <c r="V28" s="214">
        <v>0</v>
      </c>
      <c r="W28" s="215">
        <v>0</v>
      </c>
      <c r="X28" s="416" t="s">
        <v>862</v>
      </c>
      <c r="Y28" s="216">
        <v>0</v>
      </c>
      <c r="Z28" s="217">
        <v>0</v>
      </c>
      <c r="AA28" s="217">
        <v>0</v>
      </c>
      <c r="AB28" s="218">
        <v>0</v>
      </c>
      <c r="AC28" s="214">
        <v>0</v>
      </c>
      <c r="AD28" s="215">
        <v>0</v>
      </c>
      <c r="AE28" s="219" t="s">
        <v>862</v>
      </c>
      <c r="AF28" s="214">
        <v>0</v>
      </c>
      <c r="AG28" s="214">
        <v>0</v>
      </c>
      <c r="AH28" s="214">
        <v>0</v>
      </c>
      <c r="AI28" s="214">
        <v>0</v>
      </c>
      <c r="AJ28" s="214">
        <v>0</v>
      </c>
      <c r="AK28" s="223">
        <v>0</v>
      </c>
    </row>
    <row r="29" spans="2:37" x14ac:dyDescent="0.2">
      <c r="B29" s="95" t="s">
        <v>1433</v>
      </c>
      <c r="C29" s="96" t="s">
        <v>379</v>
      </c>
      <c r="D29" s="97" t="s">
        <v>764</v>
      </c>
      <c r="E29" s="97"/>
      <c r="F29" s="97"/>
      <c r="G29" s="200"/>
      <c r="H29" s="94" t="s">
        <v>231</v>
      </c>
      <c r="I29" s="275">
        <v>2</v>
      </c>
      <c r="J29" s="1146" t="s">
        <v>862</v>
      </c>
      <c r="K29" s="1135">
        <f>NWLBWF!$L$178</f>
        <v>0.56721054411729599</v>
      </c>
      <c r="L29" s="1135">
        <f>NWLBWF!$Q$178</f>
        <v>0.57296572665339196</v>
      </c>
      <c r="M29" s="1135">
        <f>NWLBWF!$V$178</f>
        <v>0.50774980719112395</v>
      </c>
      <c r="N29" s="1135">
        <f>NWLBWF!$AA$178</f>
        <v>0.49725315295828298</v>
      </c>
      <c r="O29" s="1135">
        <f>NWLBWF!$AF$178</f>
        <v>0.46410611474237401</v>
      </c>
      <c r="P29" s="1148">
        <f>NWLBWF!$AK$178</f>
        <v>0.455755735922663</v>
      </c>
      <c r="Q29" s="419" t="s">
        <v>862</v>
      </c>
      <c r="R29" s="216">
        <v>0</v>
      </c>
      <c r="S29" s="217">
        <v>0</v>
      </c>
      <c r="T29" s="217">
        <v>0</v>
      </c>
      <c r="U29" s="218">
        <v>0</v>
      </c>
      <c r="V29" s="214">
        <v>0</v>
      </c>
      <c r="W29" s="420">
        <v>0</v>
      </c>
      <c r="X29" s="419" t="s">
        <v>862</v>
      </c>
      <c r="Y29" s="216">
        <v>0</v>
      </c>
      <c r="Z29" s="217">
        <v>0</v>
      </c>
      <c r="AA29" s="217">
        <v>0</v>
      </c>
      <c r="AB29" s="218">
        <v>0</v>
      </c>
      <c r="AC29" s="214">
        <v>0</v>
      </c>
      <c r="AD29" s="215">
        <v>0</v>
      </c>
      <c r="AE29" s="219" t="s">
        <v>862</v>
      </c>
      <c r="AF29" s="214">
        <v>0</v>
      </c>
      <c r="AG29" s="214">
        <v>0</v>
      </c>
      <c r="AH29" s="214">
        <v>0</v>
      </c>
      <c r="AI29" s="214">
        <v>0</v>
      </c>
      <c r="AJ29" s="214">
        <v>0</v>
      </c>
      <c r="AK29" s="223">
        <v>0</v>
      </c>
    </row>
    <row r="30" spans="2:37" x14ac:dyDescent="0.2">
      <c r="B30" s="91" t="s">
        <v>1434</v>
      </c>
      <c r="C30" s="92" t="s">
        <v>1435</v>
      </c>
      <c r="D30" s="1133" t="s">
        <v>1436</v>
      </c>
      <c r="E30" s="99"/>
      <c r="F30" s="99"/>
      <c r="G30" s="201"/>
      <c r="H30" s="98" t="s">
        <v>231</v>
      </c>
      <c r="I30" s="276">
        <v>2</v>
      </c>
      <c r="J30" s="1146"/>
      <c r="K30" s="1134"/>
      <c r="L30" s="1134"/>
      <c r="M30" s="1134"/>
      <c r="N30" s="1134"/>
      <c r="O30" s="1134"/>
      <c r="P30" s="1147"/>
      <c r="Q30" s="419" t="s">
        <v>862</v>
      </c>
      <c r="R30" s="216">
        <v>0</v>
      </c>
      <c r="S30" s="217">
        <v>0</v>
      </c>
      <c r="T30" s="217">
        <v>0</v>
      </c>
      <c r="U30" s="218">
        <v>0</v>
      </c>
      <c r="V30" s="214">
        <v>0</v>
      </c>
      <c r="W30" s="420">
        <v>0</v>
      </c>
      <c r="X30" s="419" t="s">
        <v>862</v>
      </c>
      <c r="Y30" s="216">
        <v>0</v>
      </c>
      <c r="Z30" s="217">
        <v>0</v>
      </c>
      <c r="AA30" s="217">
        <v>0</v>
      </c>
      <c r="AB30" s="218">
        <v>0</v>
      </c>
      <c r="AC30" s="214">
        <v>0</v>
      </c>
      <c r="AD30" s="215">
        <v>0</v>
      </c>
      <c r="AE30" s="219" t="s">
        <v>862</v>
      </c>
      <c r="AF30" s="214">
        <v>0</v>
      </c>
      <c r="AG30" s="214">
        <v>0</v>
      </c>
      <c r="AH30" s="214">
        <v>0</v>
      </c>
      <c r="AI30" s="214">
        <v>0</v>
      </c>
      <c r="AJ30" s="214">
        <v>0</v>
      </c>
      <c r="AK30" s="223">
        <v>0</v>
      </c>
    </row>
    <row r="31" spans="2:37" x14ac:dyDescent="0.2">
      <c r="B31" s="95" t="s">
        <v>1437</v>
      </c>
      <c r="C31" s="96" t="s">
        <v>590</v>
      </c>
      <c r="D31" s="97" t="s">
        <v>1438</v>
      </c>
      <c r="E31" s="97"/>
      <c r="F31" s="97"/>
      <c r="G31" s="200"/>
      <c r="H31" s="94" t="s">
        <v>231</v>
      </c>
      <c r="I31" s="275">
        <v>2</v>
      </c>
      <c r="J31" s="1146"/>
      <c r="K31" s="1135">
        <f>$K28-$K25</f>
        <v>2.914363001102755</v>
      </c>
      <c r="L31" s="1135">
        <f>$L28-$L25</f>
        <v>2.1266806061227577</v>
      </c>
      <c r="M31" s="1135">
        <f>$M28-$M25</f>
        <v>2.3700183124318688</v>
      </c>
      <c r="N31" s="1135">
        <f>$N28-$N25</f>
        <v>2.6157842187379039</v>
      </c>
      <c r="O31" s="1135">
        <f>$O28-$O25</f>
        <v>2.8892985366753843</v>
      </c>
      <c r="P31" s="1148">
        <f>$P28-$P25</f>
        <v>3.0621418660689654</v>
      </c>
      <c r="Q31" s="419" t="s">
        <v>862</v>
      </c>
      <c r="R31" s="216">
        <v>0</v>
      </c>
      <c r="S31" s="217">
        <v>0</v>
      </c>
      <c r="T31" s="217">
        <v>0</v>
      </c>
      <c r="U31" s="218">
        <v>0</v>
      </c>
      <c r="V31" s="214">
        <v>0</v>
      </c>
      <c r="W31" s="420">
        <v>0</v>
      </c>
      <c r="X31" s="419" t="s">
        <v>862</v>
      </c>
      <c r="Y31" s="216">
        <v>0</v>
      </c>
      <c r="Z31" s="217">
        <v>0</v>
      </c>
      <c r="AA31" s="217">
        <v>0</v>
      </c>
      <c r="AB31" s="218">
        <v>0</v>
      </c>
      <c r="AC31" s="214">
        <v>0</v>
      </c>
      <c r="AD31" s="215">
        <v>0</v>
      </c>
      <c r="AE31" s="219" t="s">
        <v>862</v>
      </c>
      <c r="AF31" s="214">
        <v>0</v>
      </c>
      <c r="AG31" s="214">
        <v>0</v>
      </c>
      <c r="AH31" s="214">
        <v>0</v>
      </c>
      <c r="AI31" s="214">
        <v>0</v>
      </c>
      <c r="AJ31" s="214">
        <v>0</v>
      </c>
      <c r="AK31" s="223">
        <v>0</v>
      </c>
    </row>
    <row r="32" spans="2:37" ht="15" thickBot="1" x14ac:dyDescent="0.25">
      <c r="B32" s="211" t="s">
        <v>1439</v>
      </c>
      <c r="C32" s="212" t="s">
        <v>388</v>
      </c>
      <c r="D32" s="213" t="s">
        <v>1440</v>
      </c>
      <c r="E32" s="207"/>
      <c r="F32" s="207"/>
      <c r="G32" s="208"/>
      <c r="H32" s="209" t="s">
        <v>231</v>
      </c>
      <c r="I32" s="277">
        <v>2</v>
      </c>
      <c r="J32" s="1149"/>
      <c r="K32" s="1150">
        <f>$K31-($K29+$K30)</f>
        <v>2.3471524569854592</v>
      </c>
      <c r="L32" s="1151">
        <f>$L31-($L29+$L30)</f>
        <v>1.5537148794693656</v>
      </c>
      <c r="M32" s="1151">
        <f>$M31-($M29+$M30)</f>
        <v>1.8622685052407448</v>
      </c>
      <c r="N32" s="1151">
        <f>$N31-($N29+$N30)</f>
        <v>2.1185310657796208</v>
      </c>
      <c r="O32" s="1151">
        <f>$O31-($O29+$O30)</f>
        <v>2.4251924219330103</v>
      </c>
      <c r="P32" s="1152">
        <f>$P31-($P29+$P30)</f>
        <v>2.6063861301463023</v>
      </c>
      <c r="Q32" s="1154" t="s">
        <v>862</v>
      </c>
      <c r="R32" s="216">
        <v>0</v>
      </c>
      <c r="S32" s="217">
        <v>0</v>
      </c>
      <c r="T32" s="217">
        <v>0</v>
      </c>
      <c r="U32" s="218">
        <v>0</v>
      </c>
      <c r="V32" s="214">
        <v>0</v>
      </c>
      <c r="W32" s="215">
        <v>0</v>
      </c>
      <c r="X32" s="417" t="s">
        <v>862</v>
      </c>
      <c r="Y32" s="216">
        <v>0</v>
      </c>
      <c r="Z32" s="217">
        <v>0</v>
      </c>
      <c r="AA32" s="217">
        <v>0</v>
      </c>
      <c r="AB32" s="218">
        <v>0</v>
      </c>
      <c r="AC32" s="214">
        <v>0</v>
      </c>
      <c r="AD32" s="215">
        <v>0</v>
      </c>
      <c r="AE32" s="219" t="s">
        <v>862</v>
      </c>
      <c r="AF32" s="214">
        <v>0</v>
      </c>
      <c r="AG32" s="214">
        <v>0</v>
      </c>
      <c r="AH32" s="214">
        <v>0</v>
      </c>
      <c r="AI32" s="214">
        <v>0</v>
      </c>
      <c r="AJ32" s="214">
        <v>0</v>
      </c>
      <c r="AK32" s="223">
        <v>0</v>
      </c>
    </row>
    <row r="33" spans="2:37" ht="15" thickTop="1" x14ac:dyDescent="0.2">
      <c r="B33" s="210"/>
      <c r="C33" s="210"/>
      <c r="D33" s="210"/>
      <c r="E33" s="210"/>
      <c r="F33" s="210"/>
      <c r="G33" s="210"/>
      <c r="H33" s="210"/>
      <c r="I33" s="210"/>
      <c r="Q33" s="406"/>
      <c r="R33" s="210"/>
      <c r="S33" s="210"/>
      <c r="T33" s="210"/>
      <c r="U33" s="210"/>
      <c r="V33" s="210"/>
      <c r="W33" s="210"/>
      <c r="X33" s="406"/>
      <c r="Y33" s="210"/>
      <c r="Z33" s="210"/>
      <c r="AA33" s="210"/>
      <c r="AB33" s="210"/>
      <c r="AC33" s="210"/>
      <c r="AD33" s="210"/>
      <c r="AE33" s="210"/>
      <c r="AF33" s="210"/>
      <c r="AG33" s="210"/>
      <c r="AH33" s="210"/>
      <c r="AI33" s="210"/>
      <c r="AJ33" s="210"/>
      <c r="AK33" s="210"/>
    </row>
    <row r="39" spans="2:37" ht="15" thickBot="1" x14ac:dyDescent="0.25"/>
    <row r="40" spans="2:37" ht="15" thickBot="1" x14ac:dyDescent="0.25">
      <c r="B40" s="421" t="s">
        <v>62</v>
      </c>
      <c r="C40" s="422" t="str">
        <f>'TITLE PAGE'!$D$18</f>
        <v>Northumbrian Water</v>
      </c>
      <c r="D40" s="427" t="s">
        <v>2</v>
      </c>
    </row>
    <row r="41" spans="2:37" ht="15" thickBot="1" x14ac:dyDescent="0.25">
      <c r="B41" s="71" t="s">
        <v>439</v>
      </c>
      <c r="C41" s="58" t="s">
        <v>92</v>
      </c>
      <c r="D41" s="72">
        <f>D9</f>
        <v>6</v>
      </c>
      <c r="F41" s="61"/>
      <c r="G41" s="61"/>
    </row>
    <row r="42" spans="2:37" ht="15" thickBot="1" x14ac:dyDescent="0.25">
      <c r="B42" s="73"/>
      <c r="C42" s="73"/>
      <c r="D42" s="1"/>
      <c r="E42" s="1"/>
      <c r="F42" s="1"/>
      <c r="G42" s="61"/>
      <c r="H42" s="61"/>
    </row>
    <row r="43" spans="2:37" ht="30.75" thickBot="1" x14ac:dyDescent="0.25">
      <c r="B43" s="194" t="s">
        <v>1373</v>
      </c>
      <c r="C43" s="1365" t="s">
        <v>196</v>
      </c>
      <c r="D43" s="67"/>
      <c r="E43" s="67"/>
      <c r="F43" s="67"/>
      <c r="G43" s="61"/>
      <c r="H43" s="61"/>
      <c r="I43" s="61"/>
      <c r="J43" s="1630" t="s">
        <v>1374</v>
      </c>
      <c r="K43" s="1631"/>
      <c r="L43" s="1631"/>
      <c r="M43" s="1631"/>
      <c r="N43" s="1631"/>
      <c r="O43" s="1631"/>
      <c r="P43" s="1631"/>
      <c r="Q43" s="1630" t="s">
        <v>1375</v>
      </c>
      <c r="R43" s="1631"/>
      <c r="S43" s="1631"/>
      <c r="T43" s="1631"/>
      <c r="U43" s="1631"/>
      <c r="V43" s="1631"/>
      <c r="W43" s="1631"/>
      <c r="X43" s="1630" t="s">
        <v>1376</v>
      </c>
      <c r="Y43" s="1631"/>
      <c r="Z43" s="1631"/>
      <c r="AA43" s="1631"/>
      <c r="AB43" s="1631"/>
      <c r="AC43" s="1631"/>
      <c r="AD43" s="1631"/>
      <c r="AE43" s="1630" t="s">
        <v>1377</v>
      </c>
      <c r="AF43" s="1631"/>
      <c r="AG43" s="1631"/>
      <c r="AH43" s="1631"/>
      <c r="AI43" s="1631"/>
      <c r="AJ43" s="1631"/>
      <c r="AK43" s="1632"/>
    </row>
    <row r="44" spans="2:37" ht="60.75" thickBot="1" x14ac:dyDescent="0.25">
      <c r="B44" s="75" t="s">
        <v>1378</v>
      </c>
      <c r="C44" s="76" t="s">
        <v>1379</v>
      </c>
      <c r="D44" s="76" t="s">
        <v>1380</v>
      </c>
      <c r="E44" s="76" t="s">
        <v>1381</v>
      </c>
      <c r="F44" s="76" t="s">
        <v>1382</v>
      </c>
      <c r="G44" s="76" t="s">
        <v>1383</v>
      </c>
      <c r="H44" s="76" t="s">
        <v>198</v>
      </c>
      <c r="I44" s="90" t="s">
        <v>199</v>
      </c>
      <c r="J44" s="204" t="s">
        <v>1384</v>
      </c>
      <c r="K44" s="198" t="s">
        <v>205</v>
      </c>
      <c r="L44" s="251" t="s">
        <v>210</v>
      </c>
      <c r="M44" s="198" t="s">
        <v>211</v>
      </c>
      <c r="N44" s="198" t="s">
        <v>212</v>
      </c>
      <c r="O44" s="202" t="s">
        <v>213</v>
      </c>
      <c r="P44" s="414" t="s">
        <v>214</v>
      </c>
      <c r="Q44" s="79" t="s">
        <v>1385</v>
      </c>
      <c r="R44" s="77" t="s">
        <v>205</v>
      </c>
      <c r="S44" s="77" t="s">
        <v>210</v>
      </c>
      <c r="T44" s="77" t="s">
        <v>211</v>
      </c>
      <c r="U44" s="77" t="s">
        <v>212</v>
      </c>
      <c r="V44" s="78" t="s">
        <v>213</v>
      </c>
      <c r="W44" s="391" t="s">
        <v>214</v>
      </c>
      <c r="X44" s="79" t="s">
        <v>1385</v>
      </c>
      <c r="Y44" s="77" t="s">
        <v>205</v>
      </c>
      <c r="Z44" s="77" t="s">
        <v>210</v>
      </c>
      <c r="AA44" s="77" t="s">
        <v>211</v>
      </c>
      <c r="AB44" s="77" t="s">
        <v>212</v>
      </c>
      <c r="AC44" s="78" t="s">
        <v>213</v>
      </c>
      <c r="AD44" s="391" t="s">
        <v>214</v>
      </c>
      <c r="AE44" s="79" t="s">
        <v>1386</v>
      </c>
      <c r="AF44" s="77" t="s">
        <v>205</v>
      </c>
      <c r="AG44" s="77" t="s">
        <v>210</v>
      </c>
      <c r="AH44" s="77" t="s">
        <v>211</v>
      </c>
      <c r="AI44" s="77" t="s">
        <v>212</v>
      </c>
      <c r="AJ44" s="78" t="s">
        <v>213</v>
      </c>
      <c r="AK44" s="392" t="s">
        <v>214</v>
      </c>
    </row>
    <row r="45" spans="2:37" ht="42.75" x14ac:dyDescent="0.2">
      <c r="B45" s="80" t="s">
        <v>1387</v>
      </c>
      <c r="C45" s="81" t="s">
        <v>1388</v>
      </c>
      <c r="D45" s="81" t="s">
        <v>1389</v>
      </c>
      <c r="E45" s="82" t="s">
        <v>1390</v>
      </c>
      <c r="F45" s="81" t="s">
        <v>1391</v>
      </c>
      <c r="G45" s="81" t="s">
        <v>856</v>
      </c>
      <c r="H45" s="82" t="s">
        <v>231</v>
      </c>
      <c r="I45" s="272">
        <v>2</v>
      </c>
      <c r="J45" s="1409">
        <v>12</v>
      </c>
      <c r="K45" s="413">
        <v>12</v>
      </c>
      <c r="L45" s="413">
        <v>12</v>
      </c>
      <c r="M45" s="413">
        <v>12</v>
      </c>
      <c r="N45" s="413">
        <v>12</v>
      </c>
      <c r="O45" s="413">
        <v>12</v>
      </c>
      <c r="P45" s="413">
        <v>12</v>
      </c>
      <c r="Q45" s="403">
        <v>10.5</v>
      </c>
      <c r="R45" s="324">
        <v>10.5</v>
      </c>
      <c r="S45" s="324">
        <v>10.5</v>
      </c>
      <c r="T45" s="324">
        <v>10.5</v>
      </c>
      <c r="U45" s="324">
        <v>10.5</v>
      </c>
      <c r="V45" s="325">
        <v>10.5</v>
      </c>
      <c r="W45" s="325">
        <v>10.5</v>
      </c>
      <c r="X45" s="403"/>
      <c r="Y45" s="324"/>
      <c r="Z45" s="324"/>
      <c r="AA45" s="324"/>
      <c r="AB45" s="324"/>
      <c r="AC45" s="325"/>
      <c r="AD45" s="325"/>
      <c r="AE45" s="323"/>
      <c r="AF45" s="324"/>
      <c r="AG45" s="324"/>
      <c r="AH45" s="324"/>
      <c r="AI45" s="324"/>
      <c r="AJ45" s="325"/>
      <c r="AK45" s="220"/>
    </row>
    <row r="46" spans="2:37" ht="42.75" x14ac:dyDescent="0.2">
      <c r="B46" s="83" t="s">
        <v>1392</v>
      </c>
      <c r="C46" s="81" t="s">
        <v>1393</v>
      </c>
      <c r="D46" s="81" t="s">
        <v>1394</v>
      </c>
      <c r="E46" s="82" t="s">
        <v>1395</v>
      </c>
      <c r="F46" s="81" t="s">
        <v>1391</v>
      </c>
      <c r="G46" s="81"/>
      <c r="H46" s="82" t="s">
        <v>231</v>
      </c>
      <c r="I46" s="272">
        <v>2</v>
      </c>
      <c r="J46" s="1408"/>
      <c r="K46" s="321"/>
      <c r="L46" s="321"/>
      <c r="M46" s="321"/>
      <c r="N46" s="321"/>
      <c r="O46" s="321"/>
      <c r="P46" s="322"/>
      <c r="Q46" s="404"/>
      <c r="R46" s="321"/>
      <c r="S46" s="321"/>
      <c r="T46" s="321"/>
      <c r="U46" s="321"/>
      <c r="V46" s="322"/>
      <c r="W46" s="322"/>
      <c r="X46" s="404"/>
      <c r="Y46" s="321"/>
      <c r="Z46" s="321"/>
      <c r="AA46" s="321"/>
      <c r="AB46" s="321"/>
      <c r="AC46" s="322"/>
      <c r="AD46" s="322"/>
      <c r="AE46" s="320"/>
      <c r="AF46" s="321"/>
      <c r="AG46" s="321"/>
      <c r="AH46" s="321"/>
      <c r="AI46" s="321"/>
      <c r="AJ46" s="322"/>
      <c r="AK46" s="221"/>
    </row>
    <row r="47" spans="2:37" ht="42.75" x14ac:dyDescent="0.2">
      <c r="B47" s="84" t="s">
        <v>1396</v>
      </c>
      <c r="C47" s="81" t="s">
        <v>1397</v>
      </c>
      <c r="D47" s="81" t="s">
        <v>1398</v>
      </c>
      <c r="E47" s="82"/>
      <c r="F47" s="81" t="s">
        <v>1391</v>
      </c>
      <c r="G47" s="81"/>
      <c r="H47" s="82"/>
      <c r="I47" s="272">
        <v>2</v>
      </c>
      <c r="J47" s="404"/>
      <c r="K47" s="321"/>
      <c r="L47" s="321"/>
      <c r="M47" s="321"/>
      <c r="N47" s="321"/>
      <c r="O47" s="321"/>
      <c r="P47" s="322"/>
      <c r="Q47" s="404"/>
      <c r="R47" s="321"/>
      <c r="S47" s="321"/>
      <c r="T47" s="321"/>
      <c r="U47" s="321"/>
      <c r="V47" s="322"/>
      <c r="W47" s="322"/>
      <c r="X47" s="404"/>
      <c r="Y47" s="321"/>
      <c r="Z47" s="321"/>
      <c r="AA47" s="321"/>
      <c r="AB47" s="321"/>
      <c r="AC47" s="322"/>
      <c r="AD47" s="322"/>
      <c r="AE47" s="320"/>
      <c r="AF47" s="321"/>
      <c r="AG47" s="321"/>
      <c r="AH47" s="321"/>
      <c r="AI47" s="321"/>
      <c r="AJ47" s="322"/>
      <c r="AK47" s="221"/>
    </row>
    <row r="48" spans="2:37" ht="57" x14ac:dyDescent="0.2">
      <c r="B48" s="83" t="s">
        <v>1399</v>
      </c>
      <c r="C48" s="81" t="s">
        <v>1400</v>
      </c>
      <c r="D48" s="81" t="s">
        <v>1401</v>
      </c>
      <c r="E48" s="82" t="s">
        <v>1390</v>
      </c>
      <c r="F48" s="81" t="s">
        <v>1391</v>
      </c>
      <c r="G48" s="81" t="s">
        <v>856</v>
      </c>
      <c r="H48" s="82" t="s">
        <v>231</v>
      </c>
      <c r="I48" s="272">
        <v>2</v>
      </c>
      <c r="J48" s="404">
        <v>8.57</v>
      </c>
      <c r="K48" s="321">
        <v>8.57</v>
      </c>
      <c r="L48" s="321">
        <v>8.57</v>
      </c>
      <c r="M48" s="321">
        <v>8.57</v>
      </c>
      <c r="N48" s="321">
        <v>8.57</v>
      </c>
      <c r="O48" s="321">
        <v>8.57</v>
      </c>
      <c r="P48" s="321">
        <v>8.57</v>
      </c>
      <c r="Q48" s="404">
        <v>7.5</v>
      </c>
      <c r="R48" s="321">
        <v>7.5</v>
      </c>
      <c r="S48" s="321">
        <v>7.5</v>
      </c>
      <c r="T48" s="321">
        <v>7.5</v>
      </c>
      <c r="U48" s="321">
        <v>7.5</v>
      </c>
      <c r="V48" s="322">
        <v>7.5</v>
      </c>
      <c r="W48" s="322">
        <v>7.5</v>
      </c>
      <c r="X48" s="404"/>
      <c r="Y48" s="321"/>
      <c r="Z48" s="321"/>
      <c r="AA48" s="321"/>
      <c r="AB48" s="321"/>
      <c r="AC48" s="322"/>
      <c r="AD48" s="322"/>
      <c r="AE48" s="320"/>
      <c r="AF48" s="321"/>
      <c r="AG48" s="321"/>
      <c r="AH48" s="321"/>
      <c r="AI48" s="321"/>
      <c r="AJ48" s="322"/>
      <c r="AK48" s="221"/>
    </row>
    <row r="49" spans="2:37" ht="85.5" x14ac:dyDescent="0.2">
      <c r="B49" s="83" t="s">
        <v>1402</v>
      </c>
      <c r="C49" s="81" t="s">
        <v>1403</v>
      </c>
      <c r="D49" s="81" t="s">
        <v>1404</v>
      </c>
      <c r="E49" s="82" t="s">
        <v>1395</v>
      </c>
      <c r="F49" s="81" t="s">
        <v>1391</v>
      </c>
      <c r="G49" s="81"/>
      <c r="H49" s="82" t="s">
        <v>231</v>
      </c>
      <c r="I49" s="272">
        <v>2</v>
      </c>
      <c r="J49" s="404"/>
      <c r="K49" s="321"/>
      <c r="L49" s="321"/>
      <c r="M49" s="321"/>
      <c r="N49" s="321"/>
      <c r="O49" s="321"/>
      <c r="P49" s="322"/>
      <c r="Q49" s="404"/>
      <c r="R49" s="321"/>
      <c r="S49" s="321"/>
      <c r="T49" s="321"/>
      <c r="U49" s="321"/>
      <c r="V49" s="322"/>
      <c r="W49" s="322"/>
      <c r="X49" s="404"/>
      <c r="Y49" s="321"/>
      <c r="Z49" s="321"/>
      <c r="AA49" s="321"/>
      <c r="AB49" s="321"/>
      <c r="AC49" s="322"/>
      <c r="AD49" s="322"/>
      <c r="AE49" s="320"/>
      <c r="AF49" s="321"/>
      <c r="AG49" s="321"/>
      <c r="AH49" s="321"/>
      <c r="AI49" s="321"/>
      <c r="AJ49" s="322"/>
      <c r="AK49" s="221"/>
    </row>
    <row r="50" spans="2:37" ht="42.75" x14ac:dyDescent="0.2">
      <c r="B50" s="83" t="s">
        <v>1405</v>
      </c>
      <c r="C50" s="81" t="s">
        <v>1406</v>
      </c>
      <c r="D50" s="81" t="s">
        <v>1407</v>
      </c>
      <c r="E50" s="82"/>
      <c r="F50" s="81" t="s">
        <v>1391</v>
      </c>
      <c r="G50" s="81"/>
      <c r="H50" s="82"/>
      <c r="I50" s="272">
        <v>2</v>
      </c>
      <c r="J50" s="404"/>
      <c r="K50" s="321"/>
      <c r="L50" s="321"/>
      <c r="M50" s="321"/>
      <c r="N50" s="321"/>
      <c r="O50" s="321"/>
      <c r="P50" s="322"/>
      <c r="Q50" s="404"/>
      <c r="R50" s="321"/>
      <c r="S50" s="321"/>
      <c r="T50" s="321"/>
      <c r="U50" s="321"/>
      <c r="V50" s="322"/>
      <c r="W50" s="322"/>
      <c r="X50" s="404"/>
      <c r="Y50" s="321"/>
      <c r="Z50" s="321"/>
      <c r="AA50" s="321"/>
      <c r="AB50" s="321"/>
      <c r="AC50" s="322"/>
      <c r="AD50" s="322"/>
      <c r="AE50" s="320"/>
      <c r="AF50" s="321"/>
      <c r="AG50" s="321"/>
      <c r="AH50" s="321"/>
      <c r="AI50" s="321"/>
      <c r="AJ50" s="322"/>
      <c r="AK50" s="221"/>
    </row>
    <row r="51" spans="2:37" ht="57" x14ac:dyDescent="0.2">
      <c r="B51" s="83" t="s">
        <v>1408</v>
      </c>
      <c r="C51" s="81" t="s">
        <v>1409</v>
      </c>
      <c r="D51" s="81" t="s">
        <v>1410</v>
      </c>
      <c r="E51" s="82" t="s">
        <v>1390</v>
      </c>
      <c r="F51" s="81" t="s">
        <v>1391</v>
      </c>
      <c r="G51" s="81" t="s">
        <v>856</v>
      </c>
      <c r="H51" s="82" t="s">
        <v>231</v>
      </c>
      <c r="I51" s="272">
        <v>2</v>
      </c>
      <c r="J51" s="404">
        <v>3.43</v>
      </c>
      <c r="K51" s="321">
        <v>3.43</v>
      </c>
      <c r="L51" s="321">
        <v>3.43</v>
      </c>
      <c r="M51" s="321">
        <v>3.43</v>
      </c>
      <c r="N51" s="321">
        <v>3.43</v>
      </c>
      <c r="O51" s="321">
        <v>3.43</v>
      </c>
      <c r="P51" s="321">
        <v>3.43</v>
      </c>
      <c r="Q51" s="404">
        <v>3</v>
      </c>
      <c r="R51" s="321">
        <v>3</v>
      </c>
      <c r="S51" s="321">
        <v>3</v>
      </c>
      <c r="T51" s="321">
        <v>3</v>
      </c>
      <c r="U51" s="321">
        <v>3</v>
      </c>
      <c r="V51" s="322">
        <v>3</v>
      </c>
      <c r="W51" s="322">
        <v>3</v>
      </c>
      <c r="X51" s="404"/>
      <c r="Y51" s="321"/>
      <c r="Z51" s="321"/>
      <c r="AA51" s="321"/>
      <c r="AB51" s="321"/>
      <c r="AC51" s="322"/>
      <c r="AD51" s="322"/>
      <c r="AE51" s="320"/>
      <c r="AF51" s="321"/>
      <c r="AG51" s="321"/>
      <c r="AH51" s="321"/>
      <c r="AI51" s="321"/>
      <c r="AJ51" s="322"/>
      <c r="AK51" s="221"/>
    </row>
    <row r="52" spans="2:37" ht="85.5" x14ac:dyDescent="0.2">
      <c r="B52" s="83" t="s">
        <v>1411</v>
      </c>
      <c r="C52" s="81" t="s">
        <v>1412</v>
      </c>
      <c r="D52" s="81" t="s">
        <v>1413</v>
      </c>
      <c r="E52" s="82" t="s">
        <v>1395</v>
      </c>
      <c r="F52" s="81" t="s">
        <v>1391</v>
      </c>
      <c r="G52" s="81"/>
      <c r="H52" s="82" t="s">
        <v>231</v>
      </c>
      <c r="I52" s="272">
        <v>2</v>
      </c>
      <c r="J52" s="405"/>
      <c r="K52" s="321"/>
      <c r="L52" s="321"/>
      <c r="M52" s="321"/>
      <c r="N52" s="321"/>
      <c r="O52" s="321"/>
      <c r="P52" s="322"/>
      <c r="Q52" s="404"/>
      <c r="R52" s="321"/>
      <c r="S52" s="321"/>
      <c r="T52" s="321"/>
      <c r="U52" s="321"/>
      <c r="V52" s="322"/>
      <c r="W52" s="322"/>
      <c r="X52" s="404"/>
      <c r="Y52" s="321"/>
      <c r="Z52" s="321"/>
      <c r="AA52" s="321"/>
      <c r="AB52" s="321"/>
      <c r="AC52" s="322"/>
      <c r="AD52" s="322"/>
      <c r="AE52" s="320"/>
      <c r="AF52" s="321"/>
      <c r="AG52" s="321"/>
      <c r="AH52" s="321"/>
      <c r="AI52" s="321"/>
      <c r="AJ52" s="322"/>
      <c r="AK52" s="221"/>
    </row>
    <row r="53" spans="2:37" ht="42.75" x14ac:dyDescent="0.2">
      <c r="B53" s="83" t="s">
        <v>1414</v>
      </c>
      <c r="C53" s="81" t="s">
        <v>1415</v>
      </c>
      <c r="D53" s="81" t="s">
        <v>1416</v>
      </c>
      <c r="E53" s="82"/>
      <c r="F53" s="81" t="s">
        <v>1391</v>
      </c>
      <c r="G53" s="81"/>
      <c r="H53" s="82"/>
      <c r="I53" s="272">
        <v>2</v>
      </c>
      <c r="J53" s="404"/>
      <c r="K53" s="321"/>
      <c r="L53" s="321"/>
      <c r="M53" s="321"/>
      <c r="N53" s="321"/>
      <c r="O53" s="321"/>
      <c r="P53" s="322"/>
      <c r="Q53" s="404"/>
      <c r="R53" s="321"/>
      <c r="S53" s="321"/>
      <c r="T53" s="321"/>
      <c r="U53" s="321"/>
      <c r="V53" s="322"/>
      <c r="W53" s="322"/>
      <c r="X53" s="404"/>
      <c r="Y53" s="321"/>
      <c r="Z53" s="321"/>
      <c r="AA53" s="321"/>
      <c r="AB53" s="321"/>
      <c r="AC53" s="322"/>
      <c r="AD53" s="322"/>
      <c r="AE53" s="320"/>
      <c r="AF53" s="321"/>
      <c r="AG53" s="321"/>
      <c r="AH53" s="321"/>
      <c r="AI53" s="321"/>
      <c r="AJ53" s="322"/>
      <c r="AK53" s="221"/>
    </row>
    <row r="54" spans="2:37" ht="72" thickBot="1" x14ac:dyDescent="0.25">
      <c r="B54" s="85" t="s">
        <v>1417</v>
      </c>
      <c r="C54" s="86" t="s">
        <v>1418</v>
      </c>
      <c r="D54" s="87" t="s">
        <v>1419</v>
      </c>
      <c r="E54" s="88"/>
      <c r="F54" s="89"/>
      <c r="G54" s="89"/>
      <c r="H54" s="89" t="s">
        <v>231</v>
      </c>
      <c r="I54" s="273">
        <v>2</v>
      </c>
      <c r="J54" s="326">
        <f>SUM($J45:$J53)</f>
        <v>24</v>
      </c>
      <c r="K54" s="327">
        <f>SUM($K45:$K53)</f>
        <v>24</v>
      </c>
      <c r="L54" s="327">
        <f>SUM($L45:$L53)</f>
        <v>24</v>
      </c>
      <c r="M54" s="327">
        <f>SUM($M45:$M53)</f>
        <v>24</v>
      </c>
      <c r="N54" s="327">
        <f>SUM($N45:$N53)</f>
        <v>24</v>
      </c>
      <c r="O54" s="327">
        <f>SUM($O45:$O53)</f>
        <v>24</v>
      </c>
      <c r="P54" s="328">
        <f>SUM($P45:$P53)</f>
        <v>24</v>
      </c>
      <c r="Q54" s="329">
        <f>SUM($Q45:$Q53)</f>
        <v>21</v>
      </c>
      <c r="R54" s="330">
        <f>SUM($R45:$R53)</f>
        <v>21</v>
      </c>
      <c r="S54" s="330">
        <f>SUM($S45:$S53)</f>
        <v>21</v>
      </c>
      <c r="T54" s="330">
        <f>SUM($T45:$T53)</f>
        <v>21</v>
      </c>
      <c r="U54" s="330">
        <f>SUM($U45:$U53)</f>
        <v>21</v>
      </c>
      <c r="V54" s="331">
        <f>SUM($V45:$V53)</f>
        <v>21</v>
      </c>
      <c r="W54" s="330">
        <f>SUM($W45:$W53)</f>
        <v>21</v>
      </c>
      <c r="X54" s="332">
        <f>SUM($X45:$X53)</f>
        <v>0</v>
      </c>
      <c r="Y54" s="330">
        <f>SUM($Y45:$Y53)</f>
        <v>0</v>
      </c>
      <c r="Z54" s="330">
        <f>SUM($Z45:$Z53)</f>
        <v>0</v>
      </c>
      <c r="AA54" s="330">
        <f>SUM($AA45:$AA53)</f>
        <v>0</v>
      </c>
      <c r="AB54" s="330">
        <f>SUM($AB45:$AB53)</f>
        <v>0</v>
      </c>
      <c r="AC54" s="331">
        <f>SUM($AC45:$AC53)</f>
        <v>0</v>
      </c>
      <c r="AD54" s="331">
        <f>SUM($AD45:$AD53)</f>
        <v>0</v>
      </c>
      <c r="AE54" s="332">
        <f>SUM($AE45:$AE53)</f>
        <v>0</v>
      </c>
      <c r="AF54" s="330">
        <f>SUM($AF45:$AF53)</f>
        <v>0</v>
      </c>
      <c r="AG54" s="330">
        <f>SUM($AG45:$AG53)</f>
        <v>0</v>
      </c>
      <c r="AH54" s="330">
        <f>SUM($AH45:$AH53)</f>
        <v>0</v>
      </c>
      <c r="AI54" s="330">
        <f>SUM($AI45:$AI53)</f>
        <v>0</v>
      </c>
      <c r="AJ54" s="331">
        <f>SUM($AJ45:$AJ53)</f>
        <v>0</v>
      </c>
      <c r="AK54" s="222">
        <f>SUM($AK45:$AK53)</f>
        <v>0</v>
      </c>
    </row>
    <row r="55" spans="2:37" ht="30.75" thickBot="1" x14ac:dyDescent="0.25">
      <c r="B55" s="75" t="s">
        <v>1378</v>
      </c>
      <c r="C55" s="76" t="s">
        <v>197</v>
      </c>
      <c r="D55" s="90" t="s">
        <v>70</v>
      </c>
      <c r="E55" s="90" t="s">
        <v>862</v>
      </c>
      <c r="F55" s="90" t="s">
        <v>862</v>
      </c>
      <c r="G55" s="199"/>
      <c r="H55" s="76" t="s">
        <v>198</v>
      </c>
      <c r="I55" s="90" t="s">
        <v>199</v>
      </c>
      <c r="J55" s="1155" t="s">
        <v>1385</v>
      </c>
      <c r="K55" s="198" t="s">
        <v>205</v>
      </c>
      <c r="L55" s="198" t="s">
        <v>210</v>
      </c>
      <c r="M55" s="198" t="s">
        <v>211</v>
      </c>
      <c r="N55" s="198" t="s">
        <v>212</v>
      </c>
      <c r="O55" s="1156" t="s">
        <v>213</v>
      </c>
      <c r="P55" s="202" t="s">
        <v>214</v>
      </c>
      <c r="Q55" s="250" t="s">
        <v>1385</v>
      </c>
      <c r="R55" s="76" t="s">
        <v>205</v>
      </c>
      <c r="S55" s="76" t="s">
        <v>210</v>
      </c>
      <c r="T55" s="76" t="s">
        <v>211</v>
      </c>
      <c r="U55" s="76" t="s">
        <v>212</v>
      </c>
      <c r="V55" s="202" t="s">
        <v>213</v>
      </c>
      <c r="W55" s="202" t="s">
        <v>214</v>
      </c>
      <c r="X55" s="204" t="s">
        <v>1385</v>
      </c>
      <c r="Y55" s="76" t="s">
        <v>205</v>
      </c>
      <c r="Z55" s="76" t="s">
        <v>210</v>
      </c>
      <c r="AA55" s="76" t="s">
        <v>211</v>
      </c>
      <c r="AB55" s="76" t="s">
        <v>212</v>
      </c>
      <c r="AC55" s="409" t="s">
        <v>213</v>
      </c>
      <c r="AD55" s="202" t="s">
        <v>214</v>
      </c>
      <c r="AE55" s="204" t="s">
        <v>1385</v>
      </c>
      <c r="AF55" s="198" t="s">
        <v>205</v>
      </c>
      <c r="AG55" s="198" t="s">
        <v>210</v>
      </c>
      <c r="AH55" s="198" t="s">
        <v>211</v>
      </c>
      <c r="AI55" s="198" t="s">
        <v>212</v>
      </c>
      <c r="AJ55" s="203" t="s">
        <v>213</v>
      </c>
      <c r="AK55" s="412" t="s">
        <v>214</v>
      </c>
    </row>
    <row r="56" spans="2:37" x14ac:dyDescent="0.2">
      <c r="B56" s="91" t="s">
        <v>1420</v>
      </c>
      <c r="C56" s="92" t="s">
        <v>1421</v>
      </c>
      <c r="D56" s="1132" t="s">
        <v>1422</v>
      </c>
      <c r="E56" s="93"/>
      <c r="F56" s="93"/>
      <c r="G56" s="410"/>
      <c r="H56" s="94" t="s">
        <v>231</v>
      </c>
      <c r="I56" s="274">
        <v>2</v>
      </c>
      <c r="J56" s="1140" t="s">
        <v>862</v>
      </c>
      <c r="K56" s="1141">
        <v>0</v>
      </c>
      <c r="L56" s="1142">
        <v>0</v>
      </c>
      <c r="M56" s="1142">
        <v>0</v>
      </c>
      <c r="N56" s="1142">
        <v>0</v>
      </c>
      <c r="O56" s="1142">
        <v>0</v>
      </c>
      <c r="P56" s="1143">
        <v>0</v>
      </c>
      <c r="Q56" s="1153" t="s">
        <v>862</v>
      </c>
      <c r="R56" s="216">
        <v>0</v>
      </c>
      <c r="S56" s="217">
        <v>0</v>
      </c>
      <c r="T56" s="217">
        <v>0</v>
      </c>
      <c r="U56" s="218">
        <v>0</v>
      </c>
      <c r="V56" s="407">
        <v>0</v>
      </c>
      <c r="W56" s="418">
        <v>0</v>
      </c>
      <c r="X56" s="415" t="s">
        <v>862</v>
      </c>
      <c r="Y56" s="216">
        <v>0</v>
      </c>
      <c r="Z56" s="217">
        <v>0</v>
      </c>
      <c r="AA56" s="217">
        <v>0</v>
      </c>
      <c r="AB56" s="218">
        <v>0</v>
      </c>
      <c r="AC56" s="249">
        <v>0</v>
      </c>
      <c r="AD56" s="408">
        <v>0</v>
      </c>
      <c r="AE56" s="411" t="s">
        <v>862</v>
      </c>
      <c r="AF56" s="407">
        <v>0</v>
      </c>
      <c r="AG56" s="407">
        <v>0</v>
      </c>
      <c r="AH56" s="407">
        <v>0</v>
      </c>
      <c r="AI56" s="407">
        <v>0</v>
      </c>
      <c r="AJ56" s="407">
        <v>0</v>
      </c>
      <c r="AK56" s="408">
        <v>0</v>
      </c>
    </row>
    <row r="57" spans="2:37" x14ac:dyDescent="0.2">
      <c r="B57" s="95" t="s">
        <v>1423</v>
      </c>
      <c r="C57" s="96" t="s">
        <v>1424</v>
      </c>
      <c r="D57" s="97" t="s">
        <v>1425</v>
      </c>
      <c r="E57" s="97"/>
      <c r="F57" s="97"/>
      <c r="G57" s="200"/>
      <c r="H57" s="94" t="s">
        <v>231</v>
      </c>
      <c r="I57" s="275">
        <v>2</v>
      </c>
      <c r="J57" s="1144"/>
      <c r="K57" s="205">
        <f>NWLKLD!$L$175+$K56</f>
        <v>689.12905494072311</v>
      </c>
      <c r="L57" s="206">
        <f>NWLKLD!$Q$175+$L56</f>
        <v>689.09041501078377</v>
      </c>
      <c r="M57" s="206">
        <f>NWLKLD!$V$175+$M56</f>
        <v>652.57937892417101</v>
      </c>
      <c r="N57" s="206">
        <f>NWLKLD!$AA$175+$N56</f>
        <v>621.00570854803937</v>
      </c>
      <c r="O57" s="206">
        <f>NWLKLD!$AF$175+$O56</f>
        <v>595.09344966403319</v>
      </c>
      <c r="P57" s="1145">
        <f>NWLKLD!$AK$175+$P56</f>
        <v>581.40041789566283</v>
      </c>
      <c r="Q57" s="419" t="s">
        <v>862</v>
      </c>
      <c r="R57" s="216">
        <v>0</v>
      </c>
      <c r="S57" s="217">
        <v>0</v>
      </c>
      <c r="T57" s="217">
        <v>0</v>
      </c>
      <c r="U57" s="218">
        <v>0</v>
      </c>
      <c r="V57" s="214">
        <v>0</v>
      </c>
      <c r="W57" s="215">
        <v>0</v>
      </c>
      <c r="X57" s="416" t="s">
        <v>862</v>
      </c>
      <c r="Y57" s="216">
        <v>0</v>
      </c>
      <c r="Z57" s="217">
        <v>0</v>
      </c>
      <c r="AA57" s="217">
        <v>0</v>
      </c>
      <c r="AB57" s="218">
        <v>0</v>
      </c>
      <c r="AC57" s="214">
        <v>0</v>
      </c>
      <c r="AD57" s="215">
        <v>0</v>
      </c>
      <c r="AE57" s="219" t="s">
        <v>862</v>
      </c>
      <c r="AF57" s="214">
        <v>0</v>
      </c>
      <c r="AG57" s="214">
        <v>0</v>
      </c>
      <c r="AH57" s="214">
        <v>0</v>
      </c>
      <c r="AI57" s="214">
        <v>0</v>
      </c>
      <c r="AJ57" s="214">
        <v>0</v>
      </c>
      <c r="AK57" s="223">
        <v>0</v>
      </c>
    </row>
    <row r="58" spans="2:37" ht="28.5" x14ac:dyDescent="0.2">
      <c r="B58" s="95" t="s">
        <v>1426</v>
      </c>
      <c r="C58" s="94" t="s">
        <v>382</v>
      </c>
      <c r="D58" s="97" t="s">
        <v>1427</v>
      </c>
      <c r="E58" s="97"/>
      <c r="F58" s="97"/>
      <c r="G58" s="200"/>
      <c r="H58" s="94" t="s">
        <v>231</v>
      </c>
      <c r="I58" s="275">
        <v>2</v>
      </c>
      <c r="J58" s="1146" t="s">
        <v>862</v>
      </c>
      <c r="K58" s="1135">
        <f>NWLKLD!$L$131-(NWLKLD!$L$102+NWLKLD!$L$103)+$K54</f>
        <v>750.41693780870582</v>
      </c>
      <c r="L58" s="1135">
        <f>NWLKLD!$Q$131-(NWLKLD!$Q$102+NWLKLD!$Q$103)+$L54</f>
        <v>738.12754104601186</v>
      </c>
      <c r="M58" s="1135">
        <f>NWLKLD!$V$131-(NWLKLD!$V$102+NWLKLD!$V$103)+$M54</f>
        <v>734.75754148603619</v>
      </c>
      <c r="N58" s="1135">
        <f>NWLKLD!$AA$131-(NWLKLD!$AA$102+NWLKLD!$AA$103)+$N54</f>
        <v>731.3147118123145</v>
      </c>
      <c r="O58" s="1135">
        <f>NWLKLD!$AF$131-(NWLKLD!$AF$102+NWLKLD!$AF$103)+$O54</f>
        <v>727.80533028735033</v>
      </c>
      <c r="P58" s="1427">
        <f>NWLKLD!$AK$131-(NWLKLD!$AK$102+NWLKLD!$AK$103)+$P54</f>
        <v>724.23458428570211</v>
      </c>
      <c r="Q58" s="419" t="s">
        <v>862</v>
      </c>
      <c r="R58" s="216">
        <v>0</v>
      </c>
      <c r="S58" s="217">
        <v>0</v>
      </c>
      <c r="T58" s="217">
        <v>0</v>
      </c>
      <c r="U58" s="218">
        <v>0</v>
      </c>
      <c r="V58" s="214">
        <v>0</v>
      </c>
      <c r="W58" s="215">
        <v>0</v>
      </c>
      <c r="X58" s="416" t="s">
        <v>862</v>
      </c>
      <c r="Y58" s="216">
        <v>0</v>
      </c>
      <c r="Z58" s="217">
        <v>0</v>
      </c>
      <c r="AA58" s="217">
        <v>0</v>
      </c>
      <c r="AB58" s="218">
        <v>0</v>
      </c>
      <c r="AC58" s="214">
        <v>0</v>
      </c>
      <c r="AD58" s="215">
        <v>0</v>
      </c>
      <c r="AE58" s="219" t="s">
        <v>862</v>
      </c>
      <c r="AF58" s="214">
        <v>0</v>
      </c>
      <c r="AG58" s="214">
        <v>0</v>
      </c>
      <c r="AH58" s="214">
        <v>0</v>
      </c>
      <c r="AI58" s="214">
        <v>0</v>
      </c>
      <c r="AJ58" s="214">
        <v>0</v>
      </c>
      <c r="AK58" s="223">
        <v>0</v>
      </c>
    </row>
    <row r="59" spans="2:37" ht="28.5" x14ac:dyDescent="0.2">
      <c r="B59" s="91" t="s">
        <v>1428</v>
      </c>
      <c r="C59" s="98" t="s">
        <v>1429</v>
      </c>
      <c r="D59" s="1132" t="s">
        <v>1430</v>
      </c>
      <c r="E59" s="93"/>
      <c r="F59" s="93"/>
      <c r="G59" s="200"/>
      <c r="H59" s="98" t="s">
        <v>231</v>
      </c>
      <c r="I59" s="276">
        <v>2</v>
      </c>
      <c r="J59" s="1146" t="s">
        <v>862</v>
      </c>
      <c r="K59" s="1134">
        <v>0</v>
      </c>
      <c r="L59" s="1134">
        <v>0</v>
      </c>
      <c r="M59" s="1134">
        <v>0</v>
      </c>
      <c r="N59" s="1134">
        <v>0</v>
      </c>
      <c r="O59" s="1134">
        <v>0</v>
      </c>
      <c r="P59" s="1147">
        <v>0</v>
      </c>
      <c r="Q59" s="419" t="s">
        <v>862</v>
      </c>
      <c r="R59" s="216">
        <v>0</v>
      </c>
      <c r="S59" s="217">
        <v>0</v>
      </c>
      <c r="T59" s="217">
        <v>0</v>
      </c>
      <c r="U59" s="218">
        <v>0</v>
      </c>
      <c r="V59" s="214">
        <v>0</v>
      </c>
      <c r="W59" s="420">
        <v>0</v>
      </c>
      <c r="X59" s="419" t="s">
        <v>862</v>
      </c>
      <c r="Y59" s="216">
        <v>0</v>
      </c>
      <c r="Z59" s="217">
        <v>0</v>
      </c>
      <c r="AA59" s="217">
        <v>0</v>
      </c>
      <c r="AB59" s="218">
        <v>0</v>
      </c>
      <c r="AC59" s="214">
        <v>0</v>
      </c>
      <c r="AD59" s="215">
        <v>0</v>
      </c>
      <c r="AE59" s="219" t="s">
        <v>862</v>
      </c>
      <c r="AF59" s="214">
        <v>0</v>
      </c>
      <c r="AG59" s="214">
        <v>0</v>
      </c>
      <c r="AH59" s="214">
        <v>0</v>
      </c>
      <c r="AI59" s="214">
        <v>0</v>
      </c>
      <c r="AJ59" s="214">
        <v>0</v>
      </c>
      <c r="AK59" s="223">
        <v>0</v>
      </c>
    </row>
    <row r="60" spans="2:37" ht="42.75" x14ac:dyDescent="0.2">
      <c r="B60" s="95" t="s">
        <v>1431</v>
      </c>
      <c r="C60" s="96" t="s">
        <v>385</v>
      </c>
      <c r="D60" s="97" t="s">
        <v>1432</v>
      </c>
      <c r="E60" s="97"/>
      <c r="F60" s="97"/>
      <c r="G60" s="200"/>
      <c r="H60" s="94" t="s">
        <v>231</v>
      </c>
      <c r="I60" s="275">
        <v>2</v>
      </c>
      <c r="J60" s="1146" t="s">
        <v>862</v>
      </c>
      <c r="K60" s="1135">
        <f>K58+SUM(NWLKLD!$L$124:$L$127)+K59</f>
        <v>746.08516081418531</v>
      </c>
      <c r="L60" s="1135">
        <f>L58+SUM(NWLKLD!$Q$124:$Q$127)+L59</f>
        <v>733.79576405149135</v>
      </c>
      <c r="M60" s="1135">
        <f>M58+SUM(NWLKLD!$V$124:$V$127)+M59</f>
        <v>730.42576449151568</v>
      </c>
      <c r="N60" s="1135">
        <f>N58+SUM(NWLKLD!$AA$124:$AA$127)+N59</f>
        <v>726.98293481779399</v>
      </c>
      <c r="O60" s="1135">
        <f>O58+SUM(NWLKLD!$AF$124:$AF$127)+O59</f>
        <v>723.47355329282982</v>
      </c>
      <c r="P60" s="1148">
        <f>P58+SUM(NWLKLD!$AK$124:$AK$127)+P59</f>
        <v>719.9028072911816</v>
      </c>
      <c r="Q60" s="419" t="s">
        <v>862</v>
      </c>
      <c r="R60" s="216">
        <v>0</v>
      </c>
      <c r="S60" s="217">
        <v>0</v>
      </c>
      <c r="T60" s="217">
        <v>0</v>
      </c>
      <c r="U60" s="218">
        <v>0</v>
      </c>
      <c r="V60" s="214">
        <v>0</v>
      </c>
      <c r="W60" s="215">
        <v>0</v>
      </c>
      <c r="X60" s="416" t="s">
        <v>862</v>
      </c>
      <c r="Y60" s="216">
        <v>0</v>
      </c>
      <c r="Z60" s="217">
        <v>0</v>
      </c>
      <c r="AA60" s="217">
        <v>0</v>
      </c>
      <c r="AB60" s="218">
        <v>0</v>
      </c>
      <c r="AC60" s="214">
        <v>0</v>
      </c>
      <c r="AD60" s="215">
        <v>0</v>
      </c>
      <c r="AE60" s="219" t="s">
        <v>862</v>
      </c>
      <c r="AF60" s="214">
        <v>0</v>
      </c>
      <c r="AG60" s="214">
        <v>0</v>
      </c>
      <c r="AH60" s="214">
        <v>0</v>
      </c>
      <c r="AI60" s="214">
        <v>0</v>
      </c>
      <c r="AJ60" s="214">
        <v>0</v>
      </c>
      <c r="AK60" s="223">
        <v>0</v>
      </c>
    </row>
    <row r="61" spans="2:37" x14ac:dyDescent="0.2">
      <c r="B61" s="95" t="s">
        <v>1433</v>
      </c>
      <c r="C61" s="96" t="s">
        <v>379</v>
      </c>
      <c r="D61" s="97" t="s">
        <v>764</v>
      </c>
      <c r="E61" s="97"/>
      <c r="F61" s="97"/>
      <c r="G61" s="200"/>
      <c r="H61" s="94" t="s">
        <v>231</v>
      </c>
      <c r="I61" s="275">
        <v>2</v>
      </c>
      <c r="J61" s="1146" t="s">
        <v>862</v>
      </c>
      <c r="K61" s="1135">
        <f>NWLKLD!$L$178</f>
        <v>7.829621220666402</v>
      </c>
      <c r="L61" s="1135">
        <f>NWLKLD!$Q$178</f>
        <v>5.7293155374328038</v>
      </c>
      <c r="M61" s="1135">
        <f>NWLKLD!$V$178</f>
        <v>2.7751508232722299</v>
      </c>
      <c r="N61" s="1135">
        <f>NWLKLD!$AA$178</f>
        <v>0.97396425407666498</v>
      </c>
      <c r="O61" s="1135">
        <f>NWLKLD!$AF$178</f>
        <v>0.49242302001197802</v>
      </c>
      <c r="P61" s="1148">
        <f>NWLKLD!$AK$178</f>
        <v>0.128833509747002</v>
      </c>
      <c r="Q61" s="419" t="s">
        <v>862</v>
      </c>
      <c r="R61" s="216">
        <v>0</v>
      </c>
      <c r="S61" s="217">
        <v>0</v>
      </c>
      <c r="T61" s="217">
        <v>0</v>
      </c>
      <c r="U61" s="218">
        <v>0</v>
      </c>
      <c r="V61" s="214">
        <v>0</v>
      </c>
      <c r="W61" s="420">
        <v>0</v>
      </c>
      <c r="X61" s="419" t="s">
        <v>862</v>
      </c>
      <c r="Y61" s="216">
        <v>0</v>
      </c>
      <c r="Z61" s="217">
        <v>0</v>
      </c>
      <c r="AA61" s="217">
        <v>0</v>
      </c>
      <c r="AB61" s="218">
        <v>0</v>
      </c>
      <c r="AC61" s="214">
        <v>0</v>
      </c>
      <c r="AD61" s="215">
        <v>0</v>
      </c>
      <c r="AE61" s="219" t="s">
        <v>862</v>
      </c>
      <c r="AF61" s="214">
        <v>0</v>
      </c>
      <c r="AG61" s="214">
        <v>0</v>
      </c>
      <c r="AH61" s="214">
        <v>0</v>
      </c>
      <c r="AI61" s="214">
        <v>0</v>
      </c>
      <c r="AJ61" s="214">
        <v>0</v>
      </c>
      <c r="AK61" s="223">
        <v>0</v>
      </c>
    </row>
    <row r="62" spans="2:37" x14ac:dyDescent="0.2">
      <c r="B62" s="91" t="s">
        <v>1434</v>
      </c>
      <c r="C62" s="92" t="s">
        <v>1435</v>
      </c>
      <c r="D62" s="1133" t="s">
        <v>1436</v>
      </c>
      <c r="E62" s="99"/>
      <c r="F62" s="99"/>
      <c r="G62" s="201"/>
      <c r="H62" s="98" t="s">
        <v>231</v>
      </c>
      <c r="I62" s="276">
        <v>2</v>
      </c>
      <c r="J62" s="1146"/>
      <c r="K62" s="1134"/>
      <c r="L62" s="1134"/>
      <c r="M62" s="1134"/>
      <c r="N62" s="1134"/>
      <c r="O62" s="1134"/>
      <c r="P62" s="1147"/>
      <c r="Q62" s="419" t="s">
        <v>862</v>
      </c>
      <c r="R62" s="216">
        <v>0</v>
      </c>
      <c r="S62" s="217">
        <v>0</v>
      </c>
      <c r="T62" s="217">
        <v>0</v>
      </c>
      <c r="U62" s="218">
        <v>0</v>
      </c>
      <c r="V62" s="214">
        <v>0</v>
      </c>
      <c r="W62" s="420">
        <v>0</v>
      </c>
      <c r="X62" s="419" t="s">
        <v>862</v>
      </c>
      <c r="Y62" s="216">
        <v>0</v>
      </c>
      <c r="Z62" s="217">
        <v>0</v>
      </c>
      <c r="AA62" s="217">
        <v>0</v>
      </c>
      <c r="AB62" s="218">
        <v>0</v>
      </c>
      <c r="AC62" s="214">
        <v>0</v>
      </c>
      <c r="AD62" s="215">
        <v>0</v>
      </c>
      <c r="AE62" s="219" t="s">
        <v>862</v>
      </c>
      <c r="AF62" s="214">
        <v>0</v>
      </c>
      <c r="AG62" s="214">
        <v>0</v>
      </c>
      <c r="AH62" s="214">
        <v>0</v>
      </c>
      <c r="AI62" s="214">
        <v>0</v>
      </c>
      <c r="AJ62" s="214">
        <v>0</v>
      </c>
      <c r="AK62" s="223">
        <v>0</v>
      </c>
    </row>
    <row r="63" spans="2:37" x14ac:dyDescent="0.2">
      <c r="B63" s="95" t="s">
        <v>1437</v>
      </c>
      <c r="C63" s="96" t="s">
        <v>590</v>
      </c>
      <c r="D63" s="97" t="s">
        <v>1438</v>
      </c>
      <c r="E63" s="97"/>
      <c r="F63" s="97"/>
      <c r="G63" s="200"/>
      <c r="H63" s="94" t="s">
        <v>231</v>
      </c>
      <c r="I63" s="275">
        <v>2</v>
      </c>
      <c r="J63" s="1146"/>
      <c r="K63" s="1135">
        <f>$K60-$K57</f>
        <v>56.956105873462207</v>
      </c>
      <c r="L63" s="1135">
        <f>$L60-$L57</f>
        <v>44.705349040707574</v>
      </c>
      <c r="M63" s="1135">
        <f>$M60-$M57</f>
        <v>77.846385567344669</v>
      </c>
      <c r="N63" s="1135">
        <f>$N60-$N57</f>
        <v>105.97722626975462</v>
      </c>
      <c r="O63" s="1135">
        <f>$O60-$O57</f>
        <v>128.38010362879663</v>
      </c>
      <c r="P63" s="1148">
        <f>$P60-$P57</f>
        <v>138.50238939551878</v>
      </c>
      <c r="Q63" s="419" t="s">
        <v>862</v>
      </c>
      <c r="R63" s="216">
        <v>0</v>
      </c>
      <c r="S63" s="217">
        <v>0</v>
      </c>
      <c r="T63" s="217">
        <v>0</v>
      </c>
      <c r="U63" s="218">
        <v>0</v>
      </c>
      <c r="V63" s="214">
        <v>0</v>
      </c>
      <c r="W63" s="420">
        <v>0</v>
      </c>
      <c r="X63" s="419" t="s">
        <v>862</v>
      </c>
      <c r="Y63" s="216">
        <v>0</v>
      </c>
      <c r="Z63" s="217">
        <v>0</v>
      </c>
      <c r="AA63" s="217">
        <v>0</v>
      </c>
      <c r="AB63" s="218">
        <v>0</v>
      </c>
      <c r="AC63" s="214">
        <v>0</v>
      </c>
      <c r="AD63" s="215">
        <v>0</v>
      </c>
      <c r="AE63" s="219" t="s">
        <v>862</v>
      </c>
      <c r="AF63" s="214">
        <v>0</v>
      </c>
      <c r="AG63" s="214">
        <v>0</v>
      </c>
      <c r="AH63" s="214">
        <v>0</v>
      </c>
      <c r="AI63" s="214">
        <v>0</v>
      </c>
      <c r="AJ63" s="214">
        <v>0</v>
      </c>
      <c r="AK63" s="223">
        <v>0</v>
      </c>
    </row>
    <row r="64" spans="2:37" ht="15" thickBot="1" x14ac:dyDescent="0.25">
      <c r="B64" s="211" t="s">
        <v>1439</v>
      </c>
      <c r="C64" s="212" t="s">
        <v>388</v>
      </c>
      <c r="D64" s="213" t="s">
        <v>1440</v>
      </c>
      <c r="E64" s="207"/>
      <c r="F64" s="207"/>
      <c r="G64" s="208"/>
      <c r="H64" s="209" t="s">
        <v>231</v>
      </c>
      <c r="I64" s="277">
        <v>2</v>
      </c>
      <c r="J64" s="1149"/>
      <c r="K64" s="1150">
        <f>$K63-($K61+$K62)</f>
        <v>49.126484652795803</v>
      </c>
      <c r="L64" s="1151">
        <f>$L63-($L61+$L62)</f>
        <v>38.97603350327477</v>
      </c>
      <c r="M64" s="1151">
        <f>$M63-($M61+$M62)</f>
        <v>75.071234744072441</v>
      </c>
      <c r="N64" s="1151">
        <f>$N63-($N61+$N62)</f>
        <v>105.00326201567796</v>
      </c>
      <c r="O64" s="1151">
        <f>$O63-($O61+$O62)</f>
        <v>127.88768060878465</v>
      </c>
      <c r="P64" s="1152">
        <f>$P63-($P61+$P62)</f>
        <v>138.37355588577176</v>
      </c>
      <c r="Q64" s="1154" t="s">
        <v>862</v>
      </c>
      <c r="R64" s="216">
        <v>0</v>
      </c>
      <c r="S64" s="217">
        <v>0</v>
      </c>
      <c r="T64" s="217">
        <v>0</v>
      </c>
      <c r="U64" s="218">
        <v>0</v>
      </c>
      <c r="V64" s="214">
        <v>0</v>
      </c>
      <c r="W64" s="215">
        <v>0</v>
      </c>
      <c r="X64" s="417" t="s">
        <v>862</v>
      </c>
      <c r="Y64" s="216">
        <v>0</v>
      </c>
      <c r="Z64" s="217">
        <v>0</v>
      </c>
      <c r="AA64" s="217">
        <v>0</v>
      </c>
      <c r="AB64" s="218">
        <v>0</v>
      </c>
      <c r="AC64" s="214">
        <v>0</v>
      </c>
      <c r="AD64" s="215">
        <v>0</v>
      </c>
      <c r="AE64" s="219" t="s">
        <v>862</v>
      </c>
      <c r="AF64" s="214">
        <v>0</v>
      </c>
      <c r="AG64" s="214">
        <v>0</v>
      </c>
      <c r="AH64" s="214">
        <v>0</v>
      </c>
      <c r="AI64" s="214">
        <v>0</v>
      </c>
      <c r="AJ64" s="214">
        <v>0</v>
      </c>
      <c r="AK64" s="223">
        <v>0</v>
      </c>
    </row>
    <row r="65" spans="2:37" ht="15" thickTop="1" x14ac:dyDescent="0.2">
      <c r="B65" s="210"/>
      <c r="C65" s="210"/>
      <c r="D65" s="210"/>
      <c r="E65" s="210"/>
      <c r="F65" s="210"/>
      <c r="G65" s="210"/>
      <c r="H65" s="210"/>
      <c r="I65" s="210"/>
      <c r="Q65" s="406"/>
      <c r="R65" s="210"/>
      <c r="S65" s="210"/>
      <c r="T65" s="210"/>
      <c r="U65" s="210"/>
      <c r="V65" s="210"/>
      <c r="W65" s="210"/>
      <c r="X65" s="406"/>
      <c r="Y65" s="210"/>
      <c r="Z65" s="210"/>
      <c r="AA65" s="210"/>
      <c r="AB65" s="210"/>
      <c r="AC65" s="210"/>
      <c r="AD65" s="210"/>
      <c r="AE65" s="210"/>
      <c r="AF65" s="210"/>
      <c r="AG65" s="210"/>
      <c r="AH65" s="210"/>
      <c r="AI65" s="210"/>
      <c r="AJ65" s="210"/>
      <c r="AK65" s="210"/>
    </row>
  </sheetData>
  <mergeCells count="8">
    <mergeCell ref="J43:P43"/>
    <mergeCell ref="Q43:W43"/>
    <mergeCell ref="X43:AD43"/>
    <mergeCell ref="AE43:AK43"/>
    <mergeCell ref="J11:P11"/>
    <mergeCell ref="Q11:W11"/>
    <mergeCell ref="X11:AD11"/>
    <mergeCell ref="AE11:AK11"/>
  </mergeCells>
  <hyperlinks>
    <hyperlink ref="B2" location="'6. Drought Plan Links'!$B$11" display="NWLBWF" xr:uid="{00000000-0004-0000-0600-000000000000}"/>
    <hyperlink ref="C11" location="'6. Drought Plan Links'!$A$1" display="Back to top of sheet" xr:uid="{B338BC4C-C1F7-47E2-AF54-C92C5951D450}"/>
    <hyperlink ref="C43" location="'6. Drought Plan Links'!$A$1" display="Back to top of sheet" xr:uid="{8190C7F9-2491-4DFA-886B-138C4F580C4F}"/>
    <hyperlink ref="C2" location="'6. Drought Plan Links'!$B$43" display="NWLKLD" xr:uid="{3ED9252A-A938-4E03-938F-DC1EE7202E16}"/>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SharedContentType xmlns="Microsoft.SharePoint.Taxonomy.ContentTypeSync" SourceId="3bffd374-f6e7-466c-9533-0f5f1a899a5e" ContentTypeId="0x010100AA05B90DBFE04643B9F9D96E9BC23956" PreviousValue="false"/>
</file>

<file path=customXml/item4.xml><?xml version="1.0" encoding="utf-8"?>
<ct:contentTypeSchema xmlns:ct="http://schemas.microsoft.com/office/2006/metadata/contentType" xmlns:ma="http://schemas.microsoft.com/office/2006/metadata/properties/metaAttributes" ct:_="" ma:_="" ma:contentTypeName="Word" ma:contentTypeID="0x010100AA05B90DBFE04643B9F9D96E9BC2395600BC2663F16643F7448DCAD700540DA466" ma:contentTypeVersion="29" ma:contentTypeDescription="" ma:contentTypeScope="" ma:versionID="aa8363c1e27dabd12f4e991d2954dcce">
  <xsd:schema xmlns:xsd="http://www.w3.org/2001/XMLSchema" xmlns:xs="http://www.w3.org/2001/XMLSchema" xmlns:p="http://schemas.microsoft.com/office/2006/metadata/properties" xmlns:ns1="http://schemas.microsoft.com/sharepoint/v3" xmlns:ns2="0509b246-36c9-4660-9234-ba10f3bf328d" xmlns:ns3="734c4073-7d5f-4b79-9025-c8fc99567a1e" xmlns:ns4="b06911f5-2148-444c-8586-fae6326f6f71" targetNamespace="http://schemas.microsoft.com/office/2006/metadata/properties" ma:root="true" ma:fieldsID="e99d59f2efc8366d9ec9af9aa1c1ab36" ns1:_="" ns2:_="" ns3:_="" ns4:_="">
    <xsd:import namespace="http://schemas.microsoft.com/sharepoint/v3"/>
    <xsd:import namespace="0509b246-36c9-4660-9234-ba10f3bf328d"/>
    <xsd:import namespace="734c4073-7d5f-4b79-9025-c8fc99567a1e"/>
    <xsd:import namespace="b06911f5-2148-444c-8586-fae6326f6f71"/>
    <xsd:element name="properties">
      <xsd:complexType>
        <xsd:sequence>
          <xsd:element name="documentManagement">
            <xsd:complexType>
              <xsd:all>
                <xsd:element ref="ns2:l3972f04061e4d858d6635f7d5457806" minOccurs="0"/>
                <xsd:element ref="ns2:TaxCatchAll" minOccurs="0"/>
                <xsd:element ref="ns2:TaxCatchAllLabel" minOccurs="0"/>
                <xsd:element ref="ns2:i03de573c5a4430bac16d5438d06e2d3" minOccurs="0"/>
                <xsd:element ref="ns2:b1f4a786422146cca425852cd0e61580" minOccurs="0"/>
                <xsd:element ref="ns2:e16f5f8b5862493e8676b80ba43cabc3" minOccurs="0"/>
                <xsd:element ref="ns3:_dlc_DocId" minOccurs="0"/>
                <xsd:element ref="ns3:_dlc_DocIdUrl" minOccurs="0"/>
                <xsd:element ref="ns3:_dlc_DocIdPersistId"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3:SharedWithUsers" minOccurs="0"/>
                <xsd:element ref="ns3:SharedWithDetails" minOccurs="0"/>
                <xsd:element ref="ns1:_ip_UnifiedCompliancePolicyProperties" minOccurs="0"/>
                <xsd:element ref="ns1:_ip_UnifiedCompliancePolicyUIAction" minOccurs="0"/>
                <xsd:element ref="ns4:MediaServiceGenerationTime" minOccurs="0"/>
                <xsd:element ref="ns4:MediaServiceEventHashCode" minOccurs="0"/>
                <xsd:element ref="ns4:MediaServiceAutoKeyPoints" minOccurs="0"/>
                <xsd:element ref="ns4:MediaServiceKeyPoints" minOccurs="0"/>
                <xsd:element ref="ns4:MediaLengthInSeconds" minOccurs="0"/>
                <xsd:element ref="ns4:lcf76f155ced4ddcb4097134ff3c332f"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9" nillable="true" ma:displayName="Unified Compliance Policy Properties" ma:hidden="true" ma:internalName="_ip_UnifiedCompliancePolicyProperties">
      <xsd:simpleType>
        <xsd:restriction base="dms:Note"/>
      </xsd:simpleType>
    </xsd:element>
    <xsd:element name="_ip_UnifiedCompliancePolicyUIAction" ma:index="3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509b246-36c9-4660-9234-ba10f3bf328d" elementFormDefault="qualified">
    <xsd:import namespace="http://schemas.microsoft.com/office/2006/documentManagement/types"/>
    <xsd:import namespace="http://schemas.microsoft.com/office/infopath/2007/PartnerControls"/>
    <xsd:element name="l3972f04061e4d858d6635f7d5457806" ma:index="8" ma:taxonomy="true" ma:internalName="l3972f04061e4d858d6635f7d5457806" ma:taxonomyFieldName="Data_x0020_Classification" ma:displayName="Data Classification" ma:readOnly="false" ma:default="1;#Internal|78588ca9-23cc-44a4-9006-95c2deff13a9" ma:fieldId="{53972f04-061e-4d85-8d66-35f7d5457806}" ma:sspId="3bffd374-f6e7-466c-9533-0f5f1a899a5e" ma:termSetId="d3387f67-baf8-4d0c-9ad8-793f5dceff91"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ca6b23b-df15-4b18-988b-9bc811c1f590}" ma:internalName="TaxCatchAll" ma:showField="CatchAllData" ma:web="734c4073-7d5f-4b79-9025-c8fc99567a1e">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ca6b23b-df15-4b18-988b-9bc811c1f590}" ma:internalName="TaxCatchAllLabel" ma:readOnly="true" ma:showField="CatchAllDataLabel" ma:web="734c4073-7d5f-4b79-9025-c8fc99567a1e">
      <xsd:complexType>
        <xsd:complexContent>
          <xsd:extension base="dms:MultiChoiceLookup">
            <xsd:sequence>
              <xsd:element name="Value" type="dms:Lookup" maxOccurs="unbounded" minOccurs="0" nillable="true"/>
            </xsd:sequence>
          </xsd:extension>
        </xsd:complexContent>
      </xsd:complexType>
    </xsd:element>
    <xsd:element name="i03de573c5a4430bac16d5438d06e2d3" ma:index="12" ma:taxonomy="true" ma:internalName="i03de573c5a4430bac16d5438d06e2d3" ma:taxonomyFieldName="Data_x0020_Protection" ma:displayName="Data Protection" ma:readOnly="false" ma:default="4;#No Personal Information|741f19bf-af9a-4c82-8344-b64b74109fc2" ma:fieldId="{203de573-c5a4-430b-ac16-d5438d06e2d3}" ma:sspId="3bffd374-f6e7-466c-9533-0f5f1a899a5e" ma:termSetId="8e2a195f-a793-49a9-8c00-2f2d870b4491" ma:anchorId="00000000-0000-0000-0000-000000000000" ma:open="false" ma:isKeyword="false">
      <xsd:complexType>
        <xsd:sequence>
          <xsd:element ref="pc:Terms" minOccurs="0" maxOccurs="1"/>
        </xsd:sequence>
      </xsd:complexType>
    </xsd:element>
    <xsd:element name="b1f4a786422146cca425852cd0e61580" ma:index="14" nillable="true" ma:taxonomy="true" ma:internalName="b1f4a786422146cca425852cd0e61580" ma:taxonomyFieldName="Function" ma:displayName="Function" ma:default="6;#Water|e5e09829-778a-41c8-8941-852143a0bb63" ma:fieldId="{b1f4a786-4221-46cc-a425-852cd0e61580}" ma:sspId="3bffd374-f6e7-466c-9533-0f5f1a899a5e" ma:termSetId="da6acc4b-aae8-4cda-ab3f-b4d6d364d93d" ma:anchorId="00000000-0000-0000-0000-000000000000" ma:open="false" ma:isKeyword="false">
      <xsd:complexType>
        <xsd:sequence>
          <xsd:element ref="pc:Terms" minOccurs="0" maxOccurs="1"/>
        </xsd:sequence>
      </xsd:complexType>
    </xsd:element>
    <xsd:element name="e16f5f8b5862493e8676b80ba43cabc3" ma:index="16" ma:taxonomy="true" ma:internalName="e16f5f8b5862493e8676b80ba43cabc3" ma:taxonomyFieldName="Retention" ma:displayName="Retention" ma:readOnly="false" ma:default="5;#25|cf3b2b26-c251-4a42-8348-e3ebb5707dd2" ma:fieldId="{e16f5f8b-5862-493e-8676-b80ba43cabc3}" ma:sspId="3bffd374-f6e7-466c-9533-0f5f1a899a5e" ma:termSetId="00d61c90-6890-4d80-80e1-8fd8478caea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34c4073-7d5f-4b79-9025-c8fc99567a1e" elementFormDefault="qualified">
    <xsd:import namespace="http://schemas.microsoft.com/office/2006/documentManagement/types"/>
    <xsd:import namespace="http://schemas.microsoft.com/office/infopath/2007/PartnerControls"/>
    <xsd:element name="_dlc_DocId" ma:index="18" nillable="true" ma:displayName="Document ID Value" ma:description="The value of the document ID assigned to this item." ma:internalName="_dlc_DocId" ma:readOnly="true">
      <xsd:simpleType>
        <xsd:restriction base="dms:Text"/>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06911f5-2148-444c-8586-fae6326f6f71" elementFormDefault="qualified">
    <xsd:import namespace="http://schemas.microsoft.com/office/2006/documentManagement/types"/>
    <xsd:import namespace="http://schemas.microsoft.com/office/infopath/2007/PartnerControls"/>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element name="MediaServiceDateTaken" ma:index="23" nillable="true" ma:displayName="MediaServiceDateTaken" ma:hidden="true" ma:internalName="MediaServiceDateTaken" ma:readOnly="true">
      <xsd:simpleType>
        <xsd:restriction base="dms:Text"/>
      </xsd:simpleType>
    </xsd:element>
    <xsd:element name="MediaServiceAutoTags" ma:index="24" nillable="true" ma:displayName="Tags" ma:internalName="MediaServiceAutoTags" ma:readOnly="true">
      <xsd:simpleType>
        <xsd:restriction base="dms:Text"/>
      </xsd:simpleType>
    </xsd:element>
    <xsd:element name="MediaServiceOCR" ma:index="25" nillable="true" ma:displayName="Extracted Text" ma:internalName="MediaServiceOCR" ma:readOnly="true">
      <xsd:simpleType>
        <xsd:restriction base="dms:Note">
          <xsd:maxLength value="255"/>
        </xsd:restriction>
      </xsd:simpleType>
    </xsd:element>
    <xsd:element name="MediaServiceLocation" ma:index="26" nillable="true" ma:displayName="Location" ma:internalName="MediaServiceLocation" ma:readOnly="true">
      <xsd:simpleType>
        <xsd:restriction base="dms:Text"/>
      </xsd:simpleType>
    </xsd:element>
    <xsd:element name="MediaServiceGenerationTime" ma:index="31" nillable="true" ma:displayName="MediaServiceGenerationTime" ma:hidden="true" ma:internalName="MediaServiceGenerationTime" ma:readOnly="true">
      <xsd:simpleType>
        <xsd:restriction base="dms:Text"/>
      </xsd:simpleType>
    </xsd:element>
    <xsd:element name="MediaServiceEventHashCode" ma:index="32" nillable="true" ma:displayName="MediaServiceEventHashCode" ma:hidden="true" ma:internalName="MediaServiceEventHashCode" ma:readOnly="true">
      <xsd:simpleType>
        <xsd:restriction base="dms:Text"/>
      </xsd:simpleType>
    </xsd:element>
    <xsd:element name="MediaServiceAutoKeyPoints" ma:index="33" nillable="true" ma:displayName="MediaServiceAutoKeyPoints" ma:hidden="true" ma:internalName="MediaServiceAutoKeyPoints" ma:readOnly="true">
      <xsd:simpleType>
        <xsd:restriction base="dms:Note"/>
      </xsd:simpleType>
    </xsd:element>
    <xsd:element name="MediaServiceKeyPoints" ma:index="34" nillable="true" ma:displayName="KeyPoints" ma:internalName="MediaServiceKeyPoints" ma:readOnly="true">
      <xsd:simpleType>
        <xsd:restriction base="dms:Note">
          <xsd:maxLength value="255"/>
        </xsd:restriction>
      </xsd:simpleType>
    </xsd:element>
    <xsd:element name="MediaLengthInSeconds" ma:index="35" nillable="true" ma:displayName="MediaLengthInSeconds" ma:hidden="true" ma:internalName="MediaLengthInSeconds" ma:readOnly="true">
      <xsd:simpleType>
        <xsd:restriction base="dms:Unknown"/>
      </xsd:simpleType>
    </xsd:element>
    <xsd:element name="lcf76f155ced4ddcb4097134ff3c332f" ma:index="37" nillable="true" ma:taxonomy="true" ma:internalName="lcf76f155ced4ddcb4097134ff3c332f" ma:taxonomyFieldName="MediaServiceImageTags" ma:displayName="Image Tags" ma:readOnly="false" ma:fieldId="{5cf76f15-5ced-4ddc-b409-7134ff3c332f}" ma:taxonomyMulti="true" ma:sspId="3bffd374-f6e7-466c-9533-0f5f1a899a5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0509b246-36c9-4660-9234-ba10f3bf328d">
      <Value>6</Value>
      <Value>5</Value>
      <Value>4</Value>
      <Value>1</Value>
    </TaxCatchAll>
    <l3972f04061e4d858d6635f7d5457806 xmlns="0509b246-36c9-4660-9234-ba10f3bf328d">
      <Terms xmlns="http://schemas.microsoft.com/office/infopath/2007/PartnerControls">
        <TermInfo xmlns="http://schemas.microsoft.com/office/infopath/2007/PartnerControls">
          <TermName xmlns="http://schemas.microsoft.com/office/infopath/2007/PartnerControls">Internal</TermName>
          <TermId xmlns="http://schemas.microsoft.com/office/infopath/2007/PartnerControls">78588ca9-23cc-44a4-9006-95c2deff13a9</TermId>
        </TermInfo>
      </Terms>
    </l3972f04061e4d858d6635f7d5457806>
    <b1f4a786422146cca425852cd0e61580 xmlns="0509b246-36c9-4660-9234-ba10f3bf328d">
      <Terms xmlns="http://schemas.microsoft.com/office/infopath/2007/PartnerControls">
        <TermInfo xmlns="http://schemas.microsoft.com/office/infopath/2007/PartnerControls">
          <TermName xmlns="http://schemas.microsoft.com/office/infopath/2007/PartnerControls">Water</TermName>
          <TermId xmlns="http://schemas.microsoft.com/office/infopath/2007/PartnerControls">e5e09829-778a-41c8-8941-852143a0bb63</TermId>
        </TermInfo>
      </Terms>
    </b1f4a786422146cca425852cd0e61580>
    <e16f5f8b5862493e8676b80ba43cabc3 xmlns="0509b246-36c9-4660-9234-ba10f3bf328d">
      <Terms xmlns="http://schemas.microsoft.com/office/infopath/2007/PartnerControls">
        <TermInfo xmlns="http://schemas.microsoft.com/office/infopath/2007/PartnerControls">
          <TermName xmlns="http://schemas.microsoft.com/office/infopath/2007/PartnerControls">25</TermName>
          <TermId xmlns="http://schemas.microsoft.com/office/infopath/2007/PartnerControls">cf3b2b26-c251-4a42-8348-e3ebb5707dd2</TermId>
        </TermInfo>
      </Terms>
    </e16f5f8b5862493e8676b80ba43cabc3>
    <i03de573c5a4430bac16d5438d06e2d3 xmlns="0509b246-36c9-4660-9234-ba10f3bf328d">
      <Terms xmlns="http://schemas.microsoft.com/office/infopath/2007/PartnerControls">
        <TermInfo xmlns="http://schemas.microsoft.com/office/infopath/2007/PartnerControls">
          <TermName xmlns="http://schemas.microsoft.com/office/infopath/2007/PartnerControls">No Personal Information</TermName>
          <TermId xmlns="http://schemas.microsoft.com/office/infopath/2007/PartnerControls">741f19bf-af9a-4c82-8344-b64b74109fc2</TermId>
        </TermInfo>
      </Terms>
    </i03de573c5a4430bac16d5438d06e2d3>
    <lcf76f155ced4ddcb4097134ff3c332f xmlns="b06911f5-2148-444c-8586-fae6326f6f71">
      <Terms xmlns="http://schemas.microsoft.com/office/infopath/2007/PartnerControls"/>
    </lcf76f155ced4ddcb4097134ff3c332f>
    <_dlc_DocId xmlns="734c4073-7d5f-4b79-9025-c8fc99567a1e">NRDFKF75FUKE-759347149-354698</_dlc_DocId>
    <_dlc_DocIdUrl xmlns="734c4073-7d5f-4b79-9025-c8fc99567a1e">
      <Url>https://nwgcloud.sharepoint.com/sites/TD0086/_layouts/15/DocIdRedir.aspx?ID=NRDFKF75FUKE-759347149-354698</Url>
      <Description>NRDFKF75FUKE-759347149-354698</Description>
    </_dlc_DocIdUrl>
  </documentManagement>
</p:properties>
</file>

<file path=customXml/itemProps1.xml><?xml version="1.0" encoding="utf-8"?>
<ds:datastoreItem xmlns:ds="http://schemas.openxmlformats.org/officeDocument/2006/customXml" ds:itemID="{8281477B-D0CC-491B-9E7D-92C5611CA758}">
  <ds:schemaRefs>
    <ds:schemaRef ds:uri="http://schemas.microsoft.com/sharepoint/v3/contenttype/forms"/>
  </ds:schemaRefs>
</ds:datastoreItem>
</file>

<file path=customXml/itemProps2.xml><?xml version="1.0" encoding="utf-8"?>
<ds:datastoreItem xmlns:ds="http://schemas.openxmlformats.org/officeDocument/2006/customXml" ds:itemID="{6C1397C2-D999-4CAE-9E54-92BE70E95C52}">
  <ds:schemaRefs>
    <ds:schemaRef ds:uri="http://schemas.microsoft.com/sharepoint/events"/>
  </ds:schemaRefs>
</ds:datastoreItem>
</file>

<file path=customXml/itemProps3.xml><?xml version="1.0" encoding="utf-8"?>
<ds:datastoreItem xmlns:ds="http://schemas.openxmlformats.org/officeDocument/2006/customXml" ds:itemID="{D2DA998F-EE48-4F96-BB9C-50E3E93ACE4D}">
  <ds:schemaRefs>
    <ds:schemaRef ds:uri="Microsoft.SharePoint.Taxonomy.ContentTypeSync"/>
  </ds:schemaRefs>
</ds:datastoreItem>
</file>

<file path=customXml/itemProps4.xml><?xml version="1.0" encoding="utf-8"?>
<ds:datastoreItem xmlns:ds="http://schemas.openxmlformats.org/officeDocument/2006/customXml" ds:itemID="{E5CB39BB-1590-4BFA-B4A0-80083F1621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509b246-36c9-4660-9234-ba10f3bf328d"/>
    <ds:schemaRef ds:uri="734c4073-7d5f-4b79-9025-c8fc99567a1e"/>
    <ds:schemaRef ds:uri="b06911f5-2148-444c-8586-fae6326f6f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35D13314-7FB5-4A8C-BEB8-909D6C789D98}">
  <ds:schemaRefs>
    <ds:schemaRef ds:uri="http://purl.org/dc/terms/"/>
    <ds:schemaRef ds:uri="b06911f5-2148-444c-8586-fae6326f6f71"/>
    <ds:schemaRef ds:uri="http://schemas.microsoft.com/sharepoint/v3"/>
    <ds:schemaRef ds:uri="http://schemas.microsoft.com/office/2006/documentManagement/types"/>
    <ds:schemaRef ds:uri="http://purl.org/dc/dcmitype/"/>
    <ds:schemaRef ds:uri="http://www.w3.org/XML/1998/namespace"/>
    <ds:schemaRef ds:uri="http://purl.org/dc/elements/1.1/"/>
    <ds:schemaRef ds:uri="http://schemas.microsoft.com/office/infopath/2007/PartnerControls"/>
    <ds:schemaRef ds:uri="http://schemas.openxmlformats.org/package/2006/metadata/core-properties"/>
    <ds:schemaRef ds:uri="734c4073-7d5f-4b79-9025-c8fc99567a1e"/>
    <ds:schemaRef ds:uri="0509b246-36c9-4660-9234-ba10f3bf328d"/>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TITLE PAGE</vt:lpstr>
      <vt:lpstr>1. Base Year Licences</vt:lpstr>
      <vt:lpstr>2. WC Level Data</vt:lpstr>
      <vt:lpstr>NWLBWF</vt:lpstr>
      <vt:lpstr>NWLKLD</vt:lpstr>
      <vt:lpstr>4. Options Appraisal Summary</vt:lpstr>
      <vt:lpstr>5. Options Benefits</vt:lpstr>
      <vt:lpstr>5a-5c. Cost Profiles</vt:lpstr>
      <vt:lpstr>6. Drought Plan Links</vt:lpstr>
      <vt:lpstr>7. Adaptive Programmes</vt:lpstr>
      <vt:lpstr>8. Business Plan Links </vt:lpstr>
      <vt:lpstr>rngOptions</vt:lpstr>
      <vt:lpstr>rngWRZ</vt:lpstr>
      <vt:lpstr>TBL2d_WCDYAABL</vt:lpstr>
      <vt:lpstr>TBL2e_WCDYAAFP</vt:lpstr>
      <vt:lpstr>NWLBWF!WRZ_DATA_T3A</vt:lpstr>
      <vt:lpstr>NWLKLD!WRZ_DATA_T3A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Northumbrian Water WRMP24 Tables</dc:title>
  <dc:subject>Water Resources</dc:subject>
  <dc:creator/>
  <cp:keywords/>
  <dc:description>Data tables for the 2024 Water Resources Management Plan for Northumbrian Water</dc:description>
  <cp:lastModifiedBy/>
  <cp:revision/>
  <dcterms:created xsi:type="dcterms:W3CDTF">2016-06-02T10:12:30Z</dcterms:created>
  <dcterms:modified xsi:type="dcterms:W3CDTF">2024-04-25T07:15:44Z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0x010100AA05B90DBFE04643B9F9D96E9BC2395600BC2663F16643F7448DCAD700540DA466</vt:lpwstr>
  </property>
  <property fmtid="{D5CDD505-2E9C-101B-9397-08002B2CF9AE}" pid="3" name="InformationType">
    <vt:lpwstr/>
  </property>
  <property fmtid="{D5CDD505-2E9C-101B-9397-08002B2CF9AE}" pid="4" name="Distribution">
    <vt:lpwstr>9;#External|1104eb68-55d8-494f-b6ba-c5473579de73</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10;#Community|144ac7d7-0b9a-42f9-9385-2935294b6de3</vt:lpwstr>
  </property>
  <property fmtid="{D5CDD505-2E9C-101B-9397-08002B2CF9AE}" pid="8" name="OrganisationalUnit">
    <vt:lpwstr>8;#EA|d5f78ddb-b1b6-4328-9877-d7e3ed06fdac</vt:lpwstr>
  </property>
  <property fmtid="{D5CDD505-2E9C-101B-9397-08002B2CF9AE}" pid="9" name="Function">
    <vt:lpwstr>6;#Water|e5e09829-778a-41c8-8941-852143a0bb63</vt:lpwstr>
  </property>
  <property fmtid="{D5CDD505-2E9C-101B-9397-08002B2CF9AE}" pid="10" name="Retention">
    <vt:lpwstr>5;#25|cf3b2b26-c251-4a42-8348-e3ebb5707dd2</vt:lpwstr>
  </property>
  <property fmtid="{D5CDD505-2E9C-101B-9397-08002B2CF9AE}" pid="11" name="_dlc_DocIdItemGuid">
    <vt:lpwstr>d4e2c4e3-5553-419c-8f9f-d713bfc13061</vt:lpwstr>
  </property>
  <property fmtid="{D5CDD505-2E9C-101B-9397-08002B2CF9AE}" pid="12" name="Data Classification">
    <vt:lpwstr>1;#Internal|78588ca9-23cc-44a4-9006-95c2deff13a9</vt:lpwstr>
  </property>
  <property fmtid="{D5CDD505-2E9C-101B-9397-08002B2CF9AE}" pid="13" name="Data Protection">
    <vt:lpwstr>4;#No Personal Information|741f19bf-af9a-4c82-8344-b64b74109fc2</vt:lpwstr>
  </property>
  <property fmtid="{D5CDD505-2E9C-101B-9397-08002B2CF9AE}" pid="14" name="BusinessSiteNameNew">
    <vt:lpwstr/>
  </property>
  <property fmtid="{D5CDD505-2E9C-101B-9397-08002B2CF9AE}" pid="15" name="AssetFunction">
    <vt:lpwstr/>
  </property>
  <property fmtid="{D5CDD505-2E9C-101B-9397-08002B2CF9AE}" pid="16" name="Region">
    <vt:lpwstr/>
  </property>
  <property fmtid="{D5CDD505-2E9C-101B-9397-08002B2CF9AE}" pid="17" name="MediaServiceImageTags">
    <vt:lpwstr/>
  </property>
  <property fmtid="{D5CDD505-2E9C-101B-9397-08002B2CF9AE}" pid="18" name="DrawingType">
    <vt:lpwstr/>
  </property>
  <property fmtid="{D5CDD505-2E9C-101B-9397-08002B2CF9AE}" pid="19" name="k50b07cece3d4027a8276cbbd76ec79c">
    <vt:lpwstr/>
  </property>
  <property fmtid="{D5CDD505-2E9C-101B-9397-08002B2CF9AE}" pid="20" name="ProcessType">
    <vt:lpwstr/>
  </property>
  <property fmtid="{D5CDD505-2E9C-101B-9397-08002B2CF9AE}" pid="21" name="bd904d859d1f43cdb6982f73fce91bd7">
    <vt:lpwstr/>
  </property>
  <property fmtid="{D5CDD505-2E9C-101B-9397-08002B2CF9AE}" pid="22" name="i7ccf6fcffed4efba460e12e153a1084">
    <vt:lpwstr/>
  </property>
  <property fmtid="{D5CDD505-2E9C-101B-9397-08002B2CF9AE}" pid="23" name="o5015b35b4e0458e84bc1cd8cc4e022d">
    <vt:lpwstr/>
  </property>
  <property fmtid="{D5CDD505-2E9C-101B-9397-08002B2CF9AE}" pid="24" name="o17bcf2fdb114551a388478223431a16">
    <vt:lpwstr/>
  </property>
  <property fmtid="{D5CDD505-2E9C-101B-9397-08002B2CF9AE}" pid="25" name="LocationType">
    <vt:lpwstr/>
  </property>
  <property fmtid="{D5CDD505-2E9C-101B-9397-08002B2CF9AE}" pid="26" name="k88dfe323d9f4023a932fb1225522335">
    <vt:lpwstr/>
  </property>
</Properties>
</file>